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B0D43185-93BB-9548-964D-E723F06D5531}" xr6:coauthVersionLast="47" xr6:coauthVersionMax="47" xr10:uidLastSave="{00000000-0000-0000-0000-000000000000}"/>
  <bookViews>
    <workbookView xWindow="7080" yWindow="4240" windowWidth="38100" windowHeight="18340" xr2:uid="{D9672E12-1E1C-684E-94B3-32B05132FC52}"/>
  </bookViews>
  <sheets>
    <sheet name="Introduction" sheetId="5" r:id="rId1"/>
    <sheet name="Ring of Saturn" sheetId="8" r:id="rId2"/>
    <sheet name="Background" sheetId="4" r:id="rId3"/>
  </sheets>
  <definedNames>
    <definedName name="degrees" localSheetId="1">{0;90;180;270}</definedName>
    <definedName name="degrees">{0;90;180;270}</definedName>
    <definedName name="dgrs" localSheetId="1">{0;90;180;270}</definedName>
    <definedName name="dgrs">{0;90;180;270}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8" l="1"/>
  <c r="C22" i="8" s="1"/>
  <c r="C35" i="8"/>
  <c r="H16" i="8"/>
  <c r="G16" i="8"/>
  <c r="H15" i="8"/>
  <c r="G15" i="8"/>
  <c r="H14" i="8"/>
  <c r="G14" i="8"/>
  <c r="C5" i="8"/>
  <c r="C7" i="8" s="1"/>
  <c r="C8" i="8" s="1"/>
  <c r="C10" i="8" s="1"/>
  <c r="H37" i="8" l="1"/>
  <c r="M37" i="8" s="1"/>
  <c r="R37" i="8" s="1"/>
  <c r="W37" i="8" s="1"/>
  <c r="AB37" i="8" s="1"/>
  <c r="AG37" i="8" s="1"/>
  <c r="AL37" i="8" s="1"/>
  <c r="AQ37" i="8" s="1"/>
  <c r="AV37" i="8" s="1"/>
  <c r="BA37" i="8" s="1"/>
  <c r="BF37" i="8" s="1"/>
  <c r="C38" i="8"/>
  <c r="C39" i="8" s="1"/>
  <c r="M38" i="8"/>
  <c r="M39" i="8" s="1"/>
  <c r="H38" i="8"/>
  <c r="H39" i="8" s="1"/>
  <c r="D26" i="8" s="1"/>
  <c r="D22" i="8"/>
  <c r="E22" i="8" s="1"/>
  <c r="F22" i="8" s="1"/>
  <c r="G22" i="8" s="1"/>
  <c r="H22" i="8" s="1"/>
  <c r="I22" i="8" s="1"/>
  <c r="J22" i="8" s="1"/>
  <c r="K22" i="8" s="1"/>
  <c r="L22" i="8" s="1"/>
  <c r="M22" i="8" s="1"/>
  <c r="N22" i="8" s="1"/>
  <c r="O22" i="8" s="1"/>
  <c r="P22" i="8" s="1"/>
  <c r="Q22" i="8" s="1"/>
  <c r="R22" i="8" s="1"/>
  <c r="S22" i="8" s="1"/>
  <c r="T22" i="8" s="1"/>
  <c r="U22" i="8" s="1"/>
  <c r="V22" i="8" s="1"/>
  <c r="W22" i="8" s="1"/>
  <c r="AV38" i="8"/>
  <c r="BA38" i="8"/>
  <c r="AB38" i="8"/>
  <c r="W38" i="8"/>
  <c r="AG38" i="8"/>
  <c r="AL38" i="8"/>
  <c r="AQ38" i="8"/>
  <c r="R38" i="8"/>
  <c r="C11" i="8"/>
  <c r="C6" i="8"/>
  <c r="C42" i="8" l="1"/>
  <c r="CZ46" i="8"/>
  <c r="BL46" i="8"/>
  <c r="CU46" i="8"/>
  <c r="BG46" i="8"/>
  <c r="CP46" i="8"/>
  <c r="CF46" i="8"/>
  <c r="BV46" i="8"/>
  <c r="BQ46" i="8"/>
  <c r="CK46" i="8"/>
  <c r="CA46" i="8"/>
  <c r="BF38" i="8"/>
  <c r="BF39" i="8" s="1"/>
  <c r="N26" i="8" s="1"/>
  <c r="BK37" i="8"/>
  <c r="N47" i="8"/>
  <c r="N80" i="8" s="1"/>
  <c r="E26" i="8"/>
  <c r="E47" i="8"/>
  <c r="E80" i="8" s="1"/>
  <c r="N42" i="8"/>
  <c r="C43" i="8"/>
  <c r="D39" i="8"/>
  <c r="C47" i="8"/>
  <c r="C80" i="8" s="1"/>
  <c r="R39" i="8"/>
  <c r="R47" i="8" s="1"/>
  <c r="H44" i="8"/>
  <c r="I47" i="8"/>
  <c r="I80" i="8" s="1"/>
  <c r="I42" i="8"/>
  <c r="J47" i="8"/>
  <c r="J80" i="8" s="1"/>
  <c r="O45" i="8"/>
  <c r="M44" i="8"/>
  <c r="O47" i="8"/>
  <c r="M42" i="8"/>
  <c r="N39" i="8"/>
  <c r="O46" i="8"/>
  <c r="C46" i="8"/>
  <c r="C26" i="8"/>
  <c r="O43" i="8"/>
  <c r="M43" i="8"/>
  <c r="E44" i="8"/>
  <c r="D47" i="8"/>
  <c r="D80" i="8" s="1"/>
  <c r="D43" i="8"/>
  <c r="O44" i="8"/>
  <c r="N46" i="8"/>
  <c r="S46" i="8"/>
  <c r="E46" i="8"/>
  <c r="N43" i="8"/>
  <c r="M46" i="8"/>
  <c r="X46" i="8"/>
  <c r="E43" i="8"/>
  <c r="O42" i="8"/>
  <c r="C44" i="8"/>
  <c r="AC46" i="8"/>
  <c r="E42" i="8"/>
  <c r="E45" i="8"/>
  <c r="AM46" i="8"/>
  <c r="D42" i="8"/>
  <c r="N44" i="8"/>
  <c r="W39" i="8"/>
  <c r="G26" i="8" s="1"/>
  <c r="J45" i="8"/>
  <c r="J43" i="8"/>
  <c r="I43" i="8"/>
  <c r="H46" i="8"/>
  <c r="J46" i="8"/>
  <c r="I39" i="8"/>
  <c r="J44" i="8"/>
  <c r="I44" i="8"/>
  <c r="J42" i="8"/>
  <c r="D44" i="8"/>
  <c r="AW46" i="8"/>
  <c r="AH46" i="8"/>
  <c r="BB46" i="8"/>
  <c r="AR46" i="8"/>
  <c r="H42" i="8"/>
  <c r="D46" i="8"/>
  <c r="H43" i="8"/>
  <c r="H47" i="8"/>
  <c r="I46" i="8"/>
  <c r="M47" i="8"/>
  <c r="BK38" i="8" l="1"/>
  <c r="BK39" i="8" s="1"/>
  <c r="O26" i="8" s="1"/>
  <c r="BP37" i="8"/>
  <c r="BH47" i="8"/>
  <c r="BF47" i="8"/>
  <c r="BG47" i="8"/>
  <c r="BH42" i="8"/>
  <c r="BG39" i="8"/>
  <c r="BH46" i="8"/>
  <c r="BH43" i="8"/>
  <c r="BF46" i="8"/>
  <c r="BG44" i="8"/>
  <c r="BG48" i="8" s="1"/>
  <c r="BH44" i="8"/>
  <c r="BH48" i="8" s="1"/>
  <c r="BG42" i="8"/>
  <c r="BF44" i="8"/>
  <c r="BF48" i="8" s="1"/>
  <c r="BG43" i="8"/>
  <c r="BF43" i="8"/>
  <c r="BH45" i="8"/>
  <c r="BF42" i="8"/>
  <c r="N48" i="8"/>
  <c r="C86" i="8"/>
  <c r="E55" i="8"/>
  <c r="E56" i="8" s="1"/>
  <c r="E57" i="8" s="1"/>
  <c r="E58" i="8" s="1"/>
  <c r="E59" i="8" s="1"/>
  <c r="E60" i="8" s="1"/>
  <c r="E66" i="8" s="1"/>
  <c r="D87" i="8"/>
  <c r="C55" i="8"/>
  <c r="C56" i="8" s="1"/>
  <c r="C57" i="8" s="1"/>
  <c r="C58" i="8" s="1"/>
  <c r="C59" i="8" s="1"/>
  <c r="C60" i="8" s="1"/>
  <c r="C65" i="8" s="1"/>
  <c r="E48" i="8"/>
  <c r="D86" i="8"/>
  <c r="S47" i="8"/>
  <c r="S80" i="8" s="1"/>
  <c r="F26" i="8"/>
  <c r="C48" i="8"/>
  <c r="S42" i="8"/>
  <c r="S39" i="8"/>
  <c r="S43" i="8"/>
  <c r="T46" i="8"/>
  <c r="S44" i="8"/>
  <c r="T44" i="8"/>
  <c r="T43" i="8"/>
  <c r="R46" i="8"/>
  <c r="R55" i="8" s="1"/>
  <c r="R56" i="8" s="1"/>
  <c r="R57" i="8" s="1"/>
  <c r="R58" i="8" s="1"/>
  <c r="R59" i="8" s="1"/>
  <c r="R60" i="8" s="1"/>
  <c r="R65" i="8" s="1"/>
  <c r="T47" i="8"/>
  <c r="T80" i="8" s="1"/>
  <c r="I48" i="8"/>
  <c r="T45" i="8"/>
  <c r="D48" i="8"/>
  <c r="J48" i="8"/>
  <c r="R43" i="8"/>
  <c r="O80" i="8"/>
  <c r="O55" i="8"/>
  <c r="O56" i="8" s="1"/>
  <c r="O57" i="8" s="1"/>
  <c r="O58" i="8" s="1"/>
  <c r="O59" i="8" s="1"/>
  <c r="O60" i="8" s="1"/>
  <c r="O66" i="8" s="1"/>
  <c r="O48" i="8"/>
  <c r="T42" i="8"/>
  <c r="R44" i="8"/>
  <c r="R48" i="8" s="1"/>
  <c r="E86" i="8"/>
  <c r="R42" i="8"/>
  <c r="J55" i="8"/>
  <c r="J56" i="8" s="1"/>
  <c r="J57" i="8" s="1"/>
  <c r="J58" i="8" s="1"/>
  <c r="J59" i="8" s="1"/>
  <c r="J60" i="8" s="1"/>
  <c r="J65" i="8" s="1"/>
  <c r="N55" i="8"/>
  <c r="N56" i="8" s="1"/>
  <c r="N57" i="8" s="1"/>
  <c r="N58" i="8" s="1"/>
  <c r="N59" i="8" s="1"/>
  <c r="N60" i="8" s="1"/>
  <c r="N65" i="8" s="1"/>
  <c r="H80" i="8"/>
  <c r="H55" i="8"/>
  <c r="H56" i="8" s="1"/>
  <c r="H57" i="8" s="1"/>
  <c r="H58" i="8" s="1"/>
  <c r="H59" i="8" s="1"/>
  <c r="H60" i="8" s="1"/>
  <c r="H65" i="8" s="1"/>
  <c r="AB39" i="8"/>
  <c r="H26" i="8" s="1"/>
  <c r="X43" i="8"/>
  <c r="X42" i="8"/>
  <c r="Y43" i="8"/>
  <c r="W47" i="8"/>
  <c r="W46" i="8"/>
  <c r="Y44" i="8"/>
  <c r="X44" i="8"/>
  <c r="X47" i="8"/>
  <c r="W44" i="8"/>
  <c r="Y42" i="8"/>
  <c r="X39" i="8"/>
  <c r="W43" i="8"/>
  <c r="Y46" i="8"/>
  <c r="Y45" i="8"/>
  <c r="Y47" i="8"/>
  <c r="W42" i="8"/>
  <c r="M80" i="8"/>
  <c r="M55" i="8"/>
  <c r="M56" i="8" s="1"/>
  <c r="M57" i="8" s="1"/>
  <c r="M58" i="8" s="1"/>
  <c r="M59" i="8" s="1"/>
  <c r="M60" i="8" s="1"/>
  <c r="I55" i="8"/>
  <c r="I56" i="8" s="1"/>
  <c r="I57" i="8" s="1"/>
  <c r="I58" i="8" s="1"/>
  <c r="I59" i="8" s="1"/>
  <c r="I60" i="8" s="1"/>
  <c r="I65" i="8" s="1"/>
  <c r="R80" i="8"/>
  <c r="H48" i="8"/>
  <c r="D55" i="8"/>
  <c r="D56" i="8" s="1"/>
  <c r="D57" i="8" s="1"/>
  <c r="D58" i="8" s="1"/>
  <c r="D59" i="8" s="1"/>
  <c r="D60" i="8" s="1"/>
  <c r="D65" i="8" s="1"/>
  <c r="M48" i="8"/>
  <c r="BG55" i="8" l="1"/>
  <c r="BG56" i="8" s="1"/>
  <c r="BG57" i="8" s="1"/>
  <c r="BG58" i="8" s="1"/>
  <c r="BG59" i="8" s="1"/>
  <c r="BG60" i="8" s="1"/>
  <c r="BG80" i="8"/>
  <c r="BF80" i="8"/>
  <c r="BF55" i="8"/>
  <c r="BF56" i="8" s="1"/>
  <c r="BF57" i="8" s="1"/>
  <c r="BF58" i="8" s="1"/>
  <c r="BF59" i="8" s="1"/>
  <c r="BF60" i="8" s="1"/>
  <c r="BF65" i="8" s="1"/>
  <c r="BH80" i="8"/>
  <c r="BH55" i="8"/>
  <c r="BH56" i="8" s="1"/>
  <c r="BH57" i="8" s="1"/>
  <c r="BH58" i="8" s="1"/>
  <c r="BH59" i="8" s="1"/>
  <c r="BH60" i="8" s="1"/>
  <c r="BH65" i="8" s="1"/>
  <c r="BP38" i="8"/>
  <c r="BP39" i="8" s="1"/>
  <c r="P26" i="8" s="1"/>
  <c r="BU37" i="8"/>
  <c r="BM47" i="8"/>
  <c r="BL47" i="8"/>
  <c r="BM46" i="8"/>
  <c r="BL42" i="8"/>
  <c r="BL39" i="8"/>
  <c r="BK46" i="8"/>
  <c r="BM43" i="8"/>
  <c r="BK47" i="8"/>
  <c r="BM45" i="8"/>
  <c r="BM42" i="8"/>
  <c r="BM44" i="8"/>
  <c r="BK44" i="8"/>
  <c r="BK42" i="8"/>
  <c r="BL44" i="8"/>
  <c r="BK43" i="8"/>
  <c r="BL43" i="8"/>
  <c r="S48" i="8"/>
  <c r="S55" i="8"/>
  <c r="S56" i="8" s="1"/>
  <c r="S57" i="8" s="1"/>
  <c r="S58" i="8" s="1"/>
  <c r="S59" i="8" s="1"/>
  <c r="S60" i="8" s="1"/>
  <c r="S65" i="8" s="1"/>
  <c r="E65" i="8"/>
  <c r="E68" i="8" s="1"/>
  <c r="C66" i="8"/>
  <c r="C67" i="8" s="1"/>
  <c r="T48" i="8"/>
  <c r="J66" i="8"/>
  <c r="J68" i="8" s="1"/>
  <c r="T55" i="8"/>
  <c r="T56" i="8" s="1"/>
  <c r="T57" i="8" s="1"/>
  <c r="T58" i="8" s="1"/>
  <c r="T59" i="8" s="1"/>
  <c r="T60" i="8" s="1"/>
  <c r="T66" i="8" s="1"/>
  <c r="W48" i="8"/>
  <c r="Y48" i="8"/>
  <c r="H66" i="8"/>
  <c r="H67" i="8" s="1"/>
  <c r="T86" i="8"/>
  <c r="N66" i="8"/>
  <c r="N67" i="8" s="1"/>
  <c r="D66" i="8"/>
  <c r="D67" i="8" s="1"/>
  <c r="O65" i="8"/>
  <c r="X55" i="8"/>
  <c r="X56" i="8" s="1"/>
  <c r="X57" i="8" s="1"/>
  <c r="X58" i="8" s="1"/>
  <c r="X59" i="8" s="1"/>
  <c r="X60" i="8" s="1"/>
  <c r="X80" i="8"/>
  <c r="X48" i="8"/>
  <c r="W55" i="8"/>
  <c r="W56" i="8" s="1"/>
  <c r="W57" i="8" s="1"/>
  <c r="W58" i="8" s="1"/>
  <c r="W59" i="8" s="1"/>
  <c r="W60" i="8" s="1"/>
  <c r="W65" i="8" s="1"/>
  <c r="W80" i="8"/>
  <c r="M65" i="8"/>
  <c r="M66" i="8"/>
  <c r="AD42" i="8"/>
  <c r="AC39" i="8"/>
  <c r="AD46" i="8"/>
  <c r="AD44" i="8"/>
  <c r="AD45" i="8"/>
  <c r="AC44" i="8"/>
  <c r="AC43" i="8"/>
  <c r="AB44" i="8"/>
  <c r="AC47" i="8"/>
  <c r="AD47" i="8"/>
  <c r="AB42" i="8"/>
  <c r="AC42" i="8"/>
  <c r="AB46" i="8"/>
  <c r="AB47" i="8"/>
  <c r="AB43" i="8"/>
  <c r="AD43" i="8"/>
  <c r="E67" i="8"/>
  <c r="Y55" i="8"/>
  <c r="Y56" i="8" s="1"/>
  <c r="Y57" i="8" s="1"/>
  <c r="Y58" i="8" s="1"/>
  <c r="Y59" i="8" s="1"/>
  <c r="Y60" i="8" s="1"/>
  <c r="Y65" i="8" s="1"/>
  <c r="Y80" i="8"/>
  <c r="AG39" i="8"/>
  <c r="I26" i="8" s="1"/>
  <c r="N86" i="8"/>
  <c r="M86" i="8"/>
  <c r="N87" i="8"/>
  <c r="O86" i="8"/>
  <c r="R86" i="8"/>
  <c r="S87" i="8"/>
  <c r="S86" i="8"/>
  <c r="I66" i="8"/>
  <c r="I67" i="8" s="1"/>
  <c r="I87" i="8"/>
  <c r="I86" i="8"/>
  <c r="H86" i="8"/>
  <c r="J86" i="8"/>
  <c r="R66" i="8"/>
  <c r="R67" i="8" s="1"/>
  <c r="BK48" i="8" l="1"/>
  <c r="BL80" i="8"/>
  <c r="BL55" i="8"/>
  <c r="BL56" i="8" s="1"/>
  <c r="BL57" i="8" s="1"/>
  <c r="BL58" i="8" s="1"/>
  <c r="BL59" i="8" s="1"/>
  <c r="BL60" i="8" s="1"/>
  <c r="BM55" i="8"/>
  <c r="BM56" i="8" s="1"/>
  <c r="BM57" i="8" s="1"/>
  <c r="BM58" i="8" s="1"/>
  <c r="BM59" i="8" s="1"/>
  <c r="BM60" i="8" s="1"/>
  <c r="BM66" i="8" s="1"/>
  <c r="BM80" i="8"/>
  <c r="BU38" i="8"/>
  <c r="BU39" i="8" s="1"/>
  <c r="Q26" i="8" s="1"/>
  <c r="BZ37" i="8"/>
  <c r="BK66" i="8"/>
  <c r="BK68" i="8" s="1"/>
  <c r="BK91" i="8" s="1"/>
  <c r="BR47" i="8"/>
  <c r="BP46" i="8"/>
  <c r="BQ44" i="8"/>
  <c r="BQ48" i="8" s="1"/>
  <c r="BR44" i="8"/>
  <c r="BR48" i="8" s="1"/>
  <c r="BP47" i="8"/>
  <c r="BQ42" i="8"/>
  <c r="BQ39" i="8"/>
  <c r="BP44" i="8"/>
  <c r="BR43" i="8"/>
  <c r="BQ47" i="8"/>
  <c r="BR46" i="8"/>
  <c r="BQ43" i="8"/>
  <c r="BP42" i="8"/>
  <c r="BP43" i="8"/>
  <c r="BR42" i="8"/>
  <c r="BR45" i="8"/>
  <c r="S66" i="8"/>
  <c r="S68" i="8" s="1"/>
  <c r="BH86" i="8"/>
  <c r="BL48" i="8"/>
  <c r="BG66" i="8"/>
  <c r="BG65" i="8"/>
  <c r="BM48" i="8"/>
  <c r="BG87" i="8"/>
  <c r="BG86" i="8"/>
  <c r="BF86" i="8"/>
  <c r="BK55" i="8"/>
  <c r="BK56" i="8" s="1"/>
  <c r="BK57" i="8" s="1"/>
  <c r="BK58" i="8" s="1"/>
  <c r="BK59" i="8" s="1"/>
  <c r="BK60" i="8" s="1"/>
  <c r="BK65" i="8" s="1"/>
  <c r="BK80" i="8"/>
  <c r="BH66" i="8"/>
  <c r="BH67" i="8" s="1"/>
  <c r="C68" i="8"/>
  <c r="C71" i="8" s="1"/>
  <c r="BF66" i="8"/>
  <c r="BF67" i="8" s="1"/>
  <c r="J67" i="8"/>
  <c r="J71" i="8" s="1"/>
  <c r="D68" i="8"/>
  <c r="D70" i="8" s="1"/>
  <c r="T65" i="8"/>
  <c r="H68" i="8"/>
  <c r="H91" i="8" s="1"/>
  <c r="Y66" i="8"/>
  <c r="Y68" i="8" s="1"/>
  <c r="C69" i="8"/>
  <c r="O67" i="8"/>
  <c r="O68" i="8"/>
  <c r="R68" i="8"/>
  <c r="R71" i="8" s="1"/>
  <c r="AD48" i="8"/>
  <c r="W66" i="8"/>
  <c r="W68" i="8" s="1"/>
  <c r="N68" i="8"/>
  <c r="M67" i="8"/>
  <c r="M68" i="8"/>
  <c r="I68" i="8"/>
  <c r="J91" i="8"/>
  <c r="AD80" i="8"/>
  <c r="AD55" i="8"/>
  <c r="AD56" i="8" s="1"/>
  <c r="AD57" i="8" s="1"/>
  <c r="AD58" i="8" s="1"/>
  <c r="AD59" i="8" s="1"/>
  <c r="AD60" i="8" s="1"/>
  <c r="AD66" i="8" s="1"/>
  <c r="AG47" i="8"/>
  <c r="AI42" i="8"/>
  <c r="AI47" i="8"/>
  <c r="AG46" i="8"/>
  <c r="AH47" i="8"/>
  <c r="AI44" i="8"/>
  <c r="AH44" i="8"/>
  <c r="AH43" i="8"/>
  <c r="AH39" i="8"/>
  <c r="AI43" i="8"/>
  <c r="AH42" i="8"/>
  <c r="AI45" i="8"/>
  <c r="AG42" i="8"/>
  <c r="AI46" i="8"/>
  <c r="AG44" i="8"/>
  <c r="AG43" i="8"/>
  <c r="AC80" i="8"/>
  <c r="AC55" i="8"/>
  <c r="AC56" i="8" s="1"/>
  <c r="AC57" i="8" s="1"/>
  <c r="AC58" i="8" s="1"/>
  <c r="AC59" i="8" s="1"/>
  <c r="AC60" i="8" s="1"/>
  <c r="W86" i="8"/>
  <c r="X87" i="8"/>
  <c r="X86" i="8"/>
  <c r="AB48" i="8"/>
  <c r="E91" i="8"/>
  <c r="E71" i="8"/>
  <c r="E69" i="8"/>
  <c r="E70" i="8"/>
  <c r="AC48" i="8"/>
  <c r="Y86" i="8"/>
  <c r="AB55" i="8"/>
  <c r="AB56" i="8" s="1"/>
  <c r="AB57" i="8" s="1"/>
  <c r="AB58" i="8" s="1"/>
  <c r="AB59" i="8" s="1"/>
  <c r="AB60" i="8" s="1"/>
  <c r="AB65" i="8" s="1"/>
  <c r="AB80" i="8"/>
  <c r="AL39" i="8"/>
  <c r="J26" i="8" s="1"/>
  <c r="X65" i="8"/>
  <c r="X66" i="8"/>
  <c r="S67" i="8" l="1"/>
  <c r="D91" i="8"/>
  <c r="D71" i="8"/>
  <c r="D69" i="8"/>
  <c r="D73" i="8" s="1"/>
  <c r="D90" i="8" s="1"/>
  <c r="C24" i="8" s="1"/>
  <c r="BG68" i="8"/>
  <c r="BG67" i="8"/>
  <c r="BR80" i="8"/>
  <c r="BR55" i="8"/>
  <c r="BR56" i="8" s="1"/>
  <c r="BR57" i="8" s="1"/>
  <c r="BR58" i="8" s="1"/>
  <c r="BR59" i="8" s="1"/>
  <c r="BR60" i="8" s="1"/>
  <c r="BR65" i="8" s="1"/>
  <c r="BP55" i="8"/>
  <c r="BP56" i="8" s="1"/>
  <c r="BP57" i="8" s="1"/>
  <c r="BP58" i="8" s="1"/>
  <c r="BP59" i="8" s="1"/>
  <c r="BP60" i="8" s="1"/>
  <c r="BP65" i="8" s="1"/>
  <c r="BP80" i="8"/>
  <c r="BZ38" i="8"/>
  <c r="BZ39" i="8" s="1"/>
  <c r="R26" i="8" s="1"/>
  <c r="CE37" i="8"/>
  <c r="BW47" i="8"/>
  <c r="BW46" i="8"/>
  <c r="BU46" i="8"/>
  <c r="BW42" i="8"/>
  <c r="BV39" i="8"/>
  <c r="BV47" i="8"/>
  <c r="BU47" i="8"/>
  <c r="BW45" i="8"/>
  <c r="BW44" i="8"/>
  <c r="BV44" i="8"/>
  <c r="BU44" i="8"/>
  <c r="BU43" i="8"/>
  <c r="BV42" i="8"/>
  <c r="BU42" i="8"/>
  <c r="BV43" i="8"/>
  <c r="BW43" i="8"/>
  <c r="BM65" i="8"/>
  <c r="BL66" i="8"/>
  <c r="BL65" i="8"/>
  <c r="Y67" i="8"/>
  <c r="Y69" i="8" s="1"/>
  <c r="BK67" i="8"/>
  <c r="BQ80" i="8"/>
  <c r="BQ55" i="8"/>
  <c r="BQ56" i="8" s="1"/>
  <c r="BQ57" i="8" s="1"/>
  <c r="BQ58" i="8" s="1"/>
  <c r="BQ59" i="8" s="1"/>
  <c r="BQ60" i="8" s="1"/>
  <c r="BM86" i="8"/>
  <c r="H70" i="8"/>
  <c r="H71" i="8"/>
  <c r="BL87" i="8"/>
  <c r="BL86" i="8"/>
  <c r="BK86" i="8"/>
  <c r="C91" i="8"/>
  <c r="C70" i="8"/>
  <c r="C73" i="8" s="1"/>
  <c r="C90" i="8" s="1"/>
  <c r="BF68" i="8"/>
  <c r="BR66" i="8"/>
  <c r="BR68" i="8" s="1"/>
  <c r="H69" i="8"/>
  <c r="H72" i="8" s="1"/>
  <c r="H89" i="8" s="1"/>
  <c r="J70" i="8"/>
  <c r="J69" i="8"/>
  <c r="J73" i="8" s="1"/>
  <c r="J90" i="8" s="1"/>
  <c r="BP48" i="8"/>
  <c r="BH68" i="8"/>
  <c r="R69" i="8"/>
  <c r="R91" i="8"/>
  <c r="T68" i="8"/>
  <c r="T67" i="8"/>
  <c r="W67" i="8"/>
  <c r="W71" i="8" s="1"/>
  <c r="R70" i="8"/>
  <c r="R72" i="8" s="1"/>
  <c r="R89" i="8" s="1"/>
  <c r="AH48" i="8"/>
  <c r="O71" i="8"/>
  <c r="O91" i="8"/>
  <c r="O70" i="8"/>
  <c r="O69" i="8"/>
  <c r="N70" i="8"/>
  <c r="N71" i="8"/>
  <c r="N91" i="8"/>
  <c r="N69" i="8"/>
  <c r="AI48" i="8"/>
  <c r="S71" i="8"/>
  <c r="S91" i="8"/>
  <c r="S70" i="8"/>
  <c r="S69" i="8"/>
  <c r="AM44" i="8"/>
  <c r="AN43" i="8"/>
  <c r="AM47" i="8"/>
  <c r="AL46" i="8"/>
  <c r="AL42" i="8"/>
  <c r="AL43" i="8"/>
  <c r="AL44" i="8"/>
  <c r="AN47" i="8"/>
  <c r="AL47" i="8"/>
  <c r="AN44" i="8"/>
  <c r="AN45" i="8"/>
  <c r="AN46" i="8"/>
  <c r="AM43" i="8"/>
  <c r="AN42" i="8"/>
  <c r="AM42" i="8"/>
  <c r="AM39" i="8"/>
  <c r="AQ39" i="8"/>
  <c r="K26" i="8" s="1"/>
  <c r="AG80" i="8"/>
  <c r="AG55" i="8"/>
  <c r="AG56" i="8" s="1"/>
  <c r="AG57" i="8" s="1"/>
  <c r="AG58" i="8" s="1"/>
  <c r="AG59" i="8" s="1"/>
  <c r="AG60" i="8" s="1"/>
  <c r="AG65" i="8" s="1"/>
  <c r="AC86" i="8"/>
  <c r="AC87" i="8"/>
  <c r="AB86" i="8"/>
  <c r="AB66" i="8"/>
  <c r="AB68" i="8" s="1"/>
  <c r="I91" i="8"/>
  <c r="I69" i="8"/>
  <c r="I70" i="8"/>
  <c r="I71" i="8"/>
  <c r="X68" i="8"/>
  <c r="X67" i="8"/>
  <c r="AD86" i="8"/>
  <c r="AG48" i="8"/>
  <c r="AH80" i="8"/>
  <c r="AH55" i="8"/>
  <c r="AH56" i="8" s="1"/>
  <c r="AH57" i="8" s="1"/>
  <c r="AH58" i="8" s="1"/>
  <c r="AH59" i="8" s="1"/>
  <c r="AH60" i="8" s="1"/>
  <c r="AI80" i="8"/>
  <c r="AI55" i="8"/>
  <c r="AI56" i="8" s="1"/>
  <c r="AI57" i="8" s="1"/>
  <c r="AI58" i="8" s="1"/>
  <c r="AI59" i="8" s="1"/>
  <c r="AI60" i="8" s="1"/>
  <c r="AI66" i="8" s="1"/>
  <c r="AD65" i="8"/>
  <c r="M70" i="8"/>
  <c r="M71" i="8"/>
  <c r="M69" i="8"/>
  <c r="M91" i="8"/>
  <c r="AC65" i="8"/>
  <c r="AC66" i="8"/>
  <c r="W91" i="8"/>
  <c r="E72" i="8"/>
  <c r="E89" i="8" s="1"/>
  <c r="E73" i="8"/>
  <c r="E90" i="8" s="1"/>
  <c r="Y91" i="8"/>
  <c r="D72" i="8" l="1"/>
  <c r="D89" i="8" s="1"/>
  <c r="C23" i="8" s="1"/>
  <c r="C27" i="8" s="1"/>
  <c r="W70" i="8"/>
  <c r="Y70" i="8"/>
  <c r="Y71" i="8"/>
  <c r="C72" i="8"/>
  <c r="C89" i="8" s="1"/>
  <c r="W69" i="8"/>
  <c r="BR86" i="8"/>
  <c r="BV55" i="8"/>
  <c r="BV56" i="8" s="1"/>
  <c r="BV57" i="8" s="1"/>
  <c r="BV58" i="8" s="1"/>
  <c r="BV59" i="8" s="1"/>
  <c r="BV60" i="8" s="1"/>
  <c r="BV80" i="8"/>
  <c r="BH91" i="8"/>
  <c r="BH71" i="8"/>
  <c r="BH69" i="8"/>
  <c r="BH70" i="8"/>
  <c r="BR91" i="8"/>
  <c r="BM68" i="8"/>
  <c r="BM67" i="8"/>
  <c r="BW55" i="8"/>
  <c r="BW56" i="8" s="1"/>
  <c r="BW57" i="8" s="1"/>
  <c r="BW58" i="8" s="1"/>
  <c r="BW59" i="8" s="1"/>
  <c r="BW60" i="8" s="1"/>
  <c r="BW65" i="8" s="1"/>
  <c r="BW80" i="8"/>
  <c r="BF91" i="8"/>
  <c r="BF70" i="8"/>
  <c r="BF69" i="8"/>
  <c r="BF71" i="8"/>
  <c r="CE38" i="8"/>
  <c r="CE39" i="8" s="1"/>
  <c r="S26" i="8" s="1"/>
  <c r="CJ37" i="8"/>
  <c r="H73" i="8"/>
  <c r="H90" i="8" s="1"/>
  <c r="CB47" i="8"/>
  <c r="BZ47" i="8"/>
  <c r="CB43" i="8"/>
  <c r="CB42" i="8"/>
  <c r="BZ42" i="8"/>
  <c r="CA39" i="8"/>
  <c r="CA47" i="8"/>
  <c r="CB46" i="8"/>
  <c r="CB44" i="8"/>
  <c r="BZ44" i="8"/>
  <c r="CA43" i="8"/>
  <c r="CA44" i="8"/>
  <c r="BZ43" i="8"/>
  <c r="CA42" i="8"/>
  <c r="CB45" i="8"/>
  <c r="BZ46" i="8"/>
  <c r="BP86" i="8"/>
  <c r="BQ87" i="8"/>
  <c r="BQ86" i="8"/>
  <c r="BL68" i="8"/>
  <c r="BL67" i="8"/>
  <c r="BR67" i="8"/>
  <c r="BR70" i="8" s="1"/>
  <c r="BQ66" i="8"/>
  <c r="BQ65" i="8"/>
  <c r="J72" i="8"/>
  <c r="J89" i="8" s="1"/>
  <c r="BU48" i="8"/>
  <c r="BU55" i="8"/>
  <c r="BU56" i="8" s="1"/>
  <c r="BU57" i="8" s="1"/>
  <c r="BU58" i="8" s="1"/>
  <c r="BU59" i="8" s="1"/>
  <c r="BU60" i="8" s="1"/>
  <c r="BU65" i="8" s="1"/>
  <c r="BU80" i="8"/>
  <c r="BK70" i="8"/>
  <c r="BK69" i="8"/>
  <c r="BK71" i="8"/>
  <c r="BV48" i="8"/>
  <c r="BW48" i="8"/>
  <c r="BG70" i="8"/>
  <c r="BG69" i="8"/>
  <c r="BG91" i="8"/>
  <c r="BG71" i="8"/>
  <c r="BP66" i="8"/>
  <c r="BP68" i="8" s="1"/>
  <c r="R73" i="8"/>
  <c r="R90" i="8" s="1"/>
  <c r="T70" i="8"/>
  <c r="T91" i="8"/>
  <c r="T71" i="8"/>
  <c r="T69" i="8"/>
  <c r="AI86" i="8"/>
  <c r="O73" i="8"/>
  <c r="O90" i="8" s="1"/>
  <c r="O72" i="8"/>
  <c r="O89" i="8" s="1"/>
  <c r="N73" i="8"/>
  <c r="N90" i="8" s="1"/>
  <c r="E24" i="8" s="1"/>
  <c r="N72" i="8"/>
  <c r="N89" i="8" s="1"/>
  <c r="E23" i="8" s="1"/>
  <c r="AB67" i="8"/>
  <c r="AB71" i="8" s="1"/>
  <c r="AL48" i="8"/>
  <c r="AI65" i="8"/>
  <c r="AI68" i="8" s="1"/>
  <c r="AN80" i="8"/>
  <c r="AN55" i="8"/>
  <c r="AN56" i="8" s="1"/>
  <c r="AN57" i="8" s="1"/>
  <c r="AN58" i="8" s="1"/>
  <c r="AN59" i="8" s="1"/>
  <c r="AN60" i="8" s="1"/>
  <c r="AN65" i="8" s="1"/>
  <c r="AM48" i="8"/>
  <c r="AG86" i="8"/>
  <c r="AH87" i="8"/>
  <c r="AH86" i="8"/>
  <c r="S73" i="8"/>
  <c r="S90" i="8" s="1"/>
  <c r="F24" i="8" s="1"/>
  <c r="S72" i="8"/>
  <c r="S89" i="8" s="1"/>
  <c r="F23" i="8" s="1"/>
  <c r="AH65" i="8"/>
  <c r="AH66" i="8"/>
  <c r="M73" i="8"/>
  <c r="M90" i="8" s="1"/>
  <c r="M72" i="8"/>
  <c r="M89" i="8" s="1"/>
  <c r="BA39" i="8"/>
  <c r="M26" i="8" s="1"/>
  <c r="AV39" i="8"/>
  <c r="L26" i="8" s="1"/>
  <c r="I73" i="8"/>
  <c r="I90" i="8" s="1"/>
  <c r="D24" i="8" s="1"/>
  <c r="I72" i="8"/>
  <c r="I89" i="8" s="1"/>
  <c r="D23" i="8" s="1"/>
  <c r="AC68" i="8"/>
  <c r="AC67" i="8"/>
  <c r="AB70" i="8"/>
  <c r="AB91" i="8"/>
  <c r="AM80" i="8"/>
  <c r="AM55" i="8"/>
  <c r="AM56" i="8" s="1"/>
  <c r="AM57" i="8" s="1"/>
  <c r="AM58" i="8" s="1"/>
  <c r="AM59" i="8" s="1"/>
  <c r="AM60" i="8" s="1"/>
  <c r="AS44" i="8"/>
  <c r="AQ44" i="8"/>
  <c r="AS47" i="8"/>
  <c r="AR44" i="8"/>
  <c r="AS42" i="8"/>
  <c r="AS43" i="8"/>
  <c r="AR43" i="8"/>
  <c r="AS46" i="8"/>
  <c r="AR42" i="8"/>
  <c r="AS45" i="8"/>
  <c r="AQ46" i="8"/>
  <c r="AQ42" i="8"/>
  <c r="AR39" i="8"/>
  <c r="AR47" i="8"/>
  <c r="AQ47" i="8"/>
  <c r="AQ43" i="8"/>
  <c r="X91" i="8"/>
  <c r="X69" i="8"/>
  <c r="X70" i="8"/>
  <c r="X71" i="8"/>
  <c r="Y73" i="8"/>
  <c r="Y90" i="8" s="1"/>
  <c r="Y72" i="8"/>
  <c r="Y89" i="8" s="1"/>
  <c r="AD68" i="8"/>
  <c r="AD67" i="8"/>
  <c r="AN48" i="8"/>
  <c r="W72" i="8"/>
  <c r="W89" i="8" s="1"/>
  <c r="W73" i="8"/>
  <c r="W90" i="8" s="1"/>
  <c r="AG66" i="8"/>
  <c r="AG67" i="8" s="1"/>
  <c r="AL80" i="8"/>
  <c r="AL55" i="8"/>
  <c r="AL56" i="8" s="1"/>
  <c r="AL57" i="8" s="1"/>
  <c r="AL58" i="8" s="1"/>
  <c r="AL59" i="8" s="1"/>
  <c r="AL60" i="8" s="1"/>
  <c r="AL65" i="8" s="1"/>
  <c r="CB48" i="8" l="1"/>
  <c r="BZ48" i="8"/>
  <c r="BQ68" i="8"/>
  <c r="BQ67" i="8"/>
  <c r="BM91" i="8"/>
  <c r="BM71" i="8"/>
  <c r="BM69" i="8"/>
  <c r="BM70" i="8"/>
  <c r="BR69" i="8"/>
  <c r="BL69" i="8"/>
  <c r="BL71" i="8"/>
  <c r="BL91" i="8"/>
  <c r="BL70" i="8"/>
  <c r="BR71" i="8"/>
  <c r="BP91" i="8"/>
  <c r="BP70" i="8"/>
  <c r="BZ55" i="8"/>
  <c r="BZ56" i="8" s="1"/>
  <c r="BZ57" i="8" s="1"/>
  <c r="BZ58" i="8" s="1"/>
  <c r="BZ59" i="8" s="1"/>
  <c r="BZ60" i="8" s="1"/>
  <c r="BZ65" i="8" s="1"/>
  <c r="BZ80" i="8"/>
  <c r="CB55" i="8"/>
  <c r="CB56" i="8" s="1"/>
  <c r="CB57" i="8" s="1"/>
  <c r="CB58" i="8" s="1"/>
  <c r="CB59" i="8" s="1"/>
  <c r="CB60" i="8" s="1"/>
  <c r="CB66" i="8" s="1"/>
  <c r="CB80" i="8"/>
  <c r="BH72" i="8"/>
  <c r="BH89" i="8" s="1"/>
  <c r="BH73" i="8"/>
  <c r="BH90" i="8" s="1"/>
  <c r="BZ66" i="8"/>
  <c r="BW66" i="8"/>
  <c r="BW67" i="8" s="1"/>
  <c r="BK72" i="8"/>
  <c r="BK89" i="8" s="1"/>
  <c r="BK73" i="8"/>
  <c r="BK90" i="8" s="1"/>
  <c r="CB65" i="8"/>
  <c r="CJ38" i="8"/>
  <c r="CJ39" i="8" s="1"/>
  <c r="T26" i="8" s="1"/>
  <c r="CO37" i="8"/>
  <c r="BG73" i="8"/>
  <c r="BG90" i="8" s="1"/>
  <c r="N24" i="8" s="1"/>
  <c r="BG72" i="8"/>
  <c r="BG89" i="8" s="1"/>
  <c r="N23" i="8" s="1"/>
  <c r="CG47" i="8"/>
  <c r="CE46" i="8"/>
  <c r="CF42" i="8"/>
  <c r="CG42" i="8"/>
  <c r="CG44" i="8"/>
  <c r="CF43" i="8"/>
  <c r="CF39" i="8"/>
  <c r="CG43" i="8"/>
  <c r="CF47" i="8"/>
  <c r="CF44" i="8"/>
  <c r="CF48" i="8" s="1"/>
  <c r="CG45" i="8"/>
  <c r="CE42" i="8"/>
  <c r="CE47" i="8"/>
  <c r="CG46" i="8"/>
  <c r="CE43" i="8"/>
  <c r="CE44" i="8"/>
  <c r="CE48" i="8" s="1"/>
  <c r="BU66" i="8"/>
  <c r="BU68" i="8" s="1"/>
  <c r="CA55" i="8"/>
  <c r="CA56" i="8" s="1"/>
  <c r="CA57" i="8" s="1"/>
  <c r="CA58" i="8" s="1"/>
  <c r="CA59" i="8" s="1"/>
  <c r="CA60" i="8" s="1"/>
  <c r="CA80" i="8"/>
  <c r="BP67" i="8"/>
  <c r="BP69" i="8" s="1"/>
  <c r="BV87" i="8"/>
  <c r="BV86" i="8"/>
  <c r="BU86" i="8"/>
  <c r="BW86" i="8"/>
  <c r="CA48" i="8"/>
  <c r="BF72" i="8"/>
  <c r="BF89" i="8" s="1"/>
  <c r="BF73" i="8"/>
  <c r="BF90" i="8" s="1"/>
  <c r="BV65" i="8"/>
  <c r="BV66" i="8"/>
  <c r="E27" i="8"/>
  <c r="D27" i="8"/>
  <c r="F27" i="8"/>
  <c r="AB69" i="8"/>
  <c r="AB72" i="8" s="1"/>
  <c r="AB89" i="8" s="1"/>
  <c r="T73" i="8"/>
  <c r="T90" i="8" s="1"/>
  <c r="T72" i="8"/>
  <c r="T89" i="8" s="1"/>
  <c r="AN66" i="8"/>
  <c r="AN68" i="8" s="1"/>
  <c r="AI67" i="8"/>
  <c r="AS48" i="8"/>
  <c r="AN86" i="8"/>
  <c r="AI91" i="8"/>
  <c r="AI70" i="8"/>
  <c r="AI71" i="8"/>
  <c r="AI69" i="8"/>
  <c r="AW44" i="8"/>
  <c r="AW48" i="8" s="1"/>
  <c r="AW43" i="8"/>
  <c r="AX47" i="8"/>
  <c r="AX42" i="8"/>
  <c r="AX46" i="8"/>
  <c r="AV42" i="8"/>
  <c r="AV47" i="8"/>
  <c r="AW39" i="8"/>
  <c r="AW47" i="8"/>
  <c r="AX44" i="8"/>
  <c r="AV44" i="8"/>
  <c r="AV46" i="8"/>
  <c r="AX43" i="8"/>
  <c r="AV43" i="8"/>
  <c r="AX45" i="8"/>
  <c r="AW42" i="8"/>
  <c r="AQ55" i="8"/>
  <c r="AQ56" i="8" s="1"/>
  <c r="AQ57" i="8" s="1"/>
  <c r="AQ58" i="8" s="1"/>
  <c r="AQ59" i="8" s="1"/>
  <c r="AQ60" i="8" s="1"/>
  <c r="AQ65" i="8" s="1"/>
  <c r="AQ80" i="8"/>
  <c r="AG68" i="8"/>
  <c r="BC44" i="8"/>
  <c r="BB47" i="8"/>
  <c r="BB44" i="8"/>
  <c r="BA46" i="8"/>
  <c r="BB42" i="8"/>
  <c r="BC43" i="8"/>
  <c r="BA42" i="8"/>
  <c r="BA47" i="8"/>
  <c r="BB39" i="8"/>
  <c r="BC45" i="8"/>
  <c r="BC47" i="8"/>
  <c r="BC46" i="8"/>
  <c r="BC42" i="8"/>
  <c r="BB43" i="8"/>
  <c r="BA44" i="8"/>
  <c r="BA43" i="8"/>
  <c r="AR55" i="8"/>
  <c r="AR56" i="8" s="1"/>
  <c r="AR57" i="8" s="1"/>
  <c r="AR58" i="8" s="1"/>
  <c r="AR59" i="8" s="1"/>
  <c r="AR60" i="8" s="1"/>
  <c r="AR80" i="8"/>
  <c r="AL66" i="8"/>
  <c r="AL67" i="8" s="1"/>
  <c r="AL86" i="8"/>
  <c r="AM87" i="8"/>
  <c r="AM86" i="8"/>
  <c r="AD70" i="8"/>
  <c r="AD71" i="8"/>
  <c r="AD91" i="8"/>
  <c r="AD69" i="8"/>
  <c r="AR48" i="8"/>
  <c r="AC71" i="8"/>
  <c r="AC91" i="8"/>
  <c r="AC69" i="8"/>
  <c r="AC70" i="8"/>
  <c r="AM65" i="8"/>
  <c r="AM66" i="8"/>
  <c r="AH67" i="8"/>
  <c r="AH68" i="8"/>
  <c r="AS80" i="8"/>
  <c r="AS55" i="8"/>
  <c r="AS56" i="8" s="1"/>
  <c r="AS57" i="8" s="1"/>
  <c r="AS58" i="8" s="1"/>
  <c r="AS59" i="8" s="1"/>
  <c r="AS60" i="8" s="1"/>
  <c r="AS66" i="8" s="1"/>
  <c r="X73" i="8"/>
  <c r="X90" i="8" s="1"/>
  <c r="G24" i="8" s="1"/>
  <c r="X72" i="8"/>
  <c r="X89" i="8" s="1"/>
  <c r="G23" i="8" s="1"/>
  <c r="AQ48" i="8"/>
  <c r="BP71" i="8" l="1"/>
  <c r="N27" i="8"/>
  <c r="CG48" i="8"/>
  <c r="BU67" i="8"/>
  <c r="BU70" i="8" s="1"/>
  <c r="BP73" i="8"/>
  <c r="BP90" i="8" s="1"/>
  <c r="BP72" i="8"/>
  <c r="BP89" i="8" s="1"/>
  <c r="CL47" i="8"/>
  <c r="CJ47" i="8"/>
  <c r="CL45" i="8"/>
  <c r="CL42" i="8"/>
  <c r="CK39" i="8"/>
  <c r="CK47" i="8"/>
  <c r="CL46" i="8"/>
  <c r="CJ46" i="8"/>
  <c r="CK44" i="8"/>
  <c r="CK48" i="8" s="1"/>
  <c r="CJ44" i="8"/>
  <c r="CJ48" i="8" s="1"/>
  <c r="CL44" i="8"/>
  <c r="CK43" i="8"/>
  <c r="CJ42" i="8"/>
  <c r="CJ43" i="8"/>
  <c r="CK42" i="8"/>
  <c r="CL43" i="8"/>
  <c r="BL72" i="8"/>
  <c r="BL89" i="8" s="1"/>
  <c r="O23" i="8" s="1"/>
  <c r="BL73" i="8"/>
  <c r="BL90" i="8" s="1"/>
  <c r="O24" i="8" s="1"/>
  <c r="O27" i="8" s="1"/>
  <c r="CB67" i="8"/>
  <c r="CB68" i="8"/>
  <c r="BR73" i="8"/>
  <c r="BR90" i="8" s="1"/>
  <c r="BR72" i="8"/>
  <c r="BR89" i="8" s="1"/>
  <c r="CE55" i="8"/>
  <c r="CE56" i="8" s="1"/>
  <c r="CE57" i="8" s="1"/>
  <c r="CE58" i="8" s="1"/>
  <c r="CE59" i="8" s="1"/>
  <c r="CE60" i="8" s="1"/>
  <c r="CE65" i="8" s="1"/>
  <c r="CE80" i="8"/>
  <c r="BV68" i="8"/>
  <c r="BV67" i="8"/>
  <c r="BM73" i="8"/>
  <c r="BM90" i="8" s="1"/>
  <c r="BM72" i="8"/>
  <c r="BM89" i="8" s="1"/>
  <c r="CO38" i="8"/>
  <c r="CO39" i="8" s="1"/>
  <c r="U26" i="8" s="1"/>
  <c r="CT37" i="8"/>
  <c r="CF80" i="8"/>
  <c r="CF55" i="8"/>
  <c r="CF56" i="8" s="1"/>
  <c r="CF57" i="8" s="1"/>
  <c r="CF58" i="8" s="1"/>
  <c r="CF59" i="8" s="1"/>
  <c r="CF60" i="8" s="1"/>
  <c r="CB86" i="8"/>
  <c r="CA86" i="8"/>
  <c r="CA87" i="8"/>
  <c r="BZ86" i="8"/>
  <c r="BZ67" i="8"/>
  <c r="BZ68" i="8"/>
  <c r="BQ71" i="8"/>
  <c r="BQ91" i="8"/>
  <c r="BQ70" i="8"/>
  <c r="BQ69" i="8"/>
  <c r="CA65" i="8"/>
  <c r="CA66" i="8"/>
  <c r="BU91" i="8"/>
  <c r="BU71" i="8"/>
  <c r="BU69" i="8"/>
  <c r="CG80" i="8"/>
  <c r="CG55" i="8"/>
  <c r="CG56" i="8" s="1"/>
  <c r="CG57" i="8" s="1"/>
  <c r="CG58" i="8" s="1"/>
  <c r="CG59" i="8" s="1"/>
  <c r="CG60" i="8" s="1"/>
  <c r="CG65" i="8" s="1"/>
  <c r="BW68" i="8"/>
  <c r="AB73" i="8"/>
  <c r="AB90" i="8" s="1"/>
  <c r="AN67" i="8"/>
  <c r="AN69" i="8" s="1"/>
  <c r="BB48" i="8"/>
  <c r="G27" i="8"/>
  <c r="BA48" i="8"/>
  <c r="AS86" i="8"/>
  <c r="BC48" i="8"/>
  <c r="AQ66" i="8"/>
  <c r="AQ67" i="8" s="1"/>
  <c r="AG91" i="8"/>
  <c r="AG70" i="8"/>
  <c r="AG69" i="8"/>
  <c r="AG71" i="8"/>
  <c r="AV80" i="8"/>
  <c r="AV55" i="8"/>
  <c r="AV56" i="8" s="1"/>
  <c r="AV57" i="8" s="1"/>
  <c r="AV58" i="8" s="1"/>
  <c r="AV59" i="8" s="1"/>
  <c r="AV60" i="8" s="1"/>
  <c r="AV65" i="8" s="1"/>
  <c r="AX80" i="8"/>
  <c r="AX55" i="8"/>
  <c r="AX56" i="8" s="1"/>
  <c r="AX57" i="8" s="1"/>
  <c r="AX58" i="8" s="1"/>
  <c r="AX59" i="8" s="1"/>
  <c r="AX60" i="8" s="1"/>
  <c r="AX66" i="8" s="1"/>
  <c r="AR65" i="8"/>
  <c r="AR66" i="8"/>
  <c r="AC73" i="8"/>
  <c r="AC90" i="8" s="1"/>
  <c r="H24" i="8" s="1"/>
  <c r="AC72" i="8"/>
  <c r="AC89" i="8" s="1"/>
  <c r="H23" i="8" s="1"/>
  <c r="AI72" i="8"/>
  <c r="AI89" i="8" s="1"/>
  <c r="AI73" i="8"/>
  <c r="AI90" i="8" s="1"/>
  <c r="BB55" i="8"/>
  <c r="BB56" i="8" s="1"/>
  <c r="BB57" i="8" s="1"/>
  <c r="BB58" i="8" s="1"/>
  <c r="BB59" i="8" s="1"/>
  <c r="BB60" i="8" s="1"/>
  <c r="BB80" i="8"/>
  <c r="AM67" i="8"/>
  <c r="AM68" i="8"/>
  <c r="BC80" i="8"/>
  <c r="BC55" i="8"/>
  <c r="BC56" i="8" s="1"/>
  <c r="BC57" i="8" s="1"/>
  <c r="BC58" i="8" s="1"/>
  <c r="BC59" i="8" s="1"/>
  <c r="BC60" i="8" s="1"/>
  <c r="BC65" i="8" s="1"/>
  <c r="AS65" i="8"/>
  <c r="AV48" i="8"/>
  <c r="AN91" i="8"/>
  <c r="AQ86" i="8"/>
  <c r="AR86" i="8"/>
  <c r="AR87" i="8"/>
  <c r="BA80" i="8"/>
  <c r="BA55" i="8"/>
  <c r="BA56" i="8" s="1"/>
  <c r="BA57" i="8" s="1"/>
  <c r="BA58" i="8" s="1"/>
  <c r="BA59" i="8" s="1"/>
  <c r="BA60" i="8" s="1"/>
  <c r="BA65" i="8" s="1"/>
  <c r="AH91" i="8"/>
  <c r="AH71" i="8"/>
  <c r="AH70" i="8"/>
  <c r="AH69" i="8"/>
  <c r="AX48" i="8"/>
  <c r="AL68" i="8"/>
  <c r="AD72" i="8"/>
  <c r="AD89" i="8" s="1"/>
  <c r="AD73" i="8"/>
  <c r="AD90" i="8" s="1"/>
  <c r="AW80" i="8"/>
  <c r="AW55" i="8"/>
  <c r="AW56" i="8" s="1"/>
  <c r="AW57" i="8" s="1"/>
  <c r="AW58" i="8" s="1"/>
  <c r="AW59" i="8" s="1"/>
  <c r="AW60" i="8" s="1"/>
  <c r="CL48" i="8" l="1"/>
  <c r="CQ47" i="8"/>
  <c r="CP47" i="8"/>
  <c r="CQ45" i="8"/>
  <c r="CP39" i="8"/>
  <c r="CQ43" i="8"/>
  <c r="CO42" i="8"/>
  <c r="CQ46" i="8"/>
  <c r="CO46" i="8"/>
  <c r="CQ42" i="8"/>
  <c r="CO43" i="8"/>
  <c r="CO47" i="8"/>
  <c r="CP43" i="8"/>
  <c r="CQ44" i="8"/>
  <c r="CQ48" i="8" s="1"/>
  <c r="CP42" i="8"/>
  <c r="CP44" i="8"/>
  <c r="CP48" i="8" s="1"/>
  <c r="CO44" i="8"/>
  <c r="CK55" i="8"/>
  <c r="CK56" i="8" s="1"/>
  <c r="CK57" i="8" s="1"/>
  <c r="CK58" i="8" s="1"/>
  <c r="CK59" i="8" s="1"/>
  <c r="CK60" i="8" s="1"/>
  <c r="CK80" i="8"/>
  <c r="CE86" i="8"/>
  <c r="CF87" i="8"/>
  <c r="CF86" i="8"/>
  <c r="CB69" i="8"/>
  <c r="CB91" i="8"/>
  <c r="CB70" i="8"/>
  <c r="CB71" i="8"/>
  <c r="BW69" i="8"/>
  <c r="BW70" i="8"/>
  <c r="BW71" i="8"/>
  <c r="BW91" i="8"/>
  <c r="BV91" i="8"/>
  <c r="BV71" i="8"/>
  <c r="BV69" i="8"/>
  <c r="BV70" i="8"/>
  <c r="CE66" i="8"/>
  <c r="CE67" i="8"/>
  <c r="CE68" i="8"/>
  <c r="CJ55" i="8"/>
  <c r="CJ56" i="8" s="1"/>
  <c r="CJ57" i="8" s="1"/>
  <c r="CJ58" i="8" s="1"/>
  <c r="CJ59" i="8" s="1"/>
  <c r="CJ60" i="8" s="1"/>
  <c r="CJ65" i="8" s="1"/>
  <c r="CJ80" i="8"/>
  <c r="CA68" i="8"/>
  <c r="CA67" i="8"/>
  <c r="AN70" i="8"/>
  <c r="AN73" i="8" s="1"/>
  <c r="AN90" i="8" s="1"/>
  <c r="CF66" i="8"/>
  <c r="CF65" i="8"/>
  <c r="CG66" i="8"/>
  <c r="CG68" i="8" s="1"/>
  <c r="CL55" i="8"/>
  <c r="CL56" i="8" s="1"/>
  <c r="CL57" i="8" s="1"/>
  <c r="CL58" i="8" s="1"/>
  <c r="CL59" i="8" s="1"/>
  <c r="CL60" i="8" s="1"/>
  <c r="CL65" i="8" s="1"/>
  <c r="CL80" i="8"/>
  <c r="BQ72" i="8"/>
  <c r="BQ89" i="8" s="1"/>
  <c r="P23" i="8" s="1"/>
  <c r="BQ73" i="8"/>
  <c r="BQ90" i="8" s="1"/>
  <c r="P24" i="8" s="1"/>
  <c r="BZ70" i="8"/>
  <c r="BZ71" i="8"/>
  <c r="BZ91" i="8"/>
  <c r="BZ69" i="8"/>
  <c r="AN71" i="8"/>
  <c r="BU73" i="8"/>
  <c r="BU90" i="8" s="1"/>
  <c r="BU72" i="8"/>
  <c r="BU89" i="8" s="1"/>
  <c r="CG86" i="8"/>
  <c r="CT38" i="8"/>
  <c r="CT39" i="8" s="1"/>
  <c r="V26" i="8" s="1"/>
  <c r="CY37" i="8"/>
  <c r="CY38" i="8" s="1"/>
  <c r="CY39" i="8" s="1"/>
  <c r="W26" i="8" s="1"/>
  <c r="BA66" i="8"/>
  <c r="BA68" i="8" s="1"/>
  <c r="AX86" i="8"/>
  <c r="AQ68" i="8"/>
  <c r="AQ91" i="8" s="1"/>
  <c r="H27" i="8"/>
  <c r="AV66" i="8"/>
  <c r="AV67" i="8" s="1"/>
  <c r="BC66" i="8"/>
  <c r="BC68" i="8" s="1"/>
  <c r="AH72" i="8"/>
  <c r="AH89" i="8" s="1"/>
  <c r="I23" i="8" s="1"/>
  <c r="AH73" i="8"/>
  <c r="AH90" i="8" s="1"/>
  <c r="I24" i="8" s="1"/>
  <c r="AR67" i="8"/>
  <c r="AR68" i="8"/>
  <c r="AM69" i="8"/>
  <c r="AM91" i="8"/>
  <c r="AM70" i="8"/>
  <c r="AM71" i="8"/>
  <c r="AW87" i="8"/>
  <c r="AV86" i="8"/>
  <c r="AW86" i="8"/>
  <c r="AL70" i="8"/>
  <c r="AL71" i="8"/>
  <c r="AL69" i="8"/>
  <c r="AL91" i="8"/>
  <c r="BC86" i="8"/>
  <c r="AS67" i="8"/>
  <c r="AS68" i="8"/>
  <c r="BB65" i="8"/>
  <c r="BB66" i="8"/>
  <c r="AG72" i="8"/>
  <c r="AG89" i="8" s="1"/>
  <c r="AG73" i="8"/>
  <c r="AG90" i="8" s="1"/>
  <c r="BA86" i="8"/>
  <c r="BB87" i="8"/>
  <c r="BB86" i="8"/>
  <c r="AX65" i="8"/>
  <c r="AW65" i="8"/>
  <c r="AW66" i="8"/>
  <c r="P27" i="8" l="1"/>
  <c r="CO48" i="8"/>
  <c r="CF67" i="8"/>
  <c r="CF68" i="8"/>
  <c r="CA70" i="8"/>
  <c r="CA91" i="8"/>
  <c r="CA71" i="8"/>
  <c r="CA69" i="8"/>
  <c r="CB72" i="8"/>
  <c r="CB89" i="8" s="1"/>
  <c r="CB73" i="8"/>
  <c r="CB90" i="8" s="1"/>
  <c r="CL68" i="8"/>
  <c r="CO80" i="8"/>
  <c r="CO55" i="8"/>
  <c r="CO56" i="8" s="1"/>
  <c r="CO57" i="8" s="1"/>
  <c r="CO58" i="8" s="1"/>
  <c r="CO59" i="8" s="1"/>
  <c r="CO60" i="8" s="1"/>
  <c r="CO65" i="8" s="1"/>
  <c r="CE70" i="8"/>
  <c r="CE69" i="8"/>
  <c r="CE91" i="8"/>
  <c r="CE71" i="8"/>
  <c r="BA67" i="8"/>
  <c r="BA69" i="8" s="1"/>
  <c r="CL66" i="8"/>
  <c r="CL67" i="8" s="1"/>
  <c r="DA47" i="8"/>
  <c r="CY47" i="8"/>
  <c r="CZ47" i="8"/>
  <c r="CZ44" i="8"/>
  <c r="CZ48" i="8" s="1"/>
  <c r="CZ39" i="8"/>
  <c r="DA45" i="8"/>
  <c r="CY46" i="8"/>
  <c r="DA44" i="8"/>
  <c r="DA48" i="8" s="1"/>
  <c r="CZ43" i="8"/>
  <c r="CY43" i="8"/>
  <c r="CZ42" i="8"/>
  <c r="DA46" i="8"/>
  <c r="CY44" i="8"/>
  <c r="CY48" i="8" s="1"/>
  <c r="DA42" i="8"/>
  <c r="CY42" i="8"/>
  <c r="DA43" i="8"/>
  <c r="CV47" i="8"/>
  <c r="CT43" i="8"/>
  <c r="CU44" i="8"/>
  <c r="CU43" i="8"/>
  <c r="CU39" i="8"/>
  <c r="CV45" i="8"/>
  <c r="CU47" i="8"/>
  <c r="CV46" i="8"/>
  <c r="CT44" i="8"/>
  <c r="CV43" i="8"/>
  <c r="CT47" i="8"/>
  <c r="CV44" i="8"/>
  <c r="CV48" i="8" s="1"/>
  <c r="CV42" i="8"/>
  <c r="CT46" i="8"/>
  <c r="CT42" i="8"/>
  <c r="CU42" i="8"/>
  <c r="BZ73" i="8"/>
  <c r="BZ90" i="8" s="1"/>
  <c r="BZ72" i="8"/>
  <c r="BZ89" i="8" s="1"/>
  <c r="AN72" i="8"/>
  <c r="AN89" i="8" s="1"/>
  <c r="CL86" i="8"/>
  <c r="CG91" i="8"/>
  <c r="BW72" i="8"/>
  <c r="BW89" i="8" s="1"/>
  <c r="BW73" i="8"/>
  <c r="BW90" i="8" s="1"/>
  <c r="CK65" i="8"/>
  <c r="CK66" i="8"/>
  <c r="CP80" i="8"/>
  <c r="CQ86" i="8" s="1"/>
  <c r="CP55" i="8"/>
  <c r="CP56" i="8" s="1"/>
  <c r="CP57" i="8" s="1"/>
  <c r="CP58" i="8" s="1"/>
  <c r="CP59" i="8" s="1"/>
  <c r="CP60" i="8" s="1"/>
  <c r="CG67" i="8"/>
  <c r="CG69" i="8" s="1"/>
  <c r="CK86" i="8"/>
  <c r="CK87" i="8"/>
  <c r="CJ86" i="8"/>
  <c r="BV72" i="8"/>
  <c r="BV89" i="8" s="1"/>
  <c r="Q23" i="8" s="1"/>
  <c r="BV73" i="8"/>
  <c r="BV90" i="8" s="1"/>
  <c r="Q24" i="8" s="1"/>
  <c r="Q27" i="8" s="1"/>
  <c r="CJ66" i="8"/>
  <c r="CJ68" i="8" s="1"/>
  <c r="CQ55" i="8"/>
  <c r="CQ56" i="8" s="1"/>
  <c r="CQ57" i="8" s="1"/>
  <c r="CQ58" i="8" s="1"/>
  <c r="CQ59" i="8" s="1"/>
  <c r="CQ60" i="8" s="1"/>
  <c r="CQ65" i="8" s="1"/>
  <c r="CQ80" i="8"/>
  <c r="BC67" i="8"/>
  <c r="BC70" i="8" s="1"/>
  <c r="AQ69" i="8"/>
  <c r="AQ70" i="8"/>
  <c r="AV68" i="8"/>
  <c r="AV69" i="8" s="1"/>
  <c r="AQ71" i="8"/>
  <c r="I27" i="8"/>
  <c r="AS69" i="8"/>
  <c r="AS91" i="8"/>
  <c r="AS70" i="8"/>
  <c r="AS71" i="8"/>
  <c r="BB68" i="8"/>
  <c r="BB67" i="8"/>
  <c r="AW67" i="8"/>
  <c r="AW68" i="8"/>
  <c r="BA91" i="8"/>
  <c r="AX67" i="8"/>
  <c r="AX68" i="8"/>
  <c r="AR70" i="8"/>
  <c r="AR71" i="8"/>
  <c r="AR91" i="8"/>
  <c r="AR69" i="8"/>
  <c r="AL73" i="8"/>
  <c r="AL90" i="8" s="1"/>
  <c r="AL72" i="8"/>
  <c r="AL89" i="8" s="1"/>
  <c r="BC91" i="8"/>
  <c r="AM73" i="8"/>
  <c r="AM90" i="8" s="1"/>
  <c r="J24" i="8" s="1"/>
  <c r="AM72" i="8"/>
  <c r="AM89" i="8" s="1"/>
  <c r="J23" i="8" s="1"/>
  <c r="BA71" i="8" l="1"/>
  <c r="AQ72" i="8"/>
  <c r="AQ89" i="8" s="1"/>
  <c r="CG70" i="8"/>
  <c r="CG71" i="8"/>
  <c r="BA70" i="8"/>
  <c r="CT55" i="8"/>
  <c r="CT56" i="8" s="1"/>
  <c r="CT57" i="8" s="1"/>
  <c r="CT58" i="8" s="1"/>
  <c r="CT59" i="8" s="1"/>
  <c r="CT60" i="8" s="1"/>
  <c r="CT65" i="8" s="1"/>
  <c r="CT80" i="8"/>
  <c r="CL69" i="8"/>
  <c r="CL70" i="8"/>
  <c r="CL91" i="8"/>
  <c r="CL71" i="8"/>
  <c r="CK67" i="8"/>
  <c r="CK68" i="8"/>
  <c r="BC69" i="8"/>
  <c r="BC72" i="8" s="1"/>
  <c r="BC89" i="8" s="1"/>
  <c r="CU55" i="8"/>
  <c r="CU56" i="8" s="1"/>
  <c r="CU57" i="8" s="1"/>
  <c r="CU58" i="8" s="1"/>
  <c r="CU59" i="8" s="1"/>
  <c r="CU60" i="8" s="1"/>
  <c r="CU80" i="8"/>
  <c r="CA73" i="8"/>
  <c r="CA90" i="8" s="1"/>
  <c r="R24" i="8" s="1"/>
  <c r="CA72" i="8"/>
  <c r="CA89" i="8" s="1"/>
  <c r="R23" i="8" s="1"/>
  <c r="CE73" i="8"/>
  <c r="CE90" i="8" s="1"/>
  <c r="CE72" i="8"/>
  <c r="CE89" i="8" s="1"/>
  <c r="CU48" i="8"/>
  <c r="CZ80" i="8"/>
  <c r="CZ55" i="8"/>
  <c r="CZ56" i="8" s="1"/>
  <c r="CZ57" i="8" s="1"/>
  <c r="CZ58" i="8" s="1"/>
  <c r="CZ59" i="8" s="1"/>
  <c r="CZ60" i="8" s="1"/>
  <c r="CP87" i="8"/>
  <c r="CP86" i="8"/>
  <c r="CO86" i="8"/>
  <c r="CY55" i="8"/>
  <c r="CY56" i="8" s="1"/>
  <c r="CY57" i="8" s="1"/>
  <c r="CY58" i="8" s="1"/>
  <c r="CY59" i="8" s="1"/>
  <c r="CY60" i="8" s="1"/>
  <c r="CY65" i="8" s="1"/>
  <c r="CY80" i="8"/>
  <c r="CT48" i="8"/>
  <c r="BC71" i="8"/>
  <c r="CQ66" i="8"/>
  <c r="CQ67" i="8" s="1"/>
  <c r="AQ73" i="8"/>
  <c r="AQ90" i="8" s="1"/>
  <c r="CV55" i="8"/>
  <c r="CV56" i="8" s="1"/>
  <c r="CV57" i="8" s="1"/>
  <c r="CV58" i="8" s="1"/>
  <c r="CV59" i="8" s="1"/>
  <c r="CV60" i="8" s="1"/>
  <c r="CV66" i="8" s="1"/>
  <c r="CV80" i="8"/>
  <c r="DA80" i="8"/>
  <c r="DA55" i="8"/>
  <c r="DA56" i="8" s="1"/>
  <c r="DA57" i="8" s="1"/>
  <c r="DA58" i="8" s="1"/>
  <c r="DA59" i="8" s="1"/>
  <c r="DA60" i="8" s="1"/>
  <c r="DA66" i="8" s="1"/>
  <c r="CO66" i="8"/>
  <c r="CO68" i="8"/>
  <c r="CO67" i="8"/>
  <c r="CJ91" i="8"/>
  <c r="CG72" i="8"/>
  <c r="CG89" i="8" s="1"/>
  <c r="CJ67" i="8"/>
  <c r="CJ69" i="8" s="1"/>
  <c r="CF91" i="8"/>
  <c r="CF71" i="8"/>
  <c r="CF70" i="8"/>
  <c r="CF69" i="8"/>
  <c r="CP65" i="8"/>
  <c r="CP66" i="8"/>
  <c r="AV71" i="8"/>
  <c r="AV91" i="8"/>
  <c r="AV70" i="8"/>
  <c r="J27" i="8"/>
  <c r="AX71" i="8"/>
  <c r="AX91" i="8"/>
  <c r="AX70" i="8"/>
  <c r="AX69" i="8"/>
  <c r="BA73" i="8"/>
  <c r="BA90" i="8" s="1"/>
  <c r="BA72" i="8"/>
  <c r="BA89" i="8" s="1"/>
  <c r="BB91" i="8"/>
  <c r="BB71" i="8"/>
  <c r="BB69" i="8"/>
  <c r="BB70" i="8"/>
  <c r="AW91" i="8"/>
  <c r="AW69" i="8"/>
  <c r="AW70" i="8"/>
  <c r="AW71" i="8"/>
  <c r="AR73" i="8"/>
  <c r="AR90" i="8" s="1"/>
  <c r="K24" i="8" s="1"/>
  <c r="AR72" i="8"/>
  <c r="AR89" i="8" s="1"/>
  <c r="K23" i="8" s="1"/>
  <c r="AV72" i="8"/>
  <c r="AV89" i="8" s="1"/>
  <c r="AS72" i="8"/>
  <c r="AS89" i="8" s="1"/>
  <c r="AS73" i="8"/>
  <c r="AS90" i="8" s="1"/>
  <c r="CG73" i="8" l="1"/>
  <c r="CG90" i="8" s="1"/>
  <c r="AV73" i="8"/>
  <c r="AV90" i="8" s="1"/>
  <c r="R27" i="8"/>
  <c r="CF72" i="8"/>
  <c r="CF89" i="8" s="1"/>
  <c r="S23" i="8" s="1"/>
  <c r="CF73" i="8"/>
  <c r="CF90" i="8" s="1"/>
  <c r="S24" i="8" s="1"/>
  <c r="S27" i="8" s="1"/>
  <c r="CK70" i="8"/>
  <c r="CK71" i="8"/>
  <c r="CK91" i="8"/>
  <c r="CK69" i="8"/>
  <c r="CJ72" i="8"/>
  <c r="CJ89" i="8" s="1"/>
  <c r="CV86" i="8"/>
  <c r="BC73" i="8"/>
  <c r="BC90" i="8" s="1"/>
  <c r="CY66" i="8"/>
  <c r="CY68" i="8" s="1"/>
  <c r="CZ87" i="8"/>
  <c r="CZ86" i="8"/>
  <c r="CY86" i="8"/>
  <c r="CU65" i="8"/>
  <c r="CU66" i="8"/>
  <c r="CJ71" i="8"/>
  <c r="CJ70" i="8"/>
  <c r="CO71" i="8"/>
  <c r="CO91" i="8"/>
  <c r="CO69" i="8"/>
  <c r="CO70" i="8"/>
  <c r="CP67" i="8"/>
  <c r="CP68" i="8"/>
  <c r="CV65" i="8"/>
  <c r="DA86" i="8"/>
  <c r="CL73" i="8"/>
  <c r="CL90" i="8" s="1"/>
  <c r="CL72" i="8"/>
  <c r="CL89" i="8" s="1"/>
  <c r="CZ66" i="8"/>
  <c r="CZ65" i="8"/>
  <c r="CT66" i="8"/>
  <c r="CT68" i="8" s="1"/>
  <c r="CQ68" i="8"/>
  <c r="CU86" i="8"/>
  <c r="CU87" i="8"/>
  <c r="CT86" i="8"/>
  <c r="DA65" i="8"/>
  <c r="K27" i="8"/>
  <c r="BB73" i="8"/>
  <c r="BB90" i="8" s="1"/>
  <c r="M24" i="8" s="1"/>
  <c r="BB72" i="8"/>
  <c r="BB89" i="8" s="1"/>
  <c r="M23" i="8" s="1"/>
  <c r="AW73" i="8"/>
  <c r="AW90" i="8" s="1"/>
  <c r="L24" i="8" s="1"/>
  <c r="AW72" i="8"/>
  <c r="AW89" i="8" s="1"/>
  <c r="L23" i="8" s="1"/>
  <c r="AX72" i="8"/>
  <c r="AX89" i="8" s="1"/>
  <c r="AX73" i="8"/>
  <c r="AX90" i="8" s="1"/>
  <c r="CY91" i="8" l="1"/>
  <c r="CZ67" i="8"/>
  <c r="CZ68" i="8"/>
  <c r="CP71" i="8"/>
  <c r="CP70" i="8"/>
  <c r="CP69" i="8"/>
  <c r="CP91" i="8"/>
  <c r="DA68" i="8"/>
  <c r="DA67" i="8"/>
  <c r="CQ91" i="8"/>
  <c r="CQ71" i="8"/>
  <c r="CQ70" i="8"/>
  <c r="CQ69" i="8"/>
  <c r="CO72" i="8"/>
  <c r="CO89" i="8" s="1"/>
  <c r="CO73" i="8"/>
  <c r="CO90" i="8" s="1"/>
  <c r="CT91" i="8"/>
  <c r="CK73" i="8"/>
  <c r="CK90" i="8" s="1"/>
  <c r="T24" i="8" s="1"/>
  <c r="CK72" i="8"/>
  <c r="CK89" i="8" s="1"/>
  <c r="T23" i="8" s="1"/>
  <c r="CT67" i="8"/>
  <c r="CT69" i="8" s="1"/>
  <c r="CJ73" i="8"/>
  <c r="CJ90" i="8" s="1"/>
  <c r="CU67" i="8"/>
  <c r="CU68" i="8"/>
  <c r="CV68" i="8"/>
  <c r="CV67" i="8"/>
  <c r="CY67" i="8"/>
  <c r="CY71" i="8" s="1"/>
  <c r="L27" i="8"/>
  <c r="M27" i="8"/>
  <c r="T27" i="8" l="1"/>
  <c r="CU91" i="8"/>
  <c r="CU69" i="8"/>
  <c r="CU70" i="8"/>
  <c r="CU71" i="8"/>
  <c r="CP73" i="8"/>
  <c r="CP90" i="8" s="1"/>
  <c r="U24" i="8" s="1"/>
  <c r="U27" i="8" s="1"/>
  <c r="CP72" i="8"/>
  <c r="CP89" i="8" s="1"/>
  <c r="U23" i="8" s="1"/>
  <c r="CQ72" i="8"/>
  <c r="CQ89" i="8" s="1"/>
  <c r="CQ73" i="8"/>
  <c r="CQ90" i="8" s="1"/>
  <c r="CT71" i="8"/>
  <c r="CZ70" i="8"/>
  <c r="CZ69" i="8"/>
  <c r="CZ91" i="8"/>
  <c r="CZ71" i="8"/>
  <c r="CT70" i="8"/>
  <c r="CT73" i="8" s="1"/>
  <c r="CT90" i="8" s="1"/>
  <c r="CY69" i="8"/>
  <c r="CV91" i="8"/>
  <c r="CV70" i="8"/>
  <c r="CV71" i="8"/>
  <c r="CV69" i="8"/>
  <c r="DA71" i="8"/>
  <c r="DA70" i="8"/>
  <c r="DA69" i="8"/>
  <c r="DA91" i="8"/>
  <c r="CY70" i="8"/>
  <c r="CY73" i="8" l="1"/>
  <c r="CY90" i="8" s="1"/>
  <c r="CY72" i="8"/>
  <c r="CY89" i="8" s="1"/>
  <c r="DA72" i="8"/>
  <c r="DA89" i="8" s="1"/>
  <c r="DA73" i="8"/>
  <c r="DA90" i="8" s="1"/>
  <c r="CU73" i="8"/>
  <c r="CU90" i="8" s="1"/>
  <c r="V24" i="8" s="1"/>
  <c r="CU72" i="8"/>
  <c r="CU89" i="8" s="1"/>
  <c r="V23" i="8" s="1"/>
  <c r="CZ72" i="8"/>
  <c r="CZ89" i="8" s="1"/>
  <c r="W23" i="8" s="1"/>
  <c r="CZ73" i="8"/>
  <c r="CZ90" i="8" s="1"/>
  <c r="W24" i="8" s="1"/>
  <c r="CT72" i="8"/>
  <c r="CT89" i="8" s="1"/>
  <c r="CV73" i="8"/>
  <c r="CV90" i="8" s="1"/>
  <c r="CV72" i="8"/>
  <c r="CV89" i="8" s="1"/>
  <c r="W27" i="8" l="1"/>
  <c r="V27" i="8"/>
</calcChain>
</file>

<file path=xl/sharedStrings.xml><?xml version="1.0" encoding="utf-8"?>
<sst xmlns="http://schemas.openxmlformats.org/spreadsheetml/2006/main" count="1167" uniqueCount="76">
  <si>
    <t>Date, time, location</t>
  </si>
  <si>
    <t>Inputs</t>
  </si>
  <si>
    <t>Leap year?</t>
  </si>
  <si>
    <t>Day nr.</t>
  </si>
  <si>
    <t>JDE</t>
  </si>
  <si>
    <t>Email</t>
  </si>
  <si>
    <t>V1.0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</si>
  <si>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</si>
  <si>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</si>
  <si>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</si>
  <si>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r>
      <rPr>
        <b/>
        <sz val="14"/>
        <color theme="0"/>
        <rFont val="Calibri"/>
        <family val="2"/>
      </rPr>
      <t>Compiled by</t>
    </r>
    <r>
      <rPr>
        <sz val="14"/>
        <color theme="0"/>
        <rFont val="Calibri"/>
        <family val="2"/>
      </rPr>
      <t>: Anton Viola (Astronomy Morsels).</t>
    </r>
  </si>
  <si>
    <t>i</t>
  </si>
  <si>
    <t>Julian centuries</t>
  </si>
  <si>
    <t># days</t>
  </si>
  <si>
    <t>J2000 Epoch</t>
  </si>
  <si>
    <t>days since Epoch</t>
  </si>
  <si>
    <t>Moon</t>
  </si>
  <si>
    <t>Jupiter</t>
  </si>
  <si>
    <t>Saturn</t>
  </si>
  <si>
    <t>Uranus</t>
  </si>
  <si>
    <t>Neptune</t>
  </si>
  <si>
    <t>Pluto</t>
  </si>
  <si>
    <t>Source: Paul Schlyter</t>
  </si>
  <si>
    <t>DtoR</t>
  </si>
  <si>
    <t>1. Orbital Elements</t>
  </si>
  <si>
    <t>JDN (UT)</t>
  </si>
  <si>
    <t>N</t>
  </si>
  <si>
    <t>w (d)</t>
  </si>
  <si>
    <t>a</t>
  </si>
  <si>
    <t>e</t>
  </si>
  <si>
    <t>M (d)</t>
  </si>
  <si>
    <t>L (d)</t>
  </si>
  <si>
    <t>S (d)</t>
  </si>
  <si>
    <t>P (d)</t>
  </si>
  <si>
    <t>2. Eccentric Anomaly (iteration, limited to 5 here)</t>
  </si>
  <si>
    <t>E0 (d)</t>
  </si>
  <si>
    <t>E1 (d)</t>
  </si>
  <si>
    <t>E2 (d)</t>
  </si>
  <si>
    <t>E3 (d)</t>
  </si>
  <si>
    <t>E4 (d)</t>
  </si>
  <si>
    <t>E5 (d)</t>
  </si>
  <si>
    <t>xv</t>
  </si>
  <si>
    <t>yv</t>
  </si>
  <si>
    <t>v (d)</t>
  </si>
  <si>
    <t>r</t>
  </si>
  <si>
    <t>xh</t>
  </si>
  <si>
    <t>yh</t>
  </si>
  <si>
    <t>zh</t>
  </si>
  <si>
    <t>lonecl (d)</t>
  </si>
  <si>
    <t>latecl (d)</t>
  </si>
  <si>
    <t>oblecl (d)</t>
  </si>
  <si>
    <t>4. Correction for Perturbations</t>
  </si>
  <si>
    <t>Ms</t>
  </si>
  <si>
    <t>Mx</t>
  </si>
  <si>
    <t>Ls</t>
  </si>
  <si>
    <t>Lm</t>
  </si>
  <si>
    <t>D</t>
  </si>
  <si>
    <t>F</t>
  </si>
  <si>
    <t>Plong</t>
  </si>
  <si>
    <t>Plat</t>
  </si>
  <si>
    <t>Pdist</t>
  </si>
  <si>
    <t>lonecl` (d)</t>
  </si>
  <si>
    <t>latecl`(d)</t>
  </si>
  <si>
    <t>r`</t>
  </si>
  <si>
    <t>ir</t>
  </si>
  <si>
    <t>Nr</t>
  </si>
  <si>
    <t>los</t>
  </si>
  <si>
    <t>las</t>
  </si>
  <si>
    <t># steps</t>
  </si>
  <si>
    <t>Stepsize (days)</t>
  </si>
  <si>
    <t>3. Heliocentric  Ecliptic Coordinates (uncorrected for Perturbations)</t>
  </si>
  <si>
    <t>delta days</t>
  </si>
  <si>
    <t>Tilt (degrees)</t>
  </si>
  <si>
    <t>Reference Date</t>
  </si>
  <si>
    <r>
      <rPr>
        <b/>
        <sz val="14"/>
        <color theme="0"/>
        <rFont val="Calibri"/>
        <family val="2"/>
      </rPr>
      <t>Latest update</t>
    </r>
    <r>
      <rPr>
        <sz val="14"/>
        <color theme="0"/>
        <rFont val="Calibri"/>
        <family val="2"/>
      </rPr>
      <t>: 28th May, 2024</t>
    </r>
  </si>
  <si>
    <t>Saturn's rings will seemingly disappear from view in 2025, a phenomenon caused by the planet's rotation on an axis. Saturn won't actually lose its rings in 2025, but they will go edge-on, meaning they will be essentially invisible from Earth. This spreadsheet calculates the position angle (tilt) of the ring for a specified date/time.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</si>
</sst>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"/>
    <numFmt numFmtId="165" formatCode="[$]dd/mm/yyyy;@"/>
    <numFmt numFmtId="166" formatCode="0.0000"/>
    <numFmt numFmtId="167" formatCode="#,##0.0000"/>
    <numFmt numFmtId="168" formatCode="0.00000"/>
    <numFmt numFmtId="169" formatCode="[$-F400]h:mm:ss\ AM/PM"/>
  </numFmts>
  <fonts count="28">
    <font>
      <sz val="9"/>
      <name val="Geneva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ＭＳ Ｐゴシック"/>
      <family val="2"/>
      <charset val="128"/>
    </font>
    <font>
      <sz val="12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i/>
      <sz val="14"/>
      <color theme="0"/>
      <name val="Calibri"/>
      <family val="2"/>
    </font>
    <font>
      <u/>
      <sz val="12"/>
      <color theme="10"/>
      <name val="Aptos Narrow"/>
      <family val="2"/>
      <scheme val="minor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u/>
      <sz val="14"/>
      <color theme="0"/>
      <name val="Calibri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u/>
      <sz val="14"/>
      <color theme="1"/>
      <name val="Calibri"/>
      <family val="2"/>
    </font>
    <font>
      <u/>
      <sz val="12"/>
      <color theme="10"/>
      <name val="Calibri"/>
      <family val="2"/>
    </font>
    <font>
      <b/>
      <u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 applyNumberFormat="0" applyFill="0" applyBorder="0" applyAlignment="0" applyProtection="0"/>
    <xf numFmtId="0" fontId="16" fillId="0" borderId="0"/>
    <xf numFmtId="0" fontId="1" fillId="0" borderId="0"/>
    <xf numFmtId="0" fontId="17" fillId="0" borderId="0" applyNumberFormat="0" applyFill="0" applyBorder="0" applyAlignment="0" applyProtection="0"/>
  </cellStyleXfs>
  <cellXfs count="95">
    <xf numFmtId="0" fontId="0" fillId="0" borderId="0" xfId="0"/>
    <xf numFmtId="0" fontId="3" fillId="2" borderId="0" xfId="3" applyFont="1" applyFill="1"/>
    <xf numFmtId="0" fontId="13" fillId="2" borderId="4" xfId="3" applyFont="1" applyFill="1" applyBorder="1" applyAlignment="1">
      <alignment horizontal="left"/>
    </xf>
    <xf numFmtId="0" fontId="13" fillId="2" borderId="11" xfId="3" applyFont="1" applyFill="1" applyBorder="1" applyAlignment="1">
      <alignment horizontal="center"/>
    </xf>
    <xf numFmtId="0" fontId="13" fillId="2" borderId="11" xfId="3" applyFont="1" applyFill="1" applyBorder="1"/>
    <xf numFmtId="0" fontId="15" fillId="2" borderId="5" xfId="4" applyFont="1" applyFill="1" applyBorder="1" applyAlignment="1">
      <alignment horizontal="center"/>
    </xf>
    <xf numFmtId="0" fontId="15" fillId="2" borderId="8" xfId="4" applyFont="1" applyFill="1" applyBorder="1" applyAlignment="1">
      <alignment horizontal="left"/>
    </xf>
    <xf numFmtId="0" fontId="13" fillId="2" borderId="0" xfId="3" applyFont="1" applyFill="1" applyAlignment="1">
      <alignment horizontal="center"/>
    </xf>
    <xf numFmtId="0" fontId="13" fillId="2" borderId="0" xfId="3" applyFont="1" applyFill="1"/>
    <xf numFmtId="0" fontId="13" fillId="2" borderId="12" xfId="3" applyFont="1" applyFill="1" applyBorder="1" applyAlignment="1">
      <alignment horizontal="center"/>
    </xf>
    <xf numFmtId="0" fontId="13" fillId="2" borderId="6" xfId="4" applyFont="1" applyFill="1" applyBorder="1" applyAlignment="1">
      <alignment horizontal="left"/>
    </xf>
    <xf numFmtId="0" fontId="13" fillId="2" borderId="10" xfId="4" applyFont="1" applyFill="1" applyBorder="1" applyAlignment="1">
      <alignment horizontal="left"/>
    </xf>
    <xf numFmtId="0" fontId="13" fillId="2" borderId="10" xfId="3" applyFont="1" applyFill="1" applyBorder="1"/>
    <xf numFmtId="0" fontId="14" fillId="2" borderId="7" xfId="3" applyFont="1" applyFill="1" applyBorder="1" applyAlignment="1">
      <alignment horizontal="center"/>
    </xf>
    <xf numFmtId="0" fontId="8" fillId="2" borderId="0" xfId="0" applyFont="1" applyFill="1"/>
    <xf numFmtId="0" fontId="18" fillId="0" borderId="0" xfId="5" applyFont="1"/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right"/>
    </xf>
    <xf numFmtId="0" fontId="6" fillId="0" borderId="0" xfId="6" applyFont="1"/>
    <xf numFmtId="0" fontId="20" fillId="0" borderId="1" xfId="6" applyFont="1" applyBorder="1"/>
    <xf numFmtId="165" fontId="19" fillId="4" borderId="3" xfId="6" applyNumberFormat="1" applyFont="1" applyFill="1" applyBorder="1" applyAlignment="1" applyProtection="1">
      <alignment horizontal="right"/>
      <protection locked="0"/>
    </xf>
    <xf numFmtId="14" fontId="19" fillId="0" borderId="0" xfId="6" applyNumberFormat="1" applyFont="1" applyAlignment="1" applyProtection="1">
      <alignment horizontal="right"/>
      <protection locked="0"/>
    </xf>
    <xf numFmtId="0" fontId="20" fillId="0" borderId="17" xfId="6" applyFont="1" applyBorder="1"/>
    <xf numFmtId="0" fontId="20" fillId="5" borderId="7" xfId="6" applyFont="1" applyFill="1" applyBorder="1" applyAlignment="1">
      <alignment horizontal="right"/>
    </xf>
    <xf numFmtId="21" fontId="7" fillId="0" borderId="0" xfId="6" applyNumberFormat="1" applyFont="1" applyAlignment="1" applyProtection="1">
      <alignment horizontal="right" vertical="center"/>
      <protection locked="0"/>
    </xf>
    <xf numFmtId="1" fontId="20" fillId="5" borderId="7" xfId="6" applyNumberFormat="1" applyFont="1" applyFill="1" applyBorder="1" applyAlignment="1">
      <alignment horizontal="right"/>
    </xf>
    <xf numFmtId="1" fontId="7" fillId="0" borderId="0" xfId="6" applyNumberFormat="1" applyFont="1" applyAlignment="1" applyProtection="1">
      <alignment horizontal="right" vertical="center"/>
      <protection locked="0"/>
    </xf>
    <xf numFmtId="4" fontId="20" fillId="0" borderId="7" xfId="6" applyNumberFormat="1" applyFont="1" applyBorder="1" applyAlignment="1">
      <alignment horizontal="right"/>
    </xf>
    <xf numFmtId="0" fontId="20" fillId="0" borderId="0" xfId="6" applyFont="1" applyAlignment="1">
      <alignment horizontal="right"/>
    </xf>
    <xf numFmtId="1" fontId="20" fillId="0" borderId="0" xfId="6" applyNumberFormat="1" applyFont="1" applyAlignment="1">
      <alignment horizontal="right"/>
    </xf>
    <xf numFmtId="4" fontId="20" fillId="0" borderId="9" xfId="6" applyNumberFormat="1" applyFont="1" applyBorder="1" applyAlignment="1">
      <alignment horizontal="right"/>
    </xf>
    <xf numFmtId="4" fontId="20" fillId="0" borderId="0" xfId="6" applyNumberFormat="1" applyFont="1" applyAlignment="1">
      <alignment horizontal="right"/>
    </xf>
    <xf numFmtId="0" fontId="20" fillId="0" borderId="0" xfId="6" applyFont="1" applyAlignment="1">
      <alignment horizontal="center" vertical="center" wrapText="1"/>
    </xf>
    <xf numFmtId="0" fontId="19" fillId="0" borderId="0" xfId="6" applyFont="1" applyAlignment="1" applyProtection="1">
      <alignment horizontal="center"/>
      <protection locked="0"/>
    </xf>
    <xf numFmtId="2" fontId="19" fillId="0" borderId="0" xfId="6" applyNumberFormat="1" applyFont="1" applyAlignment="1" applyProtection="1">
      <alignment horizontal="right"/>
      <protection locked="0"/>
    </xf>
    <xf numFmtId="0" fontId="21" fillId="6" borderId="0" xfId="5" applyFont="1" applyFill="1"/>
    <xf numFmtId="167" fontId="21" fillId="6" borderId="0" xfId="5" applyNumberFormat="1" applyFont="1" applyFill="1"/>
    <xf numFmtId="0" fontId="18" fillId="2" borderId="0" xfId="5" applyFont="1" applyFill="1"/>
    <xf numFmtId="0" fontId="22" fillId="0" borderId="0" xfId="7" applyFont="1"/>
    <xf numFmtId="0" fontId="3" fillId="0" borderId="0" xfId="5" applyFont="1"/>
    <xf numFmtId="0" fontId="23" fillId="0" borderId="0" xfId="7" applyFont="1"/>
    <xf numFmtId="0" fontId="24" fillId="0" borderId="0" xfId="5" applyFont="1"/>
    <xf numFmtId="4" fontId="3" fillId="0" borderId="0" xfId="5" applyNumberFormat="1" applyFont="1"/>
    <xf numFmtId="0" fontId="25" fillId="0" borderId="0" xfId="5" applyFont="1"/>
    <xf numFmtId="2" fontId="25" fillId="0" borderId="0" xfId="5" applyNumberFormat="1" applyFont="1"/>
    <xf numFmtId="2" fontId="3" fillId="0" borderId="0" xfId="5" applyNumberFormat="1" applyFont="1"/>
    <xf numFmtId="0" fontId="26" fillId="7" borderId="11" xfId="5" applyFont="1" applyFill="1" applyBorder="1" applyAlignment="1">
      <alignment horizontal="right"/>
    </xf>
    <xf numFmtId="0" fontId="26" fillId="7" borderId="0" xfId="5" applyFont="1" applyFill="1" applyAlignment="1">
      <alignment horizontal="right"/>
    </xf>
    <xf numFmtId="11" fontId="3" fillId="0" borderId="0" xfId="5" applyNumberFormat="1" applyFont="1"/>
    <xf numFmtId="166" fontId="3" fillId="0" borderId="0" xfId="5" applyNumberFormat="1" applyFont="1"/>
    <xf numFmtId="0" fontId="4" fillId="0" borderId="0" xfId="5" applyFont="1"/>
    <xf numFmtId="169" fontId="3" fillId="0" borderId="0" xfId="5" applyNumberFormat="1" applyFont="1"/>
    <xf numFmtId="0" fontId="3" fillId="8" borderId="2" xfId="5" applyFont="1" applyFill="1" applyBorder="1"/>
    <xf numFmtId="168" fontId="3" fillId="8" borderId="1" xfId="5" applyNumberFormat="1" applyFont="1" applyFill="1" applyBorder="1"/>
    <xf numFmtId="0" fontId="3" fillId="8" borderId="9" xfId="5" applyFont="1" applyFill="1" applyBorder="1"/>
    <xf numFmtId="0" fontId="3" fillId="8" borderId="18" xfId="5" applyFont="1" applyFill="1" applyBorder="1"/>
    <xf numFmtId="0" fontId="3" fillId="8" borderId="17" xfId="5" applyFont="1" applyFill="1" applyBorder="1"/>
    <xf numFmtId="166" fontId="3" fillId="8" borderId="11" xfId="5" applyNumberFormat="1" applyFont="1" applyFill="1" applyBorder="1"/>
    <xf numFmtId="166" fontId="3" fillId="8" borderId="0" xfId="5" applyNumberFormat="1" applyFont="1" applyFill="1"/>
    <xf numFmtId="166" fontId="3" fillId="8" borderId="10" xfId="5" applyNumberFormat="1" applyFont="1" applyFill="1" applyBorder="1"/>
    <xf numFmtId="0" fontId="3" fillId="8" borderId="10" xfId="5" applyFont="1" applyFill="1" applyBorder="1"/>
    <xf numFmtId="166" fontId="3" fillId="8" borderId="5" xfId="5" applyNumberFormat="1" applyFont="1" applyFill="1" applyBorder="1"/>
    <xf numFmtId="166" fontId="3" fillId="8" borderId="12" xfId="5" applyNumberFormat="1" applyFont="1" applyFill="1" applyBorder="1"/>
    <xf numFmtId="166" fontId="3" fillId="8" borderId="7" xfId="5" applyNumberFormat="1" applyFont="1" applyFill="1" applyBorder="1"/>
    <xf numFmtId="0" fontId="3" fillId="8" borderId="7" xfId="5" applyFont="1" applyFill="1" applyBorder="1"/>
    <xf numFmtId="0" fontId="20" fillId="0" borderId="2" xfId="6" applyFont="1" applyBorder="1"/>
    <xf numFmtId="0" fontId="19" fillId="4" borderId="3" xfId="6" applyFont="1" applyFill="1" applyBorder="1" applyAlignment="1">
      <alignment horizontal="right"/>
    </xf>
    <xf numFmtId="164" fontId="20" fillId="0" borderId="3" xfId="6" applyNumberFormat="1" applyFont="1" applyBorder="1" applyAlignment="1">
      <alignment horizontal="right"/>
    </xf>
    <xf numFmtId="1" fontId="4" fillId="9" borderId="0" xfId="5" applyNumberFormat="1" applyFont="1" applyFill="1" applyProtection="1">
      <protection locked="0"/>
    </xf>
    <xf numFmtId="0" fontId="3" fillId="2" borderId="0" xfId="5" applyFont="1" applyFill="1"/>
    <xf numFmtId="0" fontId="3" fillId="8" borderId="8" xfId="5" applyFont="1" applyFill="1" applyBorder="1"/>
    <xf numFmtId="0" fontId="3" fillId="8" borderId="6" xfId="5" applyFont="1" applyFill="1" applyBorder="1"/>
    <xf numFmtId="0" fontId="18" fillId="8" borderId="11" xfId="5" applyFont="1" applyFill="1" applyBorder="1"/>
    <xf numFmtId="1" fontId="18" fillId="8" borderId="11" xfId="5" applyNumberFormat="1" applyFont="1" applyFill="1" applyBorder="1"/>
    <xf numFmtId="1" fontId="18" fillId="8" borderId="5" xfId="5" applyNumberFormat="1" applyFont="1" applyFill="1" applyBorder="1"/>
    <xf numFmtId="1" fontId="3" fillId="0" borderId="0" xfId="5" applyNumberFormat="1" applyFont="1"/>
    <xf numFmtId="166" fontId="3" fillId="10" borderId="10" xfId="5" applyNumberFormat="1" applyFont="1" applyFill="1" applyBorder="1"/>
    <xf numFmtId="166" fontId="3" fillId="10" borderId="7" xfId="5" applyNumberFormat="1" applyFont="1" applyFill="1" applyBorder="1"/>
    <xf numFmtId="0" fontId="3" fillId="8" borderId="4" xfId="5" applyFont="1" applyFill="1" applyBorder="1"/>
    <xf numFmtId="1" fontId="18" fillId="8" borderId="9" xfId="5" applyNumberFormat="1" applyFont="1" applyFill="1" applyBorder="1"/>
    <xf numFmtId="166" fontId="3" fillId="8" borderId="18" xfId="5" applyNumberFormat="1" applyFont="1" applyFill="1" applyBorder="1"/>
    <xf numFmtId="166" fontId="3" fillId="10" borderId="17" xfId="5" applyNumberFormat="1" applyFont="1" applyFill="1" applyBorder="1"/>
    <xf numFmtId="0" fontId="27" fillId="0" borderId="1" xfId="5" applyFont="1" applyBorder="1" applyAlignment="1">
      <alignment horizontal="right"/>
    </xf>
    <xf numFmtId="0" fontId="9" fillId="2" borderId="0" xfId="3" applyFont="1" applyFill="1" applyAlignment="1">
      <alignment horizontal="center" vertical="center" wrapText="1"/>
    </xf>
    <xf numFmtId="0" fontId="11" fillId="2" borderId="4" xfId="4" applyFont="1" applyFill="1" applyBorder="1" applyAlignment="1">
      <alignment horizontal="center"/>
    </xf>
    <xf numFmtId="0" fontId="11" fillId="2" borderId="11" xfId="4" applyFont="1" applyFill="1" applyBorder="1" applyAlignment="1">
      <alignment horizontal="center"/>
    </xf>
    <xf numFmtId="0" fontId="11" fillId="2" borderId="13" xfId="4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9" fillId="3" borderId="2" xfId="6" applyFont="1" applyFill="1" applyBorder="1" applyAlignment="1">
      <alignment horizontal="center"/>
    </xf>
    <xf numFmtId="0" fontId="19" fillId="3" borderId="16" xfId="6" applyFont="1" applyFill="1" applyBorder="1" applyAlignment="1">
      <alignment horizontal="center"/>
    </xf>
  </cellXfs>
  <cellStyles count="8">
    <cellStyle name="Hyperlink 2" xfId="4" xr:uid="{AC01E9E5-974E-FB45-831D-C4DB711A6B16}"/>
    <cellStyle name="Hyperlink 3" xfId="7" xr:uid="{F2734A6E-E61F-9740-9596-807C8436F41C}"/>
    <cellStyle name="Normal" xfId="0" builtinId="0"/>
    <cellStyle name="Normal 2" xfId="3" xr:uid="{FE3186F5-1C68-BD4E-BBFF-D55449AFB4F8}"/>
    <cellStyle name="Normal 3" xfId="1" xr:uid="{69C354B0-0E8D-7F44-98CD-64D7C20C6261}"/>
    <cellStyle name="Normal 3 2" xfId="2" xr:uid="{2F5C8E46-F55F-C442-B3C8-093CC6CC3978}"/>
    <cellStyle name="Normal 4" xfId="5" xr:uid="{C4DAC542-E470-AF46-AE93-10CB1A9EDEF2}"/>
    <cellStyle name="Normal 5" xfId="6" xr:uid="{BA7A556B-8E39-AB45-8DA7-07B4DF3F6B7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GB"/>
              <a:t>Tilt of the Saturn Rings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8.6132733408323961E-2"/>
          <c:y val="0.13365765765765766"/>
          <c:w val="0.87745910332636978"/>
          <c:h val="0.7719097680357522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'Ring of Saturn'!$C$22:$W$22</c:f>
              <c:numCache>
                <c:formatCode>0</c:formatCode>
                <c:ptCount val="21"/>
                <c:pt idx="0" formatCode="General">
                  <c:v>-3650</c:v>
                </c:pt>
                <c:pt idx="1">
                  <c:v>-3285</c:v>
                </c:pt>
                <c:pt idx="2">
                  <c:v>-2920</c:v>
                </c:pt>
                <c:pt idx="3">
                  <c:v>-2555</c:v>
                </c:pt>
                <c:pt idx="4">
                  <c:v>-2190</c:v>
                </c:pt>
                <c:pt idx="5">
                  <c:v>-1825</c:v>
                </c:pt>
                <c:pt idx="6">
                  <c:v>-1460</c:v>
                </c:pt>
                <c:pt idx="7">
                  <c:v>-1095</c:v>
                </c:pt>
                <c:pt idx="8">
                  <c:v>-730</c:v>
                </c:pt>
                <c:pt idx="9">
                  <c:v>-365</c:v>
                </c:pt>
                <c:pt idx="10">
                  <c:v>0</c:v>
                </c:pt>
                <c:pt idx="11">
                  <c:v>365</c:v>
                </c:pt>
                <c:pt idx="12">
                  <c:v>730</c:v>
                </c:pt>
                <c:pt idx="13">
                  <c:v>1095</c:v>
                </c:pt>
                <c:pt idx="14">
                  <c:v>1460</c:v>
                </c:pt>
                <c:pt idx="15">
                  <c:v>1825</c:v>
                </c:pt>
                <c:pt idx="16">
                  <c:v>2190</c:v>
                </c:pt>
                <c:pt idx="17">
                  <c:v>2555</c:v>
                </c:pt>
                <c:pt idx="18">
                  <c:v>2920</c:v>
                </c:pt>
                <c:pt idx="19">
                  <c:v>3285</c:v>
                </c:pt>
                <c:pt idx="20">
                  <c:v>3650</c:v>
                </c:pt>
              </c:numCache>
            </c:numRef>
          </c:xVal>
          <c:yVal>
            <c:numRef>
              <c:f>'Ring of Saturn'!$C$27:$W$27</c:f>
              <c:numCache>
                <c:formatCode>0.0000</c:formatCode>
                <c:ptCount val="21"/>
                <c:pt idx="0">
                  <c:v>-24.551432446037662</c:v>
                </c:pt>
                <c:pt idx="1">
                  <c:v>-26.169740558644961</c:v>
                </c:pt>
                <c:pt idx="2">
                  <c:v>-26.747255195987591</c:v>
                </c:pt>
                <c:pt idx="3">
                  <c:v>20.329953227356675</c:v>
                </c:pt>
                <c:pt idx="4">
                  <c:v>-25.908130160991806</c:v>
                </c:pt>
                <c:pt idx="5">
                  <c:v>14.180156088876464</c:v>
                </c:pt>
                <c:pt idx="6">
                  <c:v>-1.1151267063171912</c:v>
                </c:pt>
                <c:pt idx="7">
                  <c:v>-20.284934791021353</c:v>
                </c:pt>
                <c:pt idx="8">
                  <c:v>26.575725444969112</c:v>
                </c:pt>
                <c:pt idx="9">
                  <c:v>-20.929418678758573</c:v>
                </c:pt>
                <c:pt idx="10">
                  <c:v>7.7263286373790343E-3</c:v>
                </c:pt>
                <c:pt idx="11">
                  <c:v>13.470658878004574</c:v>
                </c:pt>
                <c:pt idx="12">
                  <c:v>-26.357943524218147</c:v>
                </c:pt>
                <c:pt idx="13">
                  <c:v>21.826993863074136</c:v>
                </c:pt>
                <c:pt idx="14">
                  <c:v>-10.153699986286714</c:v>
                </c:pt>
                <c:pt idx="15">
                  <c:v>-13.222139903977176</c:v>
                </c:pt>
                <c:pt idx="16">
                  <c:v>24.939712127376943</c:v>
                </c:pt>
                <c:pt idx="17">
                  <c:v>-26.046459761554001</c:v>
                </c:pt>
                <c:pt idx="18">
                  <c:v>9.6875203618376062</c:v>
                </c:pt>
                <c:pt idx="19">
                  <c:v>4.6902829228089953</c:v>
                </c:pt>
                <c:pt idx="20">
                  <c:v>-23.114734412937672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41-0843-AC2F-7A63948A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630832"/>
        <c:axId val="268632544"/>
      </c:scatterChart>
      <c:valAx>
        <c:axId val="26863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GB"/>
                  <a:t>days from reference date</a:t>
                </a:r>
              </a:p>
            </c:rich>
          </c:tx>
          <c:layout>
            <c:manualLayout>
              <c:xMode val="edge"/>
              <c:yMode val="edge"/>
              <c:x val="0.39829840912743047"/>
              <c:y val="0.93439625452223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68632544"/>
        <c:crosses val="autoZero"/>
        <c:crossBetween val="midCat"/>
      </c:valAx>
      <c:valAx>
        <c:axId val="268632544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GB"/>
                  <a:t>Tilt (degrees)</a:t>
                </a:r>
              </a:p>
            </c:rich>
          </c:tx>
          <c:layout>
            <c:manualLayout>
              <c:xMode val="edge"/>
              <c:yMode val="edge"/>
              <c:x val="3.0612244897959183E-2"/>
              <c:y val="0.406459246648223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CH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26863083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s://www.astronomy-morsels.ch/morsels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chart" Target="../charts/chart1.xml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g"/><Relationship Id="rId2" Type="http://schemas.openxmlformats.org/officeDocument/2006/relationships/image" Target="../media/image4.gif"/><Relationship Id="rId16" Type="http://schemas.openxmlformats.org/officeDocument/2006/relationships/image" Target="../media/image18.gif"/><Relationship Id="rId1" Type="http://schemas.openxmlformats.org/officeDocument/2006/relationships/image" Target="../media/image3.gif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596900</xdr:colOff>
      <xdr:row>44</xdr:row>
      <xdr:rowOff>0</xdr:rowOff>
    </xdr:from>
    <xdr:to>
      <xdr:col>9</xdr:col>
      <xdr:colOff>215900</xdr:colOff>
      <xdr:row>53</xdr:row>
      <xdr:rowOff>114300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D3742C-25AE-7E4E-B1F2-A96BDE30A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8039100"/>
          <a:ext cx="5397500" cy="19431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18</xdr:row>
      <xdr:rowOff>25564</xdr:rowOff>
    </xdr:from>
    <xdr:to>
      <xdr:col>10</xdr:col>
      <xdr:colOff>15832</xdr:colOff>
      <xdr:row>36</xdr:row>
      <xdr:rowOff>25400</xdr:rowOff>
    </xdr:to>
    <xdr:pic>
      <xdr:nvPicPr>
        <xdr:cNvPr id="4" name="Picture 3" descr="Visualizing the History of Saturn and its Rings | Nightingale">
          <a:extLst>
            <a:ext uri="{FF2B5EF4-FFF2-40B4-BE49-F238E27FC236}">
              <a16:creationId xmlns:a16="http://schemas.microsoft.com/office/drawing/2014/main" id="{081B0352-6F58-11EB-9588-8AEF5A7AB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299" y="3797464"/>
          <a:ext cx="6505533" cy="3657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133</xdr:row>
      <xdr:rowOff>0</xdr:rowOff>
    </xdr:from>
    <xdr:ext cx="476250" cy="489137"/>
    <xdr:pic>
      <xdr:nvPicPr>
        <xdr:cNvPr id="2" name="Moon_NM" descr="O" hidden="1">
          <a:extLst>
            <a:ext uri="{FF2B5EF4-FFF2-40B4-BE49-F238E27FC236}">
              <a16:creationId xmlns:a16="http://schemas.microsoft.com/office/drawing/2014/main" id="{1C1A6D4D-0776-8540-A370-41E4674E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43688000"/>
          <a:ext cx="476250" cy="489137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13</xdr:row>
      <xdr:rowOff>0</xdr:rowOff>
    </xdr:from>
    <xdr:ext cx="2448411" cy="2173740"/>
    <xdr:pic>
      <xdr:nvPicPr>
        <xdr:cNvPr id="3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06FD3168-4A61-2548-BFDA-2CEDA02F6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61800" y="8331200"/>
          <a:ext cx="2448411" cy="2173740"/>
        </a:xfrm>
        <a:prstGeom prst="rect">
          <a:avLst/>
        </a:prstGeom>
        <a:noFill/>
      </xdr:spPr>
    </xdr:pic>
    <xdr:clientData/>
  </xdr:oneCellAnchor>
  <xdr:oneCellAnchor>
    <xdr:from>
      <xdr:col>2</xdr:col>
      <xdr:colOff>9525</xdr:colOff>
      <xdr:row>13</xdr:row>
      <xdr:rowOff>0</xdr:rowOff>
    </xdr:from>
    <xdr:ext cx="635000" cy="446367"/>
    <xdr:pic macro="[0]!InfoSun">
      <xdr:nvPicPr>
        <xdr:cNvPr id="4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AF9DDC17-95B5-294A-A698-DBAFAC093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92325" y="8331200"/>
          <a:ext cx="635000" cy="446367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13</xdr:row>
      <xdr:rowOff>0</xdr:rowOff>
    </xdr:from>
    <xdr:ext cx="622426" cy="577103"/>
    <xdr:pic macro="[0]!InfoMoon">
      <xdr:nvPicPr>
        <xdr:cNvPr id="5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7474162C-7C23-CB47-8F37-761D27425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35550" y="8331200"/>
          <a:ext cx="622426" cy="577103"/>
        </a:xfrm>
        <a:prstGeom prst="rect">
          <a:avLst/>
        </a:prstGeom>
        <a:noFill/>
      </xdr:spPr>
    </xdr:pic>
    <xdr:clientData/>
  </xdr:oneCellAnchor>
  <xdr:oneCellAnchor>
    <xdr:from>
      <xdr:col>3</xdr:col>
      <xdr:colOff>19049</xdr:colOff>
      <xdr:row>13</xdr:row>
      <xdr:rowOff>0</xdr:rowOff>
    </xdr:from>
    <xdr:ext cx="615759" cy="558054"/>
    <xdr:pic macro="[0]!InfoMercury">
      <xdr:nvPicPr>
        <xdr:cNvPr id="6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B76FF2B7-7E93-1F4B-8FC3-94B7D907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79749" y="8331200"/>
          <a:ext cx="615759" cy="558054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13</xdr:row>
      <xdr:rowOff>0</xdr:rowOff>
    </xdr:from>
    <xdr:ext cx="717550" cy="577103"/>
    <xdr:pic macro="[0]!InfoVenus">
      <xdr:nvPicPr>
        <xdr:cNvPr id="7" name="Picture 17" descr="http://upload.wikimedia.org/wikipedia/commons/thumb/5/51/Venus-real.jpg/100px-Venus-real.jpg" hidden="1">
          <a:extLst>
            <a:ext uri="{FF2B5EF4-FFF2-40B4-BE49-F238E27FC236}">
              <a16:creationId xmlns:a16="http://schemas.microsoft.com/office/drawing/2014/main" id="{1FE4965B-5A8A-8C4C-8766-04A91CB5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57650" y="8331200"/>
          <a:ext cx="717550" cy="577103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13</xdr:row>
      <xdr:rowOff>0</xdr:rowOff>
    </xdr:from>
    <xdr:ext cx="624417" cy="510428"/>
    <xdr:pic macro="[0]!InfoMars">
      <xdr:nvPicPr>
        <xdr:cNvPr id="8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8BA33640-A891-AC4F-A92C-5B6A48889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13450" y="8331200"/>
          <a:ext cx="624417" cy="510428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13</xdr:row>
      <xdr:rowOff>0</xdr:rowOff>
    </xdr:from>
    <xdr:ext cx="727075" cy="586628"/>
    <xdr:pic macro="[0]!InfoJupiter">
      <xdr:nvPicPr>
        <xdr:cNvPr id="9" name="Picture 19" descr="http://upload.wikimedia.org/wikipedia/commons/thumb/e/e2/Jupiter.jpg/100px-Jupiter.jpg" hidden="1">
          <a:extLst>
            <a:ext uri="{FF2B5EF4-FFF2-40B4-BE49-F238E27FC236}">
              <a16:creationId xmlns:a16="http://schemas.microsoft.com/office/drawing/2014/main" id="{D8071FA9-14BC-704B-A6DC-E9035571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991350" y="8331200"/>
          <a:ext cx="727075" cy="586628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13</xdr:row>
      <xdr:rowOff>0</xdr:rowOff>
    </xdr:from>
    <xdr:ext cx="730187" cy="596153"/>
    <xdr:pic macro="[0]!InfoUranus">
      <xdr:nvPicPr>
        <xdr:cNvPr id="10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16EABCD2-F1BF-334C-8252-DC2FE24A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7150" y="8331200"/>
          <a:ext cx="730187" cy="596153"/>
        </a:xfrm>
        <a:prstGeom prst="rect">
          <a:avLst/>
        </a:prstGeom>
        <a:noFill/>
      </xdr:spPr>
    </xdr:pic>
    <xdr:clientData/>
  </xdr:oneCellAnchor>
  <xdr:oneCellAnchor>
    <xdr:from>
      <xdr:col>4</xdr:col>
      <xdr:colOff>28575</xdr:colOff>
      <xdr:row>13</xdr:row>
      <xdr:rowOff>0</xdr:rowOff>
    </xdr:from>
    <xdr:ext cx="710940" cy="558052"/>
    <xdr:pic macro="[0]!InfoNeptune">
      <xdr:nvPicPr>
        <xdr:cNvPr id="11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885C3497-EC7F-E146-BD02-AEE9F188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934575" y="8331200"/>
          <a:ext cx="710940" cy="55805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13</xdr:row>
      <xdr:rowOff>0</xdr:rowOff>
    </xdr:from>
    <xdr:ext cx="638175" cy="586628"/>
    <xdr:pic macro="[0]!InfoPluto">
      <xdr:nvPicPr>
        <xdr:cNvPr id="12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54E1D555-4000-154C-8A71-B98F128C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893424" y="8331200"/>
          <a:ext cx="638175" cy="586628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13</xdr:row>
      <xdr:rowOff>0</xdr:rowOff>
    </xdr:from>
    <xdr:ext cx="739492" cy="451410"/>
    <xdr:pic macro="[0]!InfoSaturn">
      <xdr:nvPicPr>
        <xdr:cNvPr id="13" name="Picture 24" descr="http://www.planetengrund.net/desktophintergrund/small/planeten/saturn03_1024.jpg" hidden="1">
          <a:extLst>
            <a:ext uri="{FF2B5EF4-FFF2-40B4-BE49-F238E27FC236}">
              <a16:creationId xmlns:a16="http://schemas.microsoft.com/office/drawing/2014/main" id="{F9EA6499-6B2C-3F4A-963A-A2453789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959725" y="8331200"/>
          <a:ext cx="739492" cy="45141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13</xdr:row>
      <xdr:rowOff>0</xdr:rowOff>
    </xdr:from>
    <xdr:ext cx="2309345" cy="2187598"/>
    <xdr:pic>
      <xdr:nvPicPr>
        <xdr:cNvPr id="14" name="Picture 13" descr="SolarSystem.jpg" hidden="1">
          <a:extLst>
            <a:ext uri="{FF2B5EF4-FFF2-40B4-BE49-F238E27FC236}">
              <a16:creationId xmlns:a16="http://schemas.microsoft.com/office/drawing/2014/main" id="{322B5BDB-7D62-094F-AB68-17AE53571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61800" y="8331200"/>
          <a:ext cx="2309345" cy="218759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3141196" cy="1865593"/>
    <xdr:pic>
      <xdr:nvPicPr>
        <xdr:cNvPr id="15" name="Picture 14" descr="SolarSystem2.jpg" hidden="1">
          <a:extLst>
            <a:ext uri="{FF2B5EF4-FFF2-40B4-BE49-F238E27FC236}">
              <a16:creationId xmlns:a16="http://schemas.microsoft.com/office/drawing/2014/main" id="{47F8DA12-3359-644B-A47C-63DFDBED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25500" y="8331200"/>
          <a:ext cx="3141196" cy="1865593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13</xdr:row>
      <xdr:rowOff>0</xdr:rowOff>
    </xdr:from>
    <xdr:ext cx="2213534" cy="2186747"/>
    <xdr:pic>
      <xdr:nvPicPr>
        <xdr:cNvPr id="16" name="Picture 15" descr="SolarSystem.jpg" hidden="1">
          <a:extLst>
            <a:ext uri="{FF2B5EF4-FFF2-40B4-BE49-F238E27FC236}">
              <a16:creationId xmlns:a16="http://schemas.microsoft.com/office/drawing/2014/main" id="{ED1DBC83-C3CF-5C4D-BF8D-67197DEAB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61800" y="8331200"/>
          <a:ext cx="2213534" cy="2186747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13</xdr:row>
      <xdr:rowOff>0</xdr:rowOff>
    </xdr:from>
    <xdr:ext cx="3122146" cy="1865593"/>
    <xdr:pic>
      <xdr:nvPicPr>
        <xdr:cNvPr id="17" name="Picture 16" descr="SolarSystem2.jpg" hidden="1">
          <a:extLst>
            <a:ext uri="{FF2B5EF4-FFF2-40B4-BE49-F238E27FC236}">
              <a16:creationId xmlns:a16="http://schemas.microsoft.com/office/drawing/2014/main" id="{CD4C9246-33F2-7743-9245-CB2213F56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39800" y="8331200"/>
          <a:ext cx="3122146" cy="18655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3106270" cy="1865593"/>
    <xdr:pic>
      <xdr:nvPicPr>
        <xdr:cNvPr id="18" name="Picture 17" descr="SolarSystem2.jpg" hidden="1">
          <a:extLst>
            <a:ext uri="{FF2B5EF4-FFF2-40B4-BE49-F238E27FC236}">
              <a16:creationId xmlns:a16="http://schemas.microsoft.com/office/drawing/2014/main" id="{DBB9097B-03FB-C64E-9619-823A0452F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082800" y="8331200"/>
          <a:ext cx="3106270" cy="186559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</xdr:row>
      <xdr:rowOff>0</xdr:rowOff>
    </xdr:from>
    <xdr:ext cx="3106270" cy="1865593"/>
    <xdr:pic>
      <xdr:nvPicPr>
        <xdr:cNvPr id="19" name="Picture 18" descr="SolarSystem2.jpg" hidden="1">
          <a:extLst>
            <a:ext uri="{FF2B5EF4-FFF2-40B4-BE49-F238E27FC236}">
              <a16:creationId xmlns:a16="http://schemas.microsoft.com/office/drawing/2014/main" id="{BE7CB42D-0266-D54E-9DFC-57AE5715F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994400" y="8331200"/>
          <a:ext cx="3106270" cy="18655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1368985" cy="915521"/>
    <xdr:pic>
      <xdr:nvPicPr>
        <xdr:cNvPr id="20" name="Picture 19" descr="Saturn.jpg" hidden="1">
          <a:extLst>
            <a:ext uri="{FF2B5EF4-FFF2-40B4-BE49-F238E27FC236}">
              <a16:creationId xmlns:a16="http://schemas.microsoft.com/office/drawing/2014/main" id="{AF22D854-3A73-E140-883B-6A646987B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082800" y="8331200"/>
          <a:ext cx="1368985" cy="915521"/>
        </a:xfrm>
        <a:prstGeom prst="rect">
          <a:avLst/>
        </a:prstGeom>
      </xdr:spPr>
    </xdr:pic>
    <xdr:clientData/>
  </xdr:oneCellAnchor>
  <xdr:oneCellAnchor>
    <xdr:from>
      <xdr:col>3</xdr:col>
      <xdr:colOff>485775</xdr:colOff>
      <xdr:row>13</xdr:row>
      <xdr:rowOff>0</xdr:rowOff>
    </xdr:from>
    <xdr:ext cx="1134035" cy="881903"/>
    <xdr:pic>
      <xdr:nvPicPr>
        <xdr:cNvPr id="21" name="MoonNewMoon" descr="MoonNew.gif" hidden="1">
          <a:extLst>
            <a:ext uri="{FF2B5EF4-FFF2-40B4-BE49-F238E27FC236}">
              <a16:creationId xmlns:a16="http://schemas.microsoft.com/office/drawing/2014/main" id="{6F496ABD-E3F2-854B-A379-4BE60FB0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546475" y="8331200"/>
          <a:ext cx="1134035" cy="88190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</xdr:row>
      <xdr:rowOff>0</xdr:rowOff>
    </xdr:from>
    <xdr:ext cx="1451535" cy="1145988"/>
    <xdr:pic>
      <xdr:nvPicPr>
        <xdr:cNvPr id="22" name="Picture 21" descr="Jupiter.jpg" hidden="1">
          <a:extLst>
            <a:ext uri="{FF2B5EF4-FFF2-40B4-BE49-F238E27FC236}">
              <a16:creationId xmlns:a16="http://schemas.microsoft.com/office/drawing/2014/main" id="{ECDB4C12-FDAF-CD4E-8C35-E354727CD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495800" y="8331200"/>
          <a:ext cx="1451535" cy="11459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1041400" cy="881903"/>
    <xdr:pic>
      <xdr:nvPicPr>
        <xdr:cNvPr id="23" name="Picture 22" descr="MoonNew.gif" hidden="1">
          <a:extLst>
            <a:ext uri="{FF2B5EF4-FFF2-40B4-BE49-F238E27FC236}">
              <a16:creationId xmlns:a16="http://schemas.microsoft.com/office/drawing/2014/main" id="{579773D2-808A-FF46-AACE-99D64B560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082800" y="8331200"/>
          <a:ext cx="1041400" cy="881903"/>
        </a:xfrm>
        <a:prstGeom prst="rect">
          <a:avLst/>
        </a:prstGeom>
      </xdr:spPr>
    </xdr:pic>
    <xdr:clientData/>
  </xdr:oneCellAnchor>
  <xdr:oneCellAnchor>
    <xdr:from>
      <xdr:col>1</xdr:col>
      <xdr:colOff>647700</xdr:colOff>
      <xdr:row>13</xdr:row>
      <xdr:rowOff>0</xdr:rowOff>
    </xdr:from>
    <xdr:ext cx="3214781" cy="1865593"/>
    <xdr:pic>
      <xdr:nvPicPr>
        <xdr:cNvPr id="24" name="Picture 23" descr="SolarSystem2.jpg" hidden="1">
          <a:extLst>
            <a:ext uri="{FF2B5EF4-FFF2-40B4-BE49-F238E27FC236}">
              <a16:creationId xmlns:a16="http://schemas.microsoft.com/office/drawing/2014/main" id="{309AE3F6-1B4D-A04B-8757-18ACD6FC9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73200" y="8331200"/>
          <a:ext cx="3214781" cy="1865593"/>
        </a:xfrm>
        <a:prstGeom prst="rect">
          <a:avLst/>
        </a:prstGeom>
      </xdr:spPr>
    </xdr:pic>
    <xdr:clientData/>
  </xdr:oneCellAnchor>
  <xdr:oneCellAnchor>
    <xdr:from>
      <xdr:col>1</xdr:col>
      <xdr:colOff>647700</xdr:colOff>
      <xdr:row>13</xdr:row>
      <xdr:rowOff>0</xdr:rowOff>
    </xdr:from>
    <xdr:ext cx="3214781" cy="1865593"/>
    <xdr:pic>
      <xdr:nvPicPr>
        <xdr:cNvPr id="25" name="Picture 24" descr="SolarSystem2.jpg" hidden="1">
          <a:extLst>
            <a:ext uri="{FF2B5EF4-FFF2-40B4-BE49-F238E27FC236}">
              <a16:creationId xmlns:a16="http://schemas.microsoft.com/office/drawing/2014/main" id="{833ED38A-8969-CF4A-87E5-1EAB50832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73200" y="8331200"/>
          <a:ext cx="3214781" cy="1865593"/>
        </a:xfrm>
        <a:prstGeom prst="rect">
          <a:avLst/>
        </a:prstGeom>
      </xdr:spPr>
    </xdr:pic>
    <xdr:clientData/>
  </xdr:oneCellAnchor>
  <xdr:twoCellAnchor editAs="oneCell">
    <xdr:from>
      <xdr:col>14</xdr:col>
      <xdr:colOff>254000</xdr:colOff>
      <xdr:row>1</xdr:row>
      <xdr:rowOff>88900</xdr:rowOff>
    </xdr:from>
    <xdr:to>
      <xdr:col>23</xdr:col>
      <xdr:colOff>10968</xdr:colOff>
      <xdr:row>17</xdr:row>
      <xdr:rowOff>12700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E246075-EC3D-8CC8-6829-1BC640D8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071600" y="292100"/>
          <a:ext cx="8558068" cy="31750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6</xdr:col>
      <xdr:colOff>596900</xdr:colOff>
      <xdr:row>1</xdr:row>
      <xdr:rowOff>184150</xdr:rowOff>
    </xdr:from>
    <xdr:to>
      <xdr:col>12</xdr:col>
      <xdr:colOff>952500</xdr:colOff>
      <xdr:row>19</xdr:row>
      <xdr:rowOff>50800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F9B0BEE-7914-72D9-5296-278D00987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1</xdr:row>
      <xdr:rowOff>0</xdr:rowOff>
    </xdr:from>
    <xdr:to>
      <xdr:col>10</xdr:col>
      <xdr:colOff>88900</xdr:colOff>
      <xdr:row>38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84F405-D1FA-AAFC-DE25-B818FF0ED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203200"/>
          <a:ext cx="7531100" cy="7708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128154</xdr:colOff>
      <xdr:row>3</xdr:row>
      <xdr:rowOff>0</xdr:rowOff>
    </xdr:from>
    <xdr:to>
      <xdr:col>18</xdr:col>
      <xdr:colOff>279399</xdr:colOff>
      <xdr:row>36</xdr:row>
      <xdr:rowOff>101600</xdr:rowOff>
    </xdr:to>
    <xdr:pic>
      <xdr:nvPicPr>
        <xdr:cNvPr id="5" name="Picture 4" descr="Saturn's rings: Top tips for seeing those glorious rings">
          <a:extLst>
            <a:ext uri="{FF2B5EF4-FFF2-40B4-BE49-F238E27FC236}">
              <a16:creationId xmlns:a16="http://schemas.microsoft.com/office/drawing/2014/main" id="{1AEC10E0-3310-9616-B919-22B417FD0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8654" y="609600"/>
          <a:ext cx="5929745" cy="680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astro.if.ufrgs.br/trigesf/position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A5A5-52F4-4B4B-8995-07F7A011D426}">
  <dimension ref="A3:M42"/>
  <sheetViews>
    <sheetView tabSelected="1" workbookViewId="0">
      <selection activeCell="B3" sqref="B3:K9"/>
    </sheetView>
  </sheetViews>
  <sheetFormatPr baseColWidth="10" defaultRowHeight="16"/>
  <cols>
    <col min="1" max="13" width="10.83203125" style="1"/>
    <col min="14" max="16384" width="10.83203125" style="14"/>
  </cols>
  <sheetData>
    <row r="3" spans="2:11">
      <c r="B3" s="83" t="s">
        <v>75</v>
      </c>
      <c r="C3" s="83"/>
      <c r="D3" s="83"/>
      <c r="E3" s="83"/>
      <c r="F3" s="83"/>
      <c r="G3" s="83"/>
      <c r="H3" s="83"/>
      <c r="I3" s="83"/>
      <c r="J3" s="83"/>
      <c r="K3" s="83"/>
    </row>
    <row r="4" spans="2:11"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2:11"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2:11"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2:11"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2:11"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2:11">
      <c r="B9" s="83"/>
      <c r="C9" s="83"/>
      <c r="D9" s="83"/>
      <c r="E9" s="83"/>
      <c r="F9" s="83"/>
      <c r="G9" s="83"/>
      <c r="H9" s="83"/>
      <c r="I9" s="83"/>
      <c r="J9" s="83"/>
      <c r="K9" s="83"/>
    </row>
    <row r="13" spans="2:11" ht="19">
      <c r="D13" s="2" t="s">
        <v>10</v>
      </c>
      <c r="E13" s="3"/>
      <c r="F13" s="4"/>
      <c r="G13" s="4"/>
      <c r="H13" s="4"/>
      <c r="I13" s="5" t="s">
        <v>5</v>
      </c>
    </row>
    <row r="14" spans="2:11" ht="19">
      <c r="D14" s="6"/>
      <c r="E14" s="7"/>
      <c r="F14" s="8"/>
      <c r="G14" s="8"/>
      <c r="H14" s="8"/>
      <c r="I14" s="9"/>
    </row>
    <row r="15" spans="2:11" ht="19">
      <c r="D15" s="10" t="s">
        <v>74</v>
      </c>
      <c r="E15" s="11"/>
      <c r="F15" s="12"/>
      <c r="G15" s="12"/>
      <c r="H15" s="12"/>
      <c r="I15" s="13" t="s">
        <v>6</v>
      </c>
    </row>
    <row r="25" spans="3:4">
      <c r="C25" s="14"/>
    </row>
    <row r="26" spans="3:4">
      <c r="C26" s="14"/>
    </row>
    <row r="28" spans="3:4">
      <c r="D28" s="14"/>
    </row>
    <row r="39" spans="1:11">
      <c r="A39" s="14"/>
    </row>
    <row r="40" spans="1:11">
      <c r="B40" s="84" t="s">
        <v>7</v>
      </c>
      <c r="C40" s="85"/>
      <c r="D40" s="85"/>
      <c r="E40" s="85"/>
      <c r="F40" s="85"/>
      <c r="G40" s="85"/>
      <c r="H40" s="85"/>
      <c r="I40" s="85"/>
      <c r="J40" s="85"/>
      <c r="K40" s="86"/>
    </row>
    <row r="41" spans="1:11">
      <c r="B41" s="87" t="s">
        <v>8</v>
      </c>
      <c r="C41" s="88"/>
      <c r="D41" s="88"/>
      <c r="E41" s="88"/>
      <c r="F41" s="88"/>
      <c r="G41" s="88"/>
      <c r="H41" s="88"/>
      <c r="I41" s="88"/>
      <c r="J41" s="88"/>
      <c r="K41" s="89"/>
    </row>
    <row r="42" spans="1:11">
      <c r="B42" s="90" t="s">
        <v>9</v>
      </c>
      <c r="C42" s="91"/>
      <c r="D42" s="91"/>
      <c r="E42" s="91"/>
      <c r="F42" s="91"/>
      <c r="G42" s="91"/>
      <c r="H42" s="91"/>
      <c r="I42" s="91"/>
      <c r="J42" s="91"/>
      <c r="K42" s="92"/>
    </row>
  </sheetData>
  <sheetProtection sheet="1" objects="1" scenarios="1"/>
  <mergeCells count="4">
    <mergeCell ref="B3:K9"/>
    <mergeCell ref="B40:K40"/>
    <mergeCell ref="B41:K41"/>
    <mergeCell ref="B42:K42"/>
  </mergeCells>
  <hyperlinks>
    <hyperlink ref="I13" r:id="rId1" xr:uid="{1179C748-7A5A-094F-9B9E-0CE93328FF0C}"/>
    <hyperlink ref="B40" r:id="rId2" display="http://www.astronomy-morsels.ch/" xr:uid="{DF043592-6C83-024E-8900-2F243A92F72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FC204-D91A-B946-9BC7-A539497A7FC1}">
  <dimension ref="B1:DD182"/>
  <sheetViews>
    <sheetView showGridLines="0" zoomScaleNormal="100" zoomScalePageLayoutView="85" workbookViewId="0">
      <selection activeCell="G11" sqref="G11"/>
    </sheetView>
  </sheetViews>
  <sheetFormatPr baseColWidth="10" defaultColWidth="8.83203125" defaultRowHeight="16"/>
  <cols>
    <col min="1" max="1" width="10.83203125" style="15" customWidth="1"/>
    <col min="2" max="2" width="16.5" style="15" customWidth="1"/>
    <col min="3" max="5" width="12.83203125" style="15" customWidth="1"/>
    <col min="6" max="108" width="12.83203125" style="39" customWidth="1"/>
    <col min="109" max="16384" width="8.83203125" style="15"/>
  </cols>
  <sheetData>
    <row r="1" spans="2:8" ht="16" customHeight="1"/>
    <row r="2" spans="2:8" ht="16" customHeight="1">
      <c r="B2" s="93" t="s">
        <v>0</v>
      </c>
      <c r="C2" s="94"/>
      <c r="D2" s="16"/>
    </row>
    <row r="3" spans="2:8" ht="16" customHeight="1">
      <c r="B3" s="65"/>
      <c r="C3" s="66" t="s">
        <v>1</v>
      </c>
      <c r="D3" s="17"/>
      <c r="E3" s="15" t="s">
        <v>69</v>
      </c>
      <c r="F3" s="68">
        <v>365</v>
      </c>
    </row>
    <row r="4" spans="2:8" ht="16" customHeight="1">
      <c r="B4" s="19" t="s">
        <v>73</v>
      </c>
      <c r="C4" s="20">
        <v>44322</v>
      </c>
      <c r="D4" s="21"/>
      <c r="E4" s="15" t="s">
        <v>68</v>
      </c>
      <c r="F4" s="39">
        <v>21</v>
      </c>
    </row>
    <row r="5" spans="2:8" ht="16" customHeight="1">
      <c r="B5" s="22" t="s">
        <v>2</v>
      </c>
      <c r="C5" s="23" t="str">
        <f>IF(OR(MOD(YEAR(C4),400)=0,AND(MOD(YEAR(C4),4)=0,MOD(YEAR(C4),100)&lt;&gt;0)),"Y", "N")</f>
        <v>N</v>
      </c>
      <c r="D5" s="21"/>
    </row>
    <row r="6" spans="2:8" ht="16" customHeight="1">
      <c r="B6" s="22" t="s">
        <v>13</v>
      </c>
      <c r="C6" s="23">
        <f>IF(C5="N",365.242,366)</f>
        <v>365.24200000000002</v>
      </c>
      <c r="D6" s="24"/>
    </row>
    <row r="7" spans="2:8" ht="16" customHeight="1">
      <c r="B7" s="22" t="s">
        <v>3</v>
      </c>
      <c r="C7" s="25">
        <f>INT(275*MONTH(C4)/9)-IF(C5="Y",1,2)*INT((MONTH(C4)+9)/12)+DAY(C4)-30</f>
        <v>127</v>
      </c>
      <c r="D7" s="26"/>
    </row>
    <row r="8" spans="2:8" ht="16" customHeight="1">
      <c r="B8" s="22" t="s">
        <v>4</v>
      </c>
      <c r="C8" s="27">
        <f>367*YEAR(C4)-INT(7/4*YEAR(C4))-INT(3*(INT((YEAR(C4)-8/7)/100)+1)/4)+1721059.5-1+C7</f>
        <v>2460802.5</v>
      </c>
      <c r="D8" s="28"/>
    </row>
    <row r="9" spans="2:8" ht="16" customHeight="1">
      <c r="B9" s="22" t="s">
        <v>14</v>
      </c>
      <c r="C9" s="27">
        <v>2451545</v>
      </c>
      <c r="D9" s="29"/>
    </row>
    <row r="10" spans="2:8" ht="16" customHeight="1">
      <c r="B10" s="22" t="s">
        <v>15</v>
      </c>
      <c r="C10" s="30">
        <f>C8-C9</f>
        <v>9257.5</v>
      </c>
      <c r="D10" s="18"/>
    </row>
    <row r="11" spans="2:8" ht="16" customHeight="1">
      <c r="B11" s="19" t="s">
        <v>12</v>
      </c>
      <c r="C11" s="67">
        <f>(C8-2451545)/36525</f>
        <v>0.25345653661875428</v>
      </c>
      <c r="D11" s="18"/>
    </row>
    <row r="12" spans="2:8" ht="16" customHeight="1">
      <c r="B12" s="18"/>
      <c r="C12" s="18"/>
      <c r="D12" s="31"/>
    </row>
    <row r="13" spans="2:8" ht="16" customHeight="1">
      <c r="B13" s="32"/>
      <c r="C13" s="33"/>
      <c r="D13" s="34"/>
    </row>
    <row r="14" spans="2:8" ht="16" customHeight="1">
      <c r="F14" s="35" t="s">
        <v>20</v>
      </c>
      <c r="G14" s="36" t="e">
        <f>('Ring of Saturn'!#REF!)</f>
        <v>#REF!</v>
      </c>
      <c r="H14" s="36" t="e">
        <f>'Ring of Saturn'!#REF!</f>
        <v>#REF!</v>
      </c>
    </row>
    <row r="15" spans="2:8" ht="16" customHeight="1">
      <c r="F15" s="35" t="s">
        <v>21</v>
      </c>
      <c r="G15" s="36" t="e">
        <f>('Ring of Saturn'!#REF!)</f>
        <v>#REF!</v>
      </c>
      <c r="H15" s="36" t="e">
        <f>'Ring of Saturn'!#REF!</f>
        <v>#REF!</v>
      </c>
    </row>
    <row r="16" spans="2:8" ht="16" customHeight="1">
      <c r="F16" s="35" t="s">
        <v>16</v>
      </c>
      <c r="G16" s="36" t="e">
        <f>('Ring of Saturn'!#REF!)</f>
        <v>#REF!</v>
      </c>
      <c r="H16" s="36" t="e">
        <f>'Ring of Saturn'!#REF!</f>
        <v>#REF!</v>
      </c>
    </row>
    <row r="17" spans="2:108" ht="16" customHeight="1">
      <c r="F17" s="35"/>
      <c r="G17" s="36"/>
      <c r="H17" s="36"/>
    </row>
    <row r="18" spans="2:108" ht="16" customHeight="1">
      <c r="F18" s="35"/>
      <c r="G18" s="36"/>
      <c r="H18" s="36"/>
    </row>
    <row r="19" spans="2:108" ht="16" customHeight="1">
      <c r="F19" s="35"/>
      <c r="G19" s="36"/>
      <c r="H19" s="36"/>
    </row>
    <row r="20" spans="2:108" ht="16" customHeight="1">
      <c r="F20" s="35"/>
      <c r="G20" s="36"/>
      <c r="H20" s="36"/>
    </row>
    <row r="21" spans="2:108" ht="16" customHeight="1">
      <c r="F21" s="35"/>
      <c r="G21" s="36"/>
      <c r="H21" s="36"/>
    </row>
    <row r="22" spans="2:108" ht="16" customHeight="1">
      <c r="B22" s="78" t="s">
        <v>71</v>
      </c>
      <c r="C22" s="72">
        <f>C37</f>
        <v>-3650</v>
      </c>
      <c r="D22" s="73">
        <f t="shared" ref="D22:M22" si="0">C22+$F$3</f>
        <v>-3285</v>
      </c>
      <c r="E22" s="73">
        <f t="shared" si="0"/>
        <v>-2920</v>
      </c>
      <c r="F22" s="73">
        <f t="shared" si="0"/>
        <v>-2555</v>
      </c>
      <c r="G22" s="73">
        <f t="shared" si="0"/>
        <v>-2190</v>
      </c>
      <c r="H22" s="73">
        <f t="shared" si="0"/>
        <v>-1825</v>
      </c>
      <c r="I22" s="73">
        <f t="shared" si="0"/>
        <v>-1460</v>
      </c>
      <c r="J22" s="73">
        <f t="shared" si="0"/>
        <v>-1095</v>
      </c>
      <c r="K22" s="73">
        <f t="shared" si="0"/>
        <v>-730</v>
      </c>
      <c r="L22" s="73">
        <f t="shared" si="0"/>
        <v>-365</v>
      </c>
      <c r="M22" s="79">
        <f t="shared" si="0"/>
        <v>0</v>
      </c>
      <c r="N22" s="73">
        <f t="shared" ref="N22" si="1">M22+$F$3</f>
        <v>365</v>
      </c>
      <c r="O22" s="73">
        <f t="shared" ref="O22" si="2">N22+$F$3</f>
        <v>730</v>
      </c>
      <c r="P22" s="73">
        <f t="shared" ref="P22" si="3">O22+$F$3</f>
        <v>1095</v>
      </c>
      <c r="Q22" s="73">
        <f t="shared" ref="Q22" si="4">P22+$F$3</f>
        <v>1460</v>
      </c>
      <c r="R22" s="73">
        <f t="shared" ref="R22" si="5">Q22+$F$3</f>
        <v>1825</v>
      </c>
      <c r="S22" s="73">
        <f t="shared" ref="S22" si="6">R22+$F$3</f>
        <v>2190</v>
      </c>
      <c r="T22" s="73">
        <f t="shared" ref="T22" si="7">S22+$F$3</f>
        <v>2555</v>
      </c>
      <c r="U22" s="73">
        <f t="shared" ref="U22" si="8">T22+$F$3</f>
        <v>2920</v>
      </c>
      <c r="V22" s="73">
        <f t="shared" ref="V22" si="9">U22+$F$3</f>
        <v>3285</v>
      </c>
      <c r="W22" s="74">
        <f t="shared" ref="W22" si="10">V22+$F$3</f>
        <v>3650</v>
      </c>
    </row>
    <row r="23" spans="2:108" ht="16" customHeight="1">
      <c r="B23" s="70" t="s">
        <v>66</v>
      </c>
      <c r="C23" s="58">
        <f>D89</f>
        <v>241.22449656915626</v>
      </c>
      <c r="D23" s="58">
        <f>I89</f>
        <v>252.33493561046794</v>
      </c>
      <c r="E23" s="58">
        <f>N89</f>
        <v>263.35951297408883</v>
      </c>
      <c r="F23" s="58">
        <f>S89</f>
        <v>85.889436221194217</v>
      </c>
      <c r="G23" s="58">
        <f>X89</f>
        <v>223.83440415008795</v>
      </c>
      <c r="H23" s="58">
        <f>AC89</f>
        <v>1.6000084160939423</v>
      </c>
      <c r="I23" s="58">
        <f>AH89</f>
        <v>155.78477393913249</v>
      </c>
      <c r="J23" s="58">
        <f>AM89</f>
        <v>287.48936290352026</v>
      </c>
      <c r="K23" s="58">
        <f>AR89</f>
        <v>75.081777274645447</v>
      </c>
      <c r="L23" s="58">
        <f>AW89</f>
        <v>221.57108822713462</v>
      </c>
      <c r="M23" s="80">
        <f>BB89</f>
        <v>353.92544035332935</v>
      </c>
      <c r="N23" s="58">
        <f>BG89</f>
        <v>147.97050369290048</v>
      </c>
      <c r="O23" s="58">
        <f>BL89</f>
        <v>285.26398720798738</v>
      </c>
      <c r="P23" s="58">
        <f>BQ89</f>
        <v>64.415123527888227</v>
      </c>
      <c r="Q23" s="58">
        <f>BV89</f>
        <v>217.25691489517465</v>
      </c>
      <c r="R23" s="58">
        <f>CA89</f>
        <v>349.46093559332007</v>
      </c>
      <c r="S23" s="58">
        <f>CF89</f>
        <v>137.48676853620202</v>
      </c>
      <c r="T23" s="58">
        <f>CK89</f>
        <v>282.95995164299256</v>
      </c>
      <c r="U23" s="58">
        <f>CP89</f>
        <v>56.394978630366836</v>
      </c>
      <c r="V23" s="58">
        <f>CU89</f>
        <v>209.76890918913318</v>
      </c>
      <c r="W23" s="62">
        <f>CZ89</f>
        <v>346.96261792332677</v>
      </c>
    </row>
    <row r="24" spans="2:108" ht="16" customHeight="1">
      <c r="B24" s="70" t="s">
        <v>67</v>
      </c>
      <c r="C24" s="58">
        <f>D90</f>
        <v>1.9686681234777605</v>
      </c>
      <c r="D24" s="58">
        <f>I90</f>
        <v>1.6397558767078162</v>
      </c>
      <c r="E24" s="58">
        <f>N90</f>
        <v>1.2529441472840523</v>
      </c>
      <c r="F24" s="58">
        <f>S90</f>
        <v>-0.2634957183388939</v>
      </c>
      <c r="G24" s="58">
        <f>X90</f>
        <v>2.014224761929329</v>
      </c>
      <c r="H24" s="58">
        <f>AC90</f>
        <v>-2.5352950966441177</v>
      </c>
      <c r="I24" s="58">
        <f>AH90</f>
        <v>2.0744238766649805</v>
      </c>
      <c r="J24" s="58">
        <f>AM90</f>
        <v>-0.13421117201760624</v>
      </c>
      <c r="K24" s="58">
        <f>AR90</f>
        <v>-1.3506646979932209</v>
      </c>
      <c r="L24" s="58">
        <f>AW90</f>
        <v>2.3412302899513433</v>
      </c>
      <c r="M24" s="80">
        <f>BB90</f>
        <v>-2.153538559286901</v>
      </c>
      <c r="N24" s="58">
        <f>BG90</f>
        <v>1.2709643744316217</v>
      </c>
      <c r="O24" s="58">
        <f>BL90</f>
        <v>0.64192561835160888</v>
      </c>
      <c r="P24" s="58">
        <f>BQ90</f>
        <v>-2.0993609615378821</v>
      </c>
      <c r="Q24" s="58">
        <f>BV90</f>
        <v>2.4251836649722773</v>
      </c>
      <c r="R24" s="58">
        <f>CA90</f>
        <v>-1.5396217904063729</v>
      </c>
      <c r="S24" s="58">
        <f>CF90</f>
        <v>0.18627138522940873</v>
      </c>
      <c r="T24" s="58">
        <f>CK90</f>
        <v>1.2972461181360537</v>
      </c>
      <c r="U24" s="58">
        <f>CP90</f>
        <v>-2.3648687382184947</v>
      </c>
      <c r="V24" s="58">
        <f>CU90</f>
        <v>2.1737262108941273</v>
      </c>
      <c r="W24" s="62">
        <f>CZ90</f>
        <v>-0.84786832448658722</v>
      </c>
    </row>
    <row r="25" spans="2:108" ht="16" customHeight="1">
      <c r="B25" s="70" t="s">
        <v>64</v>
      </c>
      <c r="C25" s="58">
        <v>28.06</v>
      </c>
      <c r="D25" s="58">
        <v>28.06</v>
      </c>
      <c r="E25" s="58">
        <v>28.06</v>
      </c>
      <c r="F25" s="58">
        <v>28.06</v>
      </c>
      <c r="G25" s="58">
        <v>28.06</v>
      </c>
      <c r="H25" s="58">
        <v>28.06</v>
      </c>
      <c r="I25" s="58">
        <v>28.06</v>
      </c>
      <c r="J25" s="58">
        <v>28.06</v>
      </c>
      <c r="K25" s="58">
        <v>28.06</v>
      </c>
      <c r="L25" s="58">
        <v>28.06</v>
      </c>
      <c r="M25" s="80">
        <v>28.06</v>
      </c>
      <c r="N25" s="58">
        <v>28.06</v>
      </c>
      <c r="O25" s="58">
        <v>28.06</v>
      </c>
      <c r="P25" s="58">
        <v>28.06</v>
      </c>
      <c r="Q25" s="58">
        <v>28.06</v>
      </c>
      <c r="R25" s="58">
        <v>28.06</v>
      </c>
      <c r="S25" s="58">
        <v>28.06</v>
      </c>
      <c r="T25" s="58">
        <v>28.06</v>
      </c>
      <c r="U25" s="58">
        <v>28.06</v>
      </c>
      <c r="V25" s="58">
        <v>28.06</v>
      </c>
      <c r="W25" s="62">
        <v>28.06</v>
      </c>
    </row>
    <row r="26" spans="2:108" ht="16" customHeight="1">
      <c r="B26" s="70" t="s">
        <v>65</v>
      </c>
      <c r="C26" s="58">
        <f>169.51+0.0000382*C39</f>
        <v>169.72426379999999</v>
      </c>
      <c r="D26" s="58">
        <f>169.51+0.0000382*H39</f>
        <v>169.7382068</v>
      </c>
      <c r="E26" s="58">
        <f>169.51+0.0000382*M39</f>
        <v>169.75214979999998</v>
      </c>
      <c r="F26" s="58">
        <f>169.51+0.0000382*R39</f>
        <v>134.23932879999998</v>
      </c>
      <c r="G26" s="58">
        <f>169.51+0.0000382*W39</f>
        <v>139.3285238</v>
      </c>
      <c r="H26" s="58">
        <f>169.51+0.0000382*AB39</f>
        <v>144.41771879999999</v>
      </c>
      <c r="I26" s="58">
        <f>169.51+0.0000382*AG39</f>
        <v>149.50691380000001</v>
      </c>
      <c r="J26" s="58">
        <f>169.51+0.0000382*AL39</f>
        <v>154.5961088</v>
      </c>
      <c r="K26" s="58">
        <f>169.51+0.0000382*AQ39</f>
        <v>159.68530379999999</v>
      </c>
      <c r="L26" s="58">
        <f>169.51+0.0000382*AV39</f>
        <v>164.7744988</v>
      </c>
      <c r="M26" s="80">
        <f>169.51+0.0000382*BA39</f>
        <v>169.86369379999999</v>
      </c>
      <c r="N26" s="58">
        <f>169.51+0.0000382*BF39</f>
        <v>174.95288879999998</v>
      </c>
      <c r="O26" s="58">
        <f>169.51+0.0000382*BK39</f>
        <v>180.0420838</v>
      </c>
      <c r="P26" s="58">
        <f>169.51+0.0000382*BP39</f>
        <v>185.13127879999999</v>
      </c>
      <c r="Q26" s="58">
        <f>169.51+0.0000382*BU39</f>
        <v>190.22047379999998</v>
      </c>
      <c r="R26" s="58">
        <f>169.51+0.0000382*BZ39</f>
        <v>195.3096688</v>
      </c>
      <c r="S26" s="58">
        <f>169.51+0.0000382*CE39</f>
        <v>200.39886379999999</v>
      </c>
      <c r="T26" s="58">
        <f>169.51+0.0000382*CJ39</f>
        <v>205.48805879999998</v>
      </c>
      <c r="U26" s="58">
        <f>169.51+0.0000382*CO39</f>
        <v>210.57725379999999</v>
      </c>
      <c r="V26" s="58">
        <f>169.51+0.0000382*CT39</f>
        <v>215.66644879999998</v>
      </c>
      <c r="W26" s="62">
        <f>169.51+0.0000382*CY39</f>
        <v>220.7556438</v>
      </c>
    </row>
    <row r="27" spans="2:108" ht="16" customHeight="1">
      <c r="B27" s="71" t="s">
        <v>72</v>
      </c>
      <c r="C27" s="76">
        <f t="shared" ref="C27:W27" si="11">ASIN(SIN($C$35*C24)*COS($C$35*C25)-COS($C$35*C24)*SIN($C$35*C25)*SIN($C$35*(C23-C26)))/$C$35</f>
        <v>-24.551432446037662</v>
      </c>
      <c r="D27" s="76">
        <f t="shared" si="11"/>
        <v>-26.169740558644961</v>
      </c>
      <c r="E27" s="76">
        <f t="shared" si="11"/>
        <v>-26.747255195987591</v>
      </c>
      <c r="F27" s="76">
        <f t="shared" si="11"/>
        <v>20.329953227356675</v>
      </c>
      <c r="G27" s="76">
        <f t="shared" si="11"/>
        <v>-25.908130160991806</v>
      </c>
      <c r="H27" s="76">
        <f t="shared" si="11"/>
        <v>14.180156088876464</v>
      </c>
      <c r="I27" s="76">
        <f t="shared" si="11"/>
        <v>-1.1151267063171912</v>
      </c>
      <c r="J27" s="76">
        <f t="shared" si="11"/>
        <v>-20.284934791021353</v>
      </c>
      <c r="K27" s="76">
        <f t="shared" si="11"/>
        <v>26.575725444969112</v>
      </c>
      <c r="L27" s="76">
        <f t="shared" si="11"/>
        <v>-20.929418678758573</v>
      </c>
      <c r="M27" s="81">
        <f t="shared" si="11"/>
        <v>7.7263286373790343E-3</v>
      </c>
      <c r="N27" s="76">
        <f t="shared" si="11"/>
        <v>13.470658878004574</v>
      </c>
      <c r="O27" s="76">
        <f t="shared" si="11"/>
        <v>-26.357943524218147</v>
      </c>
      <c r="P27" s="76">
        <f t="shared" si="11"/>
        <v>21.826993863074136</v>
      </c>
      <c r="Q27" s="76">
        <f t="shared" si="11"/>
        <v>-10.153699986286714</v>
      </c>
      <c r="R27" s="76">
        <f t="shared" si="11"/>
        <v>-13.222139903977176</v>
      </c>
      <c r="S27" s="76">
        <f t="shared" si="11"/>
        <v>24.939712127376943</v>
      </c>
      <c r="T27" s="76">
        <f t="shared" si="11"/>
        <v>-26.046459761554001</v>
      </c>
      <c r="U27" s="76">
        <f t="shared" si="11"/>
        <v>9.6875203618376062</v>
      </c>
      <c r="V27" s="76">
        <f t="shared" si="11"/>
        <v>4.6902829228089953</v>
      </c>
      <c r="W27" s="77">
        <f t="shared" si="11"/>
        <v>-23.114734412937672</v>
      </c>
    </row>
    <row r="28" spans="2:108" ht="16" customHeight="1">
      <c r="F28" s="15"/>
      <c r="G28" s="15"/>
      <c r="H28" s="15"/>
      <c r="I28" s="15"/>
      <c r="J28" s="15"/>
      <c r="K28" s="15"/>
      <c r="L28" s="15"/>
      <c r="M28" s="82" t="s">
        <v>73</v>
      </c>
    </row>
    <row r="29" spans="2:108" ht="16" customHeight="1"/>
    <row r="30" spans="2:108" ht="16" customHeight="1"/>
    <row r="31" spans="2:108" s="37" customFormat="1" ht="16" customHeight="1"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</row>
    <row r="32" spans="2:108" ht="16" customHeight="1"/>
    <row r="33" spans="2:105" ht="16" customHeight="1">
      <c r="B33" s="38" t="s">
        <v>22</v>
      </c>
    </row>
    <row r="34" spans="2:105" ht="16" customHeight="1">
      <c r="B34" s="38"/>
    </row>
    <row r="35" spans="2:105" ht="16" customHeight="1">
      <c r="B35" s="52" t="s">
        <v>23</v>
      </c>
      <c r="C35" s="53">
        <f>PI()/180</f>
        <v>1.7453292519943295E-2</v>
      </c>
      <c r="D35" s="39"/>
      <c r="E35" s="39"/>
    </row>
    <row r="36" spans="2:105" ht="16" customHeight="1">
      <c r="B36" s="40"/>
      <c r="C36" s="39"/>
      <c r="D36" s="39"/>
      <c r="E36" s="39"/>
    </row>
    <row r="37" spans="2:105" ht="16" customHeight="1">
      <c r="B37" s="41" t="s">
        <v>24</v>
      </c>
      <c r="C37" s="39">
        <f>-F3*((F4-1)/2)</f>
        <v>-3650</v>
      </c>
      <c r="D37" s="39"/>
      <c r="E37" s="39"/>
      <c r="H37" s="75">
        <f>C37+$F$3</f>
        <v>-3285</v>
      </c>
      <c r="M37" s="75">
        <f>H37+$F$3</f>
        <v>-2920</v>
      </c>
      <c r="R37" s="75">
        <f>M37+$F$3</f>
        <v>-2555</v>
      </c>
      <c r="W37" s="75">
        <f>R37+$F$3</f>
        <v>-2190</v>
      </c>
      <c r="AB37" s="75">
        <f>W37+$F$3</f>
        <v>-1825</v>
      </c>
      <c r="AG37" s="75">
        <f>AB37+$F$3</f>
        <v>-1460</v>
      </c>
      <c r="AL37" s="75">
        <f>AG37+$F$3</f>
        <v>-1095</v>
      </c>
      <c r="AQ37" s="75">
        <f>AL37+$F$3</f>
        <v>-730</v>
      </c>
      <c r="AV37" s="75">
        <f>AQ37+$F$3</f>
        <v>-365</v>
      </c>
      <c r="BA37" s="75">
        <f>AV37+$F$3</f>
        <v>0</v>
      </c>
      <c r="BF37" s="75">
        <f>BA37+$F$3</f>
        <v>365</v>
      </c>
      <c r="BK37" s="75">
        <f>BF37+$F$3</f>
        <v>730</v>
      </c>
      <c r="BP37" s="75">
        <f>BK37+$F$3</f>
        <v>1095</v>
      </c>
      <c r="BU37" s="75">
        <f>BP37+$F$3</f>
        <v>1460</v>
      </c>
      <c r="BZ37" s="75">
        <f>BU37+$F$3</f>
        <v>1825</v>
      </c>
      <c r="CE37" s="75">
        <f>BZ37+$F$3</f>
        <v>2190</v>
      </c>
      <c r="CJ37" s="75">
        <f>CE37+$F$3</f>
        <v>2555</v>
      </c>
      <c r="CO37" s="75">
        <f>CJ37+$F$3</f>
        <v>2920</v>
      </c>
      <c r="CT37" s="75">
        <f>CO37+$F$3</f>
        <v>3285</v>
      </c>
      <c r="CY37" s="75">
        <f>CT37+$F$3</f>
        <v>3650</v>
      </c>
    </row>
    <row r="38" spans="2:105" ht="16" customHeight="1">
      <c r="B38" s="39" t="s">
        <v>25</v>
      </c>
      <c r="C38" s="42">
        <f>$C$8+C37</f>
        <v>2457152.5</v>
      </c>
      <c r="D38" s="42"/>
      <c r="E38" s="39"/>
      <c r="G38" s="39" t="s">
        <v>25</v>
      </c>
      <c r="H38" s="42">
        <f>$C$8+H37</f>
        <v>2457517.5</v>
      </c>
      <c r="I38" s="42"/>
      <c r="L38" s="39" t="s">
        <v>25</v>
      </c>
      <c r="M38" s="42">
        <f>$C$8+M37</f>
        <v>2457882.5</v>
      </c>
      <c r="N38" s="42"/>
      <c r="Q38" s="39" t="s">
        <v>25</v>
      </c>
      <c r="R38" s="42">
        <f>$C$8+R37*$F$3</f>
        <v>1528227.5</v>
      </c>
      <c r="S38" s="42"/>
      <c r="V38" s="39" t="s">
        <v>25</v>
      </c>
      <c r="W38" s="42">
        <f>$C$8+W37*$F$3</f>
        <v>1661452.5</v>
      </c>
      <c r="X38" s="42"/>
      <c r="AA38" s="39" t="s">
        <v>25</v>
      </c>
      <c r="AB38" s="42">
        <f>$C$8+AB37*$F$3</f>
        <v>1794677.5</v>
      </c>
      <c r="AC38" s="42"/>
      <c r="AF38" s="39" t="s">
        <v>25</v>
      </c>
      <c r="AG38" s="42">
        <f>$C$8+AG37*$F$3</f>
        <v>1927902.5</v>
      </c>
      <c r="AH38" s="42"/>
      <c r="AK38" s="39" t="s">
        <v>25</v>
      </c>
      <c r="AL38" s="42">
        <f>$C$8+AL37*$F$3</f>
        <v>2061127.5</v>
      </c>
      <c r="AM38" s="42"/>
      <c r="AP38" s="39" t="s">
        <v>25</v>
      </c>
      <c r="AQ38" s="42">
        <f>$C$8+AQ37*$F$3</f>
        <v>2194352.5</v>
      </c>
      <c r="AR38" s="42"/>
      <c r="AU38" s="39" t="s">
        <v>25</v>
      </c>
      <c r="AV38" s="42">
        <f>$C$8+AV37*$F$3</f>
        <v>2327577.5</v>
      </c>
      <c r="AW38" s="42"/>
      <c r="AZ38" s="39" t="s">
        <v>25</v>
      </c>
      <c r="BA38" s="42">
        <f>$C$8+BA37*$F$3</f>
        <v>2460802.5</v>
      </c>
      <c r="BB38" s="42"/>
      <c r="BE38" s="39" t="s">
        <v>25</v>
      </c>
      <c r="BF38" s="42">
        <f>$C$8+BF37*$F$3</f>
        <v>2594027.5</v>
      </c>
      <c r="BG38" s="42"/>
      <c r="BJ38" s="39" t="s">
        <v>25</v>
      </c>
      <c r="BK38" s="42">
        <f>$C$8+BK37*$F$3</f>
        <v>2727252.5</v>
      </c>
      <c r="BL38" s="42"/>
      <c r="BO38" s="39" t="s">
        <v>25</v>
      </c>
      <c r="BP38" s="42">
        <f>$C$8+BP37*$F$3</f>
        <v>2860477.5</v>
      </c>
      <c r="BQ38" s="42"/>
      <c r="BT38" s="39" t="s">
        <v>25</v>
      </c>
      <c r="BU38" s="42">
        <f>$C$8+BU37*$F$3</f>
        <v>2993702.5</v>
      </c>
      <c r="BV38" s="42"/>
      <c r="BY38" s="39" t="s">
        <v>25</v>
      </c>
      <c r="BZ38" s="42">
        <f>$C$8+BZ37*$F$3</f>
        <v>3126927.5</v>
      </c>
      <c r="CA38" s="42"/>
      <c r="CD38" s="39" t="s">
        <v>25</v>
      </c>
      <c r="CE38" s="42">
        <f>$C$8+CE37*$F$3</f>
        <v>3260152.5</v>
      </c>
      <c r="CF38" s="42"/>
      <c r="CI38" s="39" t="s">
        <v>25</v>
      </c>
      <c r="CJ38" s="42">
        <f>$C$8+CJ37*$F$3</f>
        <v>3393377.5</v>
      </c>
      <c r="CK38" s="42"/>
      <c r="CN38" s="39" t="s">
        <v>25</v>
      </c>
      <c r="CO38" s="42">
        <f>$C$8+CO37*$F$3</f>
        <v>3526602.5</v>
      </c>
      <c r="CP38" s="42"/>
      <c r="CS38" s="39" t="s">
        <v>25</v>
      </c>
      <c r="CT38" s="42">
        <f>$C$8+CT37*$F$3</f>
        <v>3659827.5</v>
      </c>
      <c r="CU38" s="42"/>
      <c r="CX38" s="39" t="s">
        <v>25</v>
      </c>
      <c r="CY38" s="42">
        <f>$C$8+CY37*$F$3</f>
        <v>3793052.5</v>
      </c>
      <c r="CZ38" s="42"/>
    </row>
    <row r="39" spans="2:105" ht="16" customHeight="1">
      <c r="B39" s="43" t="s">
        <v>3</v>
      </c>
      <c r="C39" s="44">
        <f>C38-2451543.5</f>
        <v>5609</v>
      </c>
      <c r="D39" s="45">
        <f>INT(C39)+0.5</f>
        <v>5609.5</v>
      </c>
      <c r="E39" s="39"/>
      <c r="G39" s="43" t="s">
        <v>3</v>
      </c>
      <c r="H39" s="44">
        <f>H38-2451543.5</f>
        <v>5974</v>
      </c>
      <c r="I39" s="45">
        <f>INT(H39)+0.5</f>
        <v>5974.5</v>
      </c>
      <c r="L39" s="43" t="s">
        <v>3</v>
      </c>
      <c r="M39" s="44">
        <f>M38-2451543.5</f>
        <v>6339</v>
      </c>
      <c r="N39" s="45">
        <f>INT(M39)+0.5</f>
        <v>6339.5</v>
      </c>
      <c r="Q39" s="43" t="s">
        <v>3</v>
      </c>
      <c r="R39" s="44">
        <f>R38-2451543.5</f>
        <v>-923316</v>
      </c>
      <c r="S39" s="45">
        <f>INT(R39)+0.5</f>
        <v>-923315.5</v>
      </c>
      <c r="V39" s="43" t="s">
        <v>3</v>
      </c>
      <c r="W39" s="44">
        <f>W38-2451543.5</f>
        <v>-790091</v>
      </c>
      <c r="X39" s="45">
        <f>INT(W39)+0.5</f>
        <v>-790090.5</v>
      </c>
      <c r="AA39" s="43" t="s">
        <v>3</v>
      </c>
      <c r="AB39" s="44">
        <f>AB38-2451543.5</f>
        <v>-656866</v>
      </c>
      <c r="AC39" s="45">
        <f>INT(AB39)+0.5</f>
        <v>-656865.5</v>
      </c>
      <c r="AF39" s="43" t="s">
        <v>3</v>
      </c>
      <c r="AG39" s="44">
        <f>AG38-2451543.5</f>
        <v>-523641</v>
      </c>
      <c r="AH39" s="45">
        <f>INT(AG39)+0.5</f>
        <v>-523640.5</v>
      </c>
      <c r="AK39" s="43" t="s">
        <v>3</v>
      </c>
      <c r="AL39" s="44">
        <f>AL38-2451543.5</f>
        <v>-390416</v>
      </c>
      <c r="AM39" s="45">
        <f>INT(AL39)+0.5</f>
        <v>-390415.5</v>
      </c>
      <c r="AP39" s="43" t="s">
        <v>3</v>
      </c>
      <c r="AQ39" s="44">
        <f>AQ38-2451543.5</f>
        <v>-257191</v>
      </c>
      <c r="AR39" s="45">
        <f>INT(AQ39)+0.5</f>
        <v>-257190.5</v>
      </c>
      <c r="AU39" s="43" t="s">
        <v>3</v>
      </c>
      <c r="AV39" s="44">
        <f>AV38-2451543.5</f>
        <v>-123966</v>
      </c>
      <c r="AW39" s="45">
        <f>INT(AV39)+0.5</f>
        <v>-123965.5</v>
      </c>
      <c r="AZ39" s="43" t="s">
        <v>3</v>
      </c>
      <c r="BA39" s="44">
        <f>BA38-2451543.5</f>
        <v>9259</v>
      </c>
      <c r="BB39" s="45">
        <f>INT(BA39)+0.5</f>
        <v>9259.5</v>
      </c>
      <c r="BE39" s="43" t="s">
        <v>3</v>
      </c>
      <c r="BF39" s="44">
        <f>BF38-2451543.5</f>
        <v>142484</v>
      </c>
      <c r="BG39" s="45">
        <f>INT(BF39)+0.5</f>
        <v>142484.5</v>
      </c>
      <c r="BJ39" s="43" t="s">
        <v>3</v>
      </c>
      <c r="BK39" s="44">
        <f>BK38-2451543.5</f>
        <v>275709</v>
      </c>
      <c r="BL39" s="45">
        <f>INT(BK39)+0.5</f>
        <v>275709.5</v>
      </c>
      <c r="BO39" s="43" t="s">
        <v>3</v>
      </c>
      <c r="BP39" s="44">
        <f>BP38-2451543.5</f>
        <v>408934</v>
      </c>
      <c r="BQ39" s="45">
        <f>INT(BP39)+0.5</f>
        <v>408934.5</v>
      </c>
      <c r="BT39" s="43" t="s">
        <v>3</v>
      </c>
      <c r="BU39" s="44">
        <f>BU38-2451543.5</f>
        <v>542159</v>
      </c>
      <c r="BV39" s="45">
        <f>INT(BU39)+0.5</f>
        <v>542159.5</v>
      </c>
      <c r="BY39" s="43" t="s">
        <v>3</v>
      </c>
      <c r="BZ39" s="44">
        <f>BZ38-2451543.5</f>
        <v>675384</v>
      </c>
      <c r="CA39" s="45">
        <f>INT(BZ39)+0.5</f>
        <v>675384.5</v>
      </c>
      <c r="CD39" s="43" t="s">
        <v>3</v>
      </c>
      <c r="CE39" s="44">
        <f>CE38-2451543.5</f>
        <v>808609</v>
      </c>
      <c r="CF39" s="45">
        <f>INT(CE39)+0.5</f>
        <v>808609.5</v>
      </c>
      <c r="CI39" s="43" t="s">
        <v>3</v>
      </c>
      <c r="CJ39" s="44">
        <f>CJ38-2451543.5</f>
        <v>941834</v>
      </c>
      <c r="CK39" s="45">
        <f>INT(CJ39)+0.5</f>
        <v>941834.5</v>
      </c>
      <c r="CN39" s="43" t="s">
        <v>3</v>
      </c>
      <c r="CO39" s="44">
        <f>CO38-2451543.5</f>
        <v>1075059</v>
      </c>
      <c r="CP39" s="45">
        <f>INT(CO39)+0.5</f>
        <v>1075059.5</v>
      </c>
      <c r="CS39" s="43" t="s">
        <v>3</v>
      </c>
      <c r="CT39" s="44">
        <f>CT38-2451543.5</f>
        <v>1208284</v>
      </c>
      <c r="CU39" s="45">
        <f>INT(CT39)+0.5</f>
        <v>1208284.5</v>
      </c>
      <c r="CX39" s="43" t="s">
        <v>3</v>
      </c>
      <c r="CY39" s="44">
        <f>CY38-2451543.5</f>
        <v>1341509</v>
      </c>
      <c r="CZ39" s="45">
        <f>INT(CY39)+0.5</f>
        <v>1341509.5</v>
      </c>
    </row>
    <row r="40" spans="2:105" ht="16" customHeight="1">
      <c r="B40" s="39"/>
      <c r="C40" s="45"/>
      <c r="D40" s="45"/>
      <c r="E40" s="39"/>
      <c r="H40" s="45"/>
      <c r="I40" s="45"/>
      <c r="M40" s="45"/>
      <c r="N40" s="45"/>
      <c r="R40" s="45"/>
      <c r="S40" s="45"/>
      <c r="W40" s="45"/>
      <c r="X40" s="45"/>
      <c r="AB40" s="45"/>
      <c r="AC40" s="45"/>
      <c r="AG40" s="45"/>
      <c r="AH40" s="45"/>
      <c r="AL40" s="45"/>
      <c r="AM40" s="45"/>
      <c r="AQ40" s="45"/>
      <c r="AR40" s="45"/>
      <c r="AV40" s="45"/>
      <c r="AW40" s="45"/>
      <c r="BA40" s="45"/>
      <c r="BB40" s="45"/>
      <c r="BF40" s="45"/>
      <c r="BG40" s="45"/>
      <c r="BK40" s="45"/>
      <c r="BL40" s="45"/>
      <c r="BP40" s="45"/>
      <c r="BQ40" s="45"/>
      <c r="BU40" s="45"/>
      <c r="BV40" s="45"/>
      <c r="BZ40" s="45"/>
      <c r="CA40" s="45"/>
      <c r="CE40" s="45"/>
      <c r="CF40" s="45"/>
      <c r="CJ40" s="45"/>
      <c r="CK40" s="45"/>
      <c r="CO40" s="45"/>
      <c r="CP40" s="45"/>
      <c r="CT40" s="45"/>
      <c r="CU40" s="45"/>
      <c r="CY40" s="45"/>
      <c r="CZ40" s="45"/>
    </row>
    <row r="41" spans="2:105" ht="16" customHeight="1">
      <c r="B41" s="39"/>
      <c r="C41" s="46" t="s">
        <v>17</v>
      </c>
      <c r="D41" s="46" t="s">
        <v>18</v>
      </c>
      <c r="E41" s="46" t="s">
        <v>19</v>
      </c>
      <c r="H41" s="46" t="s">
        <v>17</v>
      </c>
      <c r="I41" s="46" t="s">
        <v>18</v>
      </c>
      <c r="J41" s="46" t="s">
        <v>19</v>
      </c>
      <c r="M41" s="46" t="s">
        <v>17</v>
      </c>
      <c r="N41" s="46" t="s">
        <v>18</v>
      </c>
      <c r="O41" s="46" t="s">
        <v>19</v>
      </c>
      <c r="R41" s="46" t="s">
        <v>17</v>
      </c>
      <c r="S41" s="46" t="s">
        <v>18</v>
      </c>
      <c r="T41" s="46" t="s">
        <v>19</v>
      </c>
      <c r="W41" s="46" t="s">
        <v>17</v>
      </c>
      <c r="X41" s="46" t="s">
        <v>18</v>
      </c>
      <c r="Y41" s="46" t="s">
        <v>19</v>
      </c>
      <c r="AB41" s="46" t="s">
        <v>17</v>
      </c>
      <c r="AC41" s="46" t="s">
        <v>18</v>
      </c>
      <c r="AD41" s="46" t="s">
        <v>19</v>
      </c>
      <c r="AG41" s="46" t="s">
        <v>17</v>
      </c>
      <c r="AH41" s="46" t="s">
        <v>18</v>
      </c>
      <c r="AI41" s="46" t="s">
        <v>19</v>
      </c>
      <c r="AL41" s="46" t="s">
        <v>17</v>
      </c>
      <c r="AM41" s="46" t="s">
        <v>18</v>
      </c>
      <c r="AN41" s="46" t="s">
        <v>19</v>
      </c>
      <c r="AQ41" s="46" t="s">
        <v>17</v>
      </c>
      <c r="AR41" s="46" t="s">
        <v>18</v>
      </c>
      <c r="AS41" s="46" t="s">
        <v>19</v>
      </c>
      <c r="AV41" s="46" t="s">
        <v>17</v>
      </c>
      <c r="AW41" s="46" t="s">
        <v>18</v>
      </c>
      <c r="AX41" s="46" t="s">
        <v>19</v>
      </c>
      <c r="BA41" s="46" t="s">
        <v>17</v>
      </c>
      <c r="BB41" s="46" t="s">
        <v>18</v>
      </c>
      <c r="BC41" s="46" t="s">
        <v>19</v>
      </c>
      <c r="BF41" s="46" t="s">
        <v>17</v>
      </c>
      <c r="BG41" s="46" t="s">
        <v>18</v>
      </c>
      <c r="BH41" s="46" t="s">
        <v>19</v>
      </c>
      <c r="BK41" s="46" t="s">
        <v>17</v>
      </c>
      <c r="BL41" s="46" t="s">
        <v>18</v>
      </c>
      <c r="BM41" s="46" t="s">
        <v>19</v>
      </c>
      <c r="BP41" s="46" t="s">
        <v>17</v>
      </c>
      <c r="BQ41" s="46" t="s">
        <v>18</v>
      </c>
      <c r="BR41" s="46" t="s">
        <v>19</v>
      </c>
      <c r="BU41" s="46" t="s">
        <v>17</v>
      </c>
      <c r="BV41" s="46" t="s">
        <v>18</v>
      </c>
      <c r="BW41" s="46" t="s">
        <v>19</v>
      </c>
      <c r="BZ41" s="46" t="s">
        <v>17</v>
      </c>
      <c r="CA41" s="46" t="s">
        <v>18</v>
      </c>
      <c r="CB41" s="46" t="s">
        <v>19</v>
      </c>
      <c r="CE41" s="46" t="s">
        <v>17</v>
      </c>
      <c r="CF41" s="46" t="s">
        <v>18</v>
      </c>
      <c r="CG41" s="46" t="s">
        <v>19</v>
      </c>
      <c r="CJ41" s="46" t="s">
        <v>17</v>
      </c>
      <c r="CK41" s="46" t="s">
        <v>18</v>
      </c>
      <c r="CL41" s="46" t="s">
        <v>19</v>
      </c>
      <c r="CO41" s="46" t="s">
        <v>17</v>
      </c>
      <c r="CP41" s="46" t="s">
        <v>18</v>
      </c>
      <c r="CQ41" s="46" t="s">
        <v>19</v>
      </c>
      <c r="CT41" s="46" t="s">
        <v>17</v>
      </c>
      <c r="CU41" s="46" t="s">
        <v>18</v>
      </c>
      <c r="CV41" s="46" t="s">
        <v>19</v>
      </c>
      <c r="CY41" s="46" t="s">
        <v>17</v>
      </c>
      <c r="CZ41" s="46" t="s">
        <v>18</v>
      </c>
      <c r="DA41" s="46" t="s">
        <v>19</v>
      </c>
    </row>
    <row r="42" spans="2:105" ht="16" customHeight="1">
      <c r="B42" s="54" t="s">
        <v>26</v>
      </c>
      <c r="C42" s="57">
        <f>MOD(100.4542+0.0000276854*C$39,360)</f>
        <v>100.6094874086</v>
      </c>
      <c r="D42" s="57">
        <f>MOD(113.6634+0.000023898*C$39,360)</f>
        <v>113.797443882</v>
      </c>
      <c r="E42" s="61">
        <f>MOD(74.0005+0.000013978*C$39,360)</f>
        <v>74.078902601999999</v>
      </c>
      <c r="G42" s="54" t="s">
        <v>26</v>
      </c>
      <c r="H42" s="57">
        <f>MOD(100.4542+0.0000276854*H$39,360)</f>
        <v>100.6195925796</v>
      </c>
      <c r="I42" s="57">
        <f>MOD(113.6634+0.000023898*H$39,360)</f>
        <v>113.806166652</v>
      </c>
      <c r="J42" s="61">
        <f>MOD(74.0005+0.000013978*H$39,360)</f>
        <v>74.084004571999998</v>
      </c>
      <c r="L42" s="54" t="s">
        <v>26</v>
      </c>
      <c r="M42" s="57">
        <f>MOD(100.4542+0.0000276854*M$39,360)</f>
        <v>100.6296977506</v>
      </c>
      <c r="N42" s="57">
        <f>MOD(113.6634+0.000023898*M$39,360)</f>
        <v>113.81488942199999</v>
      </c>
      <c r="O42" s="61">
        <f>MOD(74.0005+0.000013978*M$39,360)</f>
        <v>74.089106541999996</v>
      </c>
      <c r="Q42" s="54" t="s">
        <v>26</v>
      </c>
      <c r="R42" s="57">
        <f>MOD(100.4542+0.0000276854*R$39,360)</f>
        <v>74.891827213599996</v>
      </c>
      <c r="S42" s="57">
        <f>MOD(113.6634+0.000023898*R$39,360)</f>
        <v>91.597994231999991</v>
      </c>
      <c r="T42" s="61">
        <f>MOD(74.0005+0.000013978*R$39,360)</f>
        <v>61.094388952000003</v>
      </c>
      <c r="V42" s="54" t="s">
        <v>26</v>
      </c>
      <c r="W42" s="57">
        <f>MOD(100.4542+0.0000276854*W$39,360)</f>
        <v>78.580214628600004</v>
      </c>
      <c r="X42" s="57">
        <f>MOD(113.6634+0.000023898*W$39,360)</f>
        <v>94.781805281999993</v>
      </c>
      <c r="Y42" s="61">
        <f>MOD(74.0005+0.000013978*W$39,360)</f>
        <v>62.956608002000003</v>
      </c>
      <c r="AA42" s="54" t="s">
        <v>26</v>
      </c>
      <c r="AB42" s="57">
        <f>MOD(100.4542+0.0000276854*AB$39,360)</f>
        <v>82.268602043599998</v>
      </c>
      <c r="AC42" s="57">
        <f>MOD(113.6634+0.000023898*AB$39,360)</f>
        <v>97.965616331999996</v>
      </c>
      <c r="AD42" s="61">
        <f>MOD(74.0005+0.000013978*AB$39,360)</f>
        <v>64.818827052000003</v>
      </c>
      <c r="AF42" s="54" t="s">
        <v>26</v>
      </c>
      <c r="AG42" s="57">
        <f>MOD(100.4542+0.0000276854*AG$39,360)</f>
        <v>85.956989458599992</v>
      </c>
      <c r="AH42" s="57">
        <f>MOD(113.6634+0.000023898*AG$39,360)</f>
        <v>101.149427382</v>
      </c>
      <c r="AI42" s="61">
        <f>MOD(74.0005+0.000013978*AG$39,360)</f>
        <v>66.681046101999996</v>
      </c>
      <c r="AK42" s="54" t="s">
        <v>26</v>
      </c>
      <c r="AL42" s="57">
        <f>MOD(100.4542+0.0000276854*AL$39,360)</f>
        <v>89.6453768736</v>
      </c>
      <c r="AM42" s="57">
        <f>MOD(113.6634+0.000023898*AL$39,360)</f>
        <v>104.333238432</v>
      </c>
      <c r="AN42" s="61">
        <f>MOD(74.0005+0.000013978*AL$39,360)</f>
        <v>68.543265152000004</v>
      </c>
      <c r="AP42" s="54" t="s">
        <v>26</v>
      </c>
      <c r="AQ42" s="57">
        <f>MOD(100.4542+0.0000276854*AQ$39,360)</f>
        <v>93.333764288599994</v>
      </c>
      <c r="AR42" s="57">
        <f>MOD(113.6634+0.000023898*AQ$39,360)</f>
        <v>107.51704948199999</v>
      </c>
      <c r="AS42" s="61">
        <f>MOD(74.0005+0.000013978*AQ$39,360)</f>
        <v>70.405484201999997</v>
      </c>
      <c r="AU42" s="54" t="s">
        <v>26</v>
      </c>
      <c r="AV42" s="57">
        <f>MOD(100.4542+0.0000276854*AV$39,360)</f>
        <v>97.022151703600002</v>
      </c>
      <c r="AW42" s="57">
        <f>MOD(113.6634+0.000023898*AV$39,360)</f>
        <v>110.70086053199999</v>
      </c>
      <c r="AX42" s="61">
        <f>MOD(74.0005+0.000013978*AV$39,360)</f>
        <v>72.267703252000004</v>
      </c>
      <c r="AZ42" s="54" t="s">
        <v>26</v>
      </c>
      <c r="BA42" s="57">
        <f>MOD(100.4542+0.0000276854*BA$39,360)</f>
        <v>100.7105391186</v>
      </c>
      <c r="BB42" s="57">
        <f>MOD(113.6634+0.000023898*BA$39,360)</f>
        <v>113.884671582</v>
      </c>
      <c r="BC42" s="61">
        <f>MOD(74.0005+0.000013978*BA$39,360)</f>
        <v>74.129922301999997</v>
      </c>
      <c r="BE42" s="54" t="s">
        <v>26</v>
      </c>
      <c r="BF42" s="57">
        <f>MOD(100.4542+0.0000276854*BF$39,360)</f>
        <v>104.3989265336</v>
      </c>
      <c r="BG42" s="57">
        <f>MOD(113.6634+0.000023898*BF$39,360)</f>
        <v>117.068482632</v>
      </c>
      <c r="BH42" s="61">
        <f>MOD(74.0005+0.000013978*BF$39,360)</f>
        <v>75.992141352000004</v>
      </c>
      <c r="BJ42" s="54" t="s">
        <v>26</v>
      </c>
      <c r="BK42" s="57">
        <f>MOD(100.4542+0.0000276854*BK$39,360)</f>
        <v>108.0873139486</v>
      </c>
      <c r="BL42" s="57">
        <f>MOD(113.6634+0.000023898*BK$39,360)</f>
        <v>120.252293682</v>
      </c>
      <c r="BM42" s="61">
        <f>MOD(74.0005+0.000013978*BK$39,360)</f>
        <v>77.854360401999998</v>
      </c>
      <c r="BO42" s="54" t="s">
        <v>26</v>
      </c>
      <c r="BP42" s="57">
        <f>MOD(100.4542+0.0000276854*BP$39,360)</f>
        <v>111.77570136360001</v>
      </c>
      <c r="BQ42" s="57">
        <f>MOD(113.6634+0.000023898*BP$39,360)</f>
        <v>123.43610473199999</v>
      </c>
      <c r="BR42" s="61">
        <f>MOD(74.0005+0.000013978*BP$39,360)</f>
        <v>79.716579452000005</v>
      </c>
      <c r="BT42" s="54" t="s">
        <v>26</v>
      </c>
      <c r="BU42" s="57">
        <f>MOD(100.4542+0.0000276854*BU$39,360)</f>
        <v>115.4640887786</v>
      </c>
      <c r="BV42" s="57">
        <f>MOD(113.6634+0.000023898*BU$39,360)</f>
        <v>126.61991578199999</v>
      </c>
      <c r="BW42" s="61">
        <f>MOD(74.0005+0.000013978*BU$39,360)</f>
        <v>81.578798501999998</v>
      </c>
      <c r="BY42" s="54" t="s">
        <v>26</v>
      </c>
      <c r="BZ42" s="57">
        <f>MOD(100.4542+0.0000276854*BZ$39,360)</f>
        <v>119.15247619359999</v>
      </c>
      <c r="CA42" s="57">
        <f>MOD(113.6634+0.000023898*BZ$39,360)</f>
        <v>129.803726832</v>
      </c>
      <c r="CB42" s="61">
        <f>MOD(74.0005+0.000013978*BZ$39,360)</f>
        <v>83.441017552000005</v>
      </c>
      <c r="CD42" s="54" t="s">
        <v>26</v>
      </c>
      <c r="CE42" s="57">
        <f>MOD(100.4542+0.0000276854*CE$39,360)</f>
        <v>122.8408636086</v>
      </c>
      <c r="CF42" s="57">
        <f>MOD(113.6634+0.000023898*CE$39,360)</f>
        <v>132.987537882</v>
      </c>
      <c r="CG42" s="61">
        <f>MOD(74.0005+0.000013978*CE$39,360)</f>
        <v>85.303236601999998</v>
      </c>
      <c r="CI42" s="54" t="s">
        <v>26</v>
      </c>
      <c r="CJ42" s="57">
        <f>MOD(100.4542+0.0000276854*CJ$39,360)</f>
        <v>126.5292510236</v>
      </c>
      <c r="CK42" s="57">
        <f>MOD(113.6634+0.000023898*CJ$39,360)</f>
        <v>136.171348932</v>
      </c>
      <c r="CL42" s="61">
        <f>MOD(74.0005+0.000013978*CJ$39,360)</f>
        <v>87.165455652000006</v>
      </c>
      <c r="CN42" s="54" t="s">
        <v>26</v>
      </c>
      <c r="CO42" s="57">
        <f>MOD(100.4542+0.0000276854*CO$39,360)</f>
        <v>130.21763843860001</v>
      </c>
      <c r="CP42" s="57">
        <f>MOD(113.6634+0.000023898*CO$39,360)</f>
        <v>139.355159982</v>
      </c>
      <c r="CQ42" s="61">
        <f>MOD(74.0005+0.000013978*CO$39,360)</f>
        <v>89.027674701999999</v>
      </c>
      <c r="CS42" s="54" t="s">
        <v>26</v>
      </c>
      <c r="CT42" s="57">
        <f>MOD(100.4542+0.0000276854*CT$39,360)</f>
        <v>133.9060258536</v>
      </c>
      <c r="CU42" s="57">
        <f>MOD(113.6634+0.000023898*CT$39,360)</f>
        <v>142.53897103200001</v>
      </c>
      <c r="CV42" s="61">
        <f>MOD(74.0005+0.000013978*CT$39,360)</f>
        <v>90.889893752000006</v>
      </c>
      <c r="CX42" s="54" t="s">
        <v>26</v>
      </c>
      <c r="CY42" s="57">
        <f>MOD(100.4542+0.0000276854*CY$39,360)</f>
        <v>137.59441326859999</v>
      </c>
      <c r="CZ42" s="57">
        <f>MOD(113.6634+0.000023898*CY$39,360)</f>
        <v>145.72278208199998</v>
      </c>
      <c r="DA42" s="61">
        <f>MOD(74.0005+0.000013978*CY$39,360)</f>
        <v>92.752112801999999</v>
      </c>
    </row>
    <row r="43" spans="2:105" ht="16" customHeight="1">
      <c r="B43" s="55" t="s">
        <v>11</v>
      </c>
      <c r="C43" s="58">
        <f>MOD(1.303-0.0000001557*C$39,360)</f>
        <v>1.3021266786999999</v>
      </c>
      <c r="D43" s="58">
        <f>MOD(2.4886-0.0000001081*C$39,360)</f>
        <v>2.4879936671</v>
      </c>
      <c r="E43" s="62">
        <f>MOD(0.7733+0.000000019*C$39,360)</f>
        <v>0.77340657099999999</v>
      </c>
      <c r="G43" s="55" t="s">
        <v>11</v>
      </c>
      <c r="H43" s="58">
        <f>MOD(1.303-0.0000001557*H$39,360)</f>
        <v>1.3020698481999999</v>
      </c>
      <c r="I43" s="58">
        <f>MOD(2.4886-0.0000001081*H$39,360)</f>
        <v>2.4879542105999999</v>
      </c>
      <c r="J43" s="62">
        <f>MOD(0.7733+0.000000019*H$39,360)</f>
        <v>0.77341350600000003</v>
      </c>
      <c r="L43" s="55" t="s">
        <v>11</v>
      </c>
      <c r="M43" s="58">
        <f>MOD(1.303-0.0000001557*M$39,360)</f>
        <v>1.3020130177</v>
      </c>
      <c r="N43" s="58">
        <f>MOD(2.4886-0.0000001081*M$39,360)</f>
        <v>2.4879147540999997</v>
      </c>
      <c r="O43" s="62">
        <f>MOD(0.7733+0.000000019*M$39,360)</f>
        <v>0.77342044099999996</v>
      </c>
      <c r="Q43" s="55" t="s">
        <v>11</v>
      </c>
      <c r="R43" s="58">
        <f>MOD(1.303-0.0000001557*R$39,360)</f>
        <v>1.4467603011999999</v>
      </c>
      <c r="S43" s="58">
        <f>MOD(2.4886-0.0000001081*R$39,360)</f>
        <v>2.5884104595999999</v>
      </c>
      <c r="T43" s="62">
        <f>MOD(0.7733+0.000000019*R$39,360)</f>
        <v>0.75575699600000001</v>
      </c>
      <c r="V43" s="55" t="s">
        <v>11</v>
      </c>
      <c r="W43" s="58">
        <f>MOD(1.303-0.0000001557*W$39,360)</f>
        <v>1.4260171686999998</v>
      </c>
      <c r="X43" s="58">
        <f>MOD(2.4886-0.0000001081*W$39,360)</f>
        <v>2.5740088371000001</v>
      </c>
      <c r="Y43" s="62">
        <f>MOD(0.7733+0.000000019*W$39,360)</f>
        <v>0.75828827099999996</v>
      </c>
      <c r="AA43" s="55" t="s">
        <v>11</v>
      </c>
      <c r="AB43" s="58">
        <f>MOD(1.303-0.0000001557*AB$39,360)</f>
        <v>1.4052740362</v>
      </c>
      <c r="AC43" s="58">
        <f>MOD(2.4886-0.0000001081*AB$39,360)</f>
        <v>2.5596072145999997</v>
      </c>
      <c r="AD43" s="62">
        <f>MOD(0.7733+0.000000019*AB$39,360)</f>
        <v>0.76081954600000001</v>
      </c>
      <c r="AF43" s="55" t="s">
        <v>11</v>
      </c>
      <c r="AG43" s="58">
        <f>MOD(1.303-0.0000001557*AG$39,360)</f>
        <v>1.3845309037</v>
      </c>
      <c r="AH43" s="58">
        <f>MOD(2.4886-0.0000001081*AG$39,360)</f>
        <v>2.5452055920999999</v>
      </c>
      <c r="AI43" s="62">
        <f>MOD(0.7733+0.000000019*AG$39,360)</f>
        <v>0.76335082099999996</v>
      </c>
      <c r="AK43" s="55" t="s">
        <v>11</v>
      </c>
      <c r="AL43" s="58">
        <f>MOD(1.303-0.0000001557*AL$39,360)</f>
        <v>1.3637877711999999</v>
      </c>
      <c r="AM43" s="58">
        <f>MOD(2.4886-0.0000001081*AL$39,360)</f>
        <v>2.5308039696</v>
      </c>
      <c r="AN43" s="62">
        <f>MOD(0.7733+0.000000019*AL$39,360)</f>
        <v>0.76588209600000001</v>
      </c>
      <c r="AP43" s="55" t="s">
        <v>11</v>
      </c>
      <c r="AQ43" s="58">
        <f>MOD(1.303-0.0000001557*AQ$39,360)</f>
        <v>1.3430446386999999</v>
      </c>
      <c r="AR43" s="58">
        <f>MOD(2.4886-0.0000001081*AQ$39,360)</f>
        <v>2.5164023471000001</v>
      </c>
      <c r="AS43" s="62">
        <f>MOD(0.7733+0.000000019*AQ$39,360)</f>
        <v>0.76841337099999996</v>
      </c>
      <c r="AU43" s="55" t="s">
        <v>11</v>
      </c>
      <c r="AV43" s="58">
        <f>MOD(1.303-0.0000001557*AV$39,360)</f>
        <v>1.3223015061999999</v>
      </c>
      <c r="AW43" s="58">
        <f>MOD(2.4886-0.0000001081*AV$39,360)</f>
        <v>2.5020007245999998</v>
      </c>
      <c r="AX43" s="62">
        <f>MOD(0.7733+0.000000019*AV$39,360)</f>
        <v>0.77094464600000001</v>
      </c>
      <c r="AZ43" s="55" t="s">
        <v>11</v>
      </c>
      <c r="BA43" s="58">
        <f>MOD(1.303-0.0000001557*BA$39,360)</f>
        <v>1.3015583736999998</v>
      </c>
      <c r="BB43" s="58">
        <f>MOD(2.4886-0.0000001081*BA$39,360)</f>
        <v>2.4875991020999999</v>
      </c>
      <c r="BC43" s="62">
        <f>MOD(0.7733+0.000000019*BA$39,360)</f>
        <v>0.77347592099999996</v>
      </c>
      <c r="BE43" s="55" t="s">
        <v>11</v>
      </c>
      <c r="BF43" s="58">
        <f>MOD(1.303-0.0000001557*BF$39,360)</f>
        <v>1.2808152412</v>
      </c>
      <c r="BG43" s="58">
        <f>MOD(2.4886-0.0000001081*BF$39,360)</f>
        <v>2.4731974796</v>
      </c>
      <c r="BH43" s="62">
        <f>MOD(0.7733+0.000000019*BF$39,360)</f>
        <v>0.77600719600000001</v>
      </c>
      <c r="BJ43" s="55" t="s">
        <v>11</v>
      </c>
      <c r="BK43" s="58">
        <f>MOD(1.303-0.0000001557*BK$39,360)</f>
        <v>1.2600721087</v>
      </c>
      <c r="BL43" s="58">
        <f>MOD(2.4886-0.0000001081*BK$39,360)</f>
        <v>2.4587958570999997</v>
      </c>
      <c r="BM43" s="62">
        <f>MOD(0.7733+0.000000019*BK$39,360)</f>
        <v>0.77853847099999995</v>
      </c>
      <c r="BO43" s="55" t="s">
        <v>11</v>
      </c>
      <c r="BP43" s="58">
        <f>MOD(1.303-0.0000001557*BP$39,360)</f>
        <v>1.2393289761999999</v>
      </c>
      <c r="BQ43" s="58">
        <f>MOD(2.4886-0.0000001081*BP$39,360)</f>
        <v>2.4443942345999998</v>
      </c>
      <c r="BR43" s="62">
        <f>MOD(0.7733+0.000000019*BP$39,360)</f>
        <v>0.78106974600000001</v>
      </c>
      <c r="BT43" s="55" t="s">
        <v>11</v>
      </c>
      <c r="BU43" s="58">
        <f>MOD(1.303-0.0000001557*BU$39,360)</f>
        <v>1.2185858436999999</v>
      </c>
      <c r="BV43" s="58">
        <f>MOD(2.4886-0.0000001081*BU$39,360)</f>
        <v>2.4299926120999999</v>
      </c>
      <c r="BW43" s="62">
        <f>MOD(0.7733+0.000000019*BU$39,360)</f>
        <v>0.78360102099999995</v>
      </c>
      <c r="BY43" s="55" t="s">
        <v>11</v>
      </c>
      <c r="BZ43" s="58">
        <f>MOD(1.303-0.0000001557*BZ$39,360)</f>
        <v>1.1978427111999999</v>
      </c>
      <c r="CA43" s="58">
        <f>MOD(2.4886-0.0000001081*BZ$39,360)</f>
        <v>2.4155909896000001</v>
      </c>
      <c r="CB43" s="62">
        <f>MOD(0.7733+0.000000019*BZ$39,360)</f>
        <v>0.78613229600000001</v>
      </c>
      <c r="CD43" s="55" t="s">
        <v>11</v>
      </c>
      <c r="CE43" s="58">
        <f>MOD(1.303-0.0000001557*CE$39,360)</f>
        <v>1.1770995787</v>
      </c>
      <c r="CF43" s="58">
        <f>MOD(2.4886-0.0000001081*CE$39,360)</f>
        <v>2.4011893670999997</v>
      </c>
      <c r="CG43" s="62">
        <f>MOD(0.7733+0.000000019*CE$39,360)</f>
        <v>0.78866357099999995</v>
      </c>
      <c r="CI43" s="55" t="s">
        <v>11</v>
      </c>
      <c r="CJ43" s="58">
        <f>MOD(1.303-0.0000001557*CJ$39,360)</f>
        <v>1.1563564462</v>
      </c>
      <c r="CK43" s="58">
        <f>MOD(2.4886-0.0000001081*CJ$39,360)</f>
        <v>2.3867877445999999</v>
      </c>
      <c r="CL43" s="62">
        <f>MOD(0.7733+0.000000019*CJ$39,360)</f>
        <v>0.79119484600000001</v>
      </c>
      <c r="CN43" s="55" t="s">
        <v>11</v>
      </c>
      <c r="CO43" s="58">
        <f>MOD(1.303-0.0000001557*CO$39,360)</f>
        <v>1.1356133137</v>
      </c>
      <c r="CP43" s="58">
        <f>MOD(2.4886-0.0000001081*CO$39,360)</f>
        <v>2.3723861221</v>
      </c>
      <c r="CQ43" s="62">
        <f>MOD(0.7733+0.000000019*CO$39,360)</f>
        <v>0.79372612099999995</v>
      </c>
      <c r="CS43" s="55" t="s">
        <v>11</v>
      </c>
      <c r="CT43" s="58">
        <f>MOD(1.303-0.0000001557*CT$39,360)</f>
        <v>1.1148701811999999</v>
      </c>
      <c r="CU43" s="58">
        <f>MOD(2.4886-0.0000001081*CT$39,360)</f>
        <v>2.3579844996000001</v>
      </c>
      <c r="CV43" s="62">
        <f>MOD(0.7733+0.000000019*CT$39,360)</f>
        <v>0.79625739600000001</v>
      </c>
      <c r="CX43" s="55" t="s">
        <v>11</v>
      </c>
      <c r="CY43" s="58">
        <f>MOD(1.303-0.0000001557*CY$39,360)</f>
        <v>1.0941270486999999</v>
      </c>
      <c r="CZ43" s="58">
        <f>MOD(2.4886-0.0000001081*CY$39,360)</f>
        <v>2.3435828770999998</v>
      </c>
      <c r="DA43" s="62">
        <f>MOD(0.7733+0.000000019*CY$39,360)</f>
        <v>0.79878867099999995</v>
      </c>
    </row>
    <row r="44" spans="2:105" ht="16" customHeight="1">
      <c r="B44" s="55" t="s">
        <v>27</v>
      </c>
      <c r="C44" s="58">
        <f>MOD(273.8777+0.0000164505*C$39,360)</f>
        <v>273.96997085449999</v>
      </c>
      <c r="D44" s="58">
        <f>MOD(339.3939+0.0000297661*C$39,360)</f>
        <v>339.5608580549</v>
      </c>
      <c r="E44" s="62">
        <f>MOD(96.6612+0.000030565*C$39,360)</f>
        <v>96.832639084999997</v>
      </c>
      <c r="G44" s="55" t="s">
        <v>27</v>
      </c>
      <c r="H44" s="58">
        <f>MOD(273.8777+0.0000164505*H$39,360)</f>
        <v>273.97597528699998</v>
      </c>
      <c r="I44" s="58">
        <f>MOD(339.3939+0.0000297661*H$39,360)</f>
        <v>339.57172268139999</v>
      </c>
      <c r="J44" s="62">
        <f>MOD(96.6612+0.000030565*H$39,360)</f>
        <v>96.84379530999999</v>
      </c>
      <c r="L44" s="55" t="s">
        <v>27</v>
      </c>
      <c r="M44" s="58">
        <f>MOD(273.8777+0.0000164505*M$39,360)</f>
        <v>273.98197971950003</v>
      </c>
      <c r="N44" s="58">
        <f>MOD(339.3939+0.0000297661*M$39,360)</f>
        <v>339.58258730789998</v>
      </c>
      <c r="O44" s="62">
        <f>MOD(96.6612+0.000030565*M$39,360)</f>
        <v>96.854951534999998</v>
      </c>
      <c r="Q44" s="55" t="s">
        <v>27</v>
      </c>
      <c r="R44" s="58">
        <f>MOD(273.8777+0.0000164505*R$39,360)</f>
        <v>258.68869014199998</v>
      </c>
      <c r="S44" s="58">
        <f>MOD(339.3939+0.0000297661*R$39,360)</f>
        <v>311.91038361239998</v>
      </c>
      <c r="T44" s="62">
        <f>MOD(96.6612+0.000030565*R$39,360)</f>
        <v>68.440046459999991</v>
      </c>
      <c r="V44" s="55" t="s">
        <v>27</v>
      </c>
      <c r="W44" s="58">
        <f>MOD(273.8777+0.0000164505*W$39,360)</f>
        <v>260.88030800450002</v>
      </c>
      <c r="X44" s="58">
        <f>MOD(339.3939+0.0000297661*W$39,360)</f>
        <v>315.87597228489994</v>
      </c>
      <c r="Y44" s="62">
        <f>MOD(96.6612+0.000030565*W$39,360)</f>
        <v>72.512068584999994</v>
      </c>
      <c r="AA44" s="55" t="s">
        <v>27</v>
      </c>
      <c r="AB44" s="58">
        <f>MOD(273.8777+0.0000164505*AB$39,360)</f>
        <v>263.071925867</v>
      </c>
      <c r="AC44" s="58">
        <f>MOD(339.3939+0.0000297661*AB$39,360)</f>
        <v>319.84156095739996</v>
      </c>
      <c r="AD44" s="62">
        <f>MOD(96.6612+0.000030565*AB$39,360)</f>
        <v>76.584090709999998</v>
      </c>
      <c r="AF44" s="55" t="s">
        <v>27</v>
      </c>
      <c r="AG44" s="58">
        <f>MOD(273.8777+0.0000164505*AG$39,360)</f>
        <v>265.26354372949999</v>
      </c>
      <c r="AH44" s="58">
        <f>MOD(339.3939+0.0000297661*AG$39,360)</f>
        <v>323.80714962989998</v>
      </c>
      <c r="AI44" s="62">
        <f>MOD(96.6612+0.000030565*AG$39,360)</f>
        <v>80.656112834999988</v>
      </c>
      <c r="AK44" s="55" t="s">
        <v>27</v>
      </c>
      <c r="AL44" s="58">
        <f>MOD(273.8777+0.0000164505*AL$39,360)</f>
        <v>267.45516159200002</v>
      </c>
      <c r="AM44" s="58">
        <f>MOD(339.3939+0.0000297661*AL$39,360)</f>
        <v>327.7727383024</v>
      </c>
      <c r="AN44" s="62">
        <f>MOD(96.6612+0.000030565*AL$39,360)</f>
        <v>84.728134959999991</v>
      </c>
      <c r="AP44" s="55" t="s">
        <v>27</v>
      </c>
      <c r="AQ44" s="58">
        <f>MOD(273.8777+0.0000164505*AQ$39,360)</f>
        <v>269.64677945450001</v>
      </c>
      <c r="AR44" s="58">
        <f>MOD(339.3939+0.0000297661*AQ$39,360)</f>
        <v>331.73832697489996</v>
      </c>
      <c r="AS44" s="62">
        <f>MOD(96.6612+0.000030565*AQ$39,360)</f>
        <v>88.800157084999995</v>
      </c>
      <c r="AU44" s="55" t="s">
        <v>27</v>
      </c>
      <c r="AV44" s="58">
        <f>MOD(273.8777+0.0000164505*AV$39,360)</f>
        <v>271.83839731699999</v>
      </c>
      <c r="AW44" s="58">
        <f>MOD(339.3939+0.0000297661*AV$39,360)</f>
        <v>335.70391564739998</v>
      </c>
      <c r="AX44" s="62">
        <f>MOD(96.6612+0.000030565*AV$39,360)</f>
        <v>92.872179209999999</v>
      </c>
      <c r="AZ44" s="55" t="s">
        <v>27</v>
      </c>
      <c r="BA44" s="58">
        <f>MOD(273.8777+0.0000164505*BA$39,360)</f>
        <v>274.03001517950003</v>
      </c>
      <c r="BB44" s="58">
        <f>MOD(339.3939+0.0000297661*BA$39,360)</f>
        <v>339.6695043199</v>
      </c>
      <c r="BC44" s="62">
        <f>MOD(96.6612+0.000030565*BA$39,360)</f>
        <v>96.944201334999988</v>
      </c>
      <c r="BE44" s="55" t="s">
        <v>27</v>
      </c>
      <c r="BF44" s="58">
        <f>MOD(273.8777+0.0000164505*BF$39,360)</f>
        <v>276.22163304200001</v>
      </c>
      <c r="BG44" s="58">
        <f>MOD(339.3939+0.0000297661*BF$39,360)</f>
        <v>343.63509299239996</v>
      </c>
      <c r="BH44" s="62">
        <f>MOD(96.6612+0.000030565*BF$39,360)</f>
        <v>101.01622345999999</v>
      </c>
      <c r="BJ44" s="55" t="s">
        <v>27</v>
      </c>
      <c r="BK44" s="58">
        <f>MOD(273.8777+0.0000164505*BK$39,360)</f>
        <v>278.41325090449999</v>
      </c>
      <c r="BL44" s="58">
        <f>MOD(339.3939+0.0000297661*BK$39,360)</f>
        <v>347.60068166489998</v>
      </c>
      <c r="BM44" s="62">
        <f>MOD(96.6612+0.000030565*BK$39,360)</f>
        <v>105.088245585</v>
      </c>
      <c r="BO44" s="55" t="s">
        <v>27</v>
      </c>
      <c r="BP44" s="58">
        <f>MOD(273.8777+0.0000164505*BP$39,360)</f>
        <v>280.60486876700003</v>
      </c>
      <c r="BQ44" s="58">
        <f>MOD(339.3939+0.0000297661*BP$39,360)</f>
        <v>351.5662703374</v>
      </c>
      <c r="BR44" s="62">
        <f>MOD(96.6612+0.000030565*BP$39,360)</f>
        <v>109.16026771</v>
      </c>
      <c r="BT44" s="55" t="s">
        <v>27</v>
      </c>
      <c r="BU44" s="58">
        <f>MOD(273.8777+0.0000164505*BU$39,360)</f>
        <v>282.79648662950001</v>
      </c>
      <c r="BV44" s="58">
        <f>MOD(339.3939+0.0000297661*BU$39,360)</f>
        <v>355.53185900989996</v>
      </c>
      <c r="BW44" s="62">
        <f>MOD(96.6612+0.000030565*BU$39,360)</f>
        <v>113.23228983499999</v>
      </c>
      <c r="BY44" s="55" t="s">
        <v>27</v>
      </c>
      <c r="BZ44" s="58">
        <f>MOD(273.8777+0.0000164505*BZ$39,360)</f>
        <v>284.98810449199999</v>
      </c>
      <c r="CA44" s="58">
        <f>MOD(339.3939+0.0000297661*BZ$39,360)</f>
        <v>359.49744768239998</v>
      </c>
      <c r="CB44" s="62">
        <f>MOD(96.6612+0.000030565*BZ$39,360)</f>
        <v>117.30431195999999</v>
      </c>
      <c r="CD44" s="55" t="s">
        <v>27</v>
      </c>
      <c r="CE44" s="58">
        <f>MOD(273.8777+0.0000164505*CE$39,360)</f>
        <v>287.17972235450003</v>
      </c>
      <c r="CF44" s="58">
        <f>MOD(339.3939+0.0000297661*CE$39,360)</f>
        <v>3.4630363548999981</v>
      </c>
      <c r="CG44" s="62">
        <f>MOD(96.6612+0.000030565*CE$39,360)</f>
        <v>121.376334085</v>
      </c>
      <c r="CI44" s="55" t="s">
        <v>27</v>
      </c>
      <c r="CJ44" s="58">
        <f>MOD(273.8777+0.0000164505*CJ$39,360)</f>
        <v>289.37134021700001</v>
      </c>
      <c r="CK44" s="58">
        <f>MOD(339.3939+0.0000297661*CJ$39,360)</f>
        <v>7.4286250273999599</v>
      </c>
      <c r="CL44" s="62">
        <f>MOD(96.6612+0.000030565*CJ$39,360)</f>
        <v>125.44835621</v>
      </c>
      <c r="CN44" s="55" t="s">
        <v>27</v>
      </c>
      <c r="CO44" s="58">
        <f>MOD(273.8777+0.0000164505*CO$39,360)</f>
        <v>291.56295807949999</v>
      </c>
      <c r="CP44" s="58">
        <f>MOD(339.3939+0.0000297661*CO$39,360)</f>
        <v>11.394213699899979</v>
      </c>
      <c r="CQ44" s="62">
        <f>MOD(96.6612+0.000030565*CO$39,360)</f>
        <v>129.520378335</v>
      </c>
      <c r="CS44" s="55" t="s">
        <v>27</v>
      </c>
      <c r="CT44" s="58">
        <f>MOD(273.8777+0.0000164505*CT$39,360)</f>
        <v>293.75457594200003</v>
      </c>
      <c r="CU44" s="58">
        <f>MOD(339.3939+0.0000297661*CT$39,360)</f>
        <v>15.359802372399997</v>
      </c>
      <c r="CV44" s="62">
        <f>MOD(96.6612+0.000030565*CT$39,360)</f>
        <v>133.59240045999999</v>
      </c>
      <c r="CX44" s="55" t="s">
        <v>27</v>
      </c>
      <c r="CY44" s="58">
        <f>MOD(273.8777+0.0000164505*CY$39,360)</f>
        <v>295.94619380450001</v>
      </c>
      <c r="CZ44" s="58">
        <f>MOD(339.3939+0.0000297661*CY$39,360)</f>
        <v>19.325391044899959</v>
      </c>
      <c r="DA44" s="62">
        <f>MOD(96.6612+0.000030565*CY$39,360)</f>
        <v>137.66442258500001</v>
      </c>
    </row>
    <row r="45" spans="2:105" ht="16" customHeight="1">
      <c r="B45" s="55" t="s">
        <v>28</v>
      </c>
      <c r="C45" s="58">
        <v>5.2025600000000001</v>
      </c>
      <c r="D45" s="58">
        <v>9.5547500000000003</v>
      </c>
      <c r="E45" s="62">
        <f>19.18171 - 0.0000000155*C$39</f>
        <v>19.181623060499998</v>
      </c>
      <c r="G45" s="55" t="s">
        <v>28</v>
      </c>
      <c r="H45" s="58">
        <v>5.2025600000000001</v>
      </c>
      <c r="I45" s="58">
        <v>9.5547500000000003</v>
      </c>
      <c r="J45" s="62">
        <f>19.18171 - 0.0000000155*H$39</f>
        <v>19.181617403000001</v>
      </c>
      <c r="L45" s="55" t="s">
        <v>28</v>
      </c>
      <c r="M45" s="58">
        <v>5.2025600000000001</v>
      </c>
      <c r="N45" s="58">
        <v>9.5547500000000003</v>
      </c>
      <c r="O45" s="62">
        <f>19.18171 - 0.0000000155*M$39</f>
        <v>19.1816117455</v>
      </c>
      <c r="Q45" s="55" t="s">
        <v>28</v>
      </c>
      <c r="R45" s="58">
        <v>5.2025600000000001</v>
      </c>
      <c r="S45" s="58">
        <v>9.5547500000000003</v>
      </c>
      <c r="T45" s="62">
        <f>19.18171 - 0.0000000155*R$39</f>
        <v>19.196021397999999</v>
      </c>
      <c r="V45" s="55" t="s">
        <v>28</v>
      </c>
      <c r="W45" s="58">
        <v>5.2025600000000001</v>
      </c>
      <c r="X45" s="58">
        <v>9.5547500000000003</v>
      </c>
      <c r="Y45" s="62">
        <f>19.18171 - 0.0000000155*W$39</f>
        <v>19.1939564105</v>
      </c>
      <c r="AA45" s="55" t="s">
        <v>28</v>
      </c>
      <c r="AB45" s="58">
        <v>5.2025600000000001</v>
      </c>
      <c r="AC45" s="58">
        <v>9.5547500000000003</v>
      </c>
      <c r="AD45" s="62">
        <f>19.18171 - 0.0000000155*AB$39</f>
        <v>19.191891422999998</v>
      </c>
      <c r="AF45" s="55" t="s">
        <v>28</v>
      </c>
      <c r="AG45" s="58">
        <v>5.2025600000000001</v>
      </c>
      <c r="AH45" s="58">
        <v>9.5547500000000003</v>
      </c>
      <c r="AI45" s="62">
        <f>19.18171 - 0.0000000155*AG$39</f>
        <v>19.189826435499999</v>
      </c>
      <c r="AK45" s="55" t="s">
        <v>28</v>
      </c>
      <c r="AL45" s="58">
        <v>5.2025600000000001</v>
      </c>
      <c r="AM45" s="58">
        <v>9.5547500000000003</v>
      </c>
      <c r="AN45" s="62">
        <f>19.18171 - 0.0000000155*AL$39</f>
        <v>19.187761448</v>
      </c>
      <c r="AP45" s="55" t="s">
        <v>28</v>
      </c>
      <c r="AQ45" s="58">
        <v>5.2025600000000001</v>
      </c>
      <c r="AR45" s="58">
        <v>9.5547500000000003</v>
      </c>
      <c r="AS45" s="62">
        <f>19.18171 - 0.0000000155*AQ$39</f>
        <v>19.185696460499997</v>
      </c>
      <c r="AU45" s="55" t="s">
        <v>28</v>
      </c>
      <c r="AV45" s="58">
        <v>5.2025600000000001</v>
      </c>
      <c r="AW45" s="58">
        <v>9.5547500000000003</v>
      </c>
      <c r="AX45" s="62">
        <f>19.18171 - 0.0000000155*AV$39</f>
        <v>19.183631472999998</v>
      </c>
      <c r="AZ45" s="55" t="s">
        <v>28</v>
      </c>
      <c r="BA45" s="58">
        <v>5.2025600000000001</v>
      </c>
      <c r="BB45" s="58">
        <v>9.5547500000000003</v>
      </c>
      <c r="BC45" s="62">
        <f>19.18171 - 0.0000000155*BA$39</f>
        <v>19.181566485499999</v>
      </c>
      <c r="BE45" s="55" t="s">
        <v>28</v>
      </c>
      <c r="BF45" s="58">
        <v>5.2025600000000001</v>
      </c>
      <c r="BG45" s="58">
        <v>9.5547500000000003</v>
      </c>
      <c r="BH45" s="62">
        <f>19.18171 - 0.0000000155*BF$39</f>
        <v>19.179501498</v>
      </c>
      <c r="BJ45" s="55" t="s">
        <v>28</v>
      </c>
      <c r="BK45" s="58">
        <v>5.2025600000000001</v>
      </c>
      <c r="BL45" s="58">
        <v>9.5547500000000003</v>
      </c>
      <c r="BM45" s="62">
        <f>19.18171 - 0.0000000155*BK$39</f>
        <v>19.177436510499998</v>
      </c>
      <c r="BO45" s="55" t="s">
        <v>28</v>
      </c>
      <c r="BP45" s="58">
        <v>5.2025600000000001</v>
      </c>
      <c r="BQ45" s="58">
        <v>9.5547500000000003</v>
      </c>
      <c r="BR45" s="62">
        <f>19.18171 - 0.0000000155*BP$39</f>
        <v>19.175371522999999</v>
      </c>
      <c r="BT45" s="55" t="s">
        <v>28</v>
      </c>
      <c r="BU45" s="58">
        <v>5.2025600000000001</v>
      </c>
      <c r="BV45" s="58">
        <v>9.5547500000000003</v>
      </c>
      <c r="BW45" s="62">
        <f>19.18171 - 0.0000000155*BU$39</f>
        <v>19.1733065355</v>
      </c>
      <c r="BY45" s="55" t="s">
        <v>28</v>
      </c>
      <c r="BZ45" s="58">
        <v>5.2025600000000001</v>
      </c>
      <c r="CA45" s="58">
        <v>9.5547500000000003</v>
      </c>
      <c r="CB45" s="62">
        <f>19.18171 - 0.0000000155*BZ$39</f>
        <v>19.171241547999998</v>
      </c>
      <c r="CD45" s="55" t="s">
        <v>28</v>
      </c>
      <c r="CE45" s="58">
        <v>5.2025600000000001</v>
      </c>
      <c r="CF45" s="58">
        <v>9.5547500000000003</v>
      </c>
      <c r="CG45" s="62">
        <f>19.18171 - 0.0000000155*CE$39</f>
        <v>19.169176560499999</v>
      </c>
      <c r="CI45" s="55" t="s">
        <v>28</v>
      </c>
      <c r="CJ45" s="58">
        <v>5.2025600000000001</v>
      </c>
      <c r="CK45" s="58">
        <v>9.5547500000000003</v>
      </c>
      <c r="CL45" s="62">
        <f>19.18171 - 0.0000000155*CJ$39</f>
        <v>19.167111573</v>
      </c>
      <c r="CN45" s="55" t="s">
        <v>28</v>
      </c>
      <c r="CO45" s="58">
        <v>5.2025600000000001</v>
      </c>
      <c r="CP45" s="58">
        <v>9.5547500000000003</v>
      </c>
      <c r="CQ45" s="62">
        <f>19.18171 - 0.0000000155*CO$39</f>
        <v>19.165046585499997</v>
      </c>
      <c r="CS45" s="55" t="s">
        <v>28</v>
      </c>
      <c r="CT45" s="58">
        <v>5.2025600000000001</v>
      </c>
      <c r="CU45" s="58">
        <v>9.5547500000000003</v>
      </c>
      <c r="CV45" s="62">
        <f>19.18171 - 0.0000000155*CT$39</f>
        <v>19.162981597999998</v>
      </c>
      <c r="CX45" s="55" t="s">
        <v>28</v>
      </c>
      <c r="CY45" s="58">
        <v>5.2025600000000001</v>
      </c>
      <c r="CZ45" s="58">
        <v>9.5547500000000003</v>
      </c>
      <c r="DA45" s="62">
        <f>19.18171 - 0.0000000155*CY$39</f>
        <v>19.160916610499999</v>
      </c>
    </row>
    <row r="46" spans="2:105" ht="16" customHeight="1">
      <c r="B46" s="55" t="s">
        <v>29</v>
      </c>
      <c r="C46" s="58">
        <f>0.048498+0.000000004469*C$39</f>
        <v>4.8523066620999998E-2</v>
      </c>
      <c r="D46" s="58">
        <f>0.055546-0.000000009499*$C$39</f>
        <v>5.5492720108999999E-2</v>
      </c>
      <c r="E46" s="62">
        <f>0.047318+0.00000000745*C$39</f>
        <v>4.7359787049999998E-2</v>
      </c>
      <c r="G46" s="55" t="s">
        <v>29</v>
      </c>
      <c r="H46" s="58">
        <f>0.048498+0.000000004469*H$39</f>
        <v>4.8524697806000001E-2</v>
      </c>
      <c r="I46" s="58">
        <f>0.055546-0.000000009499*$C$39</f>
        <v>5.5492720108999999E-2</v>
      </c>
      <c r="J46" s="62">
        <f>0.047318+0.00000000745*H$39</f>
        <v>4.7362506299999996E-2</v>
      </c>
      <c r="L46" s="55" t="s">
        <v>29</v>
      </c>
      <c r="M46" s="58">
        <f>0.048498+0.000000004469*M$39</f>
        <v>4.8526328990999998E-2</v>
      </c>
      <c r="N46" s="58">
        <f>0.055546-0.000000009499*$C$39</f>
        <v>5.5492720108999999E-2</v>
      </c>
      <c r="O46" s="62">
        <f>0.047318+0.00000000745*M$39</f>
        <v>4.7365225550000001E-2</v>
      </c>
      <c r="Q46" s="55" t="s">
        <v>29</v>
      </c>
      <c r="R46" s="58">
        <f>0.048498+0.000000004469*R$39</f>
        <v>4.4371700796000002E-2</v>
      </c>
      <c r="S46" s="58">
        <f>0.055546-0.000000009499*$C$39</f>
        <v>5.5492720108999999E-2</v>
      </c>
      <c r="T46" s="62">
        <f>0.047318+0.00000000745*R$39</f>
        <v>4.0439295799999997E-2</v>
      </c>
      <c r="V46" s="55" t="s">
        <v>29</v>
      </c>
      <c r="W46" s="58">
        <f>0.048498+0.000000004469*W$39</f>
        <v>4.4967083321000002E-2</v>
      </c>
      <c r="X46" s="58">
        <f>0.055546-0.000000009499*$C$39</f>
        <v>5.5492720108999999E-2</v>
      </c>
      <c r="Y46" s="62">
        <f>0.047318+0.00000000745*W$39</f>
        <v>4.1431822049999997E-2</v>
      </c>
      <c r="AA46" s="55" t="s">
        <v>29</v>
      </c>
      <c r="AB46" s="58">
        <f>0.048498+0.000000004469*AB$39</f>
        <v>4.5562465846000003E-2</v>
      </c>
      <c r="AC46" s="58">
        <f>0.055546-0.000000009499*$C$39</f>
        <v>5.5492720108999999E-2</v>
      </c>
      <c r="AD46" s="62">
        <f>0.047318+0.00000000745*AB$39</f>
        <v>4.2424348299999998E-2</v>
      </c>
      <c r="AF46" s="55" t="s">
        <v>29</v>
      </c>
      <c r="AG46" s="58">
        <f>0.048498+0.000000004469*AG$39</f>
        <v>4.6157848370999996E-2</v>
      </c>
      <c r="AH46" s="58">
        <f>0.055546-0.000000009499*$C$39</f>
        <v>5.5492720108999999E-2</v>
      </c>
      <c r="AI46" s="62">
        <f>0.047318+0.00000000745*AG$39</f>
        <v>4.3416874549999998E-2</v>
      </c>
      <c r="AK46" s="55" t="s">
        <v>29</v>
      </c>
      <c r="AL46" s="58">
        <f>0.048498+0.000000004469*AL$39</f>
        <v>4.6753230895999996E-2</v>
      </c>
      <c r="AM46" s="58">
        <f>0.055546-0.000000009499*$C$39</f>
        <v>5.5492720108999999E-2</v>
      </c>
      <c r="AN46" s="62">
        <f>0.047318+0.00000000745*AL$39</f>
        <v>4.4409400799999998E-2</v>
      </c>
      <c r="AP46" s="55" t="s">
        <v>29</v>
      </c>
      <c r="AQ46" s="58">
        <f>0.048498+0.000000004469*AQ$39</f>
        <v>4.7348613420999996E-2</v>
      </c>
      <c r="AR46" s="58">
        <f>0.055546-0.000000009499*$C$39</f>
        <v>5.5492720108999999E-2</v>
      </c>
      <c r="AS46" s="62">
        <f>0.047318+0.00000000745*AQ$39</f>
        <v>4.5401927049999999E-2</v>
      </c>
      <c r="AU46" s="55" t="s">
        <v>29</v>
      </c>
      <c r="AV46" s="58">
        <f>0.048498+0.000000004469*AV$39</f>
        <v>4.7943995945999997E-2</v>
      </c>
      <c r="AW46" s="58">
        <f>0.055546-0.000000009499*$C$39</f>
        <v>5.5492720108999999E-2</v>
      </c>
      <c r="AX46" s="62">
        <f>0.047318+0.00000000745*AV$39</f>
        <v>4.6394453299999999E-2</v>
      </c>
      <c r="AZ46" s="55" t="s">
        <v>29</v>
      </c>
      <c r="BA46" s="58">
        <f>0.048498+0.000000004469*BA$39</f>
        <v>4.8539378470999997E-2</v>
      </c>
      <c r="BB46" s="58">
        <f>0.055546-0.000000009499*$C$39</f>
        <v>5.5492720108999999E-2</v>
      </c>
      <c r="BC46" s="62">
        <f>0.047318+0.00000000745*BA$39</f>
        <v>4.738697955E-2</v>
      </c>
      <c r="BE46" s="55" t="s">
        <v>29</v>
      </c>
      <c r="BF46" s="58">
        <f>0.048498+0.000000004469*BF$39</f>
        <v>4.9134760995999997E-2</v>
      </c>
      <c r="BG46" s="58">
        <f>0.055546-0.000000009499*$C$39</f>
        <v>5.5492720108999999E-2</v>
      </c>
      <c r="BH46" s="62">
        <f>0.047318+0.00000000745*BF$39</f>
        <v>4.83795058E-2</v>
      </c>
      <c r="BJ46" s="55" t="s">
        <v>29</v>
      </c>
      <c r="BK46" s="58">
        <f>0.048498+0.000000004469*BK$39</f>
        <v>4.9730143520999998E-2</v>
      </c>
      <c r="BL46" s="58">
        <f>0.055546-0.000000009499*$C$39</f>
        <v>5.5492720108999999E-2</v>
      </c>
      <c r="BM46" s="62">
        <f>0.047318+0.00000000745*BK$39</f>
        <v>4.937203205E-2</v>
      </c>
      <c r="BO46" s="55" t="s">
        <v>29</v>
      </c>
      <c r="BP46" s="58">
        <f>0.048498+0.000000004469*BP$39</f>
        <v>5.0325526045999998E-2</v>
      </c>
      <c r="BQ46" s="58">
        <f>0.055546-0.000000009499*$C$39</f>
        <v>5.5492720108999999E-2</v>
      </c>
      <c r="BR46" s="62">
        <f>0.047318+0.00000000745*BP$39</f>
        <v>5.0364558300000001E-2</v>
      </c>
      <c r="BT46" s="55" t="s">
        <v>29</v>
      </c>
      <c r="BU46" s="58">
        <f>0.048498+0.000000004469*BU$39</f>
        <v>5.0920908570999998E-2</v>
      </c>
      <c r="BV46" s="58">
        <f>0.055546-0.000000009499*$C$39</f>
        <v>5.5492720108999999E-2</v>
      </c>
      <c r="BW46" s="62">
        <f>0.047318+0.00000000745*BU$39</f>
        <v>5.1357084550000001E-2</v>
      </c>
      <c r="BY46" s="55" t="s">
        <v>29</v>
      </c>
      <c r="BZ46" s="58">
        <f>0.048498+0.000000004469*BZ$39</f>
        <v>5.1516291095999998E-2</v>
      </c>
      <c r="CA46" s="58">
        <f>0.055546-0.000000009499*$C$39</f>
        <v>5.5492720108999999E-2</v>
      </c>
      <c r="CB46" s="62">
        <f>0.047318+0.00000000745*BZ$39</f>
        <v>5.2349610800000002E-2</v>
      </c>
      <c r="CD46" s="55" t="s">
        <v>29</v>
      </c>
      <c r="CE46" s="58">
        <f>0.048498+0.000000004469*CE$39</f>
        <v>5.2111673620999999E-2</v>
      </c>
      <c r="CF46" s="58">
        <f>0.055546-0.000000009499*$C$39</f>
        <v>5.5492720108999999E-2</v>
      </c>
      <c r="CG46" s="62">
        <f>0.047318+0.00000000745*CE$39</f>
        <v>5.3342137050000002E-2</v>
      </c>
      <c r="CI46" s="55" t="s">
        <v>29</v>
      </c>
      <c r="CJ46" s="58">
        <f>0.048498+0.000000004469*CJ$39</f>
        <v>5.2707056145999999E-2</v>
      </c>
      <c r="CK46" s="58">
        <f>0.055546-0.000000009499*$C$39</f>
        <v>5.5492720108999999E-2</v>
      </c>
      <c r="CL46" s="62">
        <f>0.047318+0.00000000745*CJ$39</f>
        <v>5.4334663300000002E-2</v>
      </c>
      <c r="CN46" s="55" t="s">
        <v>29</v>
      </c>
      <c r="CO46" s="58">
        <f>0.048498+0.000000004469*CO$39</f>
        <v>5.3302438670999999E-2</v>
      </c>
      <c r="CP46" s="58">
        <f>0.055546-0.000000009499*$C$39</f>
        <v>5.5492720108999999E-2</v>
      </c>
      <c r="CQ46" s="62">
        <f>0.047318+0.00000000745*CO$39</f>
        <v>5.5327189550000003E-2</v>
      </c>
      <c r="CS46" s="55" t="s">
        <v>29</v>
      </c>
      <c r="CT46" s="58">
        <f>0.048498+0.000000004469*CT$39</f>
        <v>5.3897821195999999E-2</v>
      </c>
      <c r="CU46" s="58">
        <f>0.055546-0.000000009499*$C$39</f>
        <v>5.5492720108999999E-2</v>
      </c>
      <c r="CV46" s="62">
        <f>0.047318+0.00000000745*CT$39</f>
        <v>5.6319715799999996E-2</v>
      </c>
      <c r="CX46" s="55" t="s">
        <v>29</v>
      </c>
      <c r="CY46" s="58">
        <f>0.048498+0.000000004469*CY$39</f>
        <v>5.4493203721E-2</v>
      </c>
      <c r="CZ46" s="58">
        <f>0.055546-0.000000009499*$C$39</f>
        <v>5.5492720108999999E-2</v>
      </c>
      <c r="DA46" s="62">
        <f>0.047318+0.00000000745*CY$39</f>
        <v>5.7312242049999997E-2</v>
      </c>
    </row>
    <row r="47" spans="2:105" ht="16" customHeight="1">
      <c r="B47" s="55" t="s">
        <v>30</v>
      </c>
      <c r="C47" s="58">
        <f>MOD(19.895+0.0830853001*C$39+360,360)</f>
        <v>125.9204482609</v>
      </c>
      <c r="D47" s="58">
        <f>MOD(316.967+0.0334442282*C$39+360,360)</f>
        <v>144.55567597380002</v>
      </c>
      <c r="E47" s="62">
        <f>MOD(142.5905+0.011725806*C$39+360,360)</f>
        <v>208.36054585400007</v>
      </c>
      <c r="G47" s="55" t="s">
        <v>30</v>
      </c>
      <c r="H47" s="58">
        <f>MOD(19.895+0.0830853001*H$39+360,360)</f>
        <v>156.24658279740004</v>
      </c>
      <c r="I47" s="58">
        <f>MOD(316.967+0.0334442282*H$39+360,360)</f>
        <v>156.76281926679997</v>
      </c>
      <c r="J47" s="62">
        <f>MOD(142.5905+0.011725806*H$39+360,360)</f>
        <v>212.64046504399994</v>
      </c>
      <c r="L47" s="55" t="s">
        <v>30</v>
      </c>
      <c r="M47" s="58">
        <f>MOD(19.895+0.0830853001*M$39+360,360)</f>
        <v>186.57271733389996</v>
      </c>
      <c r="N47" s="58">
        <f>MOD(316.967+0.0334442282*M$39+360,360)</f>
        <v>168.96996255980002</v>
      </c>
      <c r="O47" s="62">
        <f>MOD(142.5905+0.011725806*M$39+360,360)</f>
        <v>216.92038423400004</v>
      </c>
      <c r="Q47" s="55" t="s">
        <v>30</v>
      </c>
      <c r="R47" s="58">
        <f>MOD(19.895+0.0830853001*R$39+360,360)</f>
        <v>345.90805286841351</v>
      </c>
      <c r="S47" s="58">
        <f>MOD(316.967+0.0334442282*R$39+360,360)</f>
        <v>37.375995288799459</v>
      </c>
      <c r="T47" s="62">
        <f>MOD(142.5905+0.011725806*R$39+360,360)</f>
        <v>115.96620730399991</v>
      </c>
      <c r="V47" s="55" t="s">
        <v>30</v>
      </c>
      <c r="W47" s="58">
        <f>MOD(19.895+0.0830853001*W$39+360,360)</f>
        <v>254.94715869090578</v>
      </c>
      <c r="X47" s="58">
        <f>MOD(316.967+0.0334442282*W$39+360,360)</f>
        <v>172.9832972337972</v>
      </c>
      <c r="Y47" s="62">
        <f>MOD(142.5905+0.011725806*W$39+360,360)</f>
        <v>238.13671165400046</v>
      </c>
      <c r="AA47" s="55" t="s">
        <v>30</v>
      </c>
      <c r="AB47" s="58">
        <f>MOD(19.895+0.0830853001*AB$39+360,360)</f>
        <v>163.98626451339805</v>
      </c>
      <c r="AC47" s="58">
        <f>MOD(316.967+0.0334442282*AB$39+360,360)</f>
        <v>308.59059917879858</v>
      </c>
      <c r="AD47" s="62">
        <f>MOD(142.5905+0.011725806*AB$39+360,360)</f>
        <v>0.30721600400011084</v>
      </c>
      <c r="AF47" s="55" t="s">
        <v>30</v>
      </c>
      <c r="AG47" s="58">
        <f>MOD(19.895+0.0830853001*AG$39+360,360)</f>
        <v>73.025370335897605</v>
      </c>
      <c r="AH47" s="58">
        <f>MOD(316.967+0.0334442282*AG$39+360,360)</f>
        <v>84.197901123799966</v>
      </c>
      <c r="AI47" s="62">
        <f>MOD(142.5905+0.011725806*AG$39+360,360)</f>
        <v>122.47772035399976</v>
      </c>
      <c r="AK47" s="55" t="s">
        <v>30</v>
      </c>
      <c r="AL47" s="58">
        <f>MOD(19.895+0.0830853001*AL$39+360,360)</f>
        <v>342.06447615840079</v>
      </c>
      <c r="AM47" s="58">
        <f>MOD(316.967+0.0334442282*AL$39+360,360)</f>
        <v>219.80520306879953</v>
      </c>
      <c r="AN47" s="62">
        <f>MOD(142.5905+0.011725806*AL$39+360,360)</f>
        <v>244.64822470400031</v>
      </c>
      <c r="AP47" s="55" t="s">
        <v>30</v>
      </c>
      <c r="AQ47" s="58">
        <f>MOD(19.895+0.0830853001*AQ$39+360,360)</f>
        <v>251.10358198090034</v>
      </c>
      <c r="AR47" s="58">
        <f>MOD(316.967+0.0334442282*AQ$39+360,360)</f>
        <v>355.41250501380091</v>
      </c>
      <c r="AS47" s="62">
        <f>MOD(142.5905+0.011725806*AQ$39+360,360)</f>
        <v>6.8187290539999594</v>
      </c>
      <c r="AU47" s="55" t="s">
        <v>30</v>
      </c>
      <c r="AV47" s="58">
        <f>MOD(19.895+0.0830853001*AV$39+360,360)</f>
        <v>160.14268780340171</v>
      </c>
      <c r="AW47" s="58">
        <f>MOD(316.967+0.0334442282*AV$39+360,360)</f>
        <v>131.01980695880002</v>
      </c>
      <c r="AX47" s="62">
        <f>MOD(142.5905+0.011725806*AV$39+360,360)</f>
        <v>128.98923340400006</v>
      </c>
      <c r="AZ47" s="55" t="s">
        <v>30</v>
      </c>
      <c r="BA47" s="58">
        <f>MOD(19.895+0.0830853001*BA$39+360,360)</f>
        <v>69.1817936258999</v>
      </c>
      <c r="BB47" s="58">
        <f>MOD(316.967+0.0334442282*BA$39+360,360)</f>
        <v>266.62710890380004</v>
      </c>
      <c r="BC47" s="62">
        <f>MOD(142.5905+0.011725806*BA$39+360,360)</f>
        <v>251.15973775399993</v>
      </c>
      <c r="BE47" s="55" t="s">
        <v>30</v>
      </c>
      <c r="BF47" s="58">
        <f>MOD(19.895+0.0830853001*BF$39+360,360)</f>
        <v>338.220899448399</v>
      </c>
      <c r="BG47" s="58">
        <f>MOD(316.967+0.0334442282*BF$39+360,360)</f>
        <v>42.234410848799598</v>
      </c>
      <c r="BH47" s="62">
        <f>MOD(142.5905+0.011725806*BF$39+360,360)</f>
        <v>13.330242103999808</v>
      </c>
      <c r="BJ47" s="55" t="s">
        <v>30</v>
      </c>
      <c r="BK47" s="58">
        <f>MOD(19.895+0.0830853001*BK$39+360,360)</f>
        <v>247.26000527089855</v>
      </c>
      <c r="BL47" s="58">
        <f>MOD(316.967+0.0334442282*BK$39+360,360)</f>
        <v>177.84171279380098</v>
      </c>
      <c r="BM47" s="62">
        <f>MOD(142.5905+0.011725806*BK$39+360,360)</f>
        <v>135.50074645399991</v>
      </c>
      <c r="BO47" s="55" t="s">
        <v>30</v>
      </c>
      <c r="BP47" s="58">
        <f>MOD(19.895+0.0830853001*BP$39+360,360)</f>
        <v>156.29911109339446</v>
      </c>
      <c r="BQ47" s="58">
        <f>MOD(316.967+0.0334442282*BP$39+360,360)</f>
        <v>313.44901473880054</v>
      </c>
      <c r="BR47" s="62">
        <f>MOD(142.5905+0.011725806*BP$39+360,360)</f>
        <v>257.67125080400001</v>
      </c>
      <c r="BT47" s="55" t="s">
        <v>30</v>
      </c>
      <c r="BU47" s="58">
        <f>MOD(19.895+0.0830853001*BU$39+360,360)</f>
        <v>65.338216915894009</v>
      </c>
      <c r="BV47" s="58">
        <f>MOD(316.967+0.0334442282*BU$39+360,360)</f>
        <v>89.056316683800105</v>
      </c>
      <c r="BW47" s="62">
        <f>MOD(142.5905+0.011725806*BU$39+360,360)</f>
        <v>19.841755154000566</v>
      </c>
      <c r="BY47" s="55" t="s">
        <v>30</v>
      </c>
      <c r="BZ47" s="58">
        <f>MOD(19.895+0.0830853001*BZ$39+360,360)</f>
        <v>334.37732273839356</v>
      </c>
      <c r="CA47" s="58">
        <f>MOD(316.967+0.0334442282*BZ$39+360,360)</f>
        <v>224.66361862880149</v>
      </c>
      <c r="CB47" s="62">
        <f>MOD(142.5905+0.011725806*BZ$39+360,360)</f>
        <v>142.01225950400112</v>
      </c>
      <c r="CD47" s="55" t="s">
        <v>30</v>
      </c>
      <c r="CE47" s="58">
        <f>MOD(19.895+0.0830853001*CE$39+360,360)</f>
        <v>243.41642856090039</v>
      </c>
      <c r="CF47" s="58">
        <f>MOD(316.967+0.0334442282*CE$39+360,360)</f>
        <v>0.2709205738028686</v>
      </c>
      <c r="CG47" s="62">
        <f>MOD(142.5905+0.011725806*CE$39+360,360)</f>
        <v>264.18276385399986</v>
      </c>
      <c r="CI47" s="55" t="s">
        <v>30</v>
      </c>
      <c r="CJ47" s="58">
        <f>MOD(19.895+0.0830853001*CJ$39+360,360)</f>
        <v>152.45553438339266</v>
      </c>
      <c r="CK47" s="58">
        <f>MOD(316.967+0.0334442282*CJ$39+360,360)</f>
        <v>135.87822251880425</v>
      </c>
      <c r="CL47" s="62">
        <f>MOD(142.5905+0.011725806*CJ$39+360,360)</f>
        <v>26.353268204000415</v>
      </c>
      <c r="CN47" s="55" t="s">
        <v>30</v>
      </c>
      <c r="CO47" s="58">
        <f>MOD(19.895+0.0830853001*CO$39+360,360)</f>
        <v>61.494640205899486</v>
      </c>
      <c r="CP47" s="58">
        <f>MOD(316.967+0.0334442282*CO$39+360,360)</f>
        <v>271.48552446380199</v>
      </c>
      <c r="CQ47" s="62">
        <f>MOD(142.5905+0.011725806*CO$39+360,360)</f>
        <v>148.52377255400097</v>
      </c>
      <c r="CS47" s="55" t="s">
        <v>30</v>
      </c>
      <c r="CT47" s="58">
        <f>MOD(19.895+0.0830853001*CT$39+360,360)</f>
        <v>330.53374602839176</v>
      </c>
      <c r="CU47" s="58">
        <f>MOD(316.967+0.0334442282*CT$39+360,360)</f>
        <v>47.092826408799738</v>
      </c>
      <c r="CV47" s="62">
        <f>MOD(142.5905+0.011725806*CT$39+360,360)</f>
        <v>270.69427690399971</v>
      </c>
      <c r="CX47" s="55" t="s">
        <v>30</v>
      </c>
      <c r="CY47" s="58">
        <f>MOD(19.895+0.0830853001*CY$39+360,360)</f>
        <v>239.57285185089859</v>
      </c>
      <c r="CZ47" s="58">
        <f>MOD(316.967+0.0334442282*CY$39+360,360)</f>
        <v>182.70012835379748</v>
      </c>
      <c r="DA47" s="62">
        <f>MOD(142.5905+0.011725806*CY$39+360,360)</f>
        <v>32.864781254000263</v>
      </c>
    </row>
    <row r="48" spans="2:105" ht="16" customHeight="1">
      <c r="B48" s="55" t="s">
        <v>31</v>
      </c>
      <c r="C48" s="58">
        <f>MOD(C44+C47,360)</f>
        <v>39.890419115399993</v>
      </c>
      <c r="D48" s="58">
        <f>MOD(D44+D47,360)</f>
        <v>124.11653402870002</v>
      </c>
      <c r="E48" s="62">
        <f>MOD(E44+E47,360)</f>
        <v>305.19318493900005</v>
      </c>
      <c r="G48" s="55" t="s">
        <v>31</v>
      </c>
      <c r="H48" s="58">
        <f>MOD(H44+H47,360)</f>
        <v>70.222558084400021</v>
      </c>
      <c r="I48" s="58">
        <f>MOD(I44+I47,360)</f>
        <v>136.33454194819996</v>
      </c>
      <c r="J48" s="62">
        <f>MOD(J44+J47,360)</f>
        <v>309.48426035399996</v>
      </c>
      <c r="L48" s="55" t="s">
        <v>31</v>
      </c>
      <c r="M48" s="58">
        <f>MOD(M44+M47,360)</f>
        <v>100.55469705339999</v>
      </c>
      <c r="N48" s="58">
        <f>MOD(N44+N47,360)</f>
        <v>148.55254986770001</v>
      </c>
      <c r="O48" s="62">
        <f>MOD(O44+O47,360)</f>
        <v>313.77533576900004</v>
      </c>
      <c r="Q48" s="55" t="s">
        <v>31</v>
      </c>
      <c r="R48" s="58">
        <f>MOD(R44+R47,360)</f>
        <v>244.59674301041355</v>
      </c>
      <c r="S48" s="58">
        <f>MOD(S44+S47,360)</f>
        <v>349.28637890119944</v>
      </c>
      <c r="T48" s="62">
        <f>MOD(T44+T47,360)</f>
        <v>184.4062537639999</v>
      </c>
      <c r="V48" s="55" t="s">
        <v>31</v>
      </c>
      <c r="W48" s="58">
        <f>MOD(W44+W47,360)</f>
        <v>155.82746669540575</v>
      </c>
      <c r="X48" s="58">
        <f>MOD(X44+X47,360)</f>
        <v>128.85926951869715</v>
      </c>
      <c r="Y48" s="62">
        <f>MOD(Y44+Y47,360)</f>
        <v>310.64878023900047</v>
      </c>
      <c r="AA48" s="55" t="s">
        <v>31</v>
      </c>
      <c r="AB48" s="58">
        <f>MOD(AB44+AB47,360)</f>
        <v>67.058190380398059</v>
      </c>
      <c r="AC48" s="58">
        <f>MOD(AC44+AC47,360)</f>
        <v>268.43216013619849</v>
      </c>
      <c r="AD48" s="62">
        <f>MOD(AD44+AD47,360)</f>
        <v>76.891306714000109</v>
      </c>
      <c r="AF48" s="55" t="s">
        <v>31</v>
      </c>
      <c r="AG48" s="58">
        <f>MOD(AG44+AG47,360)</f>
        <v>338.28891406539759</v>
      </c>
      <c r="AH48" s="58">
        <f>MOD(AH44+AH47,360)</f>
        <v>48.005050753699948</v>
      </c>
      <c r="AI48" s="62">
        <f>MOD(AI44+AI47,360)</f>
        <v>203.13383318899974</v>
      </c>
      <c r="AK48" s="55" t="s">
        <v>31</v>
      </c>
      <c r="AL48" s="58">
        <f>MOD(AL44+AL47,360)</f>
        <v>249.51963775040076</v>
      </c>
      <c r="AM48" s="58">
        <f>MOD(AM44+AM47,360)</f>
        <v>187.57794137119959</v>
      </c>
      <c r="AN48" s="62">
        <f>MOD(AN44+AN47,360)</f>
        <v>329.37635966400029</v>
      </c>
      <c r="AP48" s="55" t="s">
        <v>31</v>
      </c>
      <c r="AQ48" s="58">
        <f>MOD(AQ44+AQ47,360)</f>
        <v>160.75036143540035</v>
      </c>
      <c r="AR48" s="58">
        <f>MOD(AR44+AR47,360)</f>
        <v>327.15083198870093</v>
      </c>
      <c r="AS48" s="62">
        <f>MOD(AS44+AS47,360)</f>
        <v>95.618886138999954</v>
      </c>
      <c r="AU48" s="55" t="s">
        <v>31</v>
      </c>
      <c r="AV48" s="58">
        <f>MOD(AV44+AV47,360)</f>
        <v>71.981085120401701</v>
      </c>
      <c r="AW48" s="58">
        <f>MOD(AW44+AW47,360)</f>
        <v>106.7237226062</v>
      </c>
      <c r="AX48" s="62">
        <f>MOD(AX44+AX47,360)</f>
        <v>221.86141261400007</v>
      </c>
      <c r="AZ48" s="55" t="s">
        <v>31</v>
      </c>
      <c r="BA48" s="58">
        <f>MOD(BA44+BA47,360)</f>
        <v>343.21180880539993</v>
      </c>
      <c r="BB48" s="58">
        <f>MOD(BB44+BB47,360)</f>
        <v>246.29661322369998</v>
      </c>
      <c r="BC48" s="62">
        <f>MOD(BC44+BC47,360)</f>
        <v>348.10393908899994</v>
      </c>
      <c r="BE48" s="55" t="s">
        <v>31</v>
      </c>
      <c r="BF48" s="58">
        <f>MOD(BF44+BF47,360)</f>
        <v>254.442532490399</v>
      </c>
      <c r="BG48" s="58">
        <f>MOD(BG44+BG47,360)</f>
        <v>25.86950384119956</v>
      </c>
      <c r="BH48" s="62">
        <f>MOD(BH44+BH47,360)</f>
        <v>114.3464655639998</v>
      </c>
      <c r="BJ48" s="55" t="s">
        <v>31</v>
      </c>
      <c r="BK48" s="58">
        <f>MOD(BK44+BK47,360)</f>
        <v>165.67325617539859</v>
      </c>
      <c r="BL48" s="58">
        <f>MOD(BL44+BL47,360)</f>
        <v>165.44239445870096</v>
      </c>
      <c r="BM48" s="62">
        <f>MOD(BM44+BM47,360)</f>
        <v>240.58899203899989</v>
      </c>
      <c r="BO48" s="55" t="s">
        <v>31</v>
      </c>
      <c r="BP48" s="58">
        <f>MOD(BP44+BP47,360)</f>
        <v>76.903979860394486</v>
      </c>
      <c r="BQ48" s="58">
        <f>MOD(BQ44+BQ47,360)</f>
        <v>305.0152850762006</v>
      </c>
      <c r="BR48" s="62">
        <f>MOD(BR44+BR47,360)</f>
        <v>6.8315185139999812</v>
      </c>
      <c r="BT48" s="55" t="s">
        <v>31</v>
      </c>
      <c r="BU48" s="58">
        <f>MOD(BU44+BU47,360)</f>
        <v>348.13470354539402</v>
      </c>
      <c r="BV48" s="58">
        <f>MOD(BV44+BV47,360)</f>
        <v>84.588175693700066</v>
      </c>
      <c r="BW48" s="62">
        <f>MOD(BW44+BW47,360)</f>
        <v>133.07404498900056</v>
      </c>
      <c r="BY48" s="55" t="s">
        <v>31</v>
      </c>
      <c r="BZ48" s="58">
        <f>MOD(BZ44+BZ47,360)</f>
        <v>259.36542723039361</v>
      </c>
      <c r="CA48" s="58">
        <f>MOD(CA44+CA47,360)</f>
        <v>224.16106631120147</v>
      </c>
      <c r="CB48" s="62">
        <f>MOD(CB44+CB47,360)</f>
        <v>259.31657146400113</v>
      </c>
      <c r="CD48" s="55" t="s">
        <v>31</v>
      </c>
      <c r="CE48" s="58">
        <f>MOD(CE44+CE47,360)</f>
        <v>170.59615091540036</v>
      </c>
      <c r="CF48" s="58">
        <f>MOD(CF44+CF47,360)</f>
        <v>3.7339569287028667</v>
      </c>
      <c r="CG48" s="62">
        <f>MOD(CG44+CG47,360)</f>
        <v>25.559097938999855</v>
      </c>
      <c r="CI48" s="55" t="s">
        <v>31</v>
      </c>
      <c r="CJ48" s="58">
        <f>MOD(CJ44+CJ47,360)</f>
        <v>81.826874600392671</v>
      </c>
      <c r="CK48" s="58">
        <f>MOD(CK44+CK47,360)</f>
        <v>143.30684754620421</v>
      </c>
      <c r="CL48" s="62">
        <f>MOD(CL44+CL47,360)</f>
        <v>151.8016244140004</v>
      </c>
      <c r="CN48" s="55" t="s">
        <v>31</v>
      </c>
      <c r="CO48" s="58">
        <f>MOD(CO44+CO47,360)</f>
        <v>353.05759828539948</v>
      </c>
      <c r="CP48" s="58">
        <f>MOD(CP44+CP47,360)</f>
        <v>282.87973816370197</v>
      </c>
      <c r="CQ48" s="62">
        <f>MOD(CQ44+CQ47,360)</f>
        <v>278.044150889001</v>
      </c>
      <c r="CS48" s="55" t="s">
        <v>31</v>
      </c>
      <c r="CT48" s="58">
        <f>MOD(CT44+CT47,360)</f>
        <v>264.28832197039173</v>
      </c>
      <c r="CU48" s="58">
        <f>MOD(CU44+CU47,360)</f>
        <v>62.452628781199735</v>
      </c>
      <c r="CV48" s="62">
        <f>MOD(CV44+CV47,360)</f>
        <v>44.286677363999729</v>
      </c>
      <c r="CX48" s="55" t="s">
        <v>31</v>
      </c>
      <c r="CY48" s="58">
        <f>MOD(CY44+CY47,360)</f>
        <v>175.5190456553986</v>
      </c>
      <c r="CZ48" s="58">
        <f>MOD(CZ44+CZ47,360)</f>
        <v>202.02551939869744</v>
      </c>
      <c r="DA48" s="62">
        <f>MOD(DA44+DA47,360)</f>
        <v>170.52920383900027</v>
      </c>
    </row>
    <row r="49" spans="2:105" ht="16" customHeight="1">
      <c r="B49" s="55" t="s">
        <v>32</v>
      </c>
      <c r="C49" s="58"/>
      <c r="D49" s="58"/>
      <c r="E49" s="62"/>
      <c r="G49" s="55" t="s">
        <v>32</v>
      </c>
      <c r="H49" s="58"/>
      <c r="I49" s="58"/>
      <c r="J49" s="62"/>
      <c r="L49" s="55" t="s">
        <v>32</v>
      </c>
      <c r="M49" s="58"/>
      <c r="N49" s="58"/>
      <c r="O49" s="62"/>
      <c r="Q49" s="55" t="s">
        <v>32</v>
      </c>
      <c r="R49" s="58"/>
      <c r="S49" s="58"/>
      <c r="T49" s="62"/>
      <c r="V49" s="55" t="s">
        <v>32</v>
      </c>
      <c r="W49" s="58"/>
      <c r="X49" s="58"/>
      <c r="Y49" s="62"/>
      <c r="AA49" s="55" t="s">
        <v>32</v>
      </c>
      <c r="AB49" s="58"/>
      <c r="AC49" s="58"/>
      <c r="AD49" s="62"/>
      <c r="AF49" s="55" t="s">
        <v>32</v>
      </c>
      <c r="AG49" s="58"/>
      <c r="AH49" s="58"/>
      <c r="AI49" s="62"/>
      <c r="AK49" s="55" t="s">
        <v>32</v>
      </c>
      <c r="AL49" s="58"/>
      <c r="AM49" s="58"/>
      <c r="AN49" s="62"/>
      <c r="AP49" s="55" t="s">
        <v>32</v>
      </c>
      <c r="AQ49" s="58"/>
      <c r="AR49" s="58"/>
      <c r="AS49" s="62"/>
      <c r="AU49" s="55" t="s">
        <v>32</v>
      </c>
      <c r="AV49" s="58"/>
      <c r="AW49" s="58"/>
      <c r="AX49" s="62"/>
      <c r="AZ49" s="55" t="s">
        <v>32</v>
      </c>
      <c r="BA49" s="58"/>
      <c r="BB49" s="58"/>
      <c r="BC49" s="62"/>
      <c r="BE49" s="55" t="s">
        <v>32</v>
      </c>
      <c r="BF49" s="58"/>
      <c r="BG49" s="58"/>
      <c r="BH49" s="62"/>
      <c r="BJ49" s="55" t="s">
        <v>32</v>
      </c>
      <c r="BK49" s="58"/>
      <c r="BL49" s="58"/>
      <c r="BM49" s="62"/>
      <c r="BO49" s="55" t="s">
        <v>32</v>
      </c>
      <c r="BP49" s="58"/>
      <c r="BQ49" s="58"/>
      <c r="BR49" s="62"/>
      <c r="BT49" s="55" t="s">
        <v>32</v>
      </c>
      <c r="BU49" s="58"/>
      <c r="BV49" s="58"/>
      <c r="BW49" s="62"/>
      <c r="BY49" s="55" t="s">
        <v>32</v>
      </c>
      <c r="BZ49" s="58"/>
      <c r="CA49" s="58"/>
      <c r="CB49" s="62"/>
      <c r="CD49" s="55" t="s">
        <v>32</v>
      </c>
      <c r="CE49" s="58"/>
      <c r="CF49" s="58"/>
      <c r="CG49" s="62"/>
      <c r="CI49" s="55" t="s">
        <v>32</v>
      </c>
      <c r="CJ49" s="58"/>
      <c r="CK49" s="58"/>
      <c r="CL49" s="62"/>
      <c r="CN49" s="55" t="s">
        <v>32</v>
      </c>
      <c r="CO49" s="58"/>
      <c r="CP49" s="58"/>
      <c r="CQ49" s="62"/>
      <c r="CS49" s="55" t="s">
        <v>32</v>
      </c>
      <c r="CT49" s="58"/>
      <c r="CU49" s="58"/>
      <c r="CV49" s="62"/>
      <c r="CX49" s="55" t="s">
        <v>32</v>
      </c>
      <c r="CY49" s="58"/>
      <c r="CZ49" s="58"/>
      <c r="DA49" s="62"/>
    </row>
    <row r="50" spans="2:105" ht="16" customHeight="1">
      <c r="B50" s="56" t="s">
        <v>33</v>
      </c>
      <c r="C50" s="59"/>
      <c r="D50" s="59"/>
      <c r="E50" s="63"/>
      <c r="G50" s="56" t="s">
        <v>33</v>
      </c>
      <c r="H50" s="59"/>
      <c r="I50" s="59"/>
      <c r="J50" s="63"/>
      <c r="L50" s="56" t="s">
        <v>33</v>
      </c>
      <c r="M50" s="59"/>
      <c r="N50" s="59"/>
      <c r="O50" s="63"/>
      <c r="Q50" s="56" t="s">
        <v>33</v>
      </c>
      <c r="R50" s="59"/>
      <c r="S50" s="59"/>
      <c r="T50" s="63"/>
      <c r="V50" s="56" t="s">
        <v>33</v>
      </c>
      <c r="W50" s="59"/>
      <c r="X50" s="59"/>
      <c r="Y50" s="63"/>
      <c r="AA50" s="56" t="s">
        <v>33</v>
      </c>
      <c r="AB50" s="59"/>
      <c r="AC50" s="59"/>
      <c r="AD50" s="63"/>
      <c r="AF50" s="56" t="s">
        <v>33</v>
      </c>
      <c r="AG50" s="59"/>
      <c r="AH50" s="59"/>
      <c r="AI50" s="63"/>
      <c r="AK50" s="56" t="s">
        <v>33</v>
      </c>
      <c r="AL50" s="59"/>
      <c r="AM50" s="59"/>
      <c r="AN50" s="63"/>
      <c r="AP50" s="56" t="s">
        <v>33</v>
      </c>
      <c r="AQ50" s="59"/>
      <c r="AR50" s="59"/>
      <c r="AS50" s="63"/>
      <c r="AU50" s="56" t="s">
        <v>33</v>
      </c>
      <c r="AV50" s="59"/>
      <c r="AW50" s="59"/>
      <c r="AX50" s="63"/>
      <c r="AZ50" s="56" t="s">
        <v>33</v>
      </c>
      <c r="BA50" s="59"/>
      <c r="BB50" s="59"/>
      <c r="BC50" s="63"/>
      <c r="BE50" s="56" t="s">
        <v>33</v>
      </c>
      <c r="BF50" s="59"/>
      <c r="BG50" s="59"/>
      <c r="BH50" s="63"/>
      <c r="BJ50" s="56" t="s">
        <v>33</v>
      </c>
      <c r="BK50" s="59"/>
      <c r="BL50" s="59"/>
      <c r="BM50" s="63"/>
      <c r="BO50" s="56" t="s">
        <v>33</v>
      </c>
      <c r="BP50" s="59"/>
      <c r="BQ50" s="59"/>
      <c r="BR50" s="63"/>
      <c r="BT50" s="56" t="s">
        <v>33</v>
      </c>
      <c r="BU50" s="59"/>
      <c r="BV50" s="59"/>
      <c r="BW50" s="63"/>
      <c r="BY50" s="56" t="s">
        <v>33</v>
      </c>
      <c r="BZ50" s="59"/>
      <c r="CA50" s="59"/>
      <c r="CB50" s="63"/>
      <c r="CD50" s="56" t="s">
        <v>33</v>
      </c>
      <c r="CE50" s="59"/>
      <c r="CF50" s="59"/>
      <c r="CG50" s="63"/>
      <c r="CI50" s="56" t="s">
        <v>33</v>
      </c>
      <c r="CJ50" s="59"/>
      <c r="CK50" s="59"/>
      <c r="CL50" s="63"/>
      <c r="CN50" s="56" t="s">
        <v>33</v>
      </c>
      <c r="CO50" s="59"/>
      <c r="CP50" s="59"/>
      <c r="CQ50" s="63"/>
      <c r="CS50" s="56" t="s">
        <v>33</v>
      </c>
      <c r="CT50" s="59"/>
      <c r="CU50" s="59"/>
      <c r="CV50" s="63"/>
      <c r="CX50" s="56" t="s">
        <v>33</v>
      </c>
      <c r="CY50" s="59"/>
      <c r="CZ50" s="59"/>
      <c r="DA50" s="63"/>
    </row>
    <row r="51" spans="2:105" ht="16" customHeight="1">
      <c r="B51" s="39"/>
      <c r="C51" s="39"/>
      <c r="D51" s="39"/>
      <c r="E51" s="39"/>
    </row>
    <row r="52" spans="2:105" ht="16" customHeight="1">
      <c r="B52" s="41" t="s">
        <v>34</v>
      </c>
      <c r="C52" s="39"/>
      <c r="D52" s="39"/>
      <c r="E52" s="39"/>
      <c r="G52" s="41" t="s">
        <v>34</v>
      </c>
      <c r="L52" s="41" t="s">
        <v>34</v>
      </c>
      <c r="Q52" s="41" t="s">
        <v>34</v>
      </c>
      <c r="V52" s="41" t="s">
        <v>34</v>
      </c>
      <c r="AA52" s="41" t="s">
        <v>34</v>
      </c>
      <c r="AF52" s="41" t="s">
        <v>34</v>
      </c>
      <c r="AK52" s="41" t="s">
        <v>34</v>
      </c>
      <c r="AP52" s="41" t="s">
        <v>34</v>
      </c>
      <c r="AU52" s="41" t="s">
        <v>34</v>
      </c>
      <c r="AZ52" s="41" t="s">
        <v>34</v>
      </c>
      <c r="BE52" s="41" t="s">
        <v>34</v>
      </c>
      <c r="BJ52" s="41" t="s">
        <v>34</v>
      </c>
      <c r="BO52" s="41" t="s">
        <v>34</v>
      </c>
      <c r="BT52" s="41" t="s">
        <v>34</v>
      </c>
      <c r="BY52" s="41" t="s">
        <v>34</v>
      </c>
      <c r="CD52" s="41" t="s">
        <v>34</v>
      </c>
      <c r="CI52" s="41" t="s">
        <v>34</v>
      </c>
      <c r="CN52" s="41" t="s">
        <v>34</v>
      </c>
      <c r="CS52" s="41" t="s">
        <v>34</v>
      </c>
      <c r="CX52" s="41" t="s">
        <v>34</v>
      </c>
    </row>
    <row r="53" spans="2:105" ht="16" customHeight="1">
      <c r="B53" s="41"/>
      <c r="C53" s="39"/>
      <c r="D53" s="39"/>
      <c r="E53" s="39"/>
      <c r="G53" s="41"/>
      <c r="L53" s="41"/>
      <c r="Q53" s="41"/>
      <c r="V53" s="41"/>
      <c r="AA53" s="41"/>
      <c r="AF53" s="41"/>
      <c r="AK53" s="41"/>
      <c r="AP53" s="41"/>
      <c r="AU53" s="41"/>
      <c r="AZ53" s="41"/>
      <c r="BE53" s="41"/>
      <c r="BJ53" s="41"/>
      <c r="BO53" s="41"/>
      <c r="BT53" s="41"/>
      <c r="BY53" s="41"/>
      <c r="CD53" s="41"/>
      <c r="CI53" s="41"/>
      <c r="CN53" s="41"/>
      <c r="CS53" s="41"/>
      <c r="CX53" s="41"/>
    </row>
    <row r="54" spans="2:105" ht="16" customHeight="1">
      <c r="B54" s="39"/>
      <c r="C54" s="47" t="s">
        <v>17</v>
      </c>
      <c r="D54" s="47" t="s">
        <v>18</v>
      </c>
      <c r="E54" s="47" t="s">
        <v>19</v>
      </c>
      <c r="H54" s="47" t="s">
        <v>17</v>
      </c>
      <c r="I54" s="47" t="s">
        <v>18</v>
      </c>
      <c r="J54" s="47" t="s">
        <v>19</v>
      </c>
      <c r="M54" s="47" t="s">
        <v>17</v>
      </c>
      <c r="N54" s="47" t="s">
        <v>18</v>
      </c>
      <c r="O54" s="47" t="s">
        <v>19</v>
      </c>
      <c r="R54" s="47" t="s">
        <v>17</v>
      </c>
      <c r="S54" s="47" t="s">
        <v>18</v>
      </c>
      <c r="T54" s="47" t="s">
        <v>19</v>
      </c>
      <c r="W54" s="47" t="s">
        <v>17</v>
      </c>
      <c r="X54" s="47" t="s">
        <v>18</v>
      </c>
      <c r="Y54" s="47" t="s">
        <v>19</v>
      </c>
      <c r="AB54" s="47" t="s">
        <v>17</v>
      </c>
      <c r="AC54" s="47" t="s">
        <v>18</v>
      </c>
      <c r="AD54" s="47" t="s">
        <v>19</v>
      </c>
      <c r="AG54" s="47" t="s">
        <v>17</v>
      </c>
      <c r="AH54" s="47" t="s">
        <v>18</v>
      </c>
      <c r="AI54" s="47" t="s">
        <v>19</v>
      </c>
      <c r="AL54" s="47" t="s">
        <v>17</v>
      </c>
      <c r="AM54" s="47" t="s">
        <v>18</v>
      </c>
      <c r="AN54" s="47" t="s">
        <v>19</v>
      </c>
      <c r="AQ54" s="47" t="s">
        <v>17</v>
      </c>
      <c r="AR54" s="47" t="s">
        <v>18</v>
      </c>
      <c r="AS54" s="47" t="s">
        <v>19</v>
      </c>
      <c r="AV54" s="47" t="s">
        <v>17</v>
      </c>
      <c r="AW54" s="47" t="s">
        <v>18</v>
      </c>
      <c r="AX54" s="47" t="s">
        <v>19</v>
      </c>
      <c r="BA54" s="47" t="s">
        <v>17</v>
      </c>
      <c r="BB54" s="47" t="s">
        <v>18</v>
      </c>
      <c r="BC54" s="47" t="s">
        <v>19</v>
      </c>
      <c r="BF54" s="47" t="s">
        <v>17</v>
      </c>
      <c r="BG54" s="47" t="s">
        <v>18</v>
      </c>
      <c r="BH54" s="47" t="s">
        <v>19</v>
      </c>
      <c r="BK54" s="47" t="s">
        <v>17</v>
      </c>
      <c r="BL54" s="47" t="s">
        <v>18</v>
      </c>
      <c r="BM54" s="47" t="s">
        <v>19</v>
      </c>
      <c r="BP54" s="47" t="s">
        <v>17</v>
      </c>
      <c r="BQ54" s="47" t="s">
        <v>18</v>
      </c>
      <c r="BR54" s="47" t="s">
        <v>19</v>
      </c>
      <c r="BU54" s="47" t="s">
        <v>17</v>
      </c>
      <c r="BV54" s="47" t="s">
        <v>18</v>
      </c>
      <c r="BW54" s="47" t="s">
        <v>19</v>
      </c>
      <c r="BZ54" s="47" t="s">
        <v>17</v>
      </c>
      <c r="CA54" s="47" t="s">
        <v>18</v>
      </c>
      <c r="CB54" s="47" t="s">
        <v>19</v>
      </c>
      <c r="CE54" s="47" t="s">
        <v>17</v>
      </c>
      <c r="CF54" s="47" t="s">
        <v>18</v>
      </c>
      <c r="CG54" s="47" t="s">
        <v>19</v>
      </c>
      <c r="CJ54" s="47" t="s">
        <v>17</v>
      </c>
      <c r="CK54" s="47" t="s">
        <v>18</v>
      </c>
      <c r="CL54" s="47" t="s">
        <v>19</v>
      </c>
      <c r="CO54" s="47" t="s">
        <v>17</v>
      </c>
      <c r="CP54" s="47" t="s">
        <v>18</v>
      </c>
      <c r="CQ54" s="47" t="s">
        <v>19</v>
      </c>
      <c r="CT54" s="47" t="s">
        <v>17</v>
      </c>
      <c r="CU54" s="47" t="s">
        <v>18</v>
      </c>
      <c r="CV54" s="47" t="s">
        <v>19</v>
      </c>
      <c r="CY54" s="47" t="s">
        <v>17</v>
      </c>
      <c r="CZ54" s="47" t="s">
        <v>18</v>
      </c>
      <c r="DA54" s="47" t="s">
        <v>19</v>
      </c>
    </row>
    <row r="55" spans="2:105" ht="16" customHeight="1">
      <c r="B55" s="54" t="s">
        <v>35</v>
      </c>
      <c r="C55" s="57">
        <f>C47+(1/$C$35)*C$46*SIN($C$35*C47)*(1+C$46*COS($C$35*C47))</f>
        <v>128.10782559658543</v>
      </c>
      <c r="D55" s="57">
        <f>D47+(1/$C$35)*D$46*SIN($C$35*D47)*(1+D$46*COS($C$35*D47))</f>
        <v>146.31614685598655</v>
      </c>
      <c r="E55" s="61">
        <f>E47+(1/$C$35)*E$46*SIN($C$35*E47)*(1+E$46*COS($C$35*E47))</f>
        <v>207.12529438346556</v>
      </c>
      <c r="G55" s="54" t="s">
        <v>35</v>
      </c>
      <c r="H55" s="57">
        <f>H47+(1/$C$35)*H$46*SIN($C$35*H47)*(1+H$46*COS($C$35*H47))</f>
        <v>157.31673628295147</v>
      </c>
      <c r="I55" s="57">
        <f>I47+(1/$C$35)*I$46*SIN($C$35*I47)*(1+I$46*COS($C$35*I47))</f>
        <v>157.95328819538528</v>
      </c>
      <c r="J55" s="61">
        <f>J47+(1/$C$35)*J$46*SIN($C$35*J47)*(1+J$46*COS($C$35*J47))</f>
        <v>211.23517843863107</v>
      </c>
      <c r="L55" s="54" t="s">
        <v>35</v>
      </c>
      <c r="M55" s="57">
        <f>M47+(1/$C$35)*M$46*SIN($C$35*M47)*(1+M$46*COS($C$35*M47))</f>
        <v>186.26980861179234</v>
      </c>
      <c r="N55" s="57">
        <f>N47+(1/$C$35)*N$46*SIN($C$35*N47)*(1+N$46*COS($C$35*N47))</f>
        <v>169.54514229827515</v>
      </c>
      <c r="O55" s="61">
        <f>O47+(1/$C$35)*O$46*SIN($C$35*O47)*(1+O$46*COS($C$35*O47))</f>
        <v>215.3519066312266</v>
      </c>
      <c r="Q55" s="54" t="s">
        <v>35</v>
      </c>
      <c r="R55" s="57">
        <f>R47+(1/$C$35)*R$46*SIN($C$35*R47)*(1+R$46*COS($C$35*R47))</f>
        <v>345.26241479389608</v>
      </c>
      <c r="S55" s="57">
        <f>S47+(1/$C$35)*S$46*SIN($C$35*S47)*(1+S$46*COS($C$35*S47))</f>
        <v>39.391201431659368</v>
      </c>
      <c r="T55" s="61">
        <f>T47+(1/$C$35)*T$46*SIN($C$35*T47)*(1+T$46*COS($C$35*T47))</f>
        <v>118.01242925845418</v>
      </c>
      <c r="V55" s="54" t="s">
        <v>35</v>
      </c>
      <c r="W55" s="57">
        <f>W47+(1/$C$35)*W$46*SIN($C$35*W47)*(1+W$46*COS($C$35*W47))</f>
        <v>252.48819621713722</v>
      </c>
      <c r="X55" s="57">
        <f>X47+(1/$C$35)*X$46*SIN($C$35*X47)*(1+X$46*COS($C$35*X47))</f>
        <v>173.3503084680689</v>
      </c>
      <c r="Y55" s="61">
        <f>Y47+(1/$C$35)*Y$46*SIN($C$35*Y47)*(1+Y$46*COS($C$35*Y47))</f>
        <v>236.16465759562783</v>
      </c>
      <c r="AA55" s="54" t="s">
        <v>35</v>
      </c>
      <c r="AB55" s="57">
        <f>AB47+(1/$C$35)*AB$46*SIN($C$35*AB47)*(1+AB$46*COS($C$35*AB47))</f>
        <v>164.67488844779623</v>
      </c>
      <c r="AC55" s="57">
        <f>AC47+(1/$C$35)*AC$46*SIN($C$35*AC47)*(1+AC$46*COS($C$35*AC47))</f>
        <v>306.01940967257258</v>
      </c>
      <c r="AD55" s="61">
        <f>AD47+(1/$C$35)*AD$46*SIN($C$35*AD47)*(1+AD$46*COS($C$35*AD47))</f>
        <v>0.32080230485208727</v>
      </c>
      <c r="AF55" s="54" t="s">
        <v>35</v>
      </c>
      <c r="AG55" s="57">
        <f>AG47+(1/$C$35)*AG$46*SIN($C$35*AG47)*(1+AG$46*COS($C$35*AG47))</f>
        <v>75.5888896381108</v>
      </c>
      <c r="AH55" s="57">
        <f>AH47+(1/$C$35)*AH$46*SIN($C$35*AH47)*(1+AH$46*COS($C$35*AH47))</f>
        <v>87.378856555848898</v>
      </c>
      <c r="AI55" s="61">
        <f>AI47+(1/$C$35)*AI$46*SIN($C$35*AI47)*(1+AI$46*COS($C$35*AI47))</f>
        <v>124.52733893035843</v>
      </c>
      <c r="AK55" s="54" t="s">
        <v>35</v>
      </c>
      <c r="AL55" s="57">
        <f>AL47+(1/$C$35)*AL$46*SIN($C$35*AL47)*(1+AL$46*COS($C$35*AL47))</f>
        <v>341.20286714070119</v>
      </c>
      <c r="AM55" s="57">
        <f>AM47+(1/$C$35)*AM$46*SIN($C$35*AM47)*(1+AM$46*COS($C$35*AM47))</f>
        <v>217.85652640822164</v>
      </c>
      <c r="AN55" s="61">
        <f>AN47+(1/$C$35)*AN$46*SIN($C$35*AN47)*(1+AN$46*COS($C$35*AN47))</f>
        <v>242.3925198151147</v>
      </c>
      <c r="AP55" s="54" t="s">
        <v>35</v>
      </c>
      <c r="AQ55" s="57">
        <f>AQ47+(1/$C$35)*AQ$46*SIN($C$35*AQ47)*(1+AQ$46*COS($C$35*AQ47))</f>
        <v>248.57627294163774</v>
      </c>
      <c r="AR55" s="57">
        <f>AR47+(1/$C$35)*AR$46*SIN($C$35*AR47)*(1+AR$46*COS($C$35*AR47))</f>
        <v>355.14413772341976</v>
      </c>
      <c r="AS55" s="61">
        <f>AS47+(1/$C$35)*AS$46*SIN($C$35*AS47)*(1+AS$46*COS($C$35*AS47))</f>
        <v>7.1415055724624708</v>
      </c>
      <c r="AU55" s="54" t="s">
        <v>35</v>
      </c>
      <c r="AV55" s="57">
        <f>AV47+(1/$C$35)*AV$46*SIN($C$35*AV47)*(1+AV$46*COS($C$35*AV47))</f>
        <v>161.03370557298521</v>
      </c>
      <c r="AW55" s="57">
        <f>AW47+(1/$C$35)*AW$46*SIN($C$35*AW47)*(1+AW$46*COS($C$35*AW47))</f>
        <v>133.33131437318627</v>
      </c>
      <c r="AX55" s="61">
        <f>AX47+(1/$C$35)*AX$46*SIN($C$35*AX47)*(1+AX$46*COS($C$35*AX47))</f>
        <v>130.99505135409703</v>
      </c>
      <c r="AZ55" s="54" t="s">
        <v>35</v>
      </c>
      <c r="BA55" s="57">
        <f>BA47+(1/$C$35)*BA$46*SIN($C$35*BA47)*(1+BA$46*COS($C$35*BA47))</f>
        <v>71.826169536754335</v>
      </c>
      <c r="BB55" s="57">
        <f>BB47+(1/$C$35)*BB$46*SIN($C$35*BB47)*(1+BB$46*COS($C$35*BB47))</f>
        <v>263.46348049338974</v>
      </c>
      <c r="BC55" s="61">
        <f>BC47+(1/$C$35)*BC$46*SIN($C$35*BC47)*(1+BC$46*COS($C$35*BC47))</f>
        <v>248.62945248431004</v>
      </c>
      <c r="BE55" s="54" t="s">
        <v>35</v>
      </c>
      <c r="BF55" s="57">
        <f>BF47+(1/$C$35)*BF$46*SIN($C$35*BF47)*(1+BF$46*COS($C$35*BF47))</f>
        <v>337.12871365809889</v>
      </c>
      <c r="BG55" s="57">
        <f>BG47+(1/$C$35)*BG$46*SIN($C$35*BG47)*(1+BG$46*COS($C$35*BG47))</f>
        <v>44.459368534256633</v>
      </c>
      <c r="BH55" s="61">
        <f>BH47+(1/$C$35)*BH$46*SIN($C$35*BH47)*(1+BH$46*COS($C$35*BH47))</f>
        <v>13.999436961197432</v>
      </c>
      <c r="BJ55" s="54" t="s">
        <v>35</v>
      </c>
      <c r="BK55" s="57">
        <f>BK47+(1/$C$35)*BK$46*SIN($C$35*BK47)*(1+BK$46*COS($C$35*BK47))</f>
        <v>244.68267599894151</v>
      </c>
      <c r="BL55" s="57">
        <f>BL47+(1/$C$35)*BL$46*SIN($C$35*BL47)*(1+BL$46*COS($C$35*BL47))</f>
        <v>177.95481366409902</v>
      </c>
      <c r="BM55" s="61">
        <f>BM47+(1/$C$35)*BM$46*SIN($C$35*BM47)*(1+BM$46*COS($C$35*BM47))</f>
        <v>137.41363728822878</v>
      </c>
      <c r="BO55" s="54" t="s">
        <v>35</v>
      </c>
      <c r="BP55" s="57">
        <f>BP47+(1/$C$35)*BP$46*SIN($C$35*BP47)*(1+BP$46*COS($C$35*BP47))</f>
        <v>157.40473516427295</v>
      </c>
      <c r="BQ55" s="57">
        <f>BQ47+(1/$C$35)*BQ$46*SIN($C$35*BQ47)*(1+BQ$46*COS($C$35*BQ47))</f>
        <v>311.05265098930812</v>
      </c>
      <c r="BR55" s="61">
        <f>BR47+(1/$C$35)*BR$46*SIN($C$35*BR47)*(1+BR$46*COS($C$35*BR47))</f>
        <v>254.88243858363651</v>
      </c>
      <c r="BT55" s="54" t="s">
        <v>35</v>
      </c>
      <c r="BU55" s="57">
        <f>BU47+(1/$C$35)*BU$46*SIN($C$35*BU47)*(1+BU$46*COS($C$35*BU47))</f>
        <v>68.045986234250336</v>
      </c>
      <c r="BV55" s="57">
        <f>BV47+(1/$C$35)*BV$46*SIN($C$35*BV47)*(1+BV$46*COS($C$35*BV47))</f>
        <v>92.238289585214815</v>
      </c>
      <c r="BW55" s="61">
        <f>BW47+(1/$C$35)*BW$46*SIN($C$35*BW47)*(1+BW$46*COS($C$35*BW47))</f>
        <v>20.888772555142115</v>
      </c>
      <c r="BY55" s="54" t="s">
        <v>35</v>
      </c>
      <c r="BZ55" s="57">
        <f>BZ47+(1/$C$35)*BZ$46*SIN($C$35*BZ47)*(1+BZ$46*COS($C$35*BZ47))</f>
        <v>333.04160611098075</v>
      </c>
      <c r="CA55" s="57">
        <f>CA47+(1/$C$35)*CA$46*SIN($C$35*CA47)*(1+CA$46*COS($C$35*CA47))</f>
        <v>222.51682503435848</v>
      </c>
      <c r="CB55" s="61">
        <f>CB47+(1/$C$35)*CB$46*SIN($C$35*CB47)*(1+CB$46*COS($C$35*CB47))</f>
        <v>143.78220716914407</v>
      </c>
      <c r="CD55" s="54" t="s">
        <v>35</v>
      </c>
      <c r="CE55" s="57">
        <f>CE47+(1/$C$35)*CE$46*SIN($C$35*CE47)*(1+CE$46*COS($C$35*CE47))</f>
        <v>240.80856616519648</v>
      </c>
      <c r="CF55" s="57">
        <f>CF47+(1/$C$35)*CF$46*SIN($C$35*CF47)*(1+CF$46*COS($C$35*CF47))</f>
        <v>0.2867889091080616</v>
      </c>
      <c r="CG55" s="61">
        <f>CG47+(1/$C$35)*CG$46*SIN($C$35*CG47)*(1+CG$46*COS($C$35*CG47))</f>
        <v>261.15866231637182</v>
      </c>
      <c r="CI55" s="54" t="s">
        <v>35</v>
      </c>
      <c r="CJ55" s="57">
        <f>CJ47+(1/$C$35)*CJ$46*SIN($C$35*CJ47)*(1+CJ$46*COS($C$35*CJ47))</f>
        <v>153.78678086038093</v>
      </c>
      <c r="CK55" s="57">
        <f>CK47+(1/$C$35)*CK$46*SIN($C$35*CK47)*(1+CK$46*COS($C$35*CK47))</f>
        <v>138.00356594552213</v>
      </c>
      <c r="CL55" s="61">
        <f>CL47+(1/$C$35)*CL$46*SIN($C$35*CL47)*(1+CL$46*COS($C$35*CL47))</f>
        <v>27.8024917433921</v>
      </c>
      <c r="CN55" s="54" t="s">
        <v>35</v>
      </c>
      <c r="CO55" s="57">
        <f>CO47+(1/$C$35)*CO$46*SIN($C$35*CO47)*(1+CO$46*COS($C$35*CO47))</f>
        <v>64.246685696878131</v>
      </c>
      <c r="CP55" s="57">
        <f>CP47+(1/$C$35)*CP$46*SIN($C$35*CP47)*(1+CP$46*COS($C$35*CP47))</f>
        <v>268.30252187989515</v>
      </c>
      <c r="CQ55" s="61">
        <f>CQ47+(1/$C$35)*CQ$46*SIN($C$35*CQ47)*(1+CQ$46*COS($C$35*CQ47))</f>
        <v>150.10087610464805</v>
      </c>
      <c r="CS55" s="54" t="s">
        <v>35</v>
      </c>
      <c r="CT55" s="57">
        <f>CT47+(1/$C$35)*CT$46*SIN($C$35*CT47)*(1+CT$46*COS($C$35*CT47))</f>
        <v>328.94338329615005</v>
      </c>
      <c r="CU55" s="57">
        <f>CU47+(1/$C$35)*CU$46*SIN($C$35*CU47)*(1+CU$46*COS($C$35*CU47))</f>
        <v>49.509658783984207</v>
      </c>
      <c r="CV55" s="61">
        <f>CV47+(1/$C$35)*CV$46*SIN($C$35*CV47)*(1+CV$46*COS($C$35*CV47))</f>
        <v>267.46542981829583</v>
      </c>
      <c r="CX55" s="54" t="s">
        <v>35</v>
      </c>
      <c r="CY55" s="57">
        <f>CY47+(1/$C$35)*CY$46*SIN($C$35*CY47)*(1+CY$46*COS($C$35*CY47))</f>
        <v>236.95493314497213</v>
      </c>
      <c r="CZ55" s="57">
        <f>CZ47+(1/$C$35)*CZ$46*SIN($C$35*CZ47)*(1+CZ$46*COS($C$35*CZ47))</f>
        <v>182.55864892550113</v>
      </c>
      <c r="DA55" s="61">
        <f>DA47+(1/$C$35)*DA$46*SIN($C$35*DA47)*(1+DA$46*COS($C$35*DA47))</f>
        <v>34.732517631838924</v>
      </c>
    </row>
    <row r="56" spans="2:105" ht="16" customHeight="1">
      <c r="B56" s="55" t="s">
        <v>36</v>
      </c>
      <c r="C56" s="58">
        <f t="shared" ref="C56:E60" si="12">(C55-(C55-(1/$C$35)*C$46*SIN($C$35*C55)-C$47)/(1-C$46*COS($C$35*C55)))</f>
        <v>128.10801887196266</v>
      </c>
      <c r="D56" s="58">
        <f t="shared" si="12"/>
        <v>146.31892908439156</v>
      </c>
      <c r="E56" s="62">
        <f t="shared" si="12"/>
        <v>207.12342979336421</v>
      </c>
      <c r="G56" s="55" t="s">
        <v>36</v>
      </c>
      <c r="H56" s="58">
        <f t="shared" ref="H56:H60" si="13">(H55-(H55-(1/$C$35)*H$46*SIN($C$35*H55)-H$47)/(1-H$46*COS($C$35*H55)))</f>
        <v>157.31866640534352</v>
      </c>
      <c r="I56" s="58">
        <f t="shared" ref="I56:I60" si="14">(I55-(I55-(1/$C$35)*I$46*SIN($C$35*I55)-I$47)/(1-I$46*COS($C$35*I55)))</f>
        <v>157.9561369204603</v>
      </c>
      <c r="J56" s="62">
        <f t="shared" ref="J56:J60" si="15">(J55-(J55-(1/$C$35)*J$46*SIN($C$35*J55)-J$47)/(1-J$46*COS($C$35*J55)))</f>
        <v>211.23335860666779</v>
      </c>
      <c r="L56" s="55" t="s">
        <v>36</v>
      </c>
      <c r="M56" s="58">
        <f t="shared" ref="M56:M60" si="16">(M55-(M55-(1/$C$35)*M$46*SIN($C$35*M55)-M$47)/(1-M$46*COS($C$35*M55)))</f>
        <v>186.26910722402462</v>
      </c>
      <c r="N56" s="58">
        <f t="shared" ref="N56:N60" si="17">(N55-(N55-(1/$C$35)*N$46*SIN($C$35*N55)-N$47)/(1-N$46*COS($C$35*N55)))</f>
        <v>169.54682503775462</v>
      </c>
      <c r="O56" s="62">
        <f t="shared" ref="O56:O60" si="18">(O55-(O55-(1/$C$35)*O$46*SIN($C$35*O55)-O$47)/(1-O$46*COS($C$35*O55)))</f>
        <v>215.35023692703135</v>
      </c>
      <c r="Q56" s="55" t="s">
        <v>36</v>
      </c>
      <c r="R56" s="58">
        <f t="shared" ref="R56:R60" si="19">(R55-(R55-(1/$C$35)*R$46*SIN($C$35*R55)-R$47)/(1-R$46*COS($C$35*R55)))</f>
        <v>345.26125860064127</v>
      </c>
      <c r="S56" s="58">
        <f t="shared" ref="S56:S60" si="20">(S55-(S55-(1/$C$35)*S$46*SIN($C$35*S55)-S$47)/(1-S$46*COS($C$35*S55)))</f>
        <v>39.393856659872789</v>
      </c>
      <c r="T56" s="62">
        <f t="shared" ref="T56:T60" si="21">(T55-(T55-(1/$C$35)*T$46*SIN($C$35*T55)-T$47)/(1-T$46*COS($C$35*T55)))</f>
        <v>118.01177416156438</v>
      </c>
      <c r="V56" s="55" t="s">
        <v>36</v>
      </c>
      <c r="W56" s="58">
        <f t="shared" ref="W56:W60" si="22">(W55-(W55-(1/$C$35)*W$46*SIN($C$35*W55)-W$47)/(1-W$46*COS($C$35*W55)))</f>
        <v>252.49011308739352</v>
      </c>
      <c r="X56" s="58">
        <f t="shared" ref="X56:X60" si="23">(X55-(X55-(1/$C$35)*X$46*SIN($C$35*X55)-X$47)/(1-X$46*COS($C$35*X55)))</f>
        <v>173.35141771409837</v>
      </c>
      <c r="Y56" s="62">
        <f t="shared" ref="Y56:Y60" si="24">(Y55-(Y55-(1/$C$35)*Y$46*SIN($C$35*Y55)-Y$47)/(1-Y$46*COS($C$35*Y55)))</f>
        <v>236.16487373706187</v>
      </c>
      <c r="AA56" s="55" t="s">
        <v>36</v>
      </c>
      <c r="AB56" s="58">
        <f t="shared" ref="AB56:AB60" si="25">(AB55-(AB55-(1/$C$35)*AB$46*SIN($C$35*AB55)-AB$47)/(1-AB$46*COS($C$35*AB55)))</f>
        <v>164.67616241826653</v>
      </c>
      <c r="AC56" s="58">
        <f t="shared" ref="AC56:AC60" si="26">(AC55-(AC55-(1/$C$35)*AC$46*SIN($C$35*AC55)-AC$47)/(1-AC$46*COS($C$35*AC55)))</f>
        <v>306.01894894610581</v>
      </c>
      <c r="AD56" s="62">
        <f t="shared" ref="AD56:AD60" si="27">(AD55-(AD55-(1/$C$35)*AD$46*SIN($C$35*AD55)-AD$47)/(1-AD$46*COS($C$35*AD55)))</f>
        <v>0.32082680081564058</v>
      </c>
      <c r="AF56" s="55" t="s">
        <v>36</v>
      </c>
      <c r="AG56" s="58">
        <f t="shared" ref="AG56:AG60" si="28">(AG55-(AG55-(1/$C$35)*AG$46*SIN($C$35*AG55)-AG$47)/(1-AG$46*COS($C$35*AG55)))</f>
        <v>75.586781902240148</v>
      </c>
      <c r="AH56" s="58">
        <f t="shared" ref="AH56:AH60" si="29">(AH55-(AH55-(1/$C$35)*AH$46*SIN($C$35*AH55)-AH$47)/(1-AH$46*COS($C$35*AH55)))</f>
        <v>87.374061097010085</v>
      </c>
      <c r="AI56" s="62">
        <f t="shared" ref="AI56:AI60" si="30">(AI55-(AI55-(1/$C$35)*AI$46*SIN($C$35*AI55)-AI$47)/(1-AI$46*COS($C$35*AI55)))</f>
        <v>124.52715175162049</v>
      </c>
      <c r="AK56" s="55" t="s">
        <v>36</v>
      </c>
      <c r="AL56" s="58">
        <f t="shared" ref="AL56:AL60" si="31">(AL55-(AL55-(1/$C$35)*AL$46*SIN($C$35*AL55)-AL$47)/(1-AL$46*COS($C$35*AL55)))</f>
        <v>341.20125849908732</v>
      </c>
      <c r="AM56" s="58">
        <f t="shared" ref="AM56:AM60" si="32">(AM55-(AM55-(1/$C$35)*AM$46*SIN($C$35*AM55)-AM$47)/(1-AM$46*COS($C$35*AM55)))</f>
        <v>217.85409484013752</v>
      </c>
      <c r="AN56" s="62">
        <f t="shared" ref="AN56:AN60" si="33">(AN55-(AN55-(1/$C$35)*AN$46*SIN($C$35*AN55)-AN$47)/(1-AN$46*COS($C$35*AN55)))</f>
        <v>242.39344016798231</v>
      </c>
      <c r="AP56" s="55" t="s">
        <v>36</v>
      </c>
      <c r="AQ56" s="58">
        <f t="shared" ref="AQ56:AQ60" si="34">(AQ55-(AQ55-(1/$C$35)*AQ$46*SIN($C$35*AQ55)-AQ$47)/(1-AQ$46*COS($C$35*AQ55)))</f>
        <v>248.5781214347887</v>
      </c>
      <c r="AR56" s="58">
        <f t="shared" ref="AR56:AR60" si="35">(AR55-(AR55-(1/$C$35)*AR$46*SIN($C$35*AR55)-AR$47)/(1-AR$46*COS($C$35*AR55)))</f>
        <v>355.14331709728873</v>
      </c>
      <c r="AS56" s="62">
        <f t="shared" ref="AS56:AS60" si="36">(AS55-(AS55-(1/$C$35)*AS$46*SIN($C$35*AS55)-AS$47)/(1-AS$46*COS($C$35*AS55)))</f>
        <v>7.1421576455942821</v>
      </c>
      <c r="AU56" s="55" t="s">
        <v>36</v>
      </c>
      <c r="AV56" s="58">
        <f t="shared" ref="AV56:AV60" si="37">(AV55-(AV55-(1/$C$35)*AV$46*SIN($C$35*AV55)-AV$47)/(1-AV$46*COS($C$35*AV55)))</f>
        <v>161.03541425192117</v>
      </c>
      <c r="AW56" s="58">
        <f t="shared" ref="AW56:AW60" si="38">(AW55-(AW55-(1/$C$35)*AW$46*SIN($C$35*AW55)-AW$47)/(1-AW$46*COS($C$35*AW55)))</f>
        <v>133.33252139460899</v>
      </c>
      <c r="AX56" s="62">
        <f t="shared" ref="AX56:AX60" si="39">(AX55-(AX55-(1/$C$35)*AX$46*SIN($C$35*AX55)-AX$47)/(1-AX$46*COS($C$35*AX55)))</f>
        <v>130.9955428731167</v>
      </c>
      <c r="AZ56" s="55" t="s">
        <v>36</v>
      </c>
      <c r="BA56" s="58">
        <f t="shared" ref="BA56:BA60" si="40">(BA55-(BA55-(1/$C$35)*BA$46*SIN($C$35*BA55)-BA$47)/(1-BA$46*COS($C$35*BA55)))</f>
        <v>71.824127908195592</v>
      </c>
      <c r="BB56" s="58">
        <f t="shared" ref="BB56:BB60" si="41">(BB55-(BB55-(1/$C$35)*BB$46*SIN($C$35*BB55)-BB$47)/(1-BB$46*COS($C$35*BB55)))</f>
        <v>263.46824845994331</v>
      </c>
      <c r="BC56" s="62">
        <f t="shared" ref="BC56:BC60" si="42">(BC55-(BC55-(1/$C$35)*BC$46*SIN($C$35*BC55)-BC$47)/(1-BC$46*COS($C$35*BC55)))</f>
        <v>248.63131136883774</v>
      </c>
      <c r="BE56" s="55" t="s">
        <v>36</v>
      </c>
      <c r="BF56" s="58">
        <f t="shared" ref="BF56:BH60" si="43">(BF55-(BF55-(1/$C$35)*BF$46*SIN($C$35*BF55)-BF$47)/(1-BF$46*COS($C$35*BF55)))</f>
        <v>337.12663789601743</v>
      </c>
      <c r="BG56" s="58">
        <f t="shared" si="43"/>
        <v>44.461423544916222</v>
      </c>
      <c r="BH56" s="62">
        <f t="shared" si="43"/>
        <v>14.000876595148</v>
      </c>
      <c r="BJ56" s="55" t="s">
        <v>36</v>
      </c>
      <c r="BK56" s="58">
        <f t="shared" ref="BK56:BM60" si="44">(BK55-(BK55-(1/$C$35)*BK$46*SIN($C$35*BK55)-BK$47)/(1-BK$46*COS($C$35*BK55)))</f>
        <v>244.68431165908379</v>
      </c>
      <c r="BL56" s="58">
        <f t="shared" si="44"/>
        <v>177.95516231197936</v>
      </c>
      <c r="BM56" s="62">
        <f t="shared" si="44"/>
        <v>137.41495573600898</v>
      </c>
      <c r="BO56" s="55" t="s">
        <v>36</v>
      </c>
      <c r="BP56" s="58">
        <f t="shared" ref="BP56:BR60" si="45">(BP55-(BP55-(1/$C$35)*BP$46*SIN($C$35*BP55)-BP$47)/(1-BP$46*COS($C$35*BP55)))</f>
        <v>157.4068838541732</v>
      </c>
      <c r="BQ56" s="58">
        <f t="shared" si="45"/>
        <v>311.05128469959629</v>
      </c>
      <c r="BR56" s="62">
        <f t="shared" si="45"/>
        <v>254.88540063172567</v>
      </c>
      <c r="BT56" s="55" t="s">
        <v>36</v>
      </c>
      <c r="BU56" s="58">
        <f t="shared" ref="BU56:BW60" si="46">(BU55-(BU55-(1/$C$35)*BU$46*SIN($C$35*BU55)-BU$47)/(1-BU$46*COS($C$35*BU55)))</f>
        <v>68.044166784079664</v>
      </c>
      <c r="BV56" s="58">
        <f t="shared" si="46"/>
        <v>92.233400104834033</v>
      </c>
      <c r="BW56" s="62">
        <f t="shared" si="46"/>
        <v>20.891042717593223</v>
      </c>
      <c r="BY56" s="55" t="s">
        <v>36</v>
      </c>
      <c r="BZ56" s="58">
        <f t="shared" ref="BZ56:CB60" si="47">(BZ55-(BZ55-(1/$C$35)*BZ$46*SIN($C$35*BZ55)-BZ$47)/(1-BZ$46*COS($C$35*BZ55)))</f>
        <v>333.03908893598964</v>
      </c>
      <c r="CA56" s="58">
        <f t="shared" si="47"/>
        <v>222.51496814434879</v>
      </c>
      <c r="CB56" s="62">
        <f t="shared" si="47"/>
        <v>143.78438851576547</v>
      </c>
      <c r="CD56" s="55" t="s">
        <v>36</v>
      </c>
      <c r="CE56" s="58">
        <f t="shared" ref="CE56:CG60" si="48">(CE55-(CE55-(1/$C$35)*CE$46*SIN($C$35*CE55)-CE$47)/(1-CE$46*COS($C$35*CE55)))</f>
        <v>240.80982640642623</v>
      </c>
      <c r="CF56" s="58">
        <f t="shared" si="48"/>
        <v>0.28683792394412633</v>
      </c>
      <c r="CG56" s="62">
        <f t="shared" si="48"/>
        <v>261.16276636368036</v>
      </c>
      <c r="CI56" s="55" t="s">
        <v>36</v>
      </c>
      <c r="CJ56" s="58">
        <f t="shared" ref="CJ56:CL60" si="49">(CJ55-(CJ55-(1/$C$35)*CJ$46*SIN($C$35*CJ55)-CJ$47)/(1-CJ$46*COS($C$35*CJ55)))</f>
        <v>153.78933849815166</v>
      </c>
      <c r="CK56" s="58">
        <f t="shared" si="49"/>
        <v>138.00549573449763</v>
      </c>
      <c r="CL56" s="62">
        <f t="shared" si="49"/>
        <v>27.805460781265221</v>
      </c>
      <c r="CN56" s="55" t="s">
        <v>36</v>
      </c>
      <c r="CO56" s="58">
        <f t="shared" ref="CO56:CQ60" si="50">(CO55-(CO55-(1/$C$35)*CO$46*SIN($C$35*CO55)-CO$47)/(1-CO$46*COS($C$35*CO55)))</f>
        <v>64.245267325317357</v>
      </c>
      <c r="CP56" s="58">
        <f t="shared" si="50"/>
        <v>268.30741304323357</v>
      </c>
      <c r="CQ56" s="62">
        <f t="shared" si="50"/>
        <v>150.10380346697431</v>
      </c>
      <c r="CS56" s="55" t="s">
        <v>36</v>
      </c>
      <c r="CT56" s="58">
        <f t="shared" ref="CT56:CV60" si="51">(CT55-(CT55-(1/$C$35)*CT$46*SIN($C$35*CT55)-CT$47)/(1-CT$46*COS($C$35*CT55)))</f>
        <v>328.94049982436775</v>
      </c>
      <c r="CU56" s="58">
        <f t="shared" si="51"/>
        <v>49.51093002515821</v>
      </c>
      <c r="CV56" s="62">
        <f t="shared" si="51"/>
        <v>267.47053895024732</v>
      </c>
      <c r="CX56" s="55" t="s">
        <v>36</v>
      </c>
      <c r="CY56" s="58">
        <f t="shared" ref="CY56:DA60" si="52">(CY55-(CY55-(1/$C$35)*CY$46*SIN($C$35*CY55)-CY$47)/(1-CY$46*COS($C$35*CY55)))</f>
        <v>236.95564612122863</v>
      </c>
      <c r="CZ56" s="58">
        <f t="shared" si="52"/>
        <v>182.55821330256299</v>
      </c>
      <c r="DA56" s="62">
        <f t="shared" si="52"/>
        <v>34.735841082514412</v>
      </c>
    </row>
    <row r="57" spans="2:105" ht="16" customHeight="1">
      <c r="B57" s="55" t="s">
        <v>37</v>
      </c>
      <c r="C57" s="58">
        <f t="shared" si="12"/>
        <v>128.10801887195058</v>
      </c>
      <c r="D57" s="58">
        <f t="shared" si="12"/>
        <v>146.31892908240437</v>
      </c>
      <c r="E57" s="62">
        <f t="shared" si="12"/>
        <v>207.12342979399281</v>
      </c>
      <c r="G57" s="55" t="s">
        <v>37</v>
      </c>
      <c r="H57" s="58">
        <f t="shared" si="13"/>
        <v>157.31866640476125</v>
      </c>
      <c r="I57" s="58">
        <f t="shared" si="14"/>
        <v>157.9561369190574</v>
      </c>
      <c r="J57" s="62">
        <f t="shared" si="15"/>
        <v>211.23335860734994</v>
      </c>
      <c r="L57" s="55" t="s">
        <v>37</v>
      </c>
      <c r="M57" s="58">
        <f t="shared" si="16"/>
        <v>186.26910722404634</v>
      </c>
      <c r="N57" s="58">
        <f t="shared" si="17"/>
        <v>169.54682503751869</v>
      </c>
      <c r="O57" s="62">
        <f t="shared" si="18"/>
        <v>215.35023692767325</v>
      </c>
      <c r="Q57" s="55" t="s">
        <v>37</v>
      </c>
      <c r="R57" s="58">
        <f t="shared" si="19"/>
        <v>345.26125860077889</v>
      </c>
      <c r="S57" s="58">
        <f t="shared" si="20"/>
        <v>39.393856657608985</v>
      </c>
      <c r="T57" s="62">
        <f t="shared" si="21"/>
        <v>118.01177416143315</v>
      </c>
      <c r="V57" s="55" t="s">
        <v>37</v>
      </c>
      <c r="W57" s="58">
        <f t="shared" si="22"/>
        <v>252.49011308875023</v>
      </c>
      <c r="X57" s="58">
        <f t="shared" si="23"/>
        <v>173.351417714033</v>
      </c>
      <c r="Y57" s="62">
        <f t="shared" si="24"/>
        <v>236.1648737370756</v>
      </c>
      <c r="AA57" s="55" t="s">
        <v>37</v>
      </c>
      <c r="AB57" s="58">
        <f t="shared" si="25"/>
        <v>164.67616241810316</v>
      </c>
      <c r="AC57" s="58">
        <f t="shared" si="26"/>
        <v>306.0189489461917</v>
      </c>
      <c r="AD57" s="62">
        <f t="shared" si="27"/>
        <v>0.3208268008156393</v>
      </c>
      <c r="AF57" s="55" t="s">
        <v>37</v>
      </c>
      <c r="AG57" s="58">
        <f t="shared" si="28"/>
        <v>75.586781900486827</v>
      </c>
      <c r="AH57" s="58">
        <f t="shared" si="29"/>
        <v>87.374061085857022</v>
      </c>
      <c r="AI57" s="62">
        <f t="shared" si="30"/>
        <v>124.52715175160981</v>
      </c>
      <c r="AK57" s="55" t="s">
        <v>37</v>
      </c>
      <c r="AL57" s="58">
        <f t="shared" si="31"/>
        <v>341.20125849944327</v>
      </c>
      <c r="AM57" s="58">
        <f t="shared" si="32"/>
        <v>217.85409484182088</v>
      </c>
      <c r="AN57" s="62">
        <f t="shared" si="33"/>
        <v>242.39344016826738</v>
      </c>
      <c r="AP57" s="55" t="s">
        <v>37</v>
      </c>
      <c r="AQ57" s="58">
        <f t="shared" si="34"/>
        <v>248.57812143608066</v>
      </c>
      <c r="AR57" s="58">
        <f t="shared" si="35"/>
        <v>355.14331709731795</v>
      </c>
      <c r="AS57" s="62">
        <f t="shared" si="36"/>
        <v>7.1421576455723494</v>
      </c>
      <c r="AU57" s="55" t="s">
        <v>37</v>
      </c>
      <c r="AV57" s="58">
        <f t="shared" si="37"/>
        <v>161.0354142515414</v>
      </c>
      <c r="AW57" s="58">
        <f t="shared" si="38"/>
        <v>133.33252139411462</v>
      </c>
      <c r="AX57" s="62">
        <f t="shared" si="39"/>
        <v>130.99554287304505</v>
      </c>
      <c r="AZ57" s="55" t="s">
        <v>37</v>
      </c>
      <c r="BA57" s="58">
        <f t="shared" si="40"/>
        <v>71.824127906492279</v>
      </c>
      <c r="BB57" s="58">
        <f t="shared" si="41"/>
        <v>263.46824847081223</v>
      </c>
      <c r="BC57" s="62">
        <f t="shared" si="42"/>
        <v>248.63131137014582</v>
      </c>
      <c r="BE57" s="55" t="s">
        <v>37</v>
      </c>
      <c r="BF57" s="58">
        <f t="shared" si="43"/>
        <v>337.12663789676952</v>
      </c>
      <c r="BG57" s="58">
        <f t="shared" si="43"/>
        <v>44.461423543424743</v>
      </c>
      <c r="BH57" s="62">
        <f t="shared" si="43"/>
        <v>14.000876594925892</v>
      </c>
      <c r="BJ57" s="55" t="s">
        <v>37</v>
      </c>
      <c r="BK57" s="58">
        <f t="shared" si="44"/>
        <v>244.68431166011149</v>
      </c>
      <c r="BL57" s="58">
        <f t="shared" si="44"/>
        <v>177.9551623119774</v>
      </c>
      <c r="BM57" s="62">
        <f t="shared" si="44"/>
        <v>137.41495573551995</v>
      </c>
      <c r="BO57" s="55" t="s">
        <v>37</v>
      </c>
      <c r="BP57" s="58">
        <f t="shared" si="45"/>
        <v>157.40688385342875</v>
      </c>
      <c r="BQ57" s="58">
        <f t="shared" si="45"/>
        <v>311.05128470030382</v>
      </c>
      <c r="BR57" s="62">
        <f t="shared" si="45"/>
        <v>254.88540063540015</v>
      </c>
      <c r="BT57" s="55" t="s">
        <v>37</v>
      </c>
      <c r="BU57" s="58">
        <f t="shared" si="46"/>
        <v>68.044166782688833</v>
      </c>
      <c r="BV57" s="58">
        <f t="shared" si="46"/>
        <v>92.233400093290484</v>
      </c>
      <c r="BW57" s="62">
        <f t="shared" si="46"/>
        <v>20.891042716728144</v>
      </c>
      <c r="BY57" s="55" t="s">
        <v>37</v>
      </c>
      <c r="BZ57" s="58">
        <f t="shared" si="47"/>
        <v>333.03908893734314</v>
      </c>
      <c r="CA57" s="58">
        <f t="shared" si="47"/>
        <v>222.51496814543287</v>
      </c>
      <c r="CB57" s="62">
        <f t="shared" si="47"/>
        <v>143.78438851453319</v>
      </c>
      <c r="CD57" s="55" t="s">
        <v>37</v>
      </c>
      <c r="CE57" s="58">
        <f t="shared" si="48"/>
        <v>240.80982640704113</v>
      </c>
      <c r="CF57" s="58">
        <f t="shared" si="48"/>
        <v>0.28683792394412017</v>
      </c>
      <c r="CG57" s="62">
        <f t="shared" si="48"/>
        <v>261.16276637136474</v>
      </c>
      <c r="CI57" s="55" t="s">
        <v>37</v>
      </c>
      <c r="CJ57" s="58">
        <f t="shared" si="49"/>
        <v>153.78933849688269</v>
      </c>
      <c r="CK57" s="58">
        <f t="shared" si="49"/>
        <v>138.00549573333882</v>
      </c>
      <c r="CL57" s="62">
        <f t="shared" si="49"/>
        <v>27.80546077921716</v>
      </c>
      <c r="CN57" s="55" t="s">
        <v>37</v>
      </c>
      <c r="CO57" s="58">
        <f t="shared" si="50"/>
        <v>64.245267324454545</v>
      </c>
      <c r="CP57" s="58">
        <f t="shared" si="50"/>
        <v>268.30741305479484</v>
      </c>
      <c r="CQ57" s="62">
        <f t="shared" si="50"/>
        <v>150.10380346500631</v>
      </c>
      <c r="CS57" s="55" t="s">
        <v>37</v>
      </c>
      <c r="CT57" s="58">
        <f t="shared" si="51"/>
        <v>328.94049982648289</v>
      </c>
      <c r="CU57" s="58">
        <f t="shared" si="51"/>
        <v>49.510930024540784</v>
      </c>
      <c r="CV57" s="62">
        <f t="shared" si="51"/>
        <v>267.47053896303231</v>
      </c>
      <c r="CX57" s="55" t="s">
        <v>37</v>
      </c>
      <c r="CY57" s="58">
        <f t="shared" si="52"/>
        <v>236.95564612142542</v>
      </c>
      <c r="CZ57" s="58">
        <f t="shared" si="52"/>
        <v>182.55821330256686</v>
      </c>
      <c r="DA57" s="62">
        <f t="shared" si="52"/>
        <v>34.735841079211326</v>
      </c>
    </row>
    <row r="58" spans="2:105" ht="16" customHeight="1">
      <c r="B58" s="55" t="s">
        <v>38</v>
      </c>
      <c r="C58" s="58">
        <f t="shared" si="12"/>
        <v>128.10801887195058</v>
      </c>
      <c r="D58" s="58">
        <f t="shared" si="12"/>
        <v>146.31892908240437</v>
      </c>
      <c r="E58" s="62">
        <f t="shared" si="12"/>
        <v>207.12342979399281</v>
      </c>
      <c r="G58" s="55" t="s">
        <v>38</v>
      </c>
      <c r="H58" s="58">
        <f t="shared" si="13"/>
        <v>157.31866640476125</v>
      </c>
      <c r="I58" s="58">
        <f t="shared" si="14"/>
        <v>157.9561369190574</v>
      </c>
      <c r="J58" s="62">
        <f t="shared" si="15"/>
        <v>211.23335860734994</v>
      </c>
      <c r="L58" s="55" t="s">
        <v>38</v>
      </c>
      <c r="M58" s="58">
        <f t="shared" si="16"/>
        <v>186.26910722404634</v>
      </c>
      <c r="N58" s="58">
        <f t="shared" si="17"/>
        <v>169.54682503751869</v>
      </c>
      <c r="O58" s="62">
        <f t="shared" si="18"/>
        <v>215.35023692767328</v>
      </c>
      <c r="Q58" s="55" t="s">
        <v>38</v>
      </c>
      <c r="R58" s="58">
        <f t="shared" si="19"/>
        <v>345.26125860077889</v>
      </c>
      <c r="S58" s="58">
        <f t="shared" si="20"/>
        <v>39.393856657608978</v>
      </c>
      <c r="T58" s="62">
        <f t="shared" si="21"/>
        <v>118.01177416143317</v>
      </c>
      <c r="V58" s="55" t="s">
        <v>38</v>
      </c>
      <c r="W58" s="58">
        <f t="shared" si="22"/>
        <v>252.49011308875023</v>
      </c>
      <c r="X58" s="58">
        <f t="shared" si="23"/>
        <v>173.351417714033</v>
      </c>
      <c r="Y58" s="62">
        <f t="shared" si="24"/>
        <v>236.16487373707557</v>
      </c>
      <c r="AA58" s="55" t="s">
        <v>38</v>
      </c>
      <c r="AB58" s="58">
        <f t="shared" si="25"/>
        <v>164.67616241810316</v>
      </c>
      <c r="AC58" s="58">
        <f t="shared" si="26"/>
        <v>306.01894894619176</v>
      </c>
      <c r="AD58" s="62">
        <f t="shared" si="27"/>
        <v>0.3208268008156393</v>
      </c>
      <c r="AF58" s="55" t="s">
        <v>38</v>
      </c>
      <c r="AG58" s="58">
        <f t="shared" si="28"/>
        <v>75.586781900486841</v>
      </c>
      <c r="AH58" s="58">
        <f t="shared" si="29"/>
        <v>87.374061085857022</v>
      </c>
      <c r="AI58" s="62">
        <f t="shared" si="30"/>
        <v>124.52715175160981</v>
      </c>
      <c r="AK58" s="55" t="s">
        <v>38</v>
      </c>
      <c r="AL58" s="58">
        <f t="shared" si="31"/>
        <v>341.20125849944327</v>
      </c>
      <c r="AM58" s="58">
        <f t="shared" si="32"/>
        <v>217.85409484182085</v>
      </c>
      <c r="AN58" s="62">
        <f t="shared" si="33"/>
        <v>242.39344016826738</v>
      </c>
      <c r="AP58" s="55" t="s">
        <v>38</v>
      </c>
      <c r="AQ58" s="58">
        <f t="shared" si="34"/>
        <v>248.57812143608066</v>
      </c>
      <c r="AR58" s="58">
        <f t="shared" si="35"/>
        <v>355.14331709731795</v>
      </c>
      <c r="AS58" s="62">
        <f t="shared" si="36"/>
        <v>7.1421576455723494</v>
      </c>
      <c r="AU58" s="55" t="s">
        <v>38</v>
      </c>
      <c r="AV58" s="58">
        <f t="shared" si="37"/>
        <v>161.0354142515414</v>
      </c>
      <c r="AW58" s="58">
        <f t="shared" si="38"/>
        <v>133.33252139411465</v>
      </c>
      <c r="AX58" s="62">
        <f t="shared" si="39"/>
        <v>130.99554287304505</v>
      </c>
      <c r="AZ58" s="55" t="s">
        <v>38</v>
      </c>
      <c r="BA58" s="58">
        <f t="shared" si="40"/>
        <v>71.824127906492279</v>
      </c>
      <c r="BB58" s="58">
        <f t="shared" si="41"/>
        <v>263.46824847081223</v>
      </c>
      <c r="BC58" s="62">
        <f t="shared" si="42"/>
        <v>248.63131137014582</v>
      </c>
      <c r="BE58" s="55" t="s">
        <v>38</v>
      </c>
      <c r="BF58" s="58">
        <f t="shared" si="43"/>
        <v>337.12663789676952</v>
      </c>
      <c r="BG58" s="58">
        <f t="shared" si="43"/>
        <v>44.461423543424743</v>
      </c>
      <c r="BH58" s="62">
        <f t="shared" si="43"/>
        <v>14.00087659492589</v>
      </c>
      <c r="BJ58" s="55" t="s">
        <v>38</v>
      </c>
      <c r="BK58" s="58">
        <f t="shared" si="44"/>
        <v>244.68431166011149</v>
      </c>
      <c r="BL58" s="58">
        <f t="shared" si="44"/>
        <v>177.9551623119774</v>
      </c>
      <c r="BM58" s="62">
        <f t="shared" si="44"/>
        <v>137.41495573551995</v>
      </c>
      <c r="BO58" s="55" t="s">
        <v>38</v>
      </c>
      <c r="BP58" s="58">
        <f t="shared" si="45"/>
        <v>157.40688385342875</v>
      </c>
      <c r="BQ58" s="58">
        <f t="shared" si="45"/>
        <v>311.05128470030382</v>
      </c>
      <c r="BR58" s="62">
        <f t="shared" si="45"/>
        <v>254.88540063540015</v>
      </c>
      <c r="BT58" s="55" t="s">
        <v>38</v>
      </c>
      <c r="BU58" s="58">
        <f t="shared" si="46"/>
        <v>68.044166782688833</v>
      </c>
      <c r="BV58" s="58">
        <f t="shared" si="46"/>
        <v>92.233400093290484</v>
      </c>
      <c r="BW58" s="62">
        <f t="shared" si="46"/>
        <v>20.891042716728141</v>
      </c>
      <c r="BY58" s="55" t="s">
        <v>38</v>
      </c>
      <c r="BZ58" s="58">
        <f t="shared" si="47"/>
        <v>333.03908893734314</v>
      </c>
      <c r="CA58" s="58">
        <f t="shared" si="47"/>
        <v>222.51496814543287</v>
      </c>
      <c r="CB58" s="62">
        <f t="shared" si="47"/>
        <v>143.78438851453319</v>
      </c>
      <c r="CD58" s="55" t="s">
        <v>38</v>
      </c>
      <c r="CE58" s="58">
        <f t="shared" si="48"/>
        <v>240.80982640704113</v>
      </c>
      <c r="CF58" s="58">
        <f t="shared" si="48"/>
        <v>0.28683792394412017</v>
      </c>
      <c r="CG58" s="62">
        <f t="shared" si="48"/>
        <v>261.16276637136474</v>
      </c>
      <c r="CI58" s="55" t="s">
        <v>38</v>
      </c>
      <c r="CJ58" s="58">
        <f t="shared" si="49"/>
        <v>153.78933849688269</v>
      </c>
      <c r="CK58" s="58">
        <f t="shared" si="49"/>
        <v>138.00549573333879</v>
      </c>
      <c r="CL58" s="62">
        <f t="shared" si="49"/>
        <v>27.80546077921716</v>
      </c>
      <c r="CN58" s="55" t="s">
        <v>38</v>
      </c>
      <c r="CO58" s="58">
        <f t="shared" si="50"/>
        <v>64.245267324454545</v>
      </c>
      <c r="CP58" s="58">
        <f t="shared" si="50"/>
        <v>268.30741305479484</v>
      </c>
      <c r="CQ58" s="62">
        <f t="shared" si="50"/>
        <v>150.10380346500634</v>
      </c>
      <c r="CS58" s="55" t="s">
        <v>38</v>
      </c>
      <c r="CT58" s="58">
        <f t="shared" si="51"/>
        <v>328.94049982648289</v>
      </c>
      <c r="CU58" s="58">
        <f t="shared" si="51"/>
        <v>49.510930024540784</v>
      </c>
      <c r="CV58" s="62">
        <f t="shared" si="51"/>
        <v>267.47053896303231</v>
      </c>
      <c r="CX58" s="55" t="s">
        <v>38</v>
      </c>
      <c r="CY58" s="58">
        <f t="shared" si="52"/>
        <v>236.95564612142542</v>
      </c>
      <c r="CZ58" s="58">
        <f t="shared" si="52"/>
        <v>182.55821330256688</v>
      </c>
      <c r="DA58" s="62">
        <f t="shared" si="52"/>
        <v>34.735841079211333</v>
      </c>
    </row>
    <row r="59" spans="2:105" ht="16" customHeight="1">
      <c r="B59" s="55" t="s">
        <v>39</v>
      </c>
      <c r="C59" s="58">
        <f t="shared" si="12"/>
        <v>128.10801887195058</v>
      </c>
      <c r="D59" s="58">
        <f t="shared" si="12"/>
        <v>146.31892908240437</v>
      </c>
      <c r="E59" s="62">
        <f t="shared" si="12"/>
        <v>207.12342979399281</v>
      </c>
      <c r="G59" s="55" t="s">
        <v>39</v>
      </c>
      <c r="H59" s="58">
        <f t="shared" si="13"/>
        <v>157.31866640476125</v>
      </c>
      <c r="I59" s="58">
        <f t="shared" si="14"/>
        <v>157.9561369190574</v>
      </c>
      <c r="J59" s="62">
        <f t="shared" si="15"/>
        <v>211.23335860734994</v>
      </c>
      <c r="L59" s="55" t="s">
        <v>39</v>
      </c>
      <c r="M59" s="58">
        <f t="shared" si="16"/>
        <v>186.26910722404634</v>
      </c>
      <c r="N59" s="58">
        <f t="shared" si="17"/>
        <v>169.54682503751869</v>
      </c>
      <c r="O59" s="62">
        <f t="shared" si="18"/>
        <v>215.35023692767328</v>
      </c>
      <c r="Q59" s="55" t="s">
        <v>39</v>
      </c>
      <c r="R59" s="58">
        <f t="shared" si="19"/>
        <v>345.26125860077889</v>
      </c>
      <c r="S59" s="58">
        <f t="shared" si="20"/>
        <v>39.393856657608978</v>
      </c>
      <c r="T59" s="62">
        <f t="shared" si="21"/>
        <v>118.01177416143317</v>
      </c>
      <c r="V59" s="55" t="s">
        <v>39</v>
      </c>
      <c r="W59" s="58">
        <f t="shared" si="22"/>
        <v>252.49011308875023</v>
      </c>
      <c r="X59" s="58">
        <f t="shared" si="23"/>
        <v>173.351417714033</v>
      </c>
      <c r="Y59" s="62">
        <f t="shared" si="24"/>
        <v>236.1648737370756</v>
      </c>
      <c r="AA59" s="55" t="s">
        <v>39</v>
      </c>
      <c r="AB59" s="58">
        <f t="shared" si="25"/>
        <v>164.67616241810316</v>
      </c>
      <c r="AC59" s="58">
        <f t="shared" si="26"/>
        <v>306.01894894619176</v>
      </c>
      <c r="AD59" s="62">
        <f t="shared" si="27"/>
        <v>0.3208268008156393</v>
      </c>
      <c r="AF59" s="55" t="s">
        <v>39</v>
      </c>
      <c r="AG59" s="58">
        <f t="shared" si="28"/>
        <v>75.586781900486841</v>
      </c>
      <c r="AH59" s="58">
        <f t="shared" si="29"/>
        <v>87.374061085857022</v>
      </c>
      <c r="AI59" s="62">
        <f t="shared" si="30"/>
        <v>124.52715175160981</v>
      </c>
      <c r="AK59" s="55" t="s">
        <v>39</v>
      </c>
      <c r="AL59" s="58">
        <f t="shared" si="31"/>
        <v>341.20125849944327</v>
      </c>
      <c r="AM59" s="58">
        <f t="shared" si="32"/>
        <v>217.85409484182085</v>
      </c>
      <c r="AN59" s="62">
        <f t="shared" si="33"/>
        <v>242.39344016826738</v>
      </c>
      <c r="AP59" s="55" t="s">
        <v>39</v>
      </c>
      <c r="AQ59" s="58">
        <f t="shared" si="34"/>
        <v>248.57812143608066</v>
      </c>
      <c r="AR59" s="58">
        <f t="shared" si="35"/>
        <v>355.14331709731795</v>
      </c>
      <c r="AS59" s="62">
        <f t="shared" si="36"/>
        <v>7.1421576455723494</v>
      </c>
      <c r="AU59" s="55" t="s">
        <v>39</v>
      </c>
      <c r="AV59" s="58">
        <f t="shared" si="37"/>
        <v>161.0354142515414</v>
      </c>
      <c r="AW59" s="58">
        <f t="shared" si="38"/>
        <v>133.33252139411465</v>
      </c>
      <c r="AX59" s="62">
        <f t="shared" si="39"/>
        <v>130.99554287304505</v>
      </c>
      <c r="AZ59" s="55" t="s">
        <v>39</v>
      </c>
      <c r="BA59" s="58">
        <f t="shared" si="40"/>
        <v>71.824127906492279</v>
      </c>
      <c r="BB59" s="58">
        <f t="shared" si="41"/>
        <v>263.46824847081223</v>
      </c>
      <c r="BC59" s="62">
        <f t="shared" si="42"/>
        <v>248.63131137014582</v>
      </c>
      <c r="BE59" s="55" t="s">
        <v>39</v>
      </c>
      <c r="BF59" s="58">
        <f t="shared" si="43"/>
        <v>337.12663789676952</v>
      </c>
      <c r="BG59" s="58">
        <f t="shared" si="43"/>
        <v>44.461423543424743</v>
      </c>
      <c r="BH59" s="62">
        <f t="shared" si="43"/>
        <v>14.00087659492589</v>
      </c>
      <c r="BJ59" s="55" t="s">
        <v>39</v>
      </c>
      <c r="BK59" s="58">
        <f t="shared" si="44"/>
        <v>244.68431166011149</v>
      </c>
      <c r="BL59" s="58">
        <f t="shared" si="44"/>
        <v>177.9551623119774</v>
      </c>
      <c r="BM59" s="62">
        <f t="shared" si="44"/>
        <v>137.41495573551995</v>
      </c>
      <c r="BO59" s="55" t="s">
        <v>39</v>
      </c>
      <c r="BP59" s="58">
        <f t="shared" si="45"/>
        <v>157.40688385342875</v>
      </c>
      <c r="BQ59" s="58">
        <f t="shared" si="45"/>
        <v>311.05128470030382</v>
      </c>
      <c r="BR59" s="62">
        <f t="shared" si="45"/>
        <v>254.88540063540015</v>
      </c>
      <c r="BT59" s="55" t="s">
        <v>39</v>
      </c>
      <c r="BU59" s="58">
        <f t="shared" si="46"/>
        <v>68.044166782688833</v>
      </c>
      <c r="BV59" s="58">
        <f t="shared" si="46"/>
        <v>92.233400093290484</v>
      </c>
      <c r="BW59" s="62">
        <f t="shared" si="46"/>
        <v>20.891042716728141</v>
      </c>
      <c r="BY59" s="55" t="s">
        <v>39</v>
      </c>
      <c r="BZ59" s="58">
        <f t="shared" si="47"/>
        <v>333.03908893734314</v>
      </c>
      <c r="CA59" s="58">
        <f t="shared" si="47"/>
        <v>222.51496814543287</v>
      </c>
      <c r="CB59" s="62">
        <f t="shared" si="47"/>
        <v>143.78438851453319</v>
      </c>
      <c r="CD59" s="55" t="s">
        <v>39</v>
      </c>
      <c r="CE59" s="58">
        <f t="shared" si="48"/>
        <v>240.80982640704113</v>
      </c>
      <c r="CF59" s="58">
        <f t="shared" si="48"/>
        <v>0.28683792394412017</v>
      </c>
      <c r="CG59" s="62">
        <f t="shared" si="48"/>
        <v>261.16276637136474</v>
      </c>
      <c r="CI59" s="55" t="s">
        <v>39</v>
      </c>
      <c r="CJ59" s="58">
        <f t="shared" si="49"/>
        <v>153.78933849688269</v>
      </c>
      <c r="CK59" s="58">
        <f t="shared" si="49"/>
        <v>138.00549573333879</v>
      </c>
      <c r="CL59" s="62">
        <f t="shared" si="49"/>
        <v>27.80546077921716</v>
      </c>
      <c r="CN59" s="55" t="s">
        <v>39</v>
      </c>
      <c r="CO59" s="58">
        <f t="shared" si="50"/>
        <v>64.245267324454545</v>
      </c>
      <c r="CP59" s="58">
        <f t="shared" si="50"/>
        <v>268.30741305479484</v>
      </c>
      <c r="CQ59" s="62">
        <f t="shared" si="50"/>
        <v>150.10380346500634</v>
      </c>
      <c r="CS59" s="55" t="s">
        <v>39</v>
      </c>
      <c r="CT59" s="58">
        <f t="shared" si="51"/>
        <v>328.94049982648289</v>
      </c>
      <c r="CU59" s="58">
        <f t="shared" si="51"/>
        <v>49.510930024540784</v>
      </c>
      <c r="CV59" s="62">
        <f t="shared" si="51"/>
        <v>267.47053896303231</v>
      </c>
      <c r="CX59" s="55" t="s">
        <v>39</v>
      </c>
      <c r="CY59" s="58">
        <f t="shared" si="52"/>
        <v>236.95564612142542</v>
      </c>
      <c r="CZ59" s="58">
        <f t="shared" si="52"/>
        <v>182.55821330256688</v>
      </c>
      <c r="DA59" s="62">
        <f t="shared" si="52"/>
        <v>34.735841079211333</v>
      </c>
    </row>
    <row r="60" spans="2:105" ht="16" customHeight="1">
      <c r="B60" s="56" t="s">
        <v>40</v>
      </c>
      <c r="C60" s="59">
        <f t="shared" si="12"/>
        <v>128.10801887195058</v>
      </c>
      <c r="D60" s="59">
        <f t="shared" si="12"/>
        <v>146.31892908240437</v>
      </c>
      <c r="E60" s="63">
        <f t="shared" si="12"/>
        <v>207.12342979399281</v>
      </c>
      <c r="G60" s="56" t="s">
        <v>40</v>
      </c>
      <c r="H60" s="59">
        <f t="shared" si="13"/>
        <v>157.31866640476125</v>
      </c>
      <c r="I60" s="59">
        <f t="shared" si="14"/>
        <v>157.9561369190574</v>
      </c>
      <c r="J60" s="63">
        <f t="shared" si="15"/>
        <v>211.23335860734994</v>
      </c>
      <c r="L60" s="56" t="s">
        <v>40</v>
      </c>
      <c r="M60" s="59">
        <f t="shared" si="16"/>
        <v>186.26910722404634</v>
      </c>
      <c r="N60" s="59">
        <f t="shared" si="17"/>
        <v>169.54682503751869</v>
      </c>
      <c r="O60" s="63">
        <f t="shared" si="18"/>
        <v>215.35023692767328</v>
      </c>
      <c r="Q60" s="56" t="s">
        <v>40</v>
      </c>
      <c r="R60" s="59">
        <f t="shared" si="19"/>
        <v>345.26125860077889</v>
      </c>
      <c r="S60" s="59">
        <f t="shared" si="20"/>
        <v>39.393856657608978</v>
      </c>
      <c r="T60" s="63">
        <f t="shared" si="21"/>
        <v>118.01177416143317</v>
      </c>
      <c r="V60" s="56" t="s">
        <v>40</v>
      </c>
      <c r="W60" s="59">
        <f t="shared" si="22"/>
        <v>252.49011308875023</v>
      </c>
      <c r="X60" s="59">
        <f t="shared" si="23"/>
        <v>173.351417714033</v>
      </c>
      <c r="Y60" s="63">
        <f t="shared" si="24"/>
        <v>236.16487373707557</v>
      </c>
      <c r="AA60" s="56" t="s">
        <v>40</v>
      </c>
      <c r="AB60" s="59">
        <f t="shared" si="25"/>
        <v>164.67616241810316</v>
      </c>
      <c r="AC60" s="59">
        <f t="shared" si="26"/>
        <v>306.01894894619176</v>
      </c>
      <c r="AD60" s="63">
        <f t="shared" si="27"/>
        <v>0.3208268008156393</v>
      </c>
      <c r="AF60" s="56" t="s">
        <v>40</v>
      </c>
      <c r="AG60" s="59">
        <f t="shared" si="28"/>
        <v>75.586781900486841</v>
      </c>
      <c r="AH60" s="59">
        <f t="shared" si="29"/>
        <v>87.374061085857022</v>
      </c>
      <c r="AI60" s="63">
        <f t="shared" si="30"/>
        <v>124.52715175160981</v>
      </c>
      <c r="AK60" s="56" t="s">
        <v>40</v>
      </c>
      <c r="AL60" s="59">
        <f t="shared" si="31"/>
        <v>341.20125849944327</v>
      </c>
      <c r="AM60" s="59">
        <f t="shared" si="32"/>
        <v>217.85409484182085</v>
      </c>
      <c r="AN60" s="63">
        <f t="shared" si="33"/>
        <v>242.39344016826738</v>
      </c>
      <c r="AP60" s="56" t="s">
        <v>40</v>
      </c>
      <c r="AQ60" s="59">
        <f t="shared" si="34"/>
        <v>248.57812143608066</v>
      </c>
      <c r="AR60" s="59">
        <f t="shared" si="35"/>
        <v>355.14331709731795</v>
      </c>
      <c r="AS60" s="63">
        <f t="shared" si="36"/>
        <v>7.1421576455723494</v>
      </c>
      <c r="AU60" s="56" t="s">
        <v>40</v>
      </c>
      <c r="AV60" s="59">
        <f t="shared" si="37"/>
        <v>161.0354142515414</v>
      </c>
      <c r="AW60" s="59">
        <f t="shared" si="38"/>
        <v>133.33252139411465</v>
      </c>
      <c r="AX60" s="63">
        <f t="shared" si="39"/>
        <v>130.99554287304505</v>
      </c>
      <c r="AZ60" s="56" t="s">
        <v>40</v>
      </c>
      <c r="BA60" s="59">
        <f t="shared" si="40"/>
        <v>71.824127906492279</v>
      </c>
      <c r="BB60" s="59">
        <f t="shared" si="41"/>
        <v>263.46824847081223</v>
      </c>
      <c r="BC60" s="63">
        <f t="shared" si="42"/>
        <v>248.63131137014582</v>
      </c>
      <c r="BE60" s="56" t="s">
        <v>40</v>
      </c>
      <c r="BF60" s="59">
        <f t="shared" si="43"/>
        <v>337.12663789676952</v>
      </c>
      <c r="BG60" s="59">
        <f t="shared" si="43"/>
        <v>44.461423543424743</v>
      </c>
      <c r="BH60" s="63">
        <f t="shared" si="43"/>
        <v>14.00087659492589</v>
      </c>
      <c r="BJ60" s="56" t="s">
        <v>40</v>
      </c>
      <c r="BK60" s="59">
        <f t="shared" si="44"/>
        <v>244.68431166011149</v>
      </c>
      <c r="BL60" s="59">
        <f t="shared" si="44"/>
        <v>177.9551623119774</v>
      </c>
      <c r="BM60" s="63">
        <f t="shared" si="44"/>
        <v>137.41495573551995</v>
      </c>
      <c r="BO60" s="56" t="s">
        <v>40</v>
      </c>
      <c r="BP60" s="59">
        <f t="shared" si="45"/>
        <v>157.40688385342875</v>
      </c>
      <c r="BQ60" s="59">
        <f t="shared" si="45"/>
        <v>311.05128470030382</v>
      </c>
      <c r="BR60" s="63">
        <f t="shared" si="45"/>
        <v>254.88540063540015</v>
      </c>
      <c r="BT60" s="56" t="s">
        <v>40</v>
      </c>
      <c r="BU60" s="59">
        <f t="shared" si="46"/>
        <v>68.044166782688833</v>
      </c>
      <c r="BV60" s="59">
        <f t="shared" si="46"/>
        <v>92.233400093290484</v>
      </c>
      <c r="BW60" s="63">
        <f t="shared" si="46"/>
        <v>20.891042716728141</v>
      </c>
      <c r="BY60" s="56" t="s">
        <v>40</v>
      </c>
      <c r="BZ60" s="59">
        <f t="shared" si="47"/>
        <v>333.03908893734314</v>
      </c>
      <c r="CA60" s="59">
        <f t="shared" si="47"/>
        <v>222.51496814543287</v>
      </c>
      <c r="CB60" s="63">
        <f t="shared" si="47"/>
        <v>143.78438851453319</v>
      </c>
      <c r="CD60" s="56" t="s">
        <v>40</v>
      </c>
      <c r="CE60" s="59">
        <f t="shared" si="48"/>
        <v>240.80982640704113</v>
      </c>
      <c r="CF60" s="59">
        <f t="shared" si="48"/>
        <v>0.28683792394412017</v>
      </c>
      <c r="CG60" s="63">
        <f t="shared" si="48"/>
        <v>261.16276637136474</v>
      </c>
      <c r="CI60" s="56" t="s">
        <v>40</v>
      </c>
      <c r="CJ60" s="59">
        <f t="shared" si="49"/>
        <v>153.78933849688269</v>
      </c>
      <c r="CK60" s="59">
        <f t="shared" si="49"/>
        <v>138.00549573333879</v>
      </c>
      <c r="CL60" s="63">
        <f t="shared" si="49"/>
        <v>27.80546077921716</v>
      </c>
      <c r="CN60" s="56" t="s">
        <v>40</v>
      </c>
      <c r="CO60" s="59">
        <f t="shared" si="50"/>
        <v>64.245267324454545</v>
      </c>
      <c r="CP60" s="59">
        <f t="shared" si="50"/>
        <v>268.30741305479484</v>
      </c>
      <c r="CQ60" s="63">
        <f t="shared" si="50"/>
        <v>150.10380346500634</v>
      </c>
      <c r="CS60" s="56" t="s">
        <v>40</v>
      </c>
      <c r="CT60" s="59">
        <f t="shared" si="51"/>
        <v>328.94049982648289</v>
      </c>
      <c r="CU60" s="59">
        <f t="shared" si="51"/>
        <v>49.510930024540784</v>
      </c>
      <c r="CV60" s="63">
        <f t="shared" si="51"/>
        <v>267.47053896303231</v>
      </c>
      <c r="CX60" s="56" t="s">
        <v>40</v>
      </c>
      <c r="CY60" s="59">
        <f t="shared" si="52"/>
        <v>236.95564612142542</v>
      </c>
      <c r="CZ60" s="59">
        <f t="shared" si="52"/>
        <v>182.55821330256688</v>
      </c>
      <c r="DA60" s="63">
        <f t="shared" si="52"/>
        <v>34.735841079211333</v>
      </c>
    </row>
    <row r="61" spans="2:105" ht="16" customHeight="1">
      <c r="B61" s="39"/>
      <c r="C61" s="39"/>
      <c r="D61" s="39"/>
      <c r="E61" s="39"/>
    </row>
    <row r="62" spans="2:105" ht="16" customHeight="1">
      <c r="B62" s="41" t="s">
        <v>70</v>
      </c>
      <c r="C62" s="39"/>
      <c r="D62" s="39"/>
      <c r="E62" s="39"/>
      <c r="G62" s="41" t="s">
        <v>70</v>
      </c>
      <c r="L62" s="41" t="s">
        <v>70</v>
      </c>
      <c r="Q62" s="41" t="s">
        <v>70</v>
      </c>
      <c r="V62" s="41" t="s">
        <v>70</v>
      </c>
      <c r="AA62" s="41" t="s">
        <v>70</v>
      </c>
      <c r="AF62" s="41" t="s">
        <v>70</v>
      </c>
      <c r="AK62" s="41" t="s">
        <v>70</v>
      </c>
      <c r="AP62" s="41" t="s">
        <v>70</v>
      </c>
      <c r="AU62" s="41" t="s">
        <v>70</v>
      </c>
      <c r="AZ62" s="41" t="s">
        <v>70</v>
      </c>
      <c r="BE62" s="41" t="s">
        <v>70</v>
      </c>
      <c r="BJ62" s="41" t="s">
        <v>70</v>
      </c>
      <c r="BO62" s="41" t="s">
        <v>70</v>
      </c>
      <c r="BT62" s="41" t="s">
        <v>70</v>
      </c>
      <c r="BY62" s="41" t="s">
        <v>70</v>
      </c>
      <c r="CD62" s="41" t="s">
        <v>70</v>
      </c>
      <c r="CI62" s="41" t="s">
        <v>70</v>
      </c>
      <c r="CN62" s="41" t="s">
        <v>70</v>
      </c>
      <c r="CS62" s="41" t="s">
        <v>70</v>
      </c>
      <c r="CX62" s="41" t="s">
        <v>70</v>
      </c>
    </row>
    <row r="63" spans="2:105" ht="16" customHeight="1">
      <c r="B63" s="41"/>
      <c r="C63" s="39"/>
      <c r="D63" s="39"/>
      <c r="E63" s="39"/>
      <c r="G63" s="41"/>
      <c r="L63" s="41"/>
      <c r="Q63" s="41"/>
      <c r="V63" s="41"/>
      <c r="AA63" s="41"/>
      <c r="AF63" s="41"/>
      <c r="AK63" s="41"/>
      <c r="AP63" s="41"/>
      <c r="AU63" s="41"/>
      <c r="AZ63" s="41"/>
      <c r="BE63" s="41"/>
      <c r="BJ63" s="41"/>
      <c r="BO63" s="41"/>
      <c r="BT63" s="41"/>
      <c r="BY63" s="41"/>
      <c r="CD63" s="41"/>
      <c r="CI63" s="41"/>
      <c r="CN63" s="41"/>
      <c r="CS63" s="41"/>
      <c r="CX63" s="41"/>
    </row>
    <row r="64" spans="2:105" ht="16" customHeight="1">
      <c r="B64" s="39"/>
      <c r="C64" s="47" t="s">
        <v>17</v>
      </c>
      <c r="D64" s="47" t="s">
        <v>18</v>
      </c>
      <c r="E64" s="47" t="s">
        <v>19</v>
      </c>
      <c r="H64" s="47" t="s">
        <v>17</v>
      </c>
      <c r="I64" s="47" t="s">
        <v>18</v>
      </c>
      <c r="J64" s="47" t="s">
        <v>19</v>
      </c>
      <c r="M64" s="47" t="s">
        <v>17</v>
      </c>
      <c r="N64" s="47" t="s">
        <v>18</v>
      </c>
      <c r="O64" s="47" t="s">
        <v>19</v>
      </c>
      <c r="R64" s="47" t="s">
        <v>17</v>
      </c>
      <c r="S64" s="47" t="s">
        <v>18</v>
      </c>
      <c r="T64" s="47" t="s">
        <v>19</v>
      </c>
      <c r="W64" s="47" t="s">
        <v>17</v>
      </c>
      <c r="X64" s="47" t="s">
        <v>18</v>
      </c>
      <c r="Y64" s="47" t="s">
        <v>19</v>
      </c>
      <c r="AB64" s="47" t="s">
        <v>17</v>
      </c>
      <c r="AC64" s="47" t="s">
        <v>18</v>
      </c>
      <c r="AD64" s="47" t="s">
        <v>19</v>
      </c>
      <c r="AG64" s="47" t="s">
        <v>17</v>
      </c>
      <c r="AH64" s="47" t="s">
        <v>18</v>
      </c>
      <c r="AI64" s="47" t="s">
        <v>19</v>
      </c>
      <c r="AL64" s="47" t="s">
        <v>17</v>
      </c>
      <c r="AM64" s="47" t="s">
        <v>18</v>
      </c>
      <c r="AN64" s="47" t="s">
        <v>19</v>
      </c>
      <c r="AQ64" s="47" t="s">
        <v>17</v>
      </c>
      <c r="AR64" s="47" t="s">
        <v>18</v>
      </c>
      <c r="AS64" s="47" t="s">
        <v>19</v>
      </c>
      <c r="AV64" s="47" t="s">
        <v>17</v>
      </c>
      <c r="AW64" s="47" t="s">
        <v>18</v>
      </c>
      <c r="AX64" s="47" t="s">
        <v>19</v>
      </c>
      <c r="BA64" s="47" t="s">
        <v>17</v>
      </c>
      <c r="BB64" s="47" t="s">
        <v>18</v>
      </c>
      <c r="BC64" s="47" t="s">
        <v>19</v>
      </c>
      <c r="BF64" s="47" t="s">
        <v>17</v>
      </c>
      <c r="BG64" s="47" t="s">
        <v>18</v>
      </c>
      <c r="BH64" s="47" t="s">
        <v>19</v>
      </c>
      <c r="BK64" s="47" t="s">
        <v>17</v>
      </c>
      <c r="BL64" s="47" t="s">
        <v>18</v>
      </c>
      <c r="BM64" s="47" t="s">
        <v>19</v>
      </c>
      <c r="BP64" s="47" t="s">
        <v>17</v>
      </c>
      <c r="BQ64" s="47" t="s">
        <v>18</v>
      </c>
      <c r="BR64" s="47" t="s">
        <v>19</v>
      </c>
      <c r="BU64" s="47" t="s">
        <v>17</v>
      </c>
      <c r="BV64" s="47" t="s">
        <v>18</v>
      </c>
      <c r="BW64" s="47" t="s">
        <v>19</v>
      </c>
      <c r="BZ64" s="47" t="s">
        <v>17</v>
      </c>
      <c r="CA64" s="47" t="s">
        <v>18</v>
      </c>
      <c r="CB64" s="47" t="s">
        <v>19</v>
      </c>
      <c r="CE64" s="47" t="s">
        <v>17</v>
      </c>
      <c r="CF64" s="47" t="s">
        <v>18</v>
      </c>
      <c r="CG64" s="47" t="s">
        <v>19</v>
      </c>
      <c r="CJ64" s="47" t="s">
        <v>17</v>
      </c>
      <c r="CK64" s="47" t="s">
        <v>18</v>
      </c>
      <c r="CL64" s="47" t="s">
        <v>19</v>
      </c>
      <c r="CO64" s="47" t="s">
        <v>17</v>
      </c>
      <c r="CP64" s="47" t="s">
        <v>18</v>
      </c>
      <c r="CQ64" s="47" t="s">
        <v>19</v>
      </c>
      <c r="CT64" s="47" t="s">
        <v>17</v>
      </c>
      <c r="CU64" s="47" t="s">
        <v>18</v>
      </c>
      <c r="CV64" s="47" t="s">
        <v>19</v>
      </c>
      <c r="CY64" s="47" t="s">
        <v>17</v>
      </c>
      <c r="CZ64" s="47" t="s">
        <v>18</v>
      </c>
      <c r="DA64" s="47" t="s">
        <v>19</v>
      </c>
    </row>
    <row r="65" spans="2:105" ht="16" customHeight="1">
      <c r="B65" s="54" t="s">
        <v>41</v>
      </c>
      <c r="C65" s="57">
        <f>C45*(COS($C$35*C60)-C46)</f>
        <v>-3.4631832860493179</v>
      </c>
      <c r="D65" s="57">
        <f>D45*(COS($C$35*D60)-D46)</f>
        <v>-8.4810837310046239</v>
      </c>
      <c r="E65" s="61">
        <f>E45*(COS($C$35*E60)-E46)</f>
        <v>-17.980589375850322</v>
      </c>
      <c r="G65" s="54" t="s">
        <v>41</v>
      </c>
      <c r="H65" s="57">
        <f>H45*(COS($C$35*H60)-H46)</f>
        <v>-5.0526662485913558</v>
      </c>
      <c r="I65" s="57">
        <f>I45*(COS($C$35*I60)-I46)</f>
        <v>-9.3864862756343097</v>
      </c>
      <c r="J65" s="61">
        <f>J45*(COS($C$35*J60)-J46)</f>
        <v>-17.309971412832329</v>
      </c>
      <c r="L65" s="54" t="s">
        <v>41</v>
      </c>
      <c r="M65" s="57">
        <f>M45*(COS($C$35*M60)-M46)</f>
        <v>-5.4239097127662106</v>
      </c>
      <c r="N65" s="57">
        <f>N45*(COS($C$35*N60)-N46)</f>
        <v>-9.9263937677167107</v>
      </c>
      <c r="O65" s="61">
        <f>O45*(COS($C$35*O60)-O46)</f>
        <v>-16.553651074393986</v>
      </c>
      <c r="Q65" s="54" t="s">
        <v>41</v>
      </c>
      <c r="R65" s="57">
        <f>R45*(COS($C$35*R60)-R46)</f>
        <v>4.8005282670159204</v>
      </c>
      <c r="S65" s="57">
        <f>S45*(COS($C$35*S60)-S46)</f>
        <v>6.8537072670903214</v>
      </c>
      <c r="T65" s="61">
        <f>T45*(COS($C$35*T60)-T46)</f>
        <v>-9.7917425624296968</v>
      </c>
      <c r="V65" s="54" t="s">
        <v>41</v>
      </c>
      <c r="W65" s="57">
        <f>W45*(COS($C$35*W60)-W46)</f>
        <v>-1.7992400887508524</v>
      </c>
      <c r="X65" s="57">
        <f>X45*(COS($C$35*X60)-X46)</f>
        <v>-10.020712904606308</v>
      </c>
      <c r="Y65" s="61">
        <f>Y45*(COS($C$35*Y60)-Y46)</f>
        <v>-11.482530750357659</v>
      </c>
      <c r="AA65" s="54" t="s">
        <v>41</v>
      </c>
      <c r="AB65" s="57">
        <f>AB45*(COS($C$35*AB60)-AB46)</f>
        <v>-5.2546377189978966</v>
      </c>
      <c r="AC65" s="57">
        <f>AC45*(COS($C$35*AC60)-AC46)</f>
        <v>5.0884782270568643</v>
      </c>
      <c r="AD65" s="61">
        <f>AD45*(COS($C$35*AD60)-AD46)</f>
        <v>18.377387064117514</v>
      </c>
      <c r="AF65" s="54" t="s">
        <v>41</v>
      </c>
      <c r="AG65" s="57">
        <f>AG45*(COS($C$35*AG60)-AG46)</f>
        <v>1.0548475692095201</v>
      </c>
      <c r="AH65" s="57">
        <f>AH45*(COS($C$35*AH60)-AH46)</f>
        <v>-9.24659328992537E-2</v>
      </c>
      <c r="AI65" s="61">
        <f>AI45*(COS($C$35*AI60)-AI46)</f>
        <v>-11.709892898538088</v>
      </c>
      <c r="AK65" s="54" t="s">
        <v>41</v>
      </c>
      <c r="AL65" s="57">
        <f>AL45*(COS($C$35*AL60)-AL46)</f>
        <v>4.681799911184596</v>
      </c>
      <c r="AM65" s="57">
        <f>AM45*(COS($C$35*AM60)-AM46)</f>
        <v>-8.0744203005203836</v>
      </c>
      <c r="AN65" s="61">
        <f>AN45*(COS($C$35*AN60)-AN46)</f>
        <v>-9.7436775613308839</v>
      </c>
      <c r="AP65" s="54" t="s">
        <v>41</v>
      </c>
      <c r="AQ65" s="57">
        <f>AQ45*(COS($C$35*AQ60)-AQ46)</f>
        <v>-2.1464768745264928</v>
      </c>
      <c r="AR65" s="57">
        <f>AR45*(COS($C$35*AR60)-AR46)</f>
        <v>8.9902254516396098</v>
      </c>
      <c r="AS65" s="61">
        <f>AS45*(COS($C$35*AS60)-AS46)</f>
        <v>18.165761766438568</v>
      </c>
      <c r="AU65" s="54" t="s">
        <v>41</v>
      </c>
      <c r="AV65" s="57">
        <f>AV45*(COS($C$35*AV60)-AV46)</f>
        <v>-5.1695946187976789</v>
      </c>
      <c r="AW65" s="57">
        <f>AW45*(COS($C$35*AW60)-AW46)</f>
        <v>-7.0869878694866184</v>
      </c>
      <c r="AX65" s="61">
        <f>AX45*(COS($C$35*AX60)-AX46)</f>
        <v>-13.47448242170187</v>
      </c>
      <c r="AZ65" s="54" t="s">
        <v>41</v>
      </c>
      <c r="BA65" s="57">
        <f>BA45*(COS($C$35*BA60)-BA46)</f>
        <v>1.3703307275023584</v>
      </c>
      <c r="BB65" s="57">
        <f>BB45*(COS($C$35*BB60)-BB46)</f>
        <v>-1.6171082148365945</v>
      </c>
      <c r="BC65" s="61">
        <f>BC45*(COS($C$35*BC60)-BC46)</f>
        <v>-7.8981039899244383</v>
      </c>
      <c r="BE65" s="54" t="s">
        <v>41</v>
      </c>
      <c r="BF65" s="57">
        <f>BF45*(COS($C$35*BF60)-BF46)</f>
        <v>4.5378364843815335</v>
      </c>
      <c r="BG65" s="57">
        <f>BG45*(COS($C$35*BG60)-BG46)</f>
        <v>6.2892181227688466</v>
      </c>
      <c r="BH65" s="61">
        <f>BH45*(COS($C$35*BH60)-BH46)</f>
        <v>17.681822540839065</v>
      </c>
      <c r="BJ65" s="54" t="s">
        <v>41</v>
      </c>
      <c r="BK65" s="57">
        <f>BK45*(COS($C$35*BK60)-BK46)</f>
        <v>-2.4833667901426337</v>
      </c>
      <c r="BL65" s="57">
        <f>BL45*(COS($C$35*BL60)-BL46)</f>
        <v>-10.078884696963364</v>
      </c>
      <c r="BM65" s="61">
        <f>BM45*(COS($C$35*BM60)-BM46)</f>
        <v>-15.06667200580681</v>
      </c>
      <c r="BO65" s="54" t="s">
        <v>41</v>
      </c>
      <c r="BP65" s="57">
        <f>BP45*(COS($C$35*BP60)-BP46)</f>
        <v>-5.0651182913151365</v>
      </c>
      <c r="BQ65" s="57">
        <f>BQ45*(COS($C$35*BQ60)-BQ46)</f>
        <v>5.7447129542201241</v>
      </c>
      <c r="BR65" s="61">
        <f>BR45*(COS($C$35*BR60)-BR46)</f>
        <v>-5.9657470085811086</v>
      </c>
      <c r="BT65" s="54" t="s">
        <v>41</v>
      </c>
      <c r="BU65" s="57">
        <f>BU45*(COS($C$35*BU60)-BU46)</f>
        <v>1.6802752180148663</v>
      </c>
      <c r="BV65" s="57">
        <f>BV45*(COS($C$35*BV60)-BV46)</f>
        <v>-0.90257067948838721</v>
      </c>
      <c r="BW65" s="61">
        <f>BW45*(COS($C$35*BW60)-BW46)</f>
        <v>16.9281727104818</v>
      </c>
      <c r="BY65" s="54" t="s">
        <v>41</v>
      </c>
      <c r="BZ65" s="57">
        <f>BZ45*(COS($C$35*BZ60)-BZ46)</f>
        <v>4.3691085975109765</v>
      </c>
      <c r="CA65" s="57">
        <f>CA45*(COS($C$35*CA60)-CA46)</f>
        <v>-7.5730331097412433</v>
      </c>
      <c r="CB65" s="61">
        <f>CB45*(COS($C$35*CB60)-CB46)</f>
        <v>-16.470952421694847</v>
      </c>
      <c r="CD65" s="54" t="s">
        <v>41</v>
      </c>
      <c r="CE65" s="57">
        <f>CE45*(COS($C$35*CE60)-CE46)</f>
        <v>-2.8084543501477408</v>
      </c>
      <c r="CF65" s="57">
        <f>CF45*(COS($C$35*CF60)-CF46)</f>
        <v>9.0244111988665097</v>
      </c>
      <c r="CG65" s="61">
        <f>CG45*(COS($C$35*CG60)-CG46)</f>
        <v>-3.9674471682638304</v>
      </c>
      <c r="CI65" s="54" t="s">
        <v>41</v>
      </c>
      <c r="CJ65" s="57">
        <f>CJ45*(COS($C$35*CJ60)-CJ46)</f>
        <v>-4.9418246303273135</v>
      </c>
      <c r="CK65" s="57">
        <f>CK45*(COS($C$35*CK60)-CK46)</f>
        <v>-7.6313952999351837</v>
      </c>
      <c r="CL65" s="61">
        <f>CL45*(COS($C$35*CL60)-CL46)</f>
        <v>15.912571626031264</v>
      </c>
      <c r="CN65" s="54" t="s">
        <v>41</v>
      </c>
      <c r="CO65" s="57">
        <f>CO45*(COS($C$35*CO60)-CO46)</f>
        <v>1.9833054372958845</v>
      </c>
      <c r="CP65" s="57">
        <f>CP45*(COS($C$35*CP60)-CP46)</f>
        <v>-0.81243694016474055</v>
      </c>
      <c r="CQ65" s="61">
        <f>CQ45*(COS($C$35*CQ60)-CQ46)</f>
        <v>-17.675098899307692</v>
      </c>
      <c r="CS65" s="54" t="s">
        <v>41</v>
      </c>
      <c r="CT65" s="57">
        <f>CT45*(COS($C$35*CT60)-CT46)</f>
        <v>4.1762726511680217</v>
      </c>
      <c r="CU65" s="57">
        <f>CU45*(COS($C$35*CU60)-CU46)</f>
        <v>5.6737085590437113</v>
      </c>
      <c r="CV65" s="61">
        <f>CV45*(COS($C$35*CV60)-CV46)</f>
        <v>-1.9249751593154576</v>
      </c>
      <c r="CX65" s="54" t="s">
        <v>41</v>
      </c>
      <c r="CY65" s="57">
        <f>CY45*(COS($C$35*CY60)-CY46)</f>
        <v>-3.1203982425853218</v>
      </c>
      <c r="CZ65" s="57">
        <f>CZ45*(COS($C$35*CZ60)-CZ46)</f>
        <v>-10.075446689330219</v>
      </c>
      <c r="DA65" s="61">
        <f>DA45*(COS($C$35*DA60)-DA46)</f>
        <v>14.648051848153365</v>
      </c>
    </row>
    <row r="66" spans="2:105" ht="16" customHeight="1">
      <c r="B66" s="55" t="s">
        <v>42</v>
      </c>
      <c r="C66" s="58">
        <f>C45*(SQRT(1-C46*C46)*SIN($C$35*C60))</f>
        <v>4.0888053083995128</v>
      </c>
      <c r="D66" s="58">
        <f>D45*(SQRT(1-D46*D46)*SIN($C$35*D60))</f>
        <v>5.2906083937499844</v>
      </c>
      <c r="E66" s="62">
        <f>E45*(SQRT(1-E46*E46)*SIN($C$35*E60))</f>
        <v>-8.7352598098669816</v>
      </c>
      <c r="G66" s="55" t="s">
        <v>42</v>
      </c>
      <c r="H66" s="58">
        <f>H45*(SQRT(1-H46*H46)*SIN($C$35*H60))</f>
        <v>2.0037723215483165</v>
      </c>
      <c r="I66" s="58">
        <f>I45*(SQRT(1-I46*I46)*SIN($C$35*I60))</f>
        <v>3.5805275808873169</v>
      </c>
      <c r="J66" s="62">
        <f>J45*(SQRT(1-J46*J46)*SIN($C$35*J60))</f>
        <v>-9.9349849175539493</v>
      </c>
      <c r="L66" s="55" t="s">
        <v>42</v>
      </c>
      <c r="M66" s="58">
        <f>M45*(SQRT(1-M46*M46)*SIN($C$35*M60))</f>
        <v>-0.56744178566030423</v>
      </c>
      <c r="N66" s="58">
        <f>N45*(SQRT(1-N46*N46)*SIN($C$35*N60))</f>
        <v>1.7308652125805291</v>
      </c>
      <c r="O66" s="62">
        <f>O45*(SQRT(1-O46*O46)*SIN($C$35*O60))</f>
        <v>-11.085506555272671</v>
      </c>
      <c r="Q66" s="55" t="s">
        <v>42</v>
      </c>
      <c r="R66" s="58">
        <f>R45*(SQRT(1-R46*R46)*SIN($C$35*R60))</f>
        <v>-1.3222896549874621</v>
      </c>
      <c r="S66" s="58">
        <f>S45*(SQRT(1-S46*S46)*SIN($C$35*S60))</f>
        <v>6.0545557771326424</v>
      </c>
      <c r="T66" s="62">
        <f>T45*(SQRT(1-T46*T46)*SIN($C$35*T60))</f>
        <v>16.933365701982204</v>
      </c>
      <c r="V66" s="55" t="s">
        <v>42</v>
      </c>
      <c r="W66" s="58">
        <f>W45*(SQRT(1-W46*W46)*SIN($C$35*W60))</f>
        <v>-4.9564809168502908</v>
      </c>
      <c r="X66" s="58">
        <f>X45*(SQRT(1-X46*X46)*SIN($C$35*X60))</f>
        <v>1.1045387035718119</v>
      </c>
      <c r="Y66" s="62">
        <f>Y45*(SQRT(1-Y46*Y46)*SIN($C$35*Y60))</f>
        <v>-15.929640626569245</v>
      </c>
      <c r="AA66" s="55" t="s">
        <v>42</v>
      </c>
      <c r="AB66" s="58">
        <f>AB45*(SQRT(1-AB46*AB46)*SIN($C$35*AB60))</f>
        <v>1.3734751876840079</v>
      </c>
      <c r="AC66" s="58">
        <f>AC45*(SQRT(1-AC46*AC46)*SIN($C$35*AC60))</f>
        <v>-7.7161890371984629</v>
      </c>
      <c r="AD66" s="62">
        <f>AD45*(SQRT(1-AD46*AD46)*SIN($C$35*AD60))</f>
        <v>0.10736737554727473</v>
      </c>
      <c r="AF66" s="55" t="s">
        <v>42</v>
      </c>
      <c r="AG66" s="58">
        <f>AG45*(SQRT(1-AG46*AG46)*SIN($C$35*AG60))</f>
        <v>5.0334428159039186</v>
      </c>
      <c r="AH66" s="58">
        <f>AH45*(SQRT(1-AH46*AH46)*SIN($C$35*AH60))</f>
        <v>9.5300093180906735</v>
      </c>
      <c r="AI66" s="62">
        <f>AI45*(SQRT(1-AI46*AI46)*SIN($C$35*AI60))</f>
        <v>15.794778094378062</v>
      </c>
      <c r="AK66" s="55" t="s">
        <v>42</v>
      </c>
      <c r="AL66" s="58">
        <f>AL45*(SQRT(1-AL46*AL46)*SIN($C$35*AL60))</f>
        <v>-1.6746651358826403</v>
      </c>
      <c r="AM66" s="58">
        <f>AM45*(SQRT(1-AM46*AM46)*SIN($C$35*AM60))</f>
        <v>-5.854264207671541</v>
      </c>
      <c r="AN66" s="62">
        <f>AN45*(SQRT(1-AN46*AN46)*SIN($C$35*AN60))</f>
        <v>-16.986469852053627</v>
      </c>
      <c r="AP66" s="55" t="s">
        <v>42</v>
      </c>
      <c r="AQ66" s="58">
        <f>AQ45*(SQRT(1-AQ46*AQ46)*SIN($C$35*AQ60))</f>
        <v>-4.8377165710948349</v>
      </c>
      <c r="AR66" s="58">
        <f>AR45*(SQRT(1-AR46*AR46)*SIN($C$35*AR60))</f>
        <v>-0.80769337282955178</v>
      </c>
      <c r="AS66" s="62">
        <f>AS45*(SQRT(1-AS46*AS46)*SIN($C$35*AS60))</f>
        <v>2.3829283522950742</v>
      </c>
      <c r="AU66" s="55" t="s">
        <v>42</v>
      </c>
      <c r="AV66" s="58">
        <f>AV45*(SQRT(1-AV46*AV46)*SIN($C$35*AV60))</f>
        <v>1.6888027350121757</v>
      </c>
      <c r="AW66" s="58">
        <f>AW45*(SQRT(1-AW46*AW46)*SIN($C$35*AW60))</f>
        <v>6.9392569586944637</v>
      </c>
      <c r="AX66" s="62">
        <f>AX45*(SQRT(1-AX46*AX46)*SIN($C$35*AX60))</f>
        <v>14.463458389906679</v>
      </c>
      <c r="AZ66" s="55" t="s">
        <v>42</v>
      </c>
      <c r="BA66" s="58">
        <f>BA45*(SQRT(1-BA46*BA46)*SIN($C$35*BA60))</f>
        <v>4.9371440102044772</v>
      </c>
      <c r="BB66" s="58">
        <f>BB45*(SQRT(1-BB46*BB46)*SIN($C$35*BB60))</f>
        <v>-9.4781024005555761</v>
      </c>
      <c r="BC66" s="62">
        <f>BC45*(SQRT(1-BC46*BC46)*SIN($C$35*BC60))</f>
        <v>-17.84286406729635</v>
      </c>
      <c r="BE66" s="55" t="s">
        <v>42</v>
      </c>
      <c r="BF66" s="58">
        <f>BF45*(SQRT(1-BF46*BF46)*SIN($C$35*BF60))</f>
        <v>-2.0197698319953985</v>
      </c>
      <c r="BG66" s="58">
        <f>BG45*(SQRT(1-BG46*BG46)*SIN($C$35*BG60))</f>
        <v>6.6821104682455594</v>
      </c>
      <c r="BH66" s="62">
        <f>BH45*(SQRT(1-BH46*BH46)*SIN($C$35*BH60))</f>
        <v>4.6347924948265957</v>
      </c>
      <c r="BJ66" s="55" t="s">
        <v>42</v>
      </c>
      <c r="BK66" s="58">
        <f>BK45*(SQRT(1-BK46*BK46)*SIN($C$35*BK60))</f>
        <v>-4.6971157656092455</v>
      </c>
      <c r="BL66" s="58">
        <f>BL45*(SQRT(1-BL46*BL46)*SIN($C$35*BL60))</f>
        <v>0.34040318443340656</v>
      </c>
      <c r="BM66" s="62">
        <f>BM45*(SQRT(1-BM46*BM46)*SIN($C$35*BM60))</f>
        <v>12.961234642412983</v>
      </c>
      <c r="BO66" s="55" t="s">
        <v>42</v>
      </c>
      <c r="BP66" s="58">
        <f>BP45*(SQRT(1-BP46*BP46)*SIN($C$35*BP60))</f>
        <v>1.996209721200455</v>
      </c>
      <c r="BQ66" s="58">
        <f>BQ45*(SQRT(1-BQ46*BQ46)*SIN($C$35*BQ60))</f>
        <v>-7.1943447062221058</v>
      </c>
      <c r="BR66" s="62">
        <f>BR45*(SQRT(1-BR46*BR46)*SIN($C$35*BR60))</f>
        <v>-18.488529359259097</v>
      </c>
      <c r="BT66" s="55" t="s">
        <v>42</v>
      </c>
      <c r="BU66" s="58">
        <f>BU45*(SQRT(1-BU46*BU46)*SIN($C$35*BU60))</f>
        <v>4.8189707076374901</v>
      </c>
      <c r="BV66" s="58">
        <f>BV45*(SQRT(1-BV46*BV46)*SIN($C$35*BV60))</f>
        <v>9.5327801050628267</v>
      </c>
      <c r="BW66" s="62">
        <f>BW45*(SQRT(1-BW46*BW46)*SIN($C$35*BW60))</f>
        <v>6.8280242271693687</v>
      </c>
      <c r="BY66" s="55" t="s">
        <v>42</v>
      </c>
      <c r="BZ66" s="58">
        <f>BZ45*(SQRT(1-BZ46*BZ46)*SIN($C$35*BZ60))</f>
        <v>-2.3556177187546004</v>
      </c>
      <c r="CA66" s="58">
        <f>CA45*(SQRT(1-CA46*CA46)*SIN($C$35*CA60))</f>
        <v>-6.4469861003351658</v>
      </c>
      <c r="CB66" s="62">
        <f>CB45*(SQRT(1-CB46*CB46)*SIN($C$35*CB60))</f>
        <v>11.311327576879224</v>
      </c>
      <c r="CD66" s="55" t="s">
        <v>42</v>
      </c>
      <c r="CE66" s="58">
        <f>CE45*(SQRT(1-CE46*CE46)*SIN($C$35*CE60))</f>
        <v>-4.5356935143134134</v>
      </c>
      <c r="CF66" s="58">
        <f>CF45*(SQRT(1-CF46*CF46)*SIN($C$35*CF60))</f>
        <v>4.7759715183612744E-2</v>
      </c>
      <c r="CG66" s="62">
        <f>CG45*(SQRT(1-CG46*CG46)*SIN($C$35*CG60))</f>
        <v>-18.914647293388995</v>
      </c>
      <c r="CI66" s="55" t="s">
        <v>42</v>
      </c>
      <c r="CJ66" s="58">
        <f>CJ45*(SQRT(1-CJ46*CJ46)*SIN($C$35*CJ60))</f>
        <v>2.2946353275056368</v>
      </c>
      <c r="CK66" s="58">
        <f>CK45*(SQRT(1-CK46*CK46)*SIN($C$35*CK60))</f>
        <v>6.3828439999316204</v>
      </c>
      <c r="CL66" s="62">
        <f>CL45*(SQRT(1-CL46*CL46)*SIN($C$35*CL60))</f>
        <v>8.9276930072312748</v>
      </c>
      <c r="CN66" s="55" t="s">
        <v>42</v>
      </c>
      <c r="CO66" s="58">
        <f>CO45*(SQRT(1-CO46*CO46)*SIN($C$35*CO60))</f>
        <v>4.6790887256039824</v>
      </c>
      <c r="CP66" s="58">
        <f>CP45*(SQRT(1-CP46*CP46)*SIN($C$35*CP60))</f>
        <v>-9.5358645986308019</v>
      </c>
      <c r="CQ66" s="62">
        <f>CQ45*(SQRT(1-CQ46*CQ46)*SIN($C$35*CQ60))</f>
        <v>9.5378061593891417</v>
      </c>
      <c r="CS66" s="55" t="s">
        <v>42</v>
      </c>
      <c r="CT66" s="58">
        <f>CT45*(SQRT(1-CT46*CT46)*SIN($C$35*CT60))</f>
        <v>-2.6802445544634539</v>
      </c>
      <c r="CU66" s="58">
        <f>CU45*(SQRT(1-CU46*CU46)*SIN($C$35*CU60))</f>
        <v>7.2554752485438305</v>
      </c>
      <c r="CV66" s="62">
        <f>CV45*(SQRT(1-CV46*CV46)*SIN($C$35*CV60))</f>
        <v>-19.113924220122463</v>
      </c>
      <c r="CX66" s="55" t="s">
        <v>42</v>
      </c>
      <c r="CY66" s="58">
        <f>CY45*(SQRT(1-CY46*CY46)*SIN($C$35*CY60))</f>
        <v>-4.3545592698371314</v>
      </c>
      <c r="CZ66" s="58">
        <f>CZ45*(SQRT(1-CZ46*CZ46)*SIN($C$35*CZ60))</f>
        <v>-0.42581349074404995</v>
      </c>
      <c r="DA66" s="62">
        <f>DA45*(SQRT(1-DA46*DA46)*SIN($C$35*DA60))</f>
        <v>10.899824060852419</v>
      </c>
    </row>
    <row r="67" spans="2:105" ht="16" customHeight="1">
      <c r="B67" s="55" t="s">
        <v>43</v>
      </c>
      <c r="C67" s="58">
        <f>(1/$C$35)*ATAN2(C65,C66)</f>
        <v>130.26431524265024</v>
      </c>
      <c r="D67" s="58">
        <f>(1/$C$35)*ATAN2(D65,D66)</f>
        <v>148.04355821683711</v>
      </c>
      <c r="E67" s="62">
        <f>(1/$C$35)*ATAN2(E65,E66)</f>
        <v>-154.08877218480998</v>
      </c>
      <c r="G67" s="55" t="s">
        <v>43</v>
      </c>
      <c r="H67" s="58">
        <f>(1/$C$35)*ATAN2(H65,H66)</f>
        <v>158.36785099709144</v>
      </c>
      <c r="I67" s="58">
        <f>(1/$C$35)*ATAN2(I65,I66)</f>
        <v>159.12036877007066</v>
      </c>
      <c r="J67" s="62">
        <f>(1/$C$35)*ATAN2(J65,J66)</f>
        <v>-150.14651313050635</v>
      </c>
      <c r="L67" s="55" t="s">
        <v>43</v>
      </c>
      <c r="M67" s="58">
        <f>(1/$C$35)*ATAN2(M65,M66)</f>
        <v>-174.02752279342968</v>
      </c>
      <c r="N67" s="58">
        <f>(1/$C$35)*ATAN2(N65,N66)</f>
        <v>170.10878235991464</v>
      </c>
      <c r="O67" s="62">
        <f>(1/$C$35)*ATAN2(O65,O66)</f>
        <v>-146.19091134604753</v>
      </c>
      <c r="Q67" s="55" t="s">
        <v>43</v>
      </c>
      <c r="R67" s="58">
        <f>(1/$C$35)*ATAN2(R65,R66)</f>
        <v>-15.400042931368567</v>
      </c>
      <c r="S67" s="58">
        <f>(1/$C$35)*ATAN2(S65,S66)</f>
        <v>41.457335743260536</v>
      </c>
      <c r="T67" s="62">
        <f>(1/$C$35)*ATAN2(T65,T66)</f>
        <v>120.03870848563571</v>
      </c>
      <c r="V67" s="55" t="s">
        <v>43</v>
      </c>
      <c r="W67" s="58">
        <f>(1/$C$35)*ATAN2(W65,W66)</f>
        <v>-109.9512803878677</v>
      </c>
      <c r="X67" s="58">
        <f>(1/$C$35)*ATAN2(X65,X66)</f>
        <v>173.70993262594024</v>
      </c>
      <c r="Y67" s="62">
        <f>(1/$C$35)*ATAN2(Y65,Y66)</f>
        <v>-125.78511842377667</v>
      </c>
      <c r="AA67" s="55" t="s">
        <v>43</v>
      </c>
      <c r="AB67" s="58">
        <f>(1/$C$35)*ATAN2(AB65,AB66)</f>
        <v>165.35156359409851</v>
      </c>
      <c r="AC67" s="58">
        <f>(1/$C$35)*ATAN2(AC65,AC66)</f>
        <v>-56.596951875825162</v>
      </c>
      <c r="AD67" s="62">
        <f>(1/$C$35)*ATAN2(AD65,AD66)</f>
        <v>0.33473896282583693</v>
      </c>
      <c r="AF67" s="55" t="s">
        <v>43</v>
      </c>
      <c r="AG67" s="58">
        <f>(1/$C$35)*ATAN2(AG65,AG66)</f>
        <v>78.163939895086642</v>
      </c>
      <c r="AH67" s="58">
        <f>(1/$C$35)*ATAN2(AH65,AH66)</f>
        <v>90.555900974182236</v>
      </c>
      <c r="AI67" s="62">
        <f>(1/$C$35)*ATAN2(AI65,AI66)</f>
        <v>126.55240535340842</v>
      </c>
      <c r="AK67" s="55" t="s">
        <v>43</v>
      </c>
      <c r="AL67" s="58">
        <f>(1/$C$35)*ATAN2(AL65,AL66)</f>
        <v>-19.681970507720649</v>
      </c>
      <c r="AM67" s="58">
        <f>(1/$C$35)*ATAN2(AM65,AM66)</f>
        <v>-144.05644866098086</v>
      </c>
      <c r="AN67" s="62">
        <f>(1/$C$35)*ATAN2(AN65,AN66)</f>
        <v>-119.83918753989508</v>
      </c>
      <c r="AP67" s="55" t="s">
        <v>43</v>
      </c>
      <c r="AQ67" s="58">
        <f>(1/$C$35)*ATAN2(AQ65,AQ66)</f>
        <v>-113.92668344154862</v>
      </c>
      <c r="AR67" s="58">
        <f>(1/$C$35)*ATAN2(AR65,AR66)</f>
        <v>-5.1337435814928742</v>
      </c>
      <c r="AS67" s="62">
        <f>(1/$C$35)*ATAN2(AS65,AS66)</f>
        <v>7.4732129915725887</v>
      </c>
      <c r="AU67" s="55" t="s">
        <v>43</v>
      </c>
      <c r="AV67" s="58">
        <f>(1/$C$35)*ATAN2(AV65,AV66)</f>
        <v>161.90882470801691</v>
      </c>
      <c r="AW67" s="58">
        <f>(1/$C$35)*ATAN2(AW65,AW66)</f>
        <v>135.60344338951262</v>
      </c>
      <c r="AX67" s="62">
        <f>(1/$C$35)*ATAN2(AX65,AX66)</f>
        <v>132.97263160052381</v>
      </c>
      <c r="AZ67" s="55" t="s">
        <v>43</v>
      </c>
      <c r="BA67" s="58">
        <f>(1/$C$35)*ATAN2(BA65,BA66)</f>
        <v>74.487721015644524</v>
      </c>
      <c r="BB67" s="58">
        <f>(1/$C$35)*ATAN2(BB65,BB66)</f>
        <v>-99.682299413077004</v>
      </c>
      <c r="BC67" s="62">
        <f>(1/$C$35)*ATAN2(BC65,BC66)</f>
        <v>-113.87646991964169</v>
      </c>
      <c r="BE67" s="55" t="s">
        <v>43</v>
      </c>
      <c r="BF67" s="58">
        <f>(1/$C$35)*ATAN2(BF65,BF66)</f>
        <v>-23.993623071325178</v>
      </c>
      <c r="BG67" s="58">
        <f>(1/$C$35)*ATAN2(BG65,BG66)</f>
        <v>46.734918102876549</v>
      </c>
      <c r="BH67" s="62">
        <f>(1/$C$35)*ATAN2(BH65,BH66)</f>
        <v>14.688033719213825</v>
      </c>
      <c r="BJ67" s="55" t="s">
        <v>43</v>
      </c>
      <c r="BK67" s="58">
        <f>(1/$C$35)*ATAN2(BK65,BK66)</f>
        <v>-117.86542436222749</v>
      </c>
      <c r="BL67" s="58">
        <f>(1/$C$35)*ATAN2(BL65,BL66)</f>
        <v>178.06563368160499</v>
      </c>
      <c r="BM67" s="62">
        <f>(1/$C$35)*ATAN2(BM65,BM66)</f>
        <v>139.29595171267738</v>
      </c>
      <c r="BO67" s="55" t="s">
        <v>43</v>
      </c>
      <c r="BP67" s="58">
        <f>(1/$C$35)*ATAN2(BP65,BP66)</f>
        <v>158.49014397770469</v>
      </c>
      <c r="BQ67" s="58">
        <f>(1/$C$35)*ATAN2(BQ65,BQ66)</f>
        <v>-51.392495176128527</v>
      </c>
      <c r="BR67" s="62">
        <f>(1/$C$35)*ATAN2(BR65,BR66)</f>
        <v>-107.88348303131875</v>
      </c>
      <c r="BT67" s="55" t="s">
        <v>43</v>
      </c>
      <c r="BU67" s="58">
        <f>(1/$C$35)*ATAN2(BU65,BU66)</f>
        <v>70.77739524534303</v>
      </c>
      <c r="BV67" s="58">
        <f>(1/$C$35)*ATAN2(BV65,BV66)</f>
        <v>95.408683343740677</v>
      </c>
      <c r="BW67" s="62">
        <f>(1/$C$35)*ATAN2(BW65,BW66)</f>
        <v>21.966817588088691</v>
      </c>
      <c r="BY67" s="55" t="s">
        <v>43</v>
      </c>
      <c r="BZ67" s="58">
        <f>(1/$C$35)*ATAN2(BZ65,BZ66)</f>
        <v>-28.331456868442942</v>
      </c>
      <c r="CA67" s="58">
        <f>(1/$C$35)*ATAN2(CA65,CA66)</f>
        <v>-139.59197263840733</v>
      </c>
      <c r="CB67" s="62">
        <f>(1/$C$35)*ATAN2(CB65,CB66)</f>
        <v>145.52090105523214</v>
      </c>
      <c r="CD67" s="55" t="s">
        <v>43</v>
      </c>
      <c r="CE67" s="58">
        <f>(1/$C$35)*ATAN2(CE65,CE66)</f>
        <v>-121.76536173894375</v>
      </c>
      <c r="CF67" s="58">
        <f>(1/$C$35)*ATAN2(CF65,CF66)</f>
        <v>0.30322250431332315</v>
      </c>
      <c r="CG67" s="62">
        <f>(1/$C$35)*ATAN2(CG65,CG66)</f>
        <v>-101.8463493490775</v>
      </c>
      <c r="CI67" s="55" t="s">
        <v>43</v>
      </c>
      <c r="CJ67" s="58">
        <f>(1/$C$35)*ATAN2(CJ65,CJ66)</f>
        <v>155.09316386778821</v>
      </c>
      <c r="CK67" s="58">
        <f>(1/$C$35)*ATAN2(CK65,CK66)</f>
        <v>140.09113230429367</v>
      </c>
      <c r="CL67" s="62">
        <f>(1/$C$35)*ATAN2(CL65,CL66)</f>
        <v>29.294452620803256</v>
      </c>
      <c r="CN67" s="55" t="s">
        <v>43</v>
      </c>
      <c r="CO67" s="58">
        <f>(1/$C$35)*ATAN2(CO65,CO66)</f>
        <v>67.029575810423466</v>
      </c>
      <c r="CP67" s="58">
        <f>(1/$C$35)*ATAN2(CP65,CP66)</f>
        <v>-94.869727994917653</v>
      </c>
      <c r="CQ67" s="62">
        <f>(1/$C$35)*ATAN2(CQ65,CQ66)</f>
        <v>151.64789039947843</v>
      </c>
      <c r="CS67" s="55" t="s">
        <v>43</v>
      </c>
      <c r="CT67" s="58">
        <f>(1/$C$35)*ATAN2(CT65,CT66)</f>
        <v>-32.691499948022191</v>
      </c>
      <c r="CU67" s="58">
        <f>(1/$C$35)*ATAN2(CU65,CU66)</f>
        <v>51.974950651257814</v>
      </c>
      <c r="CV67" s="62">
        <f>(1/$C$35)*ATAN2(CV65,CV66)</f>
        <v>-95.750902698947641</v>
      </c>
      <c r="CX67" s="55" t="s">
        <v>43</v>
      </c>
      <c r="CY67" s="58">
        <f>(1/$C$35)*ATAN2(CY65,CY66)</f>
        <v>-125.62469745134887</v>
      </c>
      <c r="CZ67" s="58">
        <f>(1/$C$35)*ATAN2(CZ65,CZ66)</f>
        <v>-177.57997767437553</v>
      </c>
      <c r="DA67" s="62">
        <f>(1/$C$35)*ATAN2(DA65,DA66)</f>
        <v>36.653460741819281</v>
      </c>
    </row>
    <row r="68" spans="2:105" ht="16" customHeight="1">
      <c r="B68" s="55" t="s">
        <v>44</v>
      </c>
      <c r="C68" s="58">
        <f t="shared" ref="C68:E68" si="53">SQRT(C65*C65+C66*C66)</f>
        <v>5.3583549082500488</v>
      </c>
      <c r="D68" s="58">
        <f t="shared" si="53"/>
        <v>9.9959651073985398</v>
      </c>
      <c r="E68" s="62">
        <f t="shared" si="53"/>
        <v>19.990156533874835</v>
      </c>
      <c r="G68" s="55" t="s">
        <v>44</v>
      </c>
      <c r="H68" s="58">
        <f t="shared" ref="H68:J68" si="54">SQRT(H65*H65+H66*H66)</f>
        <v>5.4354889141876992</v>
      </c>
      <c r="I68" s="58">
        <f t="shared" si="54"/>
        <v>10.046208357393651</v>
      </c>
      <c r="J68" s="62">
        <f t="shared" si="54"/>
        <v>19.958432694605481</v>
      </c>
      <c r="L68" s="55" t="s">
        <v>44</v>
      </c>
      <c r="M68" s="58">
        <f t="shared" ref="M68:O68" si="55">SQRT(M65*M65+M66*M66)</f>
        <v>5.4535114148916009</v>
      </c>
      <c r="N68" s="58">
        <f t="shared" si="55"/>
        <v>10.07616929273653</v>
      </c>
      <c r="O68" s="62">
        <f t="shared" si="55"/>
        <v>19.922645895557611</v>
      </c>
      <c r="Q68" s="55" t="s">
        <v>44</v>
      </c>
      <c r="R68" s="58">
        <f t="shared" ref="R68:T68" si="56">SQRT(R65*R65+R66*R66)</f>
        <v>4.9793093470988259</v>
      </c>
      <c r="S68" s="58">
        <f t="shared" si="56"/>
        <v>9.1449958426112428</v>
      </c>
      <c r="T68" s="62">
        <f t="shared" si="56"/>
        <v>19.560600614653033</v>
      </c>
      <c r="V68" s="55" t="s">
        <v>44</v>
      </c>
      <c r="W68" s="58">
        <f t="shared" ref="W68:Y68" si="57">SQRT(W65*W65+W66*W66)</f>
        <v>5.2729468019381036</v>
      </c>
      <c r="X68" s="58">
        <f t="shared" si="57"/>
        <v>10.08140331820087</v>
      </c>
      <c r="Y68" s="62">
        <f t="shared" si="57"/>
        <v>19.636750314768342</v>
      </c>
      <c r="AA68" s="55" t="s">
        <v>44</v>
      </c>
      <c r="AB68" s="58">
        <f t="shared" ref="AB68:AD68" si="58">SQRT(AB65*AB65+AB66*AB66)</f>
        <v>5.4311740580742791</v>
      </c>
      <c r="AC68" s="58">
        <f t="shared" si="58"/>
        <v>9.2429532036580984</v>
      </c>
      <c r="AD68" s="62">
        <f t="shared" si="58"/>
        <v>18.377700701059577</v>
      </c>
      <c r="AF68" s="55" t="s">
        <v>44</v>
      </c>
      <c r="AG68" s="58">
        <f t="shared" ref="AG68:AI68" si="59">SQRT(AG65*AG65+AG66*AG66)</f>
        <v>5.1427862074212269</v>
      </c>
      <c r="AH68" s="58">
        <f t="shared" si="59"/>
        <v>9.5304578878269002</v>
      </c>
      <c r="AI68" s="62">
        <f t="shared" si="59"/>
        <v>19.662060083975884</v>
      </c>
      <c r="AK68" s="55" t="s">
        <v>44</v>
      </c>
      <c r="AL68" s="58">
        <f t="shared" ref="AL68:AN68" si="60">SQRT(AL65*AL65+AL66*AL66)</f>
        <v>4.9722986360142238</v>
      </c>
      <c r="AM68" s="58">
        <f t="shared" si="60"/>
        <v>9.9733982474721117</v>
      </c>
      <c r="AN68" s="62">
        <f t="shared" si="60"/>
        <v>19.582630325211927</v>
      </c>
      <c r="AP68" s="55" t="s">
        <v>44</v>
      </c>
      <c r="AQ68" s="58">
        <f t="shared" ref="AQ68:AS68" si="61">SQRT(AQ65*AQ65+AQ66*AQ66)</f>
        <v>5.2925291303045832</v>
      </c>
      <c r="AR68" s="58">
        <f t="shared" si="61"/>
        <v>9.0264346369882613</v>
      </c>
      <c r="AS68" s="62">
        <f t="shared" si="61"/>
        <v>18.321387722745595</v>
      </c>
      <c r="AU68" s="55" t="s">
        <v>44</v>
      </c>
      <c r="AV68" s="58">
        <f t="shared" ref="AV68:AX68" si="62">SQRT(AV65*AV65+AV66*AV66)</f>
        <v>5.4384522798758219</v>
      </c>
      <c r="AW68" s="58">
        <f t="shared" si="62"/>
        <v>9.9186029359502044</v>
      </c>
      <c r="AX68" s="62">
        <f t="shared" si="62"/>
        <v>19.767481001111765</v>
      </c>
      <c r="AZ68" s="55" t="s">
        <v>44</v>
      </c>
      <c r="BA68" s="58">
        <f t="shared" ref="BA68:BC68" si="63">SQRT(BA65*BA65+BA66*BA66)</f>
        <v>5.1237873960806661</v>
      </c>
      <c r="BB68" s="58">
        <f t="shared" si="63"/>
        <v>9.6150644352447987</v>
      </c>
      <c r="BC68" s="62">
        <f t="shared" si="63"/>
        <v>19.512761074734545</v>
      </c>
      <c r="BE68" s="55" t="s">
        <v>44</v>
      </c>
      <c r="BF68" s="58">
        <f t="shared" ref="BF68:BH68" si="64">SQRT(BF65*BF65+BF66*BF66)</f>
        <v>4.9670343398473582</v>
      </c>
      <c r="BG68" s="58">
        <f t="shared" si="64"/>
        <v>9.1763208807016436</v>
      </c>
      <c r="BH68" s="62">
        <f t="shared" si="64"/>
        <v>18.279172569780762</v>
      </c>
      <c r="BJ68" s="55" t="s">
        <v>44</v>
      </c>
      <c r="BK68" s="58">
        <f t="shared" ref="BK68:BM68" si="65">SQRT(BK65*BK65+BK66*BK66)</f>
        <v>5.313191802477891</v>
      </c>
      <c r="BL68" s="58">
        <f t="shared" si="65"/>
        <v>10.084631429192378</v>
      </c>
      <c r="BM68" s="62">
        <f t="shared" si="65"/>
        <v>19.874561851428297</v>
      </c>
      <c r="BO68" s="55" t="s">
        <v>44</v>
      </c>
      <c r="BP68" s="58">
        <f t="shared" ref="BP68:BR68" si="66">SQRT(BP65*BP65+BP66*BP66)</f>
        <v>5.444288434316312</v>
      </c>
      <c r="BQ68" s="58">
        <f t="shared" si="66"/>
        <v>9.2065369536178228</v>
      </c>
      <c r="BR68" s="62">
        <f t="shared" si="66"/>
        <v>19.427193704665122</v>
      </c>
      <c r="BT68" s="55" t="s">
        <v>44</v>
      </c>
      <c r="BU68" s="58">
        <f t="shared" ref="BU68:BW68" si="67">SQRT(BU65*BU65+BU66*BU66)</f>
        <v>5.1035089388912684</v>
      </c>
      <c r="BV68" s="58">
        <f t="shared" si="67"/>
        <v>9.5754128037883444</v>
      </c>
      <c r="BW68" s="62">
        <f t="shared" si="67"/>
        <v>18.253354381118903</v>
      </c>
      <c r="BY68" s="55" t="s">
        <v>44</v>
      </c>
      <c r="BZ68" s="58">
        <f t="shared" ref="BZ68:CB68" si="68">SQRT(BZ65*BZ65+BZ66*BZ66)</f>
        <v>4.9636725087131763</v>
      </c>
      <c r="CA68" s="58">
        <f t="shared" si="68"/>
        <v>9.9455749084279663</v>
      </c>
      <c r="CB68" s="62">
        <f t="shared" si="68"/>
        <v>19.98095105917643</v>
      </c>
      <c r="CD68" s="55" t="s">
        <v>44</v>
      </c>
      <c r="CE68" s="58">
        <f t="shared" ref="CE68:CG68" si="69">SQRT(CE65*CE65+CE66*CE66)</f>
        <v>5.3347850465270419</v>
      </c>
      <c r="CF68" s="58">
        <f t="shared" si="69"/>
        <v>9.024537576885681</v>
      </c>
      <c r="CG68" s="62">
        <f t="shared" si="69"/>
        <v>19.32626501076378</v>
      </c>
      <c r="CI68" s="55" t="s">
        <v>44</v>
      </c>
      <c r="CJ68" s="58">
        <f t="shared" ref="CJ68:CL68" si="70">SQRT(CJ65*CJ65+CJ66*CJ66)</f>
        <v>5.448576140896499</v>
      </c>
      <c r="CK68" s="58">
        <f t="shared" si="70"/>
        <v>9.9488135851133475</v>
      </c>
      <c r="CL68" s="62">
        <f t="shared" si="70"/>
        <v>18.245921138296676</v>
      </c>
      <c r="CN68" s="55" t="s">
        <v>44</v>
      </c>
      <c r="CO68" s="58">
        <f t="shared" ref="CO68:CQ68" si="71">SQRT(CO65*CO65+CO66*CO66)</f>
        <v>5.0820637303837222</v>
      </c>
      <c r="CP68" s="58">
        <f t="shared" si="71"/>
        <v>9.5704110374196798</v>
      </c>
      <c r="CQ68" s="62">
        <f t="shared" si="71"/>
        <v>20.084294048693607</v>
      </c>
      <c r="CS68" s="55" t="s">
        <v>44</v>
      </c>
      <c r="CT68" s="58">
        <f t="shared" ref="CT68:CV68" si="72">SQRT(CT65*CT65+CT66*CT66)</f>
        <v>4.9623546959709532</v>
      </c>
      <c r="CU68" s="58">
        <f t="shared" si="72"/>
        <v>9.2104771806458547</v>
      </c>
      <c r="CV68" s="62">
        <f t="shared" si="72"/>
        <v>19.210612391502924</v>
      </c>
      <c r="CX68" s="55" t="s">
        <v>44</v>
      </c>
      <c r="CY68" s="58">
        <f t="shared" ref="CY68:DA68" si="73">SQRT(CY65*CY65+CY66*CY66)</f>
        <v>5.3571514470709207</v>
      </c>
      <c r="CZ68" s="58">
        <f t="shared" si="73"/>
        <v>10.084440644797059</v>
      </c>
      <c r="DA68" s="62">
        <f t="shared" si="73"/>
        <v>18.258466187052147</v>
      </c>
    </row>
    <row r="69" spans="2:105" ht="16" customHeight="1">
      <c r="B69" s="55" t="s">
        <v>45</v>
      </c>
      <c r="C69" s="58">
        <f>C68*(COS($C$35*C42)*COS($C$35*(C67+C44)) - SIN($C$35*C42)*SIN($C$35*(C67+C44))*COS($C$35*C43))</f>
        <v>-4.3799620982189946</v>
      </c>
      <c r="D69" s="58">
        <f>D68*(COS($C$35*D42)*COS($C$35*(D67+D44)) - SIN($C$35*D42)*SIN($C$35*(D67+D44))*COS($C$35*D43))</f>
        <v>-4.7778717408472469</v>
      </c>
      <c r="E69" s="62">
        <f>E68*(COS($C$35*E42)*COS($C$35*(E67+E44)) - SIN($C$35*E42)*SIN($C$35*(E67+E44))*COS($C$35*E43))</f>
        <v>19.133195966884355</v>
      </c>
      <c r="G69" s="55" t="s">
        <v>45</v>
      </c>
      <c r="H69" s="58">
        <f>H68*(COS($C$35*H42)*COS($C$35*(H67+H44)) - SIN($C$35*H42)*SIN($C$35*(H67+H44))*COS($C$35*H43))</f>
        <v>-5.3932350927237671</v>
      </c>
      <c r="I69" s="58">
        <f>I68*(COS($C$35*I42)*COS($C$35*(I67+I44)) - SIN($C$35*I42)*SIN($C$35*(I67+I44))*COS($C$35*I43))</f>
        <v>-3.0155251656712316</v>
      </c>
      <c r="J69" s="62">
        <f>J68*(COS($C$35*J42)*COS($C$35*(J67+J44)) - SIN($C$35*J42)*SIN($C$35*(J67+J44))*COS($C$35*J43))</f>
        <v>18.6585671027049</v>
      </c>
      <c r="L69" s="55" t="s">
        <v>45</v>
      </c>
      <c r="M69" s="58">
        <f>M68*(COS($C$35*M42)*COS($C$35*(M67+M44)) - SIN($C$35*M42)*SIN($C$35*(M67+M44))*COS($C$35*M43))</f>
        <v>-5.1039787726015993</v>
      </c>
      <c r="N69" s="58">
        <f>N68*(COS($C$35*N42)*COS($C$35*(N67+N44)) - SIN($C$35*N42)*SIN($C$35*(N67+N44))*COS($C$35*N43))</f>
        <v>-1.1351760531299702</v>
      </c>
      <c r="O69" s="62">
        <f>O68*(COS($C$35*O42)*COS($C$35*(O67+O44)) - SIN($C$35*O42)*SIN($C$35*(O67+O44))*COS($C$35*O43))</f>
        <v>18.090832691049549</v>
      </c>
      <c r="Q69" s="55" t="s">
        <v>45</v>
      </c>
      <c r="R69" s="58">
        <f>R68*(COS($C$35*R42)*COS($C$35*(R67+R44)) - SIN($C$35*R42)*SIN($C$35*(R67+R44))*COS($C$35*R43))</f>
        <v>3.7094554609436763</v>
      </c>
      <c r="S69" s="58">
        <f>S68*(COS($C$35*S42)*COS($C$35*(S67+S44)) - SIN($C$35*S42)*SIN($C$35*(S67+S44))*COS($C$35*S43))</f>
        <v>0.80141318851010768</v>
      </c>
      <c r="T69" s="62">
        <f>T68*(COS($C$35*T42)*COS($C$35*(T67+T44)) - SIN($C$35*T42)*SIN($C$35*(T67+T44))*COS($C$35*T43))</f>
        <v>-6.8270910436105838</v>
      </c>
      <c r="V69" s="55" t="s">
        <v>45</v>
      </c>
      <c r="W69" s="58">
        <f>W68*(COS($C$35*W42)*COS($C$35*(W67+W44)) - SIN($C$35*W42)*SIN($C$35*(W67+W44))*COS($C$35*W43))</f>
        <v>-3.4230804006386282</v>
      </c>
      <c r="X69" s="58">
        <f>X68*(COS($C$35*X42)*COS($C$35*(X67+X44)) - SIN($C$35*X42)*SIN($C$35*(X67+X44))*COS($C$35*X43))</f>
        <v>-7.1990495182761149</v>
      </c>
      <c r="Y69" s="62">
        <f>Y68*(COS($C$35*Y42)*COS($C$35*(Y67+Y44)) - SIN($C$35*Y42)*SIN($C$35*(Y67+Y44))*COS($C$35*Y43))</f>
        <v>19.355733916903315</v>
      </c>
      <c r="AA69" s="55" t="s">
        <v>45</v>
      </c>
      <c r="AB69" s="58">
        <f>AB68*(COS($C$35*AB42)*COS($C$35*(AB67+AB44)) - SIN($C$35*AB42)*SIN($C$35*(AB67+AB44))*COS($C$35*AB43))</f>
        <v>-4.7344878669143187</v>
      </c>
      <c r="AC69" s="58">
        <f>AC68*(COS($C$35*AC42)*COS($C$35*(AC67+AC44)) - SIN($C$35*AC42)*SIN($C$35*(AC67+AC44))*COS($C$35*AC43))</f>
        <v>9.2318220820022496</v>
      </c>
      <c r="AD69" s="62">
        <f>AD68*(COS($C$35*AD42)*COS($C$35*(AD67+AD44)) - SIN($C$35*AD42)*SIN($C$35*(AD67+AD44))*COS($C$35*AD43))</f>
        <v>-14.428439914174579</v>
      </c>
      <c r="AF69" s="55" t="s">
        <v>45</v>
      </c>
      <c r="AG69" s="58">
        <f>AG68*(COS($C$35*AG42)*COS($C$35*(AG67+AG44)) - SIN($C$35*AG42)*SIN($C$35*(AG67+AG44))*COS($C$35*AG43))</f>
        <v>1.8103236842283388</v>
      </c>
      <c r="AH69" s="58">
        <f>AH68*(COS($C$35*AH42)*COS($C$35*(AH67+AH44)) - SIN($C$35*AH42)*SIN($C$35*(AH67+AH44))*COS($C$35*AH43))</f>
        <v>-8.6657111924115391</v>
      </c>
      <c r="AI69" s="62">
        <f>AI68*(COS($C$35*AI42)*COS($C$35*(AI67+AI44)) - SIN($C$35*AI42)*SIN($C$35*(AI67+AI44))*COS($C$35*AI43))</f>
        <v>1.3330151105705281</v>
      </c>
      <c r="AK69" s="55" t="s">
        <v>45</v>
      </c>
      <c r="AL69" s="58">
        <f>AL68*(COS($C$35*AL42)*COS($C$35*(AL67+AL44)) - SIN($C$35*AL42)*SIN($C$35*(AL67+AL44))*COS($C$35*AL43))</f>
        <v>4.5897921000016266</v>
      </c>
      <c r="AM69" s="58">
        <f>AM68*(COS($C$35*AM42)*COS($C$35*(AM67+AM44)) - SIN($C$35*AM42)*SIN($C$35*(AM67+AM44))*COS($C$35*AM43))</f>
        <v>3.0895368359395396</v>
      </c>
      <c r="AN69" s="62">
        <f>AN68*(COS($C$35*AN42)*COS($C$35*(AN67+AN44)) - SIN($C$35*AN42)*SIN($C$35*(AN67+AN44))*COS($C$35*AN43))</f>
        <v>16.341517389312706</v>
      </c>
      <c r="AP69" s="55" t="s">
        <v>45</v>
      </c>
      <c r="AQ69" s="58">
        <f>AQ68*(COS($C$35*AQ42)*COS($C$35*(AQ67+AQ44)) - SIN($C$35*AQ42)*SIN($C$35*(AQ67+AQ44))*COS($C$35*AQ43))</f>
        <v>-1.89143039373345</v>
      </c>
      <c r="AR69" s="58">
        <f>AR68*(COS($C$35*AR42)*COS($C$35*(AR67+AR44)) - SIN($C$35*AR42)*SIN($C$35*(AR67+AR44))*COS($C$35*AR43))</f>
        <v>2.4650283555533981</v>
      </c>
      <c r="AS69" s="62">
        <f>AS68*(COS($C$35*AS42)*COS($C$35*(AS67+AS44)) - SIN($C$35*AS42)*SIN($C$35*(AS67+AS44))*COS($C$35*AS43))</f>
        <v>-17.826887757754331</v>
      </c>
      <c r="AU69" s="55" t="s">
        <v>45</v>
      </c>
      <c r="AV69" s="58">
        <f>AV68*(COS($C$35*AV42)*COS($C$35*(AV67+AV44)) - SIN($C$35*AV42)*SIN($C$35*(AV67+AV44))*COS($C$35*AV43))</f>
        <v>-5.3666479901884312</v>
      </c>
      <c r="AW69" s="58">
        <f>AW68*(COS($C$35*AW42)*COS($C$35*(AW67+AW44)) - SIN($C$35*AW42)*SIN($C$35*(AW67+AW44))*COS($C$35*AW43))</f>
        <v>-7.361765890903464</v>
      </c>
      <c r="AX69" s="62">
        <f>AX68*(COS($C$35*AX42)*COS($C$35*(AX67+AX44)) - SIN($C$35*AX42)*SIN($C$35*(AX67+AX44))*COS($C$35*AX43))</f>
        <v>9.3133038823434831</v>
      </c>
      <c r="AZ69" s="55" t="s">
        <v>45</v>
      </c>
      <c r="BA69" s="58">
        <f>BA68*(COS($C$35*BA42)*COS($C$35*(BA67+BA44)) - SIN($C$35*BA42)*SIN($C$35*(BA67+BA44))*COS($C$35*BA43))</f>
        <v>6.875233160065683E-2</v>
      </c>
      <c r="BB69" s="58">
        <f>BB68*(COS($C$35*BB42)*COS($C$35*(BB67+BB44)) - SIN($C$35*BB42)*SIN($C$35*(BB67+BB44))*COS($C$35*BB43))</f>
        <v>9.5529467170469609</v>
      </c>
      <c r="BC69" s="62">
        <f>BC68*(COS($C$35*BC42)*COS($C$35*(BC67+BC44)) - SIN($C$35*BC42)*SIN($C$35*(BC67+BC44))*COS($C$35*BC43))</f>
        <v>10.570396441458875</v>
      </c>
      <c r="BE69" s="55" t="s">
        <v>45</v>
      </c>
      <c r="BF69" s="58">
        <f>BF68*(COS($C$35*BF42)*COS($C$35*(BF67+BF44)) - SIN($C$35*BF42)*SIN($C$35*(BF67+BF44))*COS($C$35*BF43))</f>
        <v>4.9572847774616617</v>
      </c>
      <c r="BG69" s="58">
        <f>BG68*(COS($C$35*BG42)*COS($C$35*(BG67+BG44)) - SIN($C$35*BG42)*SIN($C$35*(BG67+BG44))*COS($C$35*BG43))</f>
        <v>-7.7300851763946952</v>
      </c>
      <c r="BH69" s="62">
        <f>BH68*(COS($C$35*BH42)*COS($C$35*(BH67+BH44)) - SIN($C$35*BH42)*SIN($C$35*(BH67+BH44))*COS($C$35*BH43))</f>
        <v>-17.898150014565509</v>
      </c>
      <c r="BJ69" s="55" t="s">
        <v>45</v>
      </c>
      <c r="BK69" s="58">
        <f>BK68*(COS($C$35*BK42)*COS($C$35*(BK67+BK44)) - SIN($C$35*BK42)*SIN($C$35*(BK67+BK44))*COS($C$35*BK43))</f>
        <v>-0.12614838724144603</v>
      </c>
      <c r="BL69" s="58">
        <f>BL68*(COS($C$35*BL42)*COS($C$35*(BL67+BL44)) - SIN($C$35*BL42)*SIN($C$35*(BL67+BL44))*COS($C$35*BL43))</f>
        <v>2.7679132099009509</v>
      </c>
      <c r="BM69" s="62">
        <f>BM68*(COS($C$35*BM42)*COS($C$35*(BM67+BM44)) - SIN($C$35*BM42)*SIN($C$35*(BM67+BM44))*COS($C$35*BM43))</f>
        <v>15.710561213017641</v>
      </c>
      <c r="BO69" s="55" t="s">
        <v>45</v>
      </c>
      <c r="BP69" s="58">
        <f>BP68*(COS($C$35*BP42)*COS($C$35*(BP67+BP44)) - SIN($C$35*BP42)*SIN($C$35*(BP67+BP44))*COS($C$35*BP43))</f>
        <v>-5.3454306392243982</v>
      </c>
      <c r="BQ69" s="58">
        <f>BQ68*(COS($C$35*BQ42)*COS($C$35*(BQ67+BQ44)) - SIN($C$35*BQ42)*SIN($C$35*(BQ67+BQ44))*COS($C$35*BQ43))</f>
        <v>4.0860846176869696</v>
      </c>
      <c r="BR69" s="62">
        <f>BR68*(COS($C$35*BR42)*COS($C$35*(BR67+BR44)) - SIN($C$35*BR42)*SIN($C$35*(BR67+BR44))*COS($C$35*BR43))</f>
        <v>3.0413445230354319</v>
      </c>
      <c r="BT69" s="55" t="s">
        <v>45</v>
      </c>
      <c r="BU69" s="58">
        <f>BU68*(COS($C$35*BU42)*COS($C$35*(BU67+BU44)) - SIN($C$35*BU42)*SIN($C$35*(BU67+BU44))*COS($C$35*BU43))</f>
        <v>-1.6648541510719583</v>
      </c>
      <c r="BV69" s="58">
        <f>BV68*(COS($C$35*BV42)*COS($C$35*(BV67+BV44)) - SIN($C$35*BV42)*SIN($C$35*(BV67+BV44))*COS($C$35*BV43))</f>
        <v>-7.5836207087349718</v>
      </c>
      <c r="BW69" s="62">
        <f>BW68*(COS($C$35*BW42)*COS($C$35*(BW67+BW44)) - SIN($C$35*BW42)*SIN($C$35*(BW67+BW44))*COS($C$35*BW43))</f>
        <v>-14.619058864099259</v>
      </c>
      <c r="BY69" s="55" t="s">
        <v>45</v>
      </c>
      <c r="BZ69" s="58">
        <f>BZ68*(COS($C$35*BZ42)*COS($C$35*(BZ67+BZ44)) - SIN($C$35*BZ42)*SIN($C$35*(BZ67+BZ44))*COS($C$35*BZ43))</f>
        <v>4.7749979973190797</v>
      </c>
      <c r="CA69" s="58">
        <f>CA68*(COS($C$35*CA42)*COS($C$35*(CA67+CA44)) - SIN($C$35*CA42)*SIN($C$35*(CA67+CA44))*COS($C$35*CA43))</f>
        <v>9.7812322259105979</v>
      </c>
      <c r="CB69" s="62">
        <f>CB68*(COS($C$35*CB42)*COS($C$35*(CB67+CB44)) - SIN($C$35*CB42)*SIN($C$35*(CB67+CB44))*COS($C$35*CB43))</f>
        <v>19.407829130111459</v>
      </c>
      <c r="CD69" s="55" t="s">
        <v>45</v>
      </c>
      <c r="CE69" s="58">
        <f>CE68*(COS($C$35*CE42)*COS($C$35*(CE67+CE44)) - SIN($C$35*CE42)*SIN($C$35*(CE67+CE44))*COS($C$35*CE43))</f>
        <v>1.6713617345839349</v>
      </c>
      <c r="CF69" s="58">
        <f>CF68*(COS($C$35*CF42)*COS($C$35*(CF67+CF44)) - SIN($C$35*CF42)*SIN($C$35*(CF67+CF44))*COS($C$35*CF43))</f>
        <v>-6.5732401834398502</v>
      </c>
      <c r="CG69" s="62">
        <f>CG68*(COS($C$35*CG42)*COS($C$35*(CG67+CG44)) - SIN($C$35*CG42)*SIN($C$35*(CG67+CG44))*COS($C$35*CG43))</f>
        <v>-4.9470356082124676</v>
      </c>
      <c r="CI69" s="55" t="s">
        <v>45</v>
      </c>
      <c r="CJ69" s="58">
        <f>CJ68*(COS($C$35*CJ42)*COS($C$35*(CJ67+CJ44)) - SIN($C$35*CJ42)*SIN($C$35*(CJ67+CJ44))*COS($C$35*CJ43))</f>
        <v>-4.6697596519712938</v>
      </c>
      <c r="CK69" s="58">
        <f>CK68*(COS($C$35*CK42)*COS($C$35*(CK67+CK44)) - SIN($C$35*CK42)*SIN($C$35*(CK67+CK44))*COS($C$35*CK43))</f>
        <v>2.35796786935963</v>
      </c>
      <c r="CL69" s="62">
        <f>CL68*(COS($C$35*CL42)*COS($C$35*(CL67+CL44)) - SIN($C$35*CL42)*SIN($C$35*(CL67+CL44))*COS($C$35*CL43))</f>
        <v>-8.5909825869616068</v>
      </c>
      <c r="CN69" s="55" t="s">
        <v>45</v>
      </c>
      <c r="CO69" s="58">
        <f>CO68*(COS($C$35*CO42)*COS($C$35*(CO67+CO44)) - SIN($C$35*CO42)*SIN($C$35*(CO67+CO44))*COS($C$35*CO43))</f>
        <v>-3.185162350090061</v>
      </c>
      <c r="CP69" s="58">
        <f>CP68*(COS($C$35*CP42)*COS($C$35*(CP67+CP44)) - SIN($C$35*CP42)*SIN($C$35*(CP67+CP44))*COS($C$35*CP43))</f>
        <v>5.3630521322204219</v>
      </c>
      <c r="CQ69" s="62">
        <f>CQ68*(COS($C$35*CQ42)*COS($C$35*(CQ67+CQ44)) - SIN($C$35*CQ42)*SIN($C$35*(CQ67+CQ44))*COS($C$35*CQ43))</f>
        <v>19.765235369231146</v>
      </c>
      <c r="CS69" s="55" t="s">
        <v>45</v>
      </c>
      <c r="CT69" s="58">
        <f>CT68*(COS($C$35*CT42)*COS($C$35*(CT67+CT44)) - SIN($C$35*CT42)*SIN($C$35*(CT67+CT44))*COS($C$35*CT43))</f>
        <v>4.0657887381711921</v>
      </c>
      <c r="CU69" s="58">
        <f>CU68*(COS($C$35*CU42)*COS($C$35*(CU67+CU44)) - SIN($C$35*CU42)*SIN($C$35*(CU67+CU44))*COS($C$35*CU43))</f>
        <v>-7.9822603943941184</v>
      </c>
      <c r="CV69" s="62">
        <f>CV68*(COS($C$35*CV42)*COS($C$35*(CV67+CV44)) - SIN($C$35*CV42)*SIN($C$35*(CV67+CV44))*COS($C$35*CV43))</f>
        <v>-12.018368789041025</v>
      </c>
      <c r="CX69" s="55" t="s">
        <v>45</v>
      </c>
      <c r="CY69" s="58">
        <f>CY68*(COS($C$35*CY42)*COS($C$35*(CY67+CY44)) - SIN($C$35*CY42)*SIN($C$35*(CY67+CY44))*COS($C$35*CY43))</f>
        <v>3.292103261535186</v>
      </c>
      <c r="CZ69" s="58">
        <f>CZ68*(COS($C$35*CZ42)*COS($C$35*(CZ67+CZ44)) - SIN($C$35*CZ42)*SIN($C$35*(CZ67+CZ44))*COS($C$35*CZ43))</f>
        <v>9.8424260582589973</v>
      </c>
      <c r="DA69" s="62">
        <f>DA68*(COS($C$35*DA42)*COS($C$35*(DA67+DA44)) - SIN($C$35*DA42)*SIN($C$35*(DA67+DA44))*COS($C$35*DA43))</f>
        <v>-0.93312298118756321</v>
      </c>
    </row>
    <row r="70" spans="2:105" ht="16" customHeight="1">
      <c r="B70" s="55" t="s">
        <v>46</v>
      </c>
      <c r="C70" s="58">
        <f>C68*(SIN($C$35*C42)*COS($C$35*(C67+C44))+COS($C$35*C42)*SIN($C$35*(C67+C44))*COS($C$35*C43))</f>
        <v>3.0855605703857871</v>
      </c>
      <c r="D70" s="58">
        <f>D68*(SIN($C$35*D42)*COS($C$35*(D67+D44))+COS($C$35*D42)*SIN($C$35*(D67+D44))*COS($C$35*D43))</f>
        <v>-8.7734303136345293</v>
      </c>
      <c r="E70" s="62">
        <f>E68*(SIN($C$35*E42)*COS($C$35*(E67+E44))+COS($C$35*E42)*SIN($C$35*(E67+E44))*COS($C$35*E43))</f>
        <v>5.785815678906439</v>
      </c>
      <c r="G70" s="55" t="s">
        <v>46</v>
      </c>
      <c r="H70" s="58">
        <f>H68*(SIN($C$35*H42)*COS($C$35*(H67+H44))+COS($C$35*H42)*SIN($C$35*(H67+H44))*COS($C$35*H43))</f>
        <v>0.6661102755263647</v>
      </c>
      <c r="I70" s="58">
        <f>I68*(SIN($C$35*I42)*COS($C$35*(I67+I44))+COS($C$35*I42)*SIN($C$35*(I67+I44))*COS($C$35*I43))</f>
        <v>-9.5786241352016344</v>
      </c>
      <c r="J70" s="62">
        <f>J68*(SIN($C$35*J42)*COS($C$35*(J67+J44))+COS($C$35*J42)*SIN($C$35*(J67+J44))*COS($C$35*J43))</f>
        <v>7.0816840993784904</v>
      </c>
      <c r="L70" s="55" t="s">
        <v>46</v>
      </c>
      <c r="M70" s="58">
        <f>M68*(SIN($C$35*M42)*COS($C$35*(M67+M44))+COS($C$35*M42)*SIN($C$35*(M67+M44))*COS($C$35*M43))</f>
        <v>-1.9171048043424315</v>
      </c>
      <c r="N70" s="58">
        <f>N68*(SIN($C$35*N42)*COS($C$35*(N67+N44))+COS($C$35*N42)*SIN($C$35*(N67+N44))*COS($C$35*N43))</f>
        <v>-10.009587382240509</v>
      </c>
      <c r="O70" s="62">
        <f>O68*(SIN($C$35*O42)*COS($C$35*(O67+O44))+COS($C$35*O42)*SIN($C$35*(O67+O44))*COS($C$35*O43))</f>
        <v>8.3421807943389474</v>
      </c>
      <c r="Q70" s="55" t="s">
        <v>46</v>
      </c>
      <c r="R70" s="58">
        <f>R68*(SIN($C$35*R42)*COS($C$35*(R67+R44))+COS($C$35*R42)*SIN($C$35*(R67+R44))*COS($C$35*R43))</f>
        <v>-3.3197665768452547</v>
      </c>
      <c r="S70" s="58">
        <f>S68*(SIN($C$35*S42)*COS($C$35*(S67+S44))+COS($C$35*S42)*SIN($C$35*(S67+S44))*COS($C$35*S43))</f>
        <v>9.1096877331205786</v>
      </c>
      <c r="T70" s="62">
        <f>T68*(SIN($C$35*T42)*COS($C$35*(T67+T44))+COS($C$35*T42)*SIN($C$35*(T67+T44))*COS($C$35*T43))</f>
        <v>-18.330479458206607</v>
      </c>
      <c r="V70" s="55" t="s">
        <v>46</v>
      </c>
      <c r="W70" s="58">
        <f>W68*(SIN($C$35*W42)*COS($C$35*(W67+W44))+COS($C$35*W42)*SIN($C$35*(W67+W44))*COS($C$35*W43))</f>
        <v>-4.0102896602277873</v>
      </c>
      <c r="X70" s="58">
        <f>X68*(SIN($C$35*X42)*COS($C$35*(X67+X44))+COS($C$35*X42)*SIN($C$35*(X67+X44))*COS($C$35*X43))</f>
        <v>-7.0488744479682497</v>
      </c>
      <c r="Y70" s="62">
        <f>Y68*(SIN($C$35*Y42)*COS($C$35*(Y67+Y44))+COS($C$35*Y42)*SIN($C$35*(Y67+Y44))*COS($C$35*Y43))</f>
        <v>3.303655942961123</v>
      </c>
      <c r="AA70" s="55" t="s">
        <v>46</v>
      </c>
      <c r="AB70" s="58">
        <f>AB68*(SIN($C$35*AB42)*COS($C$35*(AB67+AB44))+COS($C$35*AB42)*SIN($C$35*(AB67+AB44))*COS($C$35*AB43))</f>
        <v>2.6583706528849458</v>
      </c>
      <c r="AC70" s="58">
        <f>AC68*(SIN($C$35*AC42)*COS($C$35*(AC67+AC44))+COS($C$35*AC42)*SIN($C$35*(AC67+AC44))*COS($C$35*AC43))</f>
        <v>0.19394994858024941</v>
      </c>
      <c r="AD70" s="62">
        <f>AD68*(SIN($C$35*AD42)*COS($C$35*(AD67+AD44))+COS($C$35*AD42)*SIN($C$35*(AD67+AD44))*COS($C$35*AD43))</f>
        <v>11.379960724617044</v>
      </c>
      <c r="AF70" s="55" t="s">
        <v>46</v>
      </c>
      <c r="AG70" s="58">
        <f>AG68*(SIN($C$35*AG42)*COS($C$35*(AG67+AG44))+COS($C$35*AG42)*SIN($C$35*(AG67+AG44))*COS($C$35*AG43))</f>
        <v>4.8134937346720807</v>
      </c>
      <c r="AH70" s="58">
        <f>AH68*(SIN($C$35*AH42)*COS($C$35*(AH67+AH44))+COS($C$35*AH42)*SIN($C$35*(AH67+AH44))*COS($C$35*AH43))</f>
        <v>3.9518052608409615</v>
      </c>
      <c r="AI70" s="62">
        <f>AI68*(SIN($C$35*AI42)*COS($C$35*(AI67+AI44))+COS($C$35*AI42)*SIN($C$35*(AI67+AI44))*COS($C$35*AI43))</f>
        <v>-19.616455651030478</v>
      </c>
      <c r="AK70" s="55" t="s">
        <v>46</v>
      </c>
      <c r="AL70" s="58">
        <f>AL68*(SIN($C$35*AL42)*COS($C$35*(AL67+AL44))+COS($C$35*AL42)*SIN($C$35*(AL67+AL44))*COS($C$35*AL43))</f>
        <v>-1.9093352935186771</v>
      </c>
      <c r="AM70" s="58">
        <f>AM68*(SIN($C$35*AM42)*COS($C$35*(AM67+AM44))+COS($C$35*AM42)*SIN($C$35*(AM67+AM44))*COS($C$35*AM43))</f>
        <v>-9.4827538174356878</v>
      </c>
      <c r="AN70" s="62">
        <f>AN68*(SIN($C$35*AN42)*COS($C$35*(AN67+AN44))+COS($C$35*AN42)*SIN($C$35*(AN67+AN44))*COS($C$35*AN43))</f>
        <v>10.789418602140071</v>
      </c>
      <c r="AP70" s="55" t="s">
        <v>46</v>
      </c>
      <c r="AQ70" s="58">
        <f>AQ68*(SIN($C$35*AQ42)*COS($C$35*(AQ67+AQ44))+COS($C$35*AQ42)*SIN($C$35*(AQ67+AQ44))*COS($C$35*AQ43))</f>
        <v>-4.9427476001711987</v>
      </c>
      <c r="AR70" s="58">
        <f>AR68*(SIN($C$35*AR42)*COS($C$35*(AR67+AR44))+COS($C$35*AR42)*SIN($C$35*(AR67+AR44))*COS($C$35*AR43))</f>
        <v>8.6805860971908881</v>
      </c>
      <c r="AS70" s="62">
        <f>AS68*(SIN($C$35*AS42)*COS($C$35*(AS67+AS44))+COS($C$35*AS42)*SIN($C$35*(AS67+AS44))*COS($C$35*AS43))</f>
        <v>4.2208612711540292</v>
      </c>
      <c r="AU70" s="55" t="s">
        <v>46</v>
      </c>
      <c r="AV70" s="58">
        <f>AV68*(SIN($C$35*AV42)*COS($C$35*(AV67+AV44))+COS($C$35*AV42)*SIN($C$35*(AV67+AV44))*COS($C$35*AV43))</f>
        <v>0.87254567889570056</v>
      </c>
      <c r="AW70" s="58">
        <f>AW68*(SIN($C$35*AW42)*COS($C$35*(AW67+AW44))+COS($C$35*AW42)*SIN($C$35*(AW67+AW44))*COS($C$35*AW43))</f>
        <v>-6.6347842377868842</v>
      </c>
      <c r="AX70" s="62">
        <f>AX68*(SIN($C$35*AX42)*COS($C$35*(AX67+AX44))+COS($C$35*AX42)*SIN($C$35*(AX67+AX44))*COS($C$35*AX43))</f>
        <v>-17.435001060607377</v>
      </c>
      <c r="AZ70" s="55" t="s">
        <v>46</v>
      </c>
      <c r="BA70" s="58">
        <f>BA68*(SIN($C$35*BA42)*COS($C$35*(BA67+BA44))+COS($C$35*BA42)*SIN($C$35*(BA67+BA44))*COS($C$35*BA43))</f>
        <v>5.1232737229586718</v>
      </c>
      <c r="BB70" s="58">
        <f>BB68*(SIN($C$35*BB42)*COS($C$35*(BB67+BB44))+COS($C$35*BB42)*SIN($C$35*(BB67+BB44))*COS($C$35*BB43))</f>
        <v>-1.0296053725049725</v>
      </c>
      <c r="BC70" s="62">
        <f>BC68*(SIN($C$35*BC42)*COS($C$35*(BC67+BC44))+COS($C$35*BC42)*SIN($C$35*(BC67+BC44))*COS($C$35*BC43))</f>
        <v>16.40148403608395</v>
      </c>
      <c r="BE70" s="55" t="s">
        <v>46</v>
      </c>
      <c r="BF70" s="58">
        <f>BF68*(SIN($C$35*BF42)*COS($C$35*(BF67+BF44))+COS($C$35*BF42)*SIN($C$35*(BF67+BF44))*COS($C$35*BF43))</f>
        <v>-0.29253959481117436</v>
      </c>
      <c r="BG70" s="58">
        <f>BG68*(SIN($C$35*BG42)*COS($C$35*(BG67+BG44))+COS($C$35*BG42)*SIN($C$35*(BG67+BG44))*COS($C$35*BG43))</f>
        <v>4.9407052603481834</v>
      </c>
      <c r="BH70" s="62">
        <f>BH68*(SIN($C$35*BH42)*COS($C$35*(BH67+BH44))+COS($C$35*BH42)*SIN($C$35*(BH67+BH44))*COS($C$35*BH43))</f>
        <v>-3.7060245000233678</v>
      </c>
      <c r="BJ70" s="55" t="s">
        <v>46</v>
      </c>
      <c r="BK70" s="58">
        <f>BK68*(SIN($C$35*BK42)*COS($C$35*(BK67+BK44))+COS($C$35*BK42)*SIN($C$35*(BK67+BK44))*COS($C$35*BK43))</f>
        <v>-5.3115515351837708</v>
      </c>
      <c r="BL70" s="58">
        <f>BL68*(SIN($C$35*BL42)*COS($C$35*(BL67+BL44))+COS($C$35*BL42)*SIN($C$35*(BL67+BL44))*COS($C$35*BL43))</f>
        <v>-9.6967507642743858</v>
      </c>
      <c r="BM70" s="62">
        <f>BM68*(SIN($C$35*BM42)*COS($C$35*(BM67+BM44))+COS($C$35*BM42)*SIN($C$35*(BM67+BM44))*COS($C$35*BM43))</f>
        <v>-12.170340170270867</v>
      </c>
      <c r="BO70" s="55" t="s">
        <v>46</v>
      </c>
      <c r="BP70" s="58">
        <f>BP68*(SIN($C$35*BP42)*COS($C$35*(BP67+BP44))+COS($C$35*BP42)*SIN($C$35*(BP67+BP44))*COS($C$35*BP43))</f>
        <v>-1.0262935068636552</v>
      </c>
      <c r="BQ70" s="58">
        <f>BQ68*(SIN($C$35*BQ42)*COS($C$35*(BQ67+BQ44))+COS($C$35*BQ42)*SIN($C$35*(BQ67+BQ44))*COS($C$35*BQ43))</f>
        <v>8.2431187244767852</v>
      </c>
      <c r="BR70" s="62">
        <f>BR68*(SIN($C$35*BR42)*COS($C$35*(BR67+BR44))+COS($C$35*BR42)*SIN($C$35*(BR67+BR44))*COS($C$35*BR43))</f>
        <v>19.187653423736283</v>
      </c>
      <c r="BT70" s="55" t="s">
        <v>46</v>
      </c>
      <c r="BU70" s="58">
        <f>BU68*(SIN($C$35*BU42)*COS($C$35*(BU67+BU44))+COS($C$35*BU42)*SIN($C$35*(BU67+BU44))*COS($C$35*BU43))</f>
        <v>4.8243047773403411</v>
      </c>
      <c r="BV70" s="58">
        <f>BV68*(SIN($C$35*BV42)*COS($C$35*(BV67+BV44))+COS($C$35*BV42)*SIN($C$35*(BV67+BV44))*COS($C$35*BV43))</f>
        <v>-5.8320192195346259</v>
      </c>
      <c r="BW70" s="62">
        <f>BW68*(SIN($C$35*BW42)*COS($C$35*(BW67+BW44))+COS($C$35*BW42)*SIN($C$35*(BW67+BW44))*COS($C$35*BW43))</f>
        <v>-10.928729221484277</v>
      </c>
      <c r="BY70" s="55" t="s">
        <v>46</v>
      </c>
      <c r="BZ70" s="58">
        <f>BZ68*(SIN($C$35*BZ42)*COS($C$35*(BZ67+BZ44))+COS($C$35*BZ42)*SIN($C$35*(BZ67+BZ44))*COS($C$35*BZ43))</f>
        <v>1.3517563807196529</v>
      </c>
      <c r="CA70" s="58">
        <f>CA68*(SIN($C$35*CA42)*COS($C$35*(CA67+CA44))+COS($C$35*CA42)*SIN($C$35*(CA67+CA44))*COS($C$35*CA43))</f>
        <v>-1.7803486752118229</v>
      </c>
      <c r="CB70" s="62">
        <f>CB68*(SIN($C$35*CB42)*COS($C$35*(CB67+CB44))+COS($C$35*CB42)*SIN($C$35*(CB67+CB44))*COS($C$35*CB43))</f>
        <v>-4.7434789133106108</v>
      </c>
      <c r="CD70" s="55" t="s">
        <v>46</v>
      </c>
      <c r="CE70" s="58">
        <f>CE68*(SIN($C$35*CE42)*COS($C$35*(CE67+CE44))+COS($C$35*CE42)*SIN($C$35*(CE67+CE44))*COS($C$35*CE43))</f>
        <v>-5.0661346005303578</v>
      </c>
      <c r="CF70" s="58">
        <f>CF68*(SIN($C$35*CF42)*COS($C$35*(CF67+CF44))+COS($C$35*CF42)*SIN($C$35*(CF67+CF44))*COS($C$35*CF43))</f>
        <v>6.1833789432352715</v>
      </c>
      <c r="CG70" s="62">
        <f>CG68*(SIN($C$35*CG42)*COS($C$35*(CG67+CG44))+COS($C$35*CG42)*SIN($C$35*(CG67+CG44))*COS($C$35*CG43))</f>
        <v>18.682169299034989</v>
      </c>
      <c r="CI70" s="55" t="s">
        <v>46</v>
      </c>
      <c r="CJ70" s="58">
        <f>CJ68*(SIN($C$35*CJ42)*COS($C$35*(CJ67+CJ44))+COS($C$35*CJ42)*SIN($C$35*(CJ67+CJ44))*COS($C$35*CJ43))</f>
        <v>-2.8050577053303676</v>
      </c>
      <c r="CK70" s="58">
        <f>CK68*(SIN($C$35*CK42)*COS($C$35*(CK67+CK44))+COS($C$35*CK42)*SIN($C$35*(CK67+CK44))*COS($C$35*CK43))</f>
        <v>-9.6627830214918031</v>
      </c>
      <c r="CL70" s="62">
        <f>CL68*(SIN($C$35*CL42)*COS($C$35*(CL67+CL44))+COS($C$35*CL42)*SIN($C$35*(CL67+CL44))*COS($C$35*CL43))</f>
        <v>-16.096493396093781</v>
      </c>
      <c r="CN70" s="55" t="s">
        <v>46</v>
      </c>
      <c r="CO70" s="58">
        <f>CO68*(SIN($C$35*CO42)*COS($C$35*(CO67+CO44))+COS($C$35*CO42)*SIN($C$35*(CO67+CO44))*COS($C$35*CO43))</f>
        <v>3.9600639442836445</v>
      </c>
      <c r="CP70" s="58">
        <f>CP68*(SIN($C$35*CP42)*COS($C$35*(CP67+CP44))+COS($C$35*CP42)*SIN($C$35*(CP67+CP44))*COS($C$35*CP43))</f>
        <v>7.9167874691906546</v>
      </c>
      <c r="CQ70" s="62">
        <f>CQ68*(SIN($C$35*CQ42)*COS($C$35*(CQ67+CQ44))+COS($C$35*CQ42)*SIN($C$35*(CQ67+CQ44))*COS($C$35*CQ43))</f>
        <v>3.5552545682294188</v>
      </c>
      <c r="CS70" s="55" t="s">
        <v>46</v>
      </c>
      <c r="CT70" s="58">
        <f>CT68*(SIN($C$35*CT42)*COS($C$35*(CT67+CT44))+COS($C$35*CT42)*SIN($C$35*(CT67+CT44))*COS($C$35*CT43))</f>
        <v>2.8434536597918294</v>
      </c>
      <c r="CU70" s="58">
        <f>CU68*(SIN($C$35*CU42)*COS($C$35*(CU67+CU44))+COS($C$35*CU42)*SIN($C$35*(CU67+CU44))*COS($C$35*CU43))</f>
        <v>-4.5819353956375632</v>
      </c>
      <c r="CV70" s="62">
        <f>CV68*(SIN($C$35*CV42)*COS($C$35*(CV67+CV44))+COS($C$35*CV42)*SIN($C$35*(CV67+CV44))*COS($C$35*CV43))</f>
        <v>14.98598066809747</v>
      </c>
      <c r="CX70" s="55" t="s">
        <v>46</v>
      </c>
      <c r="CY70" s="58">
        <f>CY68*(SIN($C$35*CY42)*COS($C$35*(CY67+CY44))+COS($C$35*CY42)*SIN($C$35*(CY67+CY44))*COS($C$35*CY43))</f>
        <v>-4.2262077540837861</v>
      </c>
      <c r="CZ70" s="58">
        <f>CZ68*(SIN($C$35*CZ42)*COS($C$35*(CZ67+CZ44))+COS($C$35*CZ42)*SIN($C$35*(CZ67+CZ44))*COS($C$35*CZ43))</f>
        <v>-2.1907194535019574</v>
      </c>
      <c r="DA70" s="62">
        <f>DA68*(SIN($C$35*DA42)*COS($C$35*(DA67+DA44))+COS($C$35*DA42)*SIN($C$35*(DA67+DA44))*COS($C$35*DA43))</f>
        <v>-18.234588941494028</v>
      </c>
    </row>
    <row r="71" spans="2:105" ht="16" customHeight="1">
      <c r="B71" s="55" t="s">
        <v>47</v>
      </c>
      <c r="C71" s="58">
        <f>C68*(SIN($C$35*(C67+C44))*SIN($C$35*C43))</f>
        <v>8.4942965647442539E-2</v>
      </c>
      <c r="D71" s="58">
        <f>D68*(SIN($C$35*(D67+D44))*SIN($C$35*D43))</f>
        <v>0.34377403645584736</v>
      </c>
      <c r="E71" s="62">
        <f>E68*(SIN($C$35*(E67+E44))*SIN($C$35*E43))</f>
        <v>-0.2269521344678159</v>
      </c>
      <c r="G71" s="55" t="s">
        <v>47</v>
      </c>
      <c r="H71" s="58">
        <f>H68*(SIN($C$35*(H67+H44))*SIN($C$35*H43))</f>
        <v>0.11769482447600116</v>
      </c>
      <c r="I71" s="58">
        <f>I68*(SIN($C$35*(I67+I44))*SIN($C$35*I43))</f>
        <v>0.28787151978316072</v>
      </c>
      <c r="J71" s="62">
        <f>J68*(SIN($C$35*(J67+J44))*SIN($C$35*J43))</f>
        <v>-0.2160083692020536</v>
      </c>
      <c r="L71" s="55" t="s">
        <v>47</v>
      </c>
      <c r="M71" s="58">
        <f>M68*(SIN($C$35*(M67+M44))*SIN($C$35*M43))</f>
        <v>0.12205167083012888</v>
      </c>
      <c r="N71" s="58">
        <f>N68*(SIN($C$35*(N67+N44))*SIN($C$35*N43))</f>
        <v>0.22073373457282372</v>
      </c>
      <c r="O71" s="62">
        <f>O68*(SIN($C$35*(O67+O44))*SIN($C$35*O43))</f>
        <v>-0.20398926146692201</v>
      </c>
      <c r="Q71" s="55" t="s">
        <v>47</v>
      </c>
      <c r="R71" s="58">
        <f>R68*(SIN($C$35*(R67+R44))*SIN($C$35*R43))</f>
        <v>-0.11230152555516594</v>
      </c>
      <c r="S71" s="58">
        <f>S68*(SIN($C$35*(S67+S44))*SIN($C$35*S43))</f>
        <v>-4.7699766156918427E-2</v>
      </c>
      <c r="T71" s="62">
        <f>T68*(SIN($C$35*(T67+T44))*SIN($C$35*T43))</f>
        <v>-3.8041036821239459E-2</v>
      </c>
      <c r="V71" s="55" t="s">
        <v>47</v>
      </c>
      <c r="W71" s="58">
        <f>W68*(SIN($C$35*(W67+W44))*SIN($C$35*W43))</f>
        <v>6.3760394470714882E-2</v>
      </c>
      <c r="X71" s="58">
        <f>X68*(SIN($C$35*(X67+X44))*SIN($C$35*X43))</f>
        <v>0.34892393787220755</v>
      </c>
      <c r="Y71" s="62">
        <f>Y68*(SIN($C$35*(Y67+Y44))*SIN($C$35*Y43))</f>
        <v>-0.20829035774831642</v>
      </c>
      <c r="AA71" s="55" t="s">
        <v>47</v>
      </c>
      <c r="AB71" s="58">
        <f>AB68*(SIN($C$35*(AB67+AB44))*SIN($C$35*AB43))</f>
        <v>0.1238618545808202</v>
      </c>
      <c r="AC71" s="58">
        <f>AC68*(SIN($C$35*(AC67+AC44))*SIN($C$35*AC43))</f>
        <v>-0.40991265986169989</v>
      </c>
      <c r="AD71" s="62">
        <f>AD68*(SIN($C$35*(AD67+AD44))*SIN($C$35*AD43))</f>
        <v>0.23769435616565546</v>
      </c>
      <c r="AF71" s="55" t="s">
        <v>47</v>
      </c>
      <c r="AG71" s="58">
        <f>AG68*(SIN($C$35*(AG67+AG44))*SIN($C$35*AG43))</f>
        <v>-3.5442909538578656E-2</v>
      </c>
      <c r="AH71" s="58">
        <f>AH68*(SIN($C$35*(AH67+AH44))*SIN($C$35*AH43))</f>
        <v>0.34396549499194573</v>
      </c>
      <c r="AI71" s="62">
        <f>AI68*(SIN($C$35*(AI67+AI44))*SIN($C$35*AI43))</f>
        <v>-0.1197712487324091</v>
      </c>
      <c r="AK71" s="55" t="s">
        <v>47</v>
      </c>
      <c r="AL71" s="58">
        <f>AL68*(SIN($C$35*(AL67+AL44))*SIN($C$35*AL43))</f>
        <v>-0.10954880827974624</v>
      </c>
      <c r="AM71" s="58">
        <f>AM68*(SIN($C$35*(AM67+AM44))*SIN($C$35*AM43))</f>
        <v>-2.8544350778981837E-2</v>
      </c>
      <c r="AN71" s="62">
        <f>AN68*(SIN($C$35*(AN67+AN44))*SIN($C$35*AN43))</f>
        <v>-0.15055263695450866</v>
      </c>
      <c r="AP71" s="55" t="s">
        <v>47</v>
      </c>
      <c r="AQ71" s="58">
        <f>AQ68*(SIN($C$35*(AQ67+AQ44))*SIN($C$35*AQ43))</f>
        <v>5.1008056086949284E-2</v>
      </c>
      <c r="AR71" s="58">
        <f>AR68*(SIN($C$35*(AR67+AR44))*SIN($C$35*AR43))</f>
        <v>-0.21813406748004469</v>
      </c>
      <c r="AS71" s="62">
        <f>AS68*(SIN($C$35*(AS67+AS44))*SIN($C$35*AS43))</f>
        <v>0.24423572481054079</v>
      </c>
      <c r="AU71" s="55" t="s">
        <v>47</v>
      </c>
      <c r="AV71" s="58">
        <f>AV68*(SIN($C$35*(AV67+AV44))*SIN($C$35*AV43))</f>
        <v>0.1204848045748398</v>
      </c>
      <c r="AW71" s="58">
        <f>AW68*(SIN($C$35*(AW67+AW44))*SIN($C$35*AW43))</f>
        <v>0.40339222424962012</v>
      </c>
      <c r="AX71" s="62">
        <f>AX68*(SIN($C$35*(AX67+AX44))*SIN($C$35*AX43))</f>
        <v>-0.19082437229026711</v>
      </c>
      <c r="AZ71" s="55" t="s">
        <v>47</v>
      </c>
      <c r="BA71" s="58">
        <f>BA68*(SIN($C$35*(BA67+BA44))*SIN($C$35*BA43))</f>
        <v>-2.3168011907720502E-2</v>
      </c>
      <c r="BB71" s="58">
        <f>BB68*(SIN($C$35*(BB67+BB44))*SIN($C$35*BB43))</f>
        <v>-0.3613667002920376</v>
      </c>
      <c r="BC71" s="62">
        <f>BC68*(SIN($C$35*(BC67+BC44))*SIN($C$35*BC43))</f>
        <v>-7.6715344961311036E-2</v>
      </c>
      <c r="BE71" s="55" t="s">
        <v>47</v>
      </c>
      <c r="BF71" s="58">
        <f>BF68*(SIN($C$35*(BF67+BF44))*SIN($C$35*BF43))</f>
        <v>-0.10572773447621295</v>
      </c>
      <c r="BG71" s="58">
        <f>BG68*(SIN($C$35*(BG67+BG44))*SIN($C$35*BG43))</f>
        <v>0.20019890522121028</v>
      </c>
      <c r="BH71" s="62">
        <f>BH68*(SIN($C$35*(BH67+BH44))*SIN($C$35*BH43))</f>
        <v>0.22306567902891869</v>
      </c>
      <c r="BJ71" s="55" t="s">
        <v>47</v>
      </c>
      <c r="BK71" s="58">
        <f>BK68*(SIN($C$35*(BK67+BK44))*SIN($C$35*BK43))</f>
        <v>3.8910196627316582E-2</v>
      </c>
      <c r="BL71" s="58">
        <f>BL68*(SIN($C$35*(BL67+BL44))*SIN($C$35*BL43))</f>
        <v>0.10710807931544905</v>
      </c>
      <c r="BM71" s="62">
        <f>BM68*(SIN($C$35*(BM67+BM44))*SIN($C$35*BM43))</f>
        <v>-0.2435062589872696</v>
      </c>
      <c r="BO71" s="55" t="s">
        <v>47</v>
      </c>
      <c r="BP71" s="58">
        <f>BP68*(SIN($C$35*(BP67+BP44))*SIN($C$35*BP43))</f>
        <v>0.11562644611374535</v>
      </c>
      <c r="BQ71" s="58">
        <f>BQ68*(SIN($C$35*(BQ67+BQ44))*SIN($C$35*BQ43))</f>
        <v>-0.33945378126141051</v>
      </c>
      <c r="BR71" s="62">
        <f>BR68*(SIN($C$35*(BR67+BR44))*SIN($C$35*BR43))</f>
        <v>5.9009629588165063E-3</v>
      </c>
      <c r="BT71" s="55" t="s">
        <v>47</v>
      </c>
      <c r="BU71" s="58">
        <f>BU68*(SIN($C$35*(BU67+BU44))*SIN($C$35*BU43))</f>
        <v>-1.2147441405790913E-2</v>
      </c>
      <c r="BV71" s="58">
        <f>BV68*(SIN($C$35*(BV67+BV44))*SIN($C$35*BV43))</f>
        <v>0.40592995944938876</v>
      </c>
      <c r="BW71" s="62">
        <f>BW68*(SIN($C$35*(BW67+BW44))*SIN($C$35*BW43))</f>
        <v>0.17590251331124956</v>
      </c>
      <c r="BY71" s="55" t="s">
        <v>47</v>
      </c>
      <c r="BZ71" s="58">
        <f>BZ68*(SIN($C$35*(BZ67+BZ44))*SIN($C$35*BZ43))</f>
        <v>-0.10096329301995435</v>
      </c>
      <c r="CA71" s="58">
        <f>CA68*(SIN($C$35*(CA67+CA44))*SIN($C$35*CA43))</f>
        <v>-0.26891447828532883</v>
      </c>
      <c r="CB71" s="62">
        <f>CB68*(SIN($C$35*(CB67+CB44))*SIN($C$35*CB43))</f>
        <v>-0.27199537602389878</v>
      </c>
      <c r="CD71" s="55" t="s">
        <v>47</v>
      </c>
      <c r="CE71" s="58">
        <f>CE68*(SIN($C$35*(CE67+CE44))*SIN($C$35*CE43))</f>
        <v>2.7598081930067436E-2</v>
      </c>
      <c r="CF71" s="58">
        <f>CF68*(SIN($C$35*(CF67+CF44))*SIN($C$35*CF43))</f>
        <v>2.483569584265111E-2</v>
      </c>
      <c r="CG71" s="62">
        <f>CG68*(SIN($C$35*(CG67+CG44))*SIN($C$35*CG43))</f>
        <v>8.8928283153768592E-2</v>
      </c>
      <c r="CI71" s="55" t="s">
        <v>47</v>
      </c>
      <c r="CJ71" s="58">
        <f>CJ68*(SIN($C$35*(CJ67+CJ44))*SIN($C$35*CJ43))</f>
        <v>0.10944416720071186</v>
      </c>
      <c r="CK71" s="58">
        <f>CK68*(SIN($C$35*(CK67+CK44))*SIN($C$35*CK43))</f>
        <v>0.22249395041938519</v>
      </c>
      <c r="CL71" s="62">
        <f>CL68*(SIN($C$35*(CL67+CL44))*SIN($C$35*CL43))</f>
        <v>0.10750220915471174</v>
      </c>
      <c r="CN71" s="55" t="s">
        <v>47</v>
      </c>
      <c r="CO71" s="58">
        <f>CO68*(SIN($C$35*(CO67+CO44))*SIN($C$35*CO43))</f>
        <v>-2.4739513209356468E-3</v>
      </c>
      <c r="CP71" s="58">
        <f>CP68*(SIN($C$35*(CP67+CP44))*SIN($C$35*CP43))</f>
        <v>-0.39359296222905815</v>
      </c>
      <c r="CQ71" s="62">
        <f>CQ68*(SIN($C$35*(CQ67+CQ44))*SIN($C$35*CQ43))</f>
        <v>-0.27295272185375224</v>
      </c>
      <c r="CS71" s="55" t="s">
        <v>47</v>
      </c>
      <c r="CT71" s="58">
        <f>CT68*(SIN($C$35*(CT67+CT44))*SIN($C$35*CT43))</f>
        <v>-9.5380028316878487E-2</v>
      </c>
      <c r="CU71" s="58">
        <f>CU68*(SIN($C$35*(CU67+CU44))*SIN($C$35*CU43))</f>
        <v>0.34968117119562353</v>
      </c>
      <c r="CV71" s="62">
        <f>CV68*(SIN($C$35*(CV67+CV44))*SIN($C$35*CV43))</f>
        <v>0.16377888319072115</v>
      </c>
      <c r="CX71" s="55" t="s">
        <v>47</v>
      </c>
      <c r="CY71" s="58">
        <f>CY68*(SIN($C$35*(CY67+CY44))*SIN($C$35*CY43))</f>
        <v>1.7197719777101439E-2</v>
      </c>
      <c r="CZ71" s="58">
        <f>CZ68*(SIN($C$35*(CZ67+CZ44))*SIN($C$35*CZ43))</f>
        <v>-0.1527765760425174</v>
      </c>
      <c r="DA71" s="62">
        <f>DA68*(SIN($C$35*(DA67+DA44))*SIN($C$35*DA43))</f>
        <v>2.5201992975034733E-2</v>
      </c>
    </row>
    <row r="72" spans="2:105" ht="16" customHeight="1">
      <c r="B72" s="55" t="s">
        <v>48</v>
      </c>
      <c r="C72" s="58">
        <f>MOD((1/$C$35)*ATAN2(C69,C70)+360,360)</f>
        <v>144.83637737492836</v>
      </c>
      <c r="D72" s="58">
        <f>MOD((1/$C$35)*ATAN2(D69,D70)+360,360)</f>
        <v>241.42798594815201</v>
      </c>
      <c r="E72" s="62">
        <f>MOD((1/$C$35)*ATAN2(E69,E70)+360,360)</f>
        <v>16.825144345787237</v>
      </c>
      <c r="G72" s="55" t="s">
        <v>48</v>
      </c>
      <c r="H72" s="58">
        <f>MOD((1/$C$35)*ATAN2(H69,H70)+360,360)</f>
        <v>172.95914203271889</v>
      </c>
      <c r="I72" s="58">
        <f>MOD((1/$C$35)*ATAN2(I69,I70)+360,360)</f>
        <v>252.52504951077591</v>
      </c>
      <c r="J72" s="62">
        <f>MOD((1/$C$35)*ATAN2(J69,J70)+360,360)</f>
        <v>20.783788013328092</v>
      </c>
      <c r="L72" s="55" t="s">
        <v>48</v>
      </c>
      <c r="M72" s="58">
        <f>MOD((1/$C$35)*ATAN2(M69,M70)+360,360)</f>
        <v>200.58667402486972</v>
      </c>
      <c r="N72" s="58">
        <f>MOD((1/$C$35)*ATAN2(N69,N70)+360,360)</f>
        <v>263.52979455678957</v>
      </c>
      <c r="O72" s="62">
        <f>MOD((1/$C$35)*ATAN2(O69,O70)+360,360)</f>
        <v>24.755727037739916</v>
      </c>
      <c r="Q72" s="55" t="s">
        <v>48</v>
      </c>
      <c r="R72" s="58">
        <f>MOD((1/$C$35)*ATAN2(R69,R70)+360,360)</f>
        <v>318.17313870782971</v>
      </c>
      <c r="S72" s="58">
        <f>MOD((1/$C$35)*ATAN2(S69,S70)+360,360)</f>
        <v>84.972420143372233</v>
      </c>
      <c r="T72" s="62">
        <f>MOD((1/$C$35)*ATAN2(T69,T70)+360,360)</f>
        <v>249.57241702762354</v>
      </c>
      <c r="V72" s="55" t="s">
        <v>48</v>
      </c>
      <c r="W72" s="58">
        <f>MOD((1/$C$35)*ATAN2(W69,W70)+360,360)</f>
        <v>229.51677870115628</v>
      </c>
      <c r="X72" s="58">
        <f>MOD((1/$C$35)*ATAN2(X69,X70)+360,360)</f>
        <v>224.3961169974921</v>
      </c>
      <c r="Y72" s="62">
        <f>MOD((1/$C$35)*ATAN2(Y69,Y70)+360,360)</f>
        <v>9.6859632871177723</v>
      </c>
      <c r="AA72" s="55" t="s">
        <v>48</v>
      </c>
      <c r="AB72" s="58">
        <f>MOD((1/$C$35)*ATAN2(AB69,AB70)+360,360)</f>
        <v>150.68619690328745</v>
      </c>
      <c r="AC72" s="58">
        <f>MOD((1/$C$35)*ATAN2(AC69,AC70)+360,360)</f>
        <v>1.2035412845081623</v>
      </c>
      <c r="AD72" s="62">
        <f>MOD((1/$C$35)*ATAN2(AD69,AD70)+360,360)</f>
        <v>141.7365430292034</v>
      </c>
      <c r="AF72" s="55" t="s">
        <v>48</v>
      </c>
      <c r="AG72" s="58">
        <f>MOD((1/$C$35)*ATAN2(AG69,AG70)+360,360)</f>
        <v>69.389046162883915</v>
      </c>
      <c r="AH72" s="58">
        <f>MOD((1/$C$35)*ATAN2(AH69,AH70)+360,360)</f>
        <v>155.48569530001248</v>
      </c>
      <c r="AI72" s="62">
        <f>MOD((1/$C$35)*ATAN2(AI69,AI70)+360,360)</f>
        <v>273.88749651125278</v>
      </c>
      <c r="AK72" s="55" t="s">
        <v>48</v>
      </c>
      <c r="AL72" s="58">
        <f>MOD((1/$C$35)*ATAN2(AL69,AL70)+360,360)</f>
        <v>337.41288336149205</v>
      </c>
      <c r="AM72" s="58">
        <f>MOD((1/$C$35)*ATAN2(AM69,AM70)+360,360)</f>
        <v>288.04591344435909</v>
      </c>
      <c r="AN72" s="62">
        <f>MOD((1/$C$35)*ATAN2(AN69,AN70)+360,360)</f>
        <v>33.434621048852421</v>
      </c>
      <c r="AP72" s="55" t="s">
        <v>48</v>
      </c>
      <c r="AQ72" s="58">
        <f>MOD((1/$C$35)*ATAN2(AQ69,AQ70)+360,360)</f>
        <v>249.05976034699245</v>
      </c>
      <c r="AR72" s="58">
        <f>MOD((1/$C$35)*ATAN2(AR69,AR70)+360,360)</f>
        <v>74.14702998372934</v>
      </c>
      <c r="AS72" s="62">
        <f>MOD((1/$C$35)*ATAN2(AS69,AS70)+360,360)</f>
        <v>166.67941399883807</v>
      </c>
      <c r="AU72" s="55" t="s">
        <v>48</v>
      </c>
      <c r="AV72" s="58">
        <f>MOD((1/$C$35)*ATAN2(AV69,AV70)+360,360)</f>
        <v>170.76527312007784</v>
      </c>
      <c r="AW72" s="58">
        <f>MOD((1/$C$35)*ATAN2(AW69,AW70)+360,360)</f>
        <v>222.02672559169812</v>
      </c>
      <c r="AX72" s="62">
        <f>MOD((1/$C$35)*ATAN2(AX69,AX70)+360,360)</f>
        <v>298.1099217426501</v>
      </c>
      <c r="AZ72" s="55" t="s">
        <v>48</v>
      </c>
      <c r="BA72" s="58">
        <f>MOD((1/$C$35)*ATAN2(BA69,BA70)+360,360)</f>
        <v>89.231159175747166</v>
      </c>
      <c r="BB72" s="58">
        <f>MOD((1/$C$35)*ATAN2(BB69,BB70)+360,360)</f>
        <v>353.84847413983994</v>
      </c>
      <c r="BC72" s="62">
        <f>MOD((1/$C$35)*ATAN2(BC69,BC70)+360,360)</f>
        <v>57.199108316124125</v>
      </c>
      <c r="BE72" s="55" t="s">
        <v>48</v>
      </c>
      <c r="BF72" s="58">
        <f>MOD((1/$C$35)*ATAN2(BF69,BF70)+360,360)</f>
        <v>356.62277460381165</v>
      </c>
      <c r="BG72" s="58">
        <f>MOD((1/$C$35)*ATAN2(BG69,BG70)+360,360)</f>
        <v>147.41520788184624</v>
      </c>
      <c r="BH72" s="62">
        <f>MOD((1/$C$35)*ATAN2(BH69,BH70)+360,360)</f>
        <v>191.6984523704468</v>
      </c>
      <c r="BJ72" s="55" t="s">
        <v>48</v>
      </c>
      <c r="BK72" s="58">
        <f>MOD((1/$C$35)*ATAN2(BK69,BK70)+360,360)</f>
        <v>268.63949137224324</v>
      </c>
      <c r="BL72" s="58">
        <f>MOD((1/$C$35)*ATAN2(BL69,BL70)+360,360)</f>
        <v>285.93126255275837</v>
      </c>
      <c r="BM72" s="62">
        <f>MOD((1/$C$35)*ATAN2(BM69,BM70)+360,360)</f>
        <v>322.23649554238244</v>
      </c>
      <c r="BO72" s="55" t="s">
        <v>48</v>
      </c>
      <c r="BP72" s="58">
        <f>MOD((1/$C$35)*ATAN2(BP69,BP70)+360,360)</f>
        <v>190.86822373251815</v>
      </c>
      <c r="BQ72" s="58">
        <f>MOD((1/$C$35)*ATAN2(BQ69,BQ70)+360,360)</f>
        <v>63.632548790208659</v>
      </c>
      <c r="BR72" s="62">
        <f>MOD((1/$C$35)*ATAN2(BR69,BR70)+360,360)</f>
        <v>80.993245534270898</v>
      </c>
      <c r="BT72" s="55" t="s">
        <v>48</v>
      </c>
      <c r="BU72" s="58">
        <f>MOD((1/$C$35)*ATAN2(BU69,BU70)+360,360)</f>
        <v>109.03941184725426</v>
      </c>
      <c r="BV72" s="58">
        <f>MOD((1/$C$35)*ATAN2(BV69,BV70)+360,360)</f>
        <v>217.56130450606966</v>
      </c>
      <c r="BW72" s="62">
        <f>MOD((1/$C$35)*ATAN2(BW69,BW70)+360,360)</f>
        <v>216.78058515677455</v>
      </c>
      <c r="BY72" s="55" t="s">
        <v>48</v>
      </c>
      <c r="BZ72" s="58">
        <f>MOD((1/$C$35)*ATAN2(BZ69,BZ70)+360,360)</f>
        <v>15.806311622620626</v>
      </c>
      <c r="CA72" s="58">
        <f>MOD((1/$C$35)*ATAN2(CA69,CA70)+360,360)</f>
        <v>349.68413760817725</v>
      </c>
      <c r="CB72" s="62">
        <f>MOD((1/$C$35)*ATAN2(CB69,CB70)+360,360)</f>
        <v>346.26556220973686</v>
      </c>
      <c r="CD72" s="55" t="s">
        <v>48</v>
      </c>
      <c r="CE72" s="58">
        <f>MOD((1/$C$35)*ATAN2(CE69,CE70)+360,360)</f>
        <v>288.25817094819467</v>
      </c>
      <c r="CF72" s="58">
        <f>MOD((1/$C$35)*ATAN2(CF69,CF70)+360,360)</f>
        <v>136.75049932281968</v>
      </c>
      <c r="CG72" s="62">
        <f>MOD((1/$C$35)*ATAN2(CG69,CG70)+360,360)</f>
        <v>104.83151119968295</v>
      </c>
      <c r="CI72" s="55" t="s">
        <v>48</v>
      </c>
      <c r="CJ72" s="58">
        <f>MOD((1/$C$35)*ATAN2(CJ69,CJ70)+360,360)</f>
        <v>210.99263455700859</v>
      </c>
      <c r="CK72" s="58">
        <f>MOD((1/$C$35)*ATAN2(CK69,CK70)+360,360)</f>
        <v>283.71362928938015</v>
      </c>
      <c r="CL72" s="62">
        <f>MOD((1/$C$35)*ATAN2(CL69,CL70)+360,360)</f>
        <v>241.91037253233429</v>
      </c>
      <c r="CN72" s="55" t="s">
        <v>48</v>
      </c>
      <c r="CO72" s="58">
        <f>MOD((1/$C$35)*ATAN2(CO69,CO70)+360,360)</f>
        <v>128.81044866279126</v>
      </c>
      <c r="CP72" s="58">
        <f>MOD((1/$C$35)*ATAN2(CP69,CP70)+360,360)</f>
        <v>55.885194325044154</v>
      </c>
      <c r="CQ72" s="62">
        <f>MOD((1/$C$35)*ATAN2(CQ69,CQ70)+360,360)</f>
        <v>10.196988224423876</v>
      </c>
      <c r="CS72" s="55" t="s">
        <v>48</v>
      </c>
      <c r="CT72" s="58">
        <f>MOD((1/$C$35)*ATAN2(CT69,CT70)+360,360)</f>
        <v>34.967437052161415</v>
      </c>
      <c r="CU72" s="58">
        <f>MOD((1/$C$35)*ATAN2(CU69,CU70)+360,360)</f>
        <v>209.85646063299117</v>
      </c>
      <c r="CV72" s="62">
        <f>MOD((1/$C$35)*ATAN2(CV69,CV70)+360,360)</f>
        <v>128.7287109188012</v>
      </c>
      <c r="CX72" s="55" t="s">
        <v>48</v>
      </c>
      <c r="CY72" s="58">
        <f>MOD((1/$C$35)*ATAN2(CY69,CY70)+360,360)</f>
        <v>307.91764088952146</v>
      </c>
      <c r="CZ72" s="58">
        <f>MOD((1/$C$35)*ATAN2(CZ69,CZ70)+360,360)</f>
        <v>347.45170220305999</v>
      </c>
      <c r="DA72" s="62">
        <f>MOD((1/$C$35)*ATAN2(DA69,DA70)+360,360)</f>
        <v>267.07054470985179</v>
      </c>
    </row>
    <row r="73" spans="2:105" ht="16" customHeight="1">
      <c r="B73" s="55" t="s">
        <v>49</v>
      </c>
      <c r="C73" s="58">
        <f>(1/$C$35)*ATAN2(SQRT(C69*C69+C70*C70),C71)</f>
        <v>0.90831558900375642</v>
      </c>
      <c r="D73" s="58">
        <f>(1/$C$35)*ATAN2(SQRT(D69*D69+D70*D70),D71)</f>
        <v>1.9708638452369658</v>
      </c>
      <c r="E73" s="62">
        <f>(1/$C$35)*ATAN2(SQRT(E69*E69+E70*E70),E71)</f>
        <v>-0.65050410166832184</v>
      </c>
      <c r="G73" s="55" t="s">
        <v>49</v>
      </c>
      <c r="H73" s="58">
        <f>(1/$C$35)*ATAN2(SQRT(H69*H69+H70*H70),H71)</f>
        <v>1.2407244089451668</v>
      </c>
      <c r="I73" s="58">
        <f>(1/$C$35)*ATAN2(SQRT(I69*I69+I70*I70),I71)</f>
        <v>1.6420206049079615</v>
      </c>
      <c r="J73" s="62">
        <f>(1/$C$35)*ATAN2(SQRT(J69*J69+J70*J70),J71)</f>
        <v>-0.62011931074124704</v>
      </c>
      <c r="L73" s="55" t="s">
        <v>49</v>
      </c>
      <c r="M73" s="58">
        <f>(1/$C$35)*ATAN2(SQRT(M69*M69+M70*M70),M71)</f>
        <v>1.282408525785071</v>
      </c>
      <c r="N73" s="58">
        <f>(1/$C$35)*ATAN2(SQRT(N69*N69+N70*N70),N71)</f>
        <v>1.2552511561177431</v>
      </c>
      <c r="O73" s="62">
        <f>(1/$C$35)*ATAN2(SQRT(O69*O69+O70*O70),O71)</f>
        <v>-0.58666544792399444</v>
      </c>
      <c r="Q73" s="55" t="s">
        <v>49</v>
      </c>
      <c r="R73" s="58">
        <f>(1/$C$35)*ATAN2(SQRT(R69*R69+R70*R70),R71)</f>
        <v>-1.2923376753117786</v>
      </c>
      <c r="S73" s="58">
        <f>(1/$C$35)*ATAN2(SQRT(S69*S69+S70*S70),S71)</f>
        <v>-0.29885280694207977</v>
      </c>
      <c r="T73" s="62">
        <f>(1/$C$35)*ATAN2(SQRT(T69*T69+T70*T70),T71)</f>
        <v>-0.11142767418177305</v>
      </c>
      <c r="V73" s="55" t="s">
        <v>49</v>
      </c>
      <c r="W73" s="58">
        <f>(1/$C$35)*ATAN2(SQRT(W69*W69+W70*W70),W71)</f>
        <v>0.69283660019588522</v>
      </c>
      <c r="X73" s="58">
        <f>(1/$C$35)*ATAN2(SQRT(X69*X69+X70*X70),X71)</f>
        <v>1.9834403902372535</v>
      </c>
      <c r="Y73" s="62">
        <f>(1/$C$35)*ATAN2(SQRT(Y69*Y69+Y70*Y70),Y71)</f>
        <v>-0.60775749661960243</v>
      </c>
      <c r="AA73" s="55" t="s">
        <v>49</v>
      </c>
      <c r="AB73" s="58">
        <f>(1/$C$35)*ATAN2(SQRT(AB69*AB69+AB70*AB70),AB71)</f>
        <v>1.3067850064164459</v>
      </c>
      <c r="AC73" s="58">
        <f>(1/$C$35)*ATAN2(SQRT(AC69*AC69+AC70*AC70),AC71)</f>
        <v>-2.5418251610740517</v>
      </c>
      <c r="AD73" s="62">
        <f>(1/$C$35)*ATAN2(SQRT(AD69*AD69+AD70*AD70),AD71)</f>
        <v>0.74107546841178851</v>
      </c>
      <c r="AF73" s="55" t="s">
        <v>49</v>
      </c>
      <c r="AG73" s="58">
        <f>(1/$C$35)*ATAN2(SQRT(AG69*AG69+AG70*AG70),AG71)</f>
        <v>-0.39487256986602087</v>
      </c>
      <c r="AH73" s="58">
        <f>(1/$C$35)*ATAN2(SQRT(AH69*AH69+AH70*AH70),AH71)</f>
        <v>2.0683216245127016</v>
      </c>
      <c r="AI73" s="62">
        <f>(1/$C$35)*ATAN2(SQRT(AI69*AI69+AI70*AI70),AI71)</f>
        <v>-0.34901884494087104</v>
      </c>
      <c r="AK73" s="55" t="s">
        <v>49</v>
      </c>
      <c r="AL73" s="58">
        <f>(1/$C$35)*ATAN2(SQRT(AL69*AL69+AL70*AL70),AL71)</f>
        <v>-1.2624326736311964</v>
      </c>
      <c r="AM73" s="58">
        <f>(1/$C$35)*ATAN2(SQRT(AM69*AM69+AM70*AM70),AM71)</f>
        <v>-0.16398353106750865</v>
      </c>
      <c r="AN73" s="62">
        <f>(1/$C$35)*ATAN2(SQRT(AN69*AN69+AN70*AN70),AN71)</f>
        <v>-0.44049831543061457</v>
      </c>
      <c r="AP73" s="55" t="s">
        <v>49</v>
      </c>
      <c r="AQ73" s="58">
        <f>(1/$C$35)*ATAN2(SQRT(AQ69*AQ69+AQ70*AQ70),AQ71)</f>
        <v>0.55221076897349752</v>
      </c>
      <c r="AR73" s="58">
        <f>(1/$C$35)*ATAN2(SQRT(AR69*AR69+AR70*AR70),AR71)</f>
        <v>-1.3847525351362566</v>
      </c>
      <c r="AS73" s="62">
        <f>(1/$C$35)*ATAN2(SQRT(AS69*AS69+AS70*AS70),AS71)</f>
        <v>0.76381172335274938</v>
      </c>
      <c r="AU73" s="55" t="s">
        <v>49</v>
      </c>
      <c r="AV73" s="58">
        <f>(1/$C$35)*ATAN2(SQRT(AV69*AV69+AV70*AV70),AV71)</f>
        <v>1.2694485980174277</v>
      </c>
      <c r="AW73" s="58">
        <f>(1/$C$35)*ATAN2(SQRT(AW69*AW69+AW70*AW70),AW71)</f>
        <v>2.3308774934922938</v>
      </c>
      <c r="AX73" s="62">
        <f>(1/$C$35)*ATAN2(SQRT(AX69*AX69+AX70*AX70),AX71)</f>
        <v>-0.55311048381450989</v>
      </c>
      <c r="AZ73" s="55" t="s">
        <v>49</v>
      </c>
      <c r="BA73" s="58">
        <f>(1/$C$35)*ATAN2(SQRT(BA69*BA69+BA70*BA70),BA71)</f>
        <v>-0.25907277620050612</v>
      </c>
      <c r="BB73" s="58">
        <f>(1/$C$35)*ATAN2(SQRT(BB69*BB69+BB70*BB70),BB71)</f>
        <v>-2.1538767954954743</v>
      </c>
      <c r="BC73" s="62">
        <f>(1/$C$35)*ATAN2(SQRT(BC69*BC69+BC70*BC70),BC71)</f>
        <v>-0.22526165297245732</v>
      </c>
      <c r="BE73" s="55" t="s">
        <v>49</v>
      </c>
      <c r="BF73" s="58">
        <f>(1/$C$35)*ATAN2(SQRT(BF69*BF69+BF70*BF70),BF71)</f>
        <v>-1.219683636546486</v>
      </c>
      <c r="BG73" s="58">
        <f>(1/$C$35)*ATAN2(SQRT(BG69*BG69+BG70*BG70),BG71)</f>
        <v>1.2501156651021244</v>
      </c>
      <c r="BH73" s="62">
        <f>(1/$C$35)*ATAN2(SQRT(BH69*BH69+BH70*BH70),BH71)</f>
        <v>0.6992132248950359</v>
      </c>
      <c r="BJ73" s="55" t="s">
        <v>49</v>
      </c>
      <c r="BK73" s="58">
        <f>(1/$C$35)*ATAN2(SQRT(BK69*BK69+BK70*BK70),BK71)</f>
        <v>0.41959900141608031</v>
      </c>
      <c r="BL73" s="58">
        <f>(1/$C$35)*ATAN2(SQRT(BL69*BL69+BL70*BL70),BL71)</f>
        <v>0.60854542103483378</v>
      </c>
      <c r="BM73" s="62">
        <f>(1/$C$35)*ATAN2(SQRT(BM69*BM69+BM70*BM70),BM71)</f>
        <v>-0.70201447046441434</v>
      </c>
      <c r="BO73" s="55" t="s">
        <v>49</v>
      </c>
      <c r="BP73" s="58">
        <f>(1/$C$35)*ATAN2(SQRT(BP69*BP69+BP70*BP70),BP71)</f>
        <v>1.2169460856785923</v>
      </c>
      <c r="BQ73" s="58">
        <f>(1/$C$35)*ATAN2(SQRT(BQ69*BQ69+BQ70*BQ70),BQ71)</f>
        <v>-2.1130288810714624</v>
      </c>
      <c r="BR73" s="62">
        <f>(1/$C$35)*ATAN2(SQRT(BR69*BR69+BR70*BR70),BR71)</f>
        <v>1.7403454299270638E-2</v>
      </c>
      <c r="BT73" s="55" t="s">
        <v>49</v>
      </c>
      <c r="BU73" s="58">
        <f>(1/$C$35)*ATAN2(SQRT(BU69*BU69+BU70*BU70),BU71)</f>
        <v>-0.13637632263514696</v>
      </c>
      <c r="BV73" s="58">
        <f>(1/$C$35)*ATAN2(SQRT(BV69*BV69+BV70*BV70),BV71)</f>
        <v>2.4296650172218359</v>
      </c>
      <c r="BW73" s="62">
        <f>(1/$C$35)*ATAN2(SQRT(BW69*BW69+BW70*BW70),BW71)</f>
        <v>0.55215208155701112</v>
      </c>
      <c r="BY73" s="55" t="s">
        <v>49</v>
      </c>
      <c r="BZ73" s="58">
        <f>(1/$C$35)*ATAN2(SQRT(BZ69*BZ69+BZ70*BZ70),BZ71)</f>
        <v>-1.165501860210207</v>
      </c>
      <c r="CA73" s="58">
        <f>(1/$C$35)*ATAN2(SQRT(CA69*CA69+CA70*CA70),CA71)</f>
        <v>-1.5493868181573485</v>
      </c>
      <c r="CB73" s="62">
        <f>(1/$C$35)*ATAN2(SQRT(CB69*CB69+CB70*CB70),CB71)</f>
        <v>-0.7799763082267307</v>
      </c>
      <c r="CD73" s="55" t="s">
        <v>49</v>
      </c>
      <c r="CE73" s="58">
        <f>(1/$C$35)*ATAN2(SQRT(CE69*CE69+CE70*CE70),CE71)</f>
        <v>0.29640569517774673</v>
      </c>
      <c r="CF73" s="58">
        <f>(1/$C$35)*ATAN2(SQRT(CF69*CF69+CF70*CF70),CF71)</f>
        <v>0.15767925360384091</v>
      </c>
      <c r="CG73" s="62">
        <f>(1/$C$35)*ATAN2(SQRT(CG69*CG69+CG70*CG70),CG71)</f>
        <v>0.26364293781643178</v>
      </c>
      <c r="CI73" s="55" t="s">
        <v>49</v>
      </c>
      <c r="CJ73" s="58">
        <f>(1/$C$35)*ATAN2(SQRT(CJ69*CJ69+CJ70*CJ70),CJ71)</f>
        <v>1.1509631998390442</v>
      </c>
      <c r="CK73" s="58">
        <f>(1/$C$35)*ATAN2(SQRT(CK69*CK69+CK70*CK70),CK71)</f>
        <v>1.2814620647652166</v>
      </c>
      <c r="CL73" s="62">
        <f>(1/$C$35)*ATAN2(SQRT(CL69*CL69+CL70*CL70),CL71)</f>
        <v>0.33758002476363191</v>
      </c>
      <c r="CN73" s="55" t="s">
        <v>49</v>
      </c>
      <c r="CO73" s="58">
        <f>(1/$C$35)*ATAN2(SQRT(CO69*CO69+CO70*CO70),CO71)</f>
        <v>-2.7891616974691984E-2</v>
      </c>
      <c r="CP73" s="58">
        <f>(1/$C$35)*ATAN2(SQRT(CP69*CP69+CP70*CP70),CP71)</f>
        <v>-2.3570123933300509</v>
      </c>
      <c r="CQ73" s="62">
        <f>(1/$C$35)*ATAN2(SQRT(CQ69*CQ69+CQ70*CQ70),CQ71)</f>
        <v>-0.77869405750266307</v>
      </c>
      <c r="CS73" s="55" t="s">
        <v>49</v>
      </c>
      <c r="CT73" s="58">
        <f>(1/$C$35)*ATAN2(SQRT(CT69*CT69+CT70*CT70),CT71)</f>
        <v>-1.1013339331930985</v>
      </c>
      <c r="CU73" s="58">
        <f>(1/$C$35)*ATAN2(SQRT(CU69*CU69+CU70*CU70),CU71)</f>
        <v>2.1757907983383973</v>
      </c>
      <c r="CV73" s="62">
        <f>(1/$C$35)*ATAN2(SQRT(CV69*CV69+CV70*CV70),CV71)</f>
        <v>0.48847752830958463</v>
      </c>
      <c r="CX73" s="55" t="s">
        <v>49</v>
      </c>
      <c r="CY73" s="58">
        <f>(1/$C$35)*ATAN2(SQRT(CY69*CY69+CY70*CY70),CY71)</f>
        <v>0.18393328295288686</v>
      </c>
      <c r="CZ73" s="58">
        <f>(1/$C$35)*ATAN2(SQRT(CZ69*CZ69+CZ70*CZ70),CZ71)</f>
        <v>-0.86804892796596522</v>
      </c>
      <c r="DA73" s="62">
        <f>(1/$C$35)*ATAN2(SQRT(DA69*DA69+DA70*DA70),DA71)</f>
        <v>7.9084862688016039E-2</v>
      </c>
    </row>
    <row r="74" spans="2:105" ht="16" customHeight="1">
      <c r="B74" s="56" t="s">
        <v>50</v>
      </c>
      <c r="C74" s="60"/>
      <c r="D74" s="60"/>
      <c r="E74" s="64"/>
      <c r="G74" s="56" t="s">
        <v>50</v>
      </c>
      <c r="H74" s="60"/>
      <c r="I74" s="60"/>
      <c r="J74" s="64"/>
      <c r="L74" s="56" t="s">
        <v>50</v>
      </c>
      <c r="M74" s="60"/>
      <c r="N74" s="60"/>
      <c r="O74" s="64"/>
      <c r="Q74" s="56" t="s">
        <v>50</v>
      </c>
      <c r="R74" s="60"/>
      <c r="S74" s="60"/>
      <c r="T74" s="64"/>
      <c r="V74" s="56" t="s">
        <v>50</v>
      </c>
      <c r="W74" s="60"/>
      <c r="X74" s="60"/>
      <c r="Y74" s="64"/>
      <c r="AA74" s="56" t="s">
        <v>50</v>
      </c>
      <c r="AB74" s="60"/>
      <c r="AC74" s="60"/>
      <c r="AD74" s="64"/>
      <c r="AF74" s="56" t="s">
        <v>50</v>
      </c>
      <c r="AG74" s="60"/>
      <c r="AH74" s="60"/>
      <c r="AI74" s="64"/>
      <c r="AK74" s="56" t="s">
        <v>50</v>
      </c>
      <c r="AL74" s="60"/>
      <c r="AM74" s="60"/>
      <c r="AN74" s="64"/>
      <c r="AP74" s="56" t="s">
        <v>50</v>
      </c>
      <c r="AQ74" s="60"/>
      <c r="AR74" s="60"/>
      <c r="AS74" s="64"/>
      <c r="AU74" s="56" t="s">
        <v>50</v>
      </c>
      <c r="AV74" s="60"/>
      <c r="AW74" s="60"/>
      <c r="AX74" s="64"/>
      <c r="AZ74" s="56" t="s">
        <v>50</v>
      </c>
      <c r="BA74" s="60"/>
      <c r="BB74" s="60"/>
      <c r="BC74" s="64"/>
      <c r="BE74" s="56" t="s">
        <v>50</v>
      </c>
      <c r="BF74" s="60"/>
      <c r="BG74" s="60"/>
      <c r="BH74" s="64"/>
      <c r="BJ74" s="56" t="s">
        <v>50</v>
      </c>
      <c r="BK74" s="60"/>
      <c r="BL74" s="60"/>
      <c r="BM74" s="64"/>
      <c r="BO74" s="56" t="s">
        <v>50</v>
      </c>
      <c r="BP74" s="60"/>
      <c r="BQ74" s="60"/>
      <c r="BR74" s="64"/>
      <c r="BT74" s="56" t="s">
        <v>50</v>
      </c>
      <c r="BU74" s="60"/>
      <c r="BV74" s="60"/>
      <c r="BW74" s="64"/>
      <c r="BY74" s="56" t="s">
        <v>50</v>
      </c>
      <c r="BZ74" s="60"/>
      <c r="CA74" s="60"/>
      <c r="CB74" s="64"/>
      <c r="CD74" s="56" t="s">
        <v>50</v>
      </c>
      <c r="CE74" s="60"/>
      <c r="CF74" s="60"/>
      <c r="CG74" s="64"/>
      <c r="CI74" s="56" t="s">
        <v>50</v>
      </c>
      <c r="CJ74" s="60"/>
      <c r="CK74" s="60"/>
      <c r="CL74" s="64"/>
      <c r="CN74" s="56" t="s">
        <v>50</v>
      </c>
      <c r="CO74" s="60"/>
      <c r="CP74" s="60"/>
      <c r="CQ74" s="64"/>
      <c r="CS74" s="56" t="s">
        <v>50</v>
      </c>
      <c r="CT74" s="60"/>
      <c r="CU74" s="60"/>
      <c r="CV74" s="64"/>
      <c r="CX74" s="56" t="s">
        <v>50</v>
      </c>
      <c r="CY74" s="60"/>
      <c r="CZ74" s="60"/>
      <c r="DA74" s="64"/>
    </row>
    <row r="75" spans="2:105" ht="16" customHeight="1">
      <c r="B75" s="39"/>
      <c r="C75" s="39"/>
      <c r="D75" s="49"/>
      <c r="E75" s="49"/>
      <c r="I75" s="49"/>
      <c r="J75" s="49"/>
      <c r="N75" s="49"/>
      <c r="O75" s="49"/>
      <c r="S75" s="49"/>
      <c r="T75" s="49"/>
      <c r="X75" s="49"/>
      <c r="Y75" s="49"/>
      <c r="AC75" s="49"/>
      <c r="AD75" s="49"/>
      <c r="AH75" s="49"/>
      <c r="AI75" s="49"/>
      <c r="AM75" s="49"/>
      <c r="AN75" s="49"/>
      <c r="AR75" s="49"/>
      <c r="AS75" s="49"/>
      <c r="AW75" s="49"/>
      <c r="AX75" s="49"/>
      <c r="BB75" s="49"/>
      <c r="BC75" s="49"/>
      <c r="BG75" s="49"/>
      <c r="BH75" s="49"/>
      <c r="BL75" s="49"/>
      <c r="BM75" s="49"/>
      <c r="BQ75" s="49"/>
      <c r="BR75" s="49"/>
      <c r="BV75" s="49"/>
      <c r="BW75" s="49"/>
      <c r="CA75" s="49"/>
      <c r="CB75" s="49"/>
      <c r="CF75" s="49"/>
      <c r="CG75" s="49"/>
      <c r="CK75" s="49"/>
      <c r="CL75" s="49"/>
      <c r="CP75" s="49"/>
      <c r="CQ75" s="49"/>
      <c r="CU75" s="49"/>
      <c r="CV75" s="49"/>
      <c r="CZ75" s="49"/>
      <c r="DA75" s="49"/>
    </row>
    <row r="76" spans="2:105" ht="16" customHeight="1">
      <c r="B76" s="41" t="s">
        <v>51</v>
      </c>
      <c r="C76" s="48"/>
      <c r="D76" s="48"/>
      <c r="E76" s="48"/>
      <c r="G76" s="41" t="s">
        <v>51</v>
      </c>
      <c r="H76" s="48"/>
      <c r="I76" s="48"/>
      <c r="J76" s="48"/>
      <c r="L76" s="41" t="s">
        <v>51</v>
      </c>
      <c r="M76" s="48"/>
      <c r="N76" s="48"/>
      <c r="O76" s="48"/>
      <c r="Q76" s="41" t="s">
        <v>51</v>
      </c>
      <c r="R76" s="48"/>
      <c r="S76" s="48"/>
      <c r="T76" s="48"/>
      <c r="V76" s="41" t="s">
        <v>51</v>
      </c>
      <c r="W76" s="48"/>
      <c r="X76" s="48"/>
      <c r="Y76" s="48"/>
      <c r="AA76" s="41" t="s">
        <v>51</v>
      </c>
      <c r="AB76" s="48"/>
      <c r="AC76" s="48"/>
      <c r="AD76" s="48"/>
      <c r="AF76" s="41" t="s">
        <v>51</v>
      </c>
      <c r="AG76" s="48"/>
      <c r="AH76" s="48"/>
      <c r="AI76" s="48"/>
      <c r="AK76" s="41" t="s">
        <v>51</v>
      </c>
      <c r="AL76" s="48"/>
      <c r="AM76" s="48"/>
      <c r="AN76" s="48"/>
      <c r="AP76" s="41" t="s">
        <v>51</v>
      </c>
      <c r="AQ76" s="48"/>
      <c r="AR76" s="48"/>
      <c r="AS76" s="48"/>
      <c r="AU76" s="41" t="s">
        <v>51</v>
      </c>
      <c r="AV76" s="48"/>
      <c r="AW76" s="48"/>
      <c r="AX76" s="48"/>
      <c r="AZ76" s="41" t="s">
        <v>51</v>
      </c>
      <c r="BA76" s="48"/>
      <c r="BB76" s="48"/>
      <c r="BC76" s="48"/>
      <c r="BE76" s="41" t="s">
        <v>51</v>
      </c>
      <c r="BF76" s="48"/>
      <c r="BG76" s="48"/>
      <c r="BH76" s="48"/>
      <c r="BJ76" s="41" t="s">
        <v>51</v>
      </c>
      <c r="BK76" s="48"/>
      <c r="BL76" s="48"/>
      <c r="BM76" s="48"/>
      <c r="BO76" s="41" t="s">
        <v>51</v>
      </c>
      <c r="BP76" s="48"/>
      <c r="BQ76" s="48"/>
      <c r="BR76" s="48"/>
      <c r="BT76" s="41" t="s">
        <v>51</v>
      </c>
      <c r="BU76" s="48"/>
      <c r="BV76" s="48"/>
      <c r="BW76" s="48"/>
      <c r="BY76" s="41" t="s">
        <v>51</v>
      </c>
      <c r="BZ76" s="48"/>
      <c r="CA76" s="48"/>
      <c r="CB76" s="48"/>
      <c r="CD76" s="41" t="s">
        <v>51</v>
      </c>
      <c r="CE76" s="48"/>
      <c r="CF76" s="48"/>
      <c r="CG76" s="48"/>
      <c r="CI76" s="41" t="s">
        <v>51</v>
      </c>
      <c r="CJ76" s="48"/>
      <c r="CK76" s="48"/>
      <c r="CL76" s="48"/>
      <c r="CN76" s="41" t="s">
        <v>51</v>
      </c>
      <c r="CO76" s="48"/>
      <c r="CP76" s="48"/>
      <c r="CQ76" s="48"/>
      <c r="CS76" s="41" t="s">
        <v>51</v>
      </c>
      <c r="CT76" s="48"/>
      <c r="CU76" s="48"/>
      <c r="CV76" s="48"/>
      <c r="CX76" s="41" t="s">
        <v>51</v>
      </c>
      <c r="CY76" s="48"/>
      <c r="CZ76" s="48"/>
      <c r="DA76" s="48"/>
    </row>
    <row r="77" spans="2:105" ht="16" customHeight="1">
      <c r="B77" s="41"/>
      <c r="C77" s="48"/>
      <c r="D77" s="48"/>
      <c r="E77" s="48"/>
      <c r="G77" s="41"/>
      <c r="H77" s="48"/>
      <c r="I77" s="48"/>
      <c r="J77" s="48"/>
      <c r="L77" s="41"/>
      <c r="M77" s="48"/>
      <c r="N77" s="48"/>
      <c r="O77" s="48"/>
      <c r="Q77" s="41"/>
      <c r="R77" s="48"/>
      <c r="S77" s="48"/>
      <c r="T77" s="48"/>
      <c r="V77" s="41"/>
      <c r="W77" s="48"/>
      <c r="X77" s="48"/>
      <c r="Y77" s="48"/>
      <c r="AA77" s="41"/>
      <c r="AB77" s="48"/>
      <c r="AC77" s="48"/>
      <c r="AD77" s="48"/>
      <c r="AF77" s="41"/>
      <c r="AG77" s="48"/>
      <c r="AH77" s="48"/>
      <c r="AI77" s="48"/>
      <c r="AK77" s="41"/>
      <c r="AL77" s="48"/>
      <c r="AM77" s="48"/>
      <c r="AN77" s="48"/>
      <c r="AP77" s="41"/>
      <c r="AQ77" s="48"/>
      <c r="AR77" s="48"/>
      <c r="AS77" s="48"/>
      <c r="AU77" s="41"/>
      <c r="AV77" s="48"/>
      <c r="AW77" s="48"/>
      <c r="AX77" s="48"/>
      <c r="AZ77" s="41"/>
      <c r="BA77" s="48"/>
      <c r="BB77" s="48"/>
      <c r="BC77" s="48"/>
      <c r="BE77" s="41"/>
      <c r="BF77" s="48"/>
      <c r="BG77" s="48"/>
      <c r="BH77" s="48"/>
      <c r="BJ77" s="41"/>
      <c r="BK77" s="48"/>
      <c r="BL77" s="48"/>
      <c r="BM77" s="48"/>
      <c r="BO77" s="41"/>
      <c r="BP77" s="48"/>
      <c r="BQ77" s="48"/>
      <c r="BR77" s="48"/>
      <c r="BT77" s="41"/>
      <c r="BU77" s="48"/>
      <c r="BV77" s="48"/>
      <c r="BW77" s="48"/>
      <c r="BY77" s="41"/>
      <c r="BZ77" s="48"/>
      <c r="CA77" s="48"/>
      <c r="CB77" s="48"/>
      <c r="CD77" s="41"/>
      <c r="CE77" s="48"/>
      <c r="CF77" s="48"/>
      <c r="CG77" s="48"/>
      <c r="CI77" s="41"/>
      <c r="CJ77" s="48"/>
      <c r="CK77" s="48"/>
      <c r="CL77" s="48"/>
      <c r="CN77" s="41"/>
      <c r="CO77" s="48"/>
      <c r="CP77" s="48"/>
      <c r="CQ77" s="48"/>
      <c r="CS77" s="41"/>
      <c r="CT77" s="48"/>
      <c r="CU77" s="48"/>
      <c r="CV77" s="48"/>
      <c r="CX77" s="41"/>
      <c r="CY77" s="48"/>
      <c r="CZ77" s="48"/>
      <c r="DA77" s="48"/>
    </row>
    <row r="78" spans="2:105" ht="16" customHeight="1">
      <c r="B78" s="39"/>
      <c r="C78" s="47" t="s">
        <v>17</v>
      </c>
      <c r="D78" s="47" t="s">
        <v>18</v>
      </c>
      <c r="E78" s="47" t="s">
        <v>19</v>
      </c>
      <c r="H78" s="47" t="s">
        <v>17</v>
      </c>
      <c r="I78" s="47" t="s">
        <v>18</v>
      </c>
      <c r="J78" s="47" t="s">
        <v>19</v>
      </c>
      <c r="M78" s="47" t="s">
        <v>17</v>
      </c>
      <c r="N78" s="47" t="s">
        <v>18</v>
      </c>
      <c r="O78" s="47" t="s">
        <v>19</v>
      </c>
      <c r="R78" s="47" t="s">
        <v>17</v>
      </c>
      <c r="S78" s="47" t="s">
        <v>18</v>
      </c>
      <c r="T78" s="47" t="s">
        <v>19</v>
      </c>
      <c r="W78" s="47" t="s">
        <v>17</v>
      </c>
      <c r="X78" s="47" t="s">
        <v>18</v>
      </c>
      <c r="Y78" s="47" t="s">
        <v>19</v>
      </c>
      <c r="AB78" s="47" t="s">
        <v>17</v>
      </c>
      <c r="AC78" s="47" t="s">
        <v>18</v>
      </c>
      <c r="AD78" s="47" t="s">
        <v>19</v>
      </c>
      <c r="AG78" s="47" t="s">
        <v>17</v>
      </c>
      <c r="AH78" s="47" t="s">
        <v>18</v>
      </c>
      <c r="AI78" s="47" t="s">
        <v>19</v>
      </c>
      <c r="AL78" s="47" t="s">
        <v>17</v>
      </c>
      <c r="AM78" s="47" t="s">
        <v>18</v>
      </c>
      <c r="AN78" s="47" t="s">
        <v>19</v>
      </c>
      <c r="AQ78" s="47" t="s">
        <v>17</v>
      </c>
      <c r="AR78" s="47" t="s">
        <v>18</v>
      </c>
      <c r="AS78" s="47" t="s">
        <v>19</v>
      </c>
      <c r="AV78" s="47" t="s">
        <v>17</v>
      </c>
      <c r="AW78" s="47" t="s">
        <v>18</v>
      </c>
      <c r="AX78" s="47" t="s">
        <v>19</v>
      </c>
      <c r="BA78" s="47" t="s">
        <v>17</v>
      </c>
      <c r="BB78" s="47" t="s">
        <v>18</v>
      </c>
      <c r="BC78" s="47" t="s">
        <v>19</v>
      </c>
      <c r="BF78" s="47" t="s">
        <v>17</v>
      </c>
      <c r="BG78" s="47" t="s">
        <v>18</v>
      </c>
      <c r="BH78" s="47" t="s">
        <v>19</v>
      </c>
      <c r="BK78" s="47" t="s">
        <v>17</v>
      </c>
      <c r="BL78" s="47" t="s">
        <v>18</v>
      </c>
      <c r="BM78" s="47" t="s">
        <v>19</v>
      </c>
      <c r="BP78" s="47" t="s">
        <v>17</v>
      </c>
      <c r="BQ78" s="47" t="s">
        <v>18</v>
      </c>
      <c r="BR78" s="47" t="s">
        <v>19</v>
      </c>
      <c r="BU78" s="47" t="s">
        <v>17</v>
      </c>
      <c r="BV78" s="47" t="s">
        <v>18</v>
      </c>
      <c r="BW78" s="47" t="s">
        <v>19</v>
      </c>
      <c r="BZ78" s="47" t="s">
        <v>17</v>
      </c>
      <c r="CA78" s="47" t="s">
        <v>18</v>
      </c>
      <c r="CB78" s="47" t="s">
        <v>19</v>
      </c>
      <c r="CE78" s="47" t="s">
        <v>17</v>
      </c>
      <c r="CF78" s="47" t="s">
        <v>18</v>
      </c>
      <c r="CG78" s="47" t="s">
        <v>19</v>
      </c>
      <c r="CJ78" s="47" t="s">
        <v>17</v>
      </c>
      <c r="CK78" s="47" t="s">
        <v>18</v>
      </c>
      <c r="CL78" s="47" t="s">
        <v>19</v>
      </c>
      <c r="CO78" s="47" t="s">
        <v>17</v>
      </c>
      <c r="CP78" s="47" t="s">
        <v>18</v>
      </c>
      <c r="CQ78" s="47" t="s">
        <v>19</v>
      </c>
      <c r="CT78" s="47" t="s">
        <v>17</v>
      </c>
      <c r="CU78" s="47" t="s">
        <v>18</v>
      </c>
      <c r="CV78" s="47" t="s">
        <v>19</v>
      </c>
      <c r="CY78" s="47" t="s">
        <v>17</v>
      </c>
      <c r="CZ78" s="47" t="s">
        <v>18</v>
      </c>
      <c r="DA78" s="47" t="s">
        <v>19</v>
      </c>
    </row>
    <row r="79" spans="2:105" ht="16" customHeight="1">
      <c r="B79" s="54" t="s">
        <v>52</v>
      </c>
      <c r="C79" s="57"/>
      <c r="D79" s="57"/>
      <c r="E79" s="61"/>
      <c r="G79" s="54" t="s">
        <v>52</v>
      </c>
      <c r="H79" s="57"/>
      <c r="I79" s="57"/>
      <c r="J79" s="61"/>
      <c r="L79" s="54" t="s">
        <v>52</v>
      </c>
      <c r="M79" s="57"/>
      <c r="N79" s="57"/>
      <c r="O79" s="61"/>
      <c r="Q79" s="54" t="s">
        <v>52</v>
      </c>
      <c r="R79" s="57"/>
      <c r="S79" s="57"/>
      <c r="T79" s="61"/>
      <c r="V79" s="54" t="s">
        <v>52</v>
      </c>
      <c r="W79" s="57"/>
      <c r="X79" s="57"/>
      <c r="Y79" s="61"/>
      <c r="AA79" s="54" t="s">
        <v>52</v>
      </c>
      <c r="AB79" s="57"/>
      <c r="AC79" s="57"/>
      <c r="AD79" s="61"/>
      <c r="AF79" s="54" t="s">
        <v>52</v>
      </c>
      <c r="AG79" s="57"/>
      <c r="AH79" s="57"/>
      <c r="AI79" s="61"/>
      <c r="AK79" s="54" t="s">
        <v>52</v>
      </c>
      <c r="AL79" s="57"/>
      <c r="AM79" s="57"/>
      <c r="AN79" s="61"/>
      <c r="AP79" s="54" t="s">
        <v>52</v>
      </c>
      <c r="AQ79" s="57"/>
      <c r="AR79" s="57"/>
      <c r="AS79" s="61"/>
      <c r="AU79" s="54" t="s">
        <v>52</v>
      </c>
      <c r="AV79" s="57"/>
      <c r="AW79" s="57"/>
      <c r="AX79" s="61"/>
      <c r="AZ79" s="54" t="s">
        <v>52</v>
      </c>
      <c r="BA79" s="57"/>
      <c r="BB79" s="57"/>
      <c r="BC79" s="61"/>
      <c r="BE79" s="54" t="s">
        <v>52</v>
      </c>
      <c r="BF79" s="57"/>
      <c r="BG79" s="57"/>
      <c r="BH79" s="61"/>
      <c r="BJ79" s="54" t="s">
        <v>52</v>
      </c>
      <c r="BK79" s="57"/>
      <c r="BL79" s="57"/>
      <c r="BM79" s="61"/>
      <c r="BO79" s="54" t="s">
        <v>52</v>
      </c>
      <c r="BP79" s="57"/>
      <c r="BQ79" s="57"/>
      <c r="BR79" s="61"/>
      <c r="BT79" s="54" t="s">
        <v>52</v>
      </c>
      <c r="BU79" s="57"/>
      <c r="BV79" s="57"/>
      <c r="BW79" s="61"/>
      <c r="BY79" s="54" t="s">
        <v>52</v>
      </c>
      <c r="BZ79" s="57"/>
      <c r="CA79" s="57"/>
      <c r="CB79" s="61"/>
      <c r="CD79" s="54" t="s">
        <v>52</v>
      </c>
      <c r="CE79" s="57"/>
      <c r="CF79" s="57"/>
      <c r="CG79" s="61"/>
      <c r="CI79" s="54" t="s">
        <v>52</v>
      </c>
      <c r="CJ79" s="57"/>
      <c r="CK79" s="57"/>
      <c r="CL79" s="61"/>
      <c r="CN79" s="54" t="s">
        <v>52</v>
      </c>
      <c r="CO79" s="57"/>
      <c r="CP79" s="57"/>
      <c r="CQ79" s="61"/>
      <c r="CS79" s="54" t="s">
        <v>52</v>
      </c>
      <c r="CT79" s="57"/>
      <c r="CU79" s="57"/>
      <c r="CV79" s="61"/>
      <c r="CX79" s="54" t="s">
        <v>52</v>
      </c>
      <c r="CY79" s="57"/>
      <c r="CZ79" s="57"/>
      <c r="DA79" s="61"/>
    </row>
    <row r="80" spans="2:105" ht="16" customHeight="1">
      <c r="B80" s="55" t="s">
        <v>53</v>
      </c>
      <c r="C80" s="58">
        <f>C47</f>
        <v>125.9204482609</v>
      </c>
      <c r="D80" s="58">
        <f>D47</f>
        <v>144.55567597380002</v>
      </c>
      <c r="E80" s="62">
        <f>E47</f>
        <v>208.36054585400007</v>
      </c>
      <c r="G80" s="55" t="s">
        <v>53</v>
      </c>
      <c r="H80" s="58">
        <f>H47</f>
        <v>156.24658279740004</v>
      </c>
      <c r="I80" s="58">
        <f>I47</f>
        <v>156.76281926679997</v>
      </c>
      <c r="J80" s="62">
        <f>J47</f>
        <v>212.64046504399994</v>
      </c>
      <c r="L80" s="55" t="s">
        <v>53</v>
      </c>
      <c r="M80" s="58">
        <f>M47</f>
        <v>186.57271733389996</v>
      </c>
      <c r="N80" s="58">
        <f>N47</f>
        <v>168.96996255980002</v>
      </c>
      <c r="O80" s="62">
        <f>O47</f>
        <v>216.92038423400004</v>
      </c>
      <c r="Q80" s="55" t="s">
        <v>53</v>
      </c>
      <c r="R80" s="58">
        <f>R47</f>
        <v>345.90805286841351</v>
      </c>
      <c r="S80" s="58">
        <f>S47</f>
        <v>37.375995288799459</v>
      </c>
      <c r="T80" s="62">
        <f>T47</f>
        <v>115.96620730399991</v>
      </c>
      <c r="V80" s="55" t="s">
        <v>53</v>
      </c>
      <c r="W80" s="58">
        <f>W47</f>
        <v>254.94715869090578</v>
      </c>
      <c r="X80" s="58">
        <f>X47</f>
        <v>172.9832972337972</v>
      </c>
      <c r="Y80" s="62">
        <f>Y47</f>
        <v>238.13671165400046</v>
      </c>
      <c r="AA80" s="55" t="s">
        <v>53</v>
      </c>
      <c r="AB80" s="58">
        <f>AB47</f>
        <v>163.98626451339805</v>
      </c>
      <c r="AC80" s="58">
        <f>AC47</f>
        <v>308.59059917879858</v>
      </c>
      <c r="AD80" s="62">
        <f>AD47</f>
        <v>0.30721600400011084</v>
      </c>
      <c r="AF80" s="55" t="s">
        <v>53</v>
      </c>
      <c r="AG80" s="58">
        <f>AG47</f>
        <v>73.025370335897605</v>
      </c>
      <c r="AH80" s="58">
        <f>AH47</f>
        <v>84.197901123799966</v>
      </c>
      <c r="AI80" s="62">
        <f>AI47</f>
        <v>122.47772035399976</v>
      </c>
      <c r="AK80" s="55" t="s">
        <v>53</v>
      </c>
      <c r="AL80" s="58">
        <f>AL47</f>
        <v>342.06447615840079</v>
      </c>
      <c r="AM80" s="58">
        <f>AM47</f>
        <v>219.80520306879953</v>
      </c>
      <c r="AN80" s="62">
        <f>AN47</f>
        <v>244.64822470400031</v>
      </c>
      <c r="AP80" s="55" t="s">
        <v>53</v>
      </c>
      <c r="AQ80" s="58">
        <f>AQ47</f>
        <v>251.10358198090034</v>
      </c>
      <c r="AR80" s="58">
        <f>AR47</f>
        <v>355.41250501380091</v>
      </c>
      <c r="AS80" s="62">
        <f>AS47</f>
        <v>6.8187290539999594</v>
      </c>
      <c r="AU80" s="55" t="s">
        <v>53</v>
      </c>
      <c r="AV80" s="58">
        <f>AV47</f>
        <v>160.14268780340171</v>
      </c>
      <c r="AW80" s="58">
        <f>AW47</f>
        <v>131.01980695880002</v>
      </c>
      <c r="AX80" s="62">
        <f>AX47</f>
        <v>128.98923340400006</v>
      </c>
      <c r="AZ80" s="55" t="s">
        <v>53</v>
      </c>
      <c r="BA80" s="58">
        <f>BA47</f>
        <v>69.1817936258999</v>
      </c>
      <c r="BB80" s="58">
        <f>BB47</f>
        <v>266.62710890380004</v>
      </c>
      <c r="BC80" s="62">
        <f>BC47</f>
        <v>251.15973775399993</v>
      </c>
      <c r="BE80" s="55" t="s">
        <v>53</v>
      </c>
      <c r="BF80" s="58">
        <f>BF47</f>
        <v>338.220899448399</v>
      </c>
      <c r="BG80" s="58">
        <f>BG47</f>
        <v>42.234410848799598</v>
      </c>
      <c r="BH80" s="62">
        <f>BH47</f>
        <v>13.330242103999808</v>
      </c>
      <c r="BJ80" s="55" t="s">
        <v>53</v>
      </c>
      <c r="BK80" s="58">
        <f>BK47</f>
        <v>247.26000527089855</v>
      </c>
      <c r="BL80" s="58">
        <f>BL47</f>
        <v>177.84171279380098</v>
      </c>
      <c r="BM80" s="62">
        <f>BM47</f>
        <v>135.50074645399991</v>
      </c>
      <c r="BO80" s="55" t="s">
        <v>53</v>
      </c>
      <c r="BP80" s="58">
        <f>BP47</f>
        <v>156.29911109339446</v>
      </c>
      <c r="BQ80" s="58">
        <f>BQ47</f>
        <v>313.44901473880054</v>
      </c>
      <c r="BR80" s="62">
        <f>BR47</f>
        <v>257.67125080400001</v>
      </c>
      <c r="BT80" s="55" t="s">
        <v>53</v>
      </c>
      <c r="BU80" s="58">
        <f>BU47</f>
        <v>65.338216915894009</v>
      </c>
      <c r="BV80" s="58">
        <f>BV47</f>
        <v>89.056316683800105</v>
      </c>
      <c r="BW80" s="62">
        <f>BW47</f>
        <v>19.841755154000566</v>
      </c>
      <c r="BY80" s="55" t="s">
        <v>53</v>
      </c>
      <c r="BZ80" s="58">
        <f>BZ47</f>
        <v>334.37732273839356</v>
      </c>
      <c r="CA80" s="58">
        <f>CA47</f>
        <v>224.66361862880149</v>
      </c>
      <c r="CB80" s="62">
        <f>CB47</f>
        <v>142.01225950400112</v>
      </c>
      <c r="CD80" s="55" t="s">
        <v>53</v>
      </c>
      <c r="CE80" s="58">
        <f>CE47</f>
        <v>243.41642856090039</v>
      </c>
      <c r="CF80" s="58">
        <f>CF47</f>
        <v>0.2709205738028686</v>
      </c>
      <c r="CG80" s="62">
        <f>CG47</f>
        <v>264.18276385399986</v>
      </c>
      <c r="CI80" s="55" t="s">
        <v>53</v>
      </c>
      <c r="CJ80" s="58">
        <f>CJ47</f>
        <v>152.45553438339266</v>
      </c>
      <c r="CK80" s="58">
        <f>CK47</f>
        <v>135.87822251880425</v>
      </c>
      <c r="CL80" s="62">
        <f>CL47</f>
        <v>26.353268204000415</v>
      </c>
      <c r="CN80" s="55" t="s">
        <v>53</v>
      </c>
      <c r="CO80" s="58">
        <f>CO47</f>
        <v>61.494640205899486</v>
      </c>
      <c r="CP80" s="58">
        <f>CP47</f>
        <v>271.48552446380199</v>
      </c>
      <c r="CQ80" s="62">
        <f>CQ47</f>
        <v>148.52377255400097</v>
      </c>
      <c r="CS80" s="55" t="s">
        <v>53</v>
      </c>
      <c r="CT80" s="58">
        <f>CT47</f>
        <v>330.53374602839176</v>
      </c>
      <c r="CU80" s="58">
        <f>CU47</f>
        <v>47.092826408799738</v>
      </c>
      <c r="CV80" s="62">
        <f>CV47</f>
        <v>270.69427690399971</v>
      </c>
      <c r="CX80" s="55" t="s">
        <v>53</v>
      </c>
      <c r="CY80" s="58">
        <f>CY47</f>
        <v>239.57285185089859</v>
      </c>
      <c r="CZ80" s="58">
        <f>CZ47</f>
        <v>182.70012835379748</v>
      </c>
      <c r="DA80" s="62">
        <f>DA47</f>
        <v>32.864781254000263</v>
      </c>
    </row>
    <row r="81" spans="2:105" ht="16" customHeight="1">
      <c r="B81" s="55" t="s">
        <v>54</v>
      </c>
      <c r="C81" s="58"/>
      <c r="D81" s="58"/>
      <c r="E81" s="62"/>
      <c r="G81" s="55" t="s">
        <v>54</v>
      </c>
      <c r="H81" s="58"/>
      <c r="I81" s="58"/>
      <c r="J81" s="62"/>
      <c r="L81" s="55" t="s">
        <v>54</v>
      </c>
      <c r="M81" s="58"/>
      <c r="N81" s="58"/>
      <c r="O81" s="62"/>
      <c r="Q81" s="55" t="s">
        <v>54</v>
      </c>
      <c r="R81" s="58"/>
      <c r="S81" s="58"/>
      <c r="T81" s="62"/>
      <c r="V81" s="55" t="s">
        <v>54</v>
      </c>
      <c r="W81" s="58"/>
      <c r="X81" s="58"/>
      <c r="Y81" s="62"/>
      <c r="AA81" s="55" t="s">
        <v>54</v>
      </c>
      <c r="AB81" s="58"/>
      <c r="AC81" s="58"/>
      <c r="AD81" s="62"/>
      <c r="AF81" s="55" t="s">
        <v>54</v>
      </c>
      <c r="AG81" s="58"/>
      <c r="AH81" s="58"/>
      <c r="AI81" s="62"/>
      <c r="AK81" s="55" t="s">
        <v>54</v>
      </c>
      <c r="AL81" s="58"/>
      <c r="AM81" s="58"/>
      <c r="AN81" s="62"/>
      <c r="AP81" s="55" t="s">
        <v>54</v>
      </c>
      <c r="AQ81" s="58"/>
      <c r="AR81" s="58"/>
      <c r="AS81" s="62"/>
      <c r="AU81" s="55" t="s">
        <v>54</v>
      </c>
      <c r="AV81" s="58"/>
      <c r="AW81" s="58"/>
      <c r="AX81" s="62"/>
      <c r="AZ81" s="55" t="s">
        <v>54</v>
      </c>
      <c r="BA81" s="58"/>
      <c r="BB81" s="58"/>
      <c r="BC81" s="62"/>
      <c r="BE81" s="55" t="s">
        <v>54</v>
      </c>
      <c r="BF81" s="58"/>
      <c r="BG81" s="58"/>
      <c r="BH81" s="62"/>
      <c r="BJ81" s="55" t="s">
        <v>54</v>
      </c>
      <c r="BK81" s="58"/>
      <c r="BL81" s="58"/>
      <c r="BM81" s="62"/>
      <c r="BO81" s="55" t="s">
        <v>54</v>
      </c>
      <c r="BP81" s="58"/>
      <c r="BQ81" s="58"/>
      <c r="BR81" s="62"/>
      <c r="BT81" s="55" t="s">
        <v>54</v>
      </c>
      <c r="BU81" s="58"/>
      <c r="BV81" s="58"/>
      <c r="BW81" s="62"/>
      <c r="BY81" s="55" t="s">
        <v>54</v>
      </c>
      <c r="BZ81" s="58"/>
      <c r="CA81" s="58"/>
      <c r="CB81" s="62"/>
      <c r="CD81" s="55" t="s">
        <v>54</v>
      </c>
      <c r="CE81" s="58"/>
      <c r="CF81" s="58"/>
      <c r="CG81" s="62"/>
      <c r="CI81" s="55" t="s">
        <v>54</v>
      </c>
      <c r="CJ81" s="58"/>
      <c r="CK81" s="58"/>
      <c r="CL81" s="62"/>
      <c r="CN81" s="55" t="s">
        <v>54</v>
      </c>
      <c r="CO81" s="58"/>
      <c r="CP81" s="58"/>
      <c r="CQ81" s="62"/>
      <c r="CS81" s="55" t="s">
        <v>54</v>
      </c>
      <c r="CT81" s="58"/>
      <c r="CU81" s="58"/>
      <c r="CV81" s="62"/>
      <c r="CX81" s="55" t="s">
        <v>54</v>
      </c>
      <c r="CY81" s="58"/>
      <c r="CZ81" s="58"/>
      <c r="DA81" s="62"/>
    </row>
    <row r="82" spans="2:105" ht="16" customHeight="1">
      <c r="B82" s="55" t="s">
        <v>55</v>
      </c>
      <c r="C82" s="58"/>
      <c r="D82" s="58"/>
      <c r="E82" s="62"/>
      <c r="G82" s="55" t="s">
        <v>55</v>
      </c>
      <c r="H82" s="58"/>
      <c r="I82" s="58"/>
      <c r="J82" s="62"/>
      <c r="L82" s="55" t="s">
        <v>55</v>
      </c>
      <c r="M82" s="58"/>
      <c r="N82" s="58"/>
      <c r="O82" s="62"/>
      <c r="Q82" s="55" t="s">
        <v>55</v>
      </c>
      <c r="R82" s="58"/>
      <c r="S82" s="58"/>
      <c r="T82" s="62"/>
      <c r="V82" s="55" t="s">
        <v>55</v>
      </c>
      <c r="W82" s="58"/>
      <c r="X82" s="58"/>
      <c r="Y82" s="62"/>
      <c r="AA82" s="55" t="s">
        <v>55</v>
      </c>
      <c r="AB82" s="58"/>
      <c r="AC82" s="58"/>
      <c r="AD82" s="62"/>
      <c r="AF82" s="55" t="s">
        <v>55</v>
      </c>
      <c r="AG82" s="58"/>
      <c r="AH82" s="58"/>
      <c r="AI82" s="62"/>
      <c r="AK82" s="55" t="s">
        <v>55</v>
      </c>
      <c r="AL82" s="58"/>
      <c r="AM82" s="58"/>
      <c r="AN82" s="62"/>
      <c r="AP82" s="55" t="s">
        <v>55</v>
      </c>
      <c r="AQ82" s="58"/>
      <c r="AR82" s="58"/>
      <c r="AS82" s="62"/>
      <c r="AU82" s="55" t="s">
        <v>55</v>
      </c>
      <c r="AV82" s="58"/>
      <c r="AW82" s="58"/>
      <c r="AX82" s="62"/>
      <c r="AZ82" s="55" t="s">
        <v>55</v>
      </c>
      <c r="BA82" s="58"/>
      <c r="BB82" s="58"/>
      <c r="BC82" s="62"/>
      <c r="BE82" s="55" t="s">
        <v>55</v>
      </c>
      <c r="BF82" s="58"/>
      <c r="BG82" s="58"/>
      <c r="BH82" s="62"/>
      <c r="BJ82" s="55" t="s">
        <v>55</v>
      </c>
      <c r="BK82" s="58"/>
      <c r="BL82" s="58"/>
      <c r="BM82" s="62"/>
      <c r="BO82" s="55" t="s">
        <v>55</v>
      </c>
      <c r="BP82" s="58"/>
      <c r="BQ82" s="58"/>
      <c r="BR82" s="62"/>
      <c r="BT82" s="55" t="s">
        <v>55</v>
      </c>
      <c r="BU82" s="58"/>
      <c r="BV82" s="58"/>
      <c r="BW82" s="62"/>
      <c r="BY82" s="55" t="s">
        <v>55</v>
      </c>
      <c r="BZ82" s="58"/>
      <c r="CA82" s="58"/>
      <c r="CB82" s="62"/>
      <c r="CD82" s="55" t="s">
        <v>55</v>
      </c>
      <c r="CE82" s="58"/>
      <c r="CF82" s="58"/>
      <c r="CG82" s="62"/>
      <c r="CI82" s="55" t="s">
        <v>55</v>
      </c>
      <c r="CJ82" s="58"/>
      <c r="CK82" s="58"/>
      <c r="CL82" s="62"/>
      <c r="CN82" s="55" t="s">
        <v>55</v>
      </c>
      <c r="CO82" s="58"/>
      <c r="CP82" s="58"/>
      <c r="CQ82" s="62"/>
      <c r="CS82" s="55" t="s">
        <v>55</v>
      </c>
      <c r="CT82" s="58"/>
      <c r="CU82" s="58"/>
      <c r="CV82" s="62"/>
      <c r="CX82" s="55" t="s">
        <v>55</v>
      </c>
      <c r="CY82" s="58"/>
      <c r="CZ82" s="58"/>
      <c r="DA82" s="62"/>
    </row>
    <row r="83" spans="2:105" ht="16" customHeight="1">
      <c r="B83" s="55" t="s">
        <v>56</v>
      </c>
      <c r="C83" s="58"/>
      <c r="D83" s="58"/>
      <c r="E83" s="62"/>
      <c r="G83" s="55" t="s">
        <v>56</v>
      </c>
      <c r="H83" s="58"/>
      <c r="I83" s="58"/>
      <c r="J83" s="62"/>
      <c r="L83" s="55" t="s">
        <v>56</v>
      </c>
      <c r="M83" s="58"/>
      <c r="N83" s="58"/>
      <c r="O83" s="62"/>
      <c r="Q83" s="55" t="s">
        <v>56</v>
      </c>
      <c r="R83" s="58"/>
      <c r="S83" s="58"/>
      <c r="T83" s="62"/>
      <c r="V83" s="55" t="s">
        <v>56</v>
      </c>
      <c r="W83" s="58"/>
      <c r="X83" s="58"/>
      <c r="Y83" s="62"/>
      <c r="AA83" s="55" t="s">
        <v>56</v>
      </c>
      <c r="AB83" s="58"/>
      <c r="AC83" s="58"/>
      <c r="AD83" s="62"/>
      <c r="AF83" s="55" t="s">
        <v>56</v>
      </c>
      <c r="AG83" s="58"/>
      <c r="AH83" s="58"/>
      <c r="AI83" s="62"/>
      <c r="AK83" s="55" t="s">
        <v>56</v>
      </c>
      <c r="AL83" s="58"/>
      <c r="AM83" s="58"/>
      <c r="AN83" s="62"/>
      <c r="AP83" s="55" t="s">
        <v>56</v>
      </c>
      <c r="AQ83" s="58"/>
      <c r="AR83" s="58"/>
      <c r="AS83" s="62"/>
      <c r="AU83" s="55" t="s">
        <v>56</v>
      </c>
      <c r="AV83" s="58"/>
      <c r="AW83" s="58"/>
      <c r="AX83" s="62"/>
      <c r="AZ83" s="55" t="s">
        <v>56</v>
      </c>
      <c r="BA83" s="58"/>
      <c r="BB83" s="58"/>
      <c r="BC83" s="62"/>
      <c r="BE83" s="55" t="s">
        <v>56</v>
      </c>
      <c r="BF83" s="58"/>
      <c r="BG83" s="58"/>
      <c r="BH83" s="62"/>
      <c r="BJ83" s="55" t="s">
        <v>56</v>
      </c>
      <c r="BK83" s="58"/>
      <c r="BL83" s="58"/>
      <c r="BM83" s="62"/>
      <c r="BO83" s="55" t="s">
        <v>56</v>
      </c>
      <c r="BP83" s="58"/>
      <c r="BQ83" s="58"/>
      <c r="BR83" s="62"/>
      <c r="BT83" s="55" t="s">
        <v>56</v>
      </c>
      <c r="BU83" s="58"/>
      <c r="BV83" s="58"/>
      <c r="BW83" s="62"/>
      <c r="BY83" s="55" t="s">
        <v>56</v>
      </c>
      <c r="BZ83" s="58"/>
      <c r="CA83" s="58"/>
      <c r="CB83" s="62"/>
      <c r="CD83" s="55" t="s">
        <v>56</v>
      </c>
      <c r="CE83" s="58"/>
      <c r="CF83" s="58"/>
      <c r="CG83" s="62"/>
      <c r="CI83" s="55" t="s">
        <v>56</v>
      </c>
      <c r="CJ83" s="58"/>
      <c r="CK83" s="58"/>
      <c r="CL83" s="62"/>
      <c r="CN83" s="55" t="s">
        <v>56</v>
      </c>
      <c r="CO83" s="58"/>
      <c r="CP83" s="58"/>
      <c r="CQ83" s="62"/>
      <c r="CS83" s="55" t="s">
        <v>56</v>
      </c>
      <c r="CT83" s="58"/>
      <c r="CU83" s="58"/>
      <c r="CV83" s="62"/>
      <c r="CX83" s="55" t="s">
        <v>56</v>
      </c>
      <c r="CY83" s="58"/>
      <c r="CZ83" s="58"/>
      <c r="DA83" s="62"/>
    </row>
    <row r="84" spans="2:105" ht="16" customHeight="1">
      <c r="B84" s="55" t="s">
        <v>57</v>
      </c>
      <c r="C84" s="58"/>
      <c r="D84" s="58"/>
      <c r="E84" s="62"/>
      <c r="G84" s="55" t="s">
        <v>57</v>
      </c>
      <c r="H84" s="58"/>
      <c r="I84" s="58"/>
      <c r="J84" s="62"/>
      <c r="L84" s="55" t="s">
        <v>57</v>
      </c>
      <c r="M84" s="58"/>
      <c r="N84" s="58"/>
      <c r="O84" s="62"/>
      <c r="Q84" s="55" t="s">
        <v>57</v>
      </c>
      <c r="R84" s="58"/>
      <c r="S84" s="58"/>
      <c r="T84" s="62"/>
      <c r="V84" s="55" t="s">
        <v>57</v>
      </c>
      <c r="W84" s="58"/>
      <c r="X84" s="58"/>
      <c r="Y84" s="62"/>
      <c r="AA84" s="55" t="s">
        <v>57</v>
      </c>
      <c r="AB84" s="58"/>
      <c r="AC84" s="58"/>
      <c r="AD84" s="62"/>
      <c r="AF84" s="55" t="s">
        <v>57</v>
      </c>
      <c r="AG84" s="58"/>
      <c r="AH84" s="58"/>
      <c r="AI84" s="62"/>
      <c r="AK84" s="55" t="s">
        <v>57</v>
      </c>
      <c r="AL84" s="58"/>
      <c r="AM84" s="58"/>
      <c r="AN84" s="62"/>
      <c r="AP84" s="55" t="s">
        <v>57</v>
      </c>
      <c r="AQ84" s="58"/>
      <c r="AR84" s="58"/>
      <c r="AS84" s="62"/>
      <c r="AU84" s="55" t="s">
        <v>57</v>
      </c>
      <c r="AV84" s="58"/>
      <c r="AW84" s="58"/>
      <c r="AX84" s="62"/>
      <c r="AZ84" s="55" t="s">
        <v>57</v>
      </c>
      <c r="BA84" s="58"/>
      <c r="BB84" s="58"/>
      <c r="BC84" s="62"/>
      <c r="BE84" s="55" t="s">
        <v>57</v>
      </c>
      <c r="BF84" s="58"/>
      <c r="BG84" s="58"/>
      <c r="BH84" s="62"/>
      <c r="BJ84" s="55" t="s">
        <v>57</v>
      </c>
      <c r="BK84" s="58"/>
      <c r="BL84" s="58"/>
      <c r="BM84" s="62"/>
      <c r="BO84" s="55" t="s">
        <v>57</v>
      </c>
      <c r="BP84" s="58"/>
      <c r="BQ84" s="58"/>
      <c r="BR84" s="62"/>
      <c r="BT84" s="55" t="s">
        <v>57</v>
      </c>
      <c r="BU84" s="58"/>
      <c r="BV84" s="58"/>
      <c r="BW84" s="62"/>
      <c r="BY84" s="55" t="s">
        <v>57</v>
      </c>
      <c r="BZ84" s="58"/>
      <c r="CA84" s="58"/>
      <c r="CB84" s="62"/>
      <c r="CD84" s="55" t="s">
        <v>57</v>
      </c>
      <c r="CE84" s="58"/>
      <c r="CF84" s="58"/>
      <c r="CG84" s="62"/>
      <c r="CI84" s="55" t="s">
        <v>57</v>
      </c>
      <c r="CJ84" s="58"/>
      <c r="CK84" s="58"/>
      <c r="CL84" s="62"/>
      <c r="CN84" s="55" t="s">
        <v>57</v>
      </c>
      <c r="CO84" s="58"/>
      <c r="CP84" s="58"/>
      <c r="CQ84" s="62"/>
      <c r="CS84" s="55" t="s">
        <v>57</v>
      </c>
      <c r="CT84" s="58"/>
      <c r="CU84" s="58"/>
      <c r="CV84" s="62"/>
      <c r="CX84" s="55" t="s">
        <v>57</v>
      </c>
      <c r="CY84" s="58"/>
      <c r="CZ84" s="58"/>
      <c r="DA84" s="62"/>
    </row>
    <row r="85" spans="2:105" ht="16" customHeight="1">
      <c r="B85" s="55"/>
      <c r="C85" s="58"/>
      <c r="D85" s="58"/>
      <c r="E85" s="62"/>
      <c r="G85" s="55"/>
      <c r="H85" s="58"/>
      <c r="I85" s="58"/>
      <c r="J85" s="62"/>
      <c r="L85" s="55"/>
      <c r="M85" s="58"/>
      <c r="N85" s="58"/>
      <c r="O85" s="62"/>
      <c r="Q85" s="55"/>
      <c r="R85" s="58"/>
      <c r="S85" s="58"/>
      <c r="T85" s="62"/>
      <c r="V85" s="55"/>
      <c r="W85" s="58"/>
      <c r="X85" s="58"/>
      <c r="Y85" s="62"/>
      <c r="AA85" s="55"/>
      <c r="AB85" s="58"/>
      <c r="AC85" s="58"/>
      <c r="AD85" s="62"/>
      <c r="AF85" s="55"/>
      <c r="AG85" s="58"/>
      <c r="AH85" s="58"/>
      <c r="AI85" s="62"/>
      <c r="AK85" s="55"/>
      <c r="AL85" s="58"/>
      <c r="AM85" s="58"/>
      <c r="AN85" s="62"/>
      <c r="AP85" s="55"/>
      <c r="AQ85" s="58"/>
      <c r="AR85" s="58"/>
      <c r="AS85" s="62"/>
      <c r="AU85" s="55"/>
      <c r="AV85" s="58"/>
      <c r="AW85" s="58"/>
      <c r="AX85" s="62"/>
      <c r="AZ85" s="55"/>
      <c r="BA85" s="58"/>
      <c r="BB85" s="58"/>
      <c r="BC85" s="62"/>
      <c r="BE85" s="55"/>
      <c r="BF85" s="58"/>
      <c r="BG85" s="58"/>
      <c r="BH85" s="62"/>
      <c r="BJ85" s="55"/>
      <c r="BK85" s="58"/>
      <c r="BL85" s="58"/>
      <c r="BM85" s="62"/>
      <c r="BO85" s="55"/>
      <c r="BP85" s="58"/>
      <c r="BQ85" s="58"/>
      <c r="BR85" s="62"/>
      <c r="BT85" s="55"/>
      <c r="BU85" s="58"/>
      <c r="BV85" s="58"/>
      <c r="BW85" s="62"/>
      <c r="BY85" s="55"/>
      <c r="BZ85" s="58"/>
      <c r="CA85" s="58"/>
      <c r="CB85" s="62"/>
      <c r="CD85" s="55"/>
      <c r="CE85" s="58"/>
      <c r="CF85" s="58"/>
      <c r="CG85" s="62"/>
      <c r="CI85" s="55"/>
      <c r="CJ85" s="58"/>
      <c r="CK85" s="58"/>
      <c r="CL85" s="62"/>
      <c r="CN85" s="55"/>
      <c r="CO85" s="58"/>
      <c r="CP85" s="58"/>
      <c r="CQ85" s="62"/>
      <c r="CS85" s="55"/>
      <c r="CT85" s="58"/>
      <c r="CU85" s="58"/>
      <c r="CV85" s="62"/>
      <c r="CX85" s="55"/>
      <c r="CY85" s="58"/>
      <c r="CZ85" s="58"/>
      <c r="DA85" s="62"/>
    </row>
    <row r="86" spans="2:105" ht="16" customHeight="1">
      <c r="B86" s="55" t="s">
        <v>58</v>
      </c>
      <c r="C86" s="58">
        <f>-0.332*SIN($C$35*(2*C80-5*D80-67.6))-0.056*SIN($C$35*(2*C80-2*D80+21))+0.042*SIN($C$35*(3*C80-5*D80+21))-0.036*SIN($C$35*(C80-2*D80))+0.022*COS($C$35*(C80-D80))+0.023*SIN($C$35*(2*C80-3*D80+52))-0.016*SIN($C$35*(C80-5*D80-69))</f>
        <v>4.9465964152634337E-2</v>
      </c>
      <c r="D86" s="58">
        <f>0.812*SIN($C$35*(2*C80-5*D80-67.6))-0.229*COS($C$35*(2*C80-4*D80-2))+0.119*SIN($C$35*(C80-2*D80-3))+0.046*SIN($C$35*(2*C80-6*D80-69))+0.014*SIN($C$35*(C80-3*D80+32))</f>
        <v>-0.20348937899572209</v>
      </c>
      <c r="E86" s="62">
        <f>0.04*SIN($C$35*(D80-2*E80+6))+0.035*SIN($C$35*(D80-3*E80+33))-0.015*SIN($C$35*(C80-E80+20))</f>
        <v>1.8240989286834222E-2</v>
      </c>
      <c r="G86" s="55" t="s">
        <v>58</v>
      </c>
      <c r="H86" s="58">
        <f>-0.332*SIN($C$35*(2*H80-5*I80-67.6))-0.056*SIN($C$35*(2*H80-2*I80+21))+0.042*SIN($C$35*(3*H80-5*I80+21))-0.036*SIN($C$35*(H80-2*I80))+0.022*COS($C$35*(H80-I80))+0.023*SIN($C$35*(2*H80-3*I80+52))-0.016*SIN($C$35*(H80-5*I80-69))</f>
        <v>3.288534366219302E-2</v>
      </c>
      <c r="I86" s="58">
        <f>0.812*SIN($C$35*(2*H80-5*I80-67.6))-0.229*COS($C$35*(2*H80-4*I80-2))+0.119*SIN($C$35*(H80-2*I80-3))+0.046*SIN($C$35*(2*H80-6*I80-69))+0.014*SIN($C$35*(H80-3*I80+32))</f>
        <v>-0.19011390030791023</v>
      </c>
      <c r="J86" s="62">
        <f>0.04*SIN($C$35*(I80-2*J80+6))+0.035*SIN($C$35*(I80-3*J80+33))-0.015*SIN($C$35*(H80-J80+20))</f>
        <v>1.3577511289386749E-2</v>
      </c>
      <c r="L86" s="55" t="s">
        <v>58</v>
      </c>
      <c r="M86" s="58">
        <f>-0.332*SIN($C$35*(2*M80-5*N80-67.6))-0.056*SIN($C$35*(2*M80-2*N80+21))+0.042*SIN($C$35*(3*M80-5*N80+21))-0.036*SIN($C$35*(M80-2*N80))+0.022*COS($C$35*(M80-N80))+0.023*SIN($C$35*(2*M80-3*N80+52))-0.016*SIN($C$35*(M80-5*N80-69))</f>
        <v>1.6757193425765014E-2</v>
      </c>
      <c r="N86" s="58">
        <f>0.812*SIN($C$35*(2*M80-5*N80-67.6))-0.229*COS($C$35*(2*M80-4*N80-2))+0.119*SIN($C$35*(M80-2*N80-3))+0.046*SIN($C$35*(2*M80-6*N80-69))+0.014*SIN($C$35*(M80-3*N80+32))</f>
        <v>-0.17028158270079649</v>
      </c>
      <c r="O86" s="62">
        <f>0.04*SIN($C$35*(N80-2*O80+6))+0.035*SIN($C$35*(N80-3*O80+33))-0.015*SIN($C$35*(M80-O80+20))</f>
        <v>6.9498771701965263E-3</v>
      </c>
      <c r="Q86" s="55" t="s">
        <v>58</v>
      </c>
      <c r="R86" s="58">
        <f>-0.332*SIN($C$35*(2*R80-5*S80-67.6))-0.056*SIN($C$35*(2*R80-2*S80+21))+0.042*SIN($C$35*(3*R80-5*S80+21))-0.036*SIN($C$35*(R80-2*S80))+0.022*COS($C$35*(R80-S80))+0.023*SIN($C$35*(2*R80-3*S80+52))-0.016*SIN($C$35*(R80-5*S80-69))</f>
        <v>-0.23795098062252165</v>
      </c>
      <c r="S86" s="58">
        <f>0.812*SIN($C$35*(2*R80-5*S80-67.6))-0.229*COS($C$35*(2*R80-4*S80-2))+0.119*SIN($C$35*(R80-2*S80-3))+0.046*SIN($C$35*(2*R80-6*S80-69))+0.014*SIN($C$35*(R80-3*S80+32))</f>
        <v>0.91701607782197359</v>
      </c>
      <c r="T86" s="62">
        <f>0.04*SIN($C$35*(S80-2*T80+6))+0.035*SIN($C$35*(S80-3*T80+33))-0.015*SIN($C$35*(R80-T80+20))</f>
        <v>5.4740267241745882E-2</v>
      </c>
      <c r="V86" s="55" t="s">
        <v>58</v>
      </c>
      <c r="W86" s="58">
        <f>-0.332*SIN($C$35*(2*W80-5*X80-67.6))-0.056*SIN($C$35*(2*W80-2*X80+21))+0.042*SIN($C$35*(3*W80-5*X80+21))-0.036*SIN($C$35*(W80-2*X80))+0.022*COS($C$35*(W80-X80))+0.023*SIN($C$35*(2*W80-3*X80+52))-0.016*SIN($C$35*(W80-5*X80-69))</f>
        <v>0.30262143005500142</v>
      </c>
      <c r="X86" s="58">
        <f>0.812*SIN($C$35*(2*W80-5*X80-67.6))-0.229*COS($C$35*(2*W80-4*X80-2))+0.119*SIN($C$35*(W80-2*X80-3))+0.046*SIN($C$35*(2*W80-6*X80-69))+0.014*SIN($C$35*(W80-3*X80+32))</f>
        <v>-0.561712847404222</v>
      </c>
      <c r="Y86" s="62">
        <f>0.04*SIN($C$35*(X80-2*Y80+6))+0.035*SIN($C$35*(X80-3*Y80+33))-0.015*SIN($C$35*(W80-Y80+20))</f>
        <v>8.2347652507904628E-3</v>
      </c>
      <c r="AA86" s="55" t="s">
        <v>58</v>
      </c>
      <c r="AB86" s="58">
        <f>-0.332*SIN($C$35*(2*AB80-5*AC80-67.6))-0.056*SIN($C$35*(2*AB80-2*AC80+21))+0.042*SIN($C$35*(3*AB80-5*AC80+21))-0.036*SIN($C$35*(AB80-2*AC80))+0.022*COS($C$35*(AB80-AC80))+0.023*SIN($C$35*(2*AB80-3*AC80+52))-0.016*SIN($C$35*(AB80-5*AC80-69))</f>
        <v>-0.12872573973797097</v>
      </c>
      <c r="AC86" s="58">
        <f>0.812*SIN($C$35*(2*AB80-5*AC80-67.6))-0.229*COS($C$35*(2*AB80-4*AC80-2))+0.119*SIN($C$35*(AB80-2*AC80-3))+0.046*SIN($C$35*(2*AB80-6*AC80-69))+0.014*SIN($C$35*(AB80-3*AC80+32))</f>
        <v>0.39646713158579833</v>
      </c>
      <c r="AD86" s="62">
        <f>0.04*SIN($C$35*(AC80-2*AD80+6))+0.035*SIN($C$35*(AC80-3*AD80+33))-0.015*SIN($C$35*(AB80-AD80+20))</f>
        <v>-3.9408539450807439E-2</v>
      </c>
      <c r="AF86" s="55" t="s">
        <v>58</v>
      </c>
      <c r="AG86" s="58">
        <f>-0.332*SIN($C$35*(2*AG80-5*AH80-67.6))-0.056*SIN($C$35*(2*AG80-2*AH80+21))+0.042*SIN($C$35*(3*AG80-5*AH80+21))-0.036*SIN($C$35*(AG80-2*AH80))+0.022*COS($C$35*(AG80-AH80))+0.023*SIN($C$35*(2*AG80-3*AH80+52))-0.016*SIN($C$35*(AG80-5*AH80-69))</f>
        <v>-4.5532390347827509E-2</v>
      </c>
      <c r="AH86" s="58">
        <f>0.812*SIN($C$35*(2*AG80-5*AH80-67.6))-0.229*COS($C$35*(2*AG80-4*AH80-2))+0.119*SIN($C$35*(AG80-2*AH80-3))+0.046*SIN($C$35*(2*AG80-6*AH80-69))+0.014*SIN($C$35*(AG80-3*AH80+32))</f>
        <v>0.29907863912007504</v>
      </c>
      <c r="AI86" s="62">
        <f>0.04*SIN($C$35*(AH80-2*AI80+6))+0.035*SIN($C$35*(AH80-3*AI80+33))-0.015*SIN($C$35*(AG80-AI80+20))</f>
        <v>2.3255621430295966E-2</v>
      </c>
      <c r="AK86" s="55" t="s">
        <v>58</v>
      </c>
      <c r="AL86" s="58">
        <f>-0.332*SIN($C$35*(2*AL80-5*AM80-67.6))-0.056*SIN($C$35*(2*AL80-2*AM80+21))+0.042*SIN($C$35*(3*AL80-5*AM80+21))-0.036*SIN($C$35*(AL80-2*AM80))+0.022*COS($C$35*(AL80-AM80))+0.023*SIN($C$35*(2*AL80-3*AM80+52))-0.016*SIN($C$35*(AL80-5*AM80-69))</f>
        <v>0.36453633316235035</v>
      </c>
      <c r="AM86" s="58">
        <f>0.812*SIN($C$35*(2*AL80-5*AM80-67.6))-0.229*COS($C$35*(2*AL80-4*AM80-2))+0.119*SIN($C$35*(AL80-2*AM80-3))+0.046*SIN($C$35*(2*AL80-6*AM80-69))+0.014*SIN($C$35*(AL80-3*AM80+32))</f>
        <v>-0.55655054083877176</v>
      </c>
      <c r="AN86" s="62">
        <f>0.04*SIN($C$35*(AM80-2*AN80+6))+0.035*SIN($C$35*(AM80-3*AN80+33))-0.015*SIN($C$35*(AL80-AN80+20))</f>
        <v>-3.5299767742154372E-3</v>
      </c>
      <c r="AP86" s="55" t="s">
        <v>58</v>
      </c>
      <c r="AQ86" s="58">
        <f>-0.332*SIN($C$35*(2*AQ80-5*AR80-67.6))-0.056*SIN($C$35*(2*AQ80-2*AR80+21))+0.042*SIN($C$35*(3*AQ80-5*AR80+21))-0.036*SIN($C$35*(AQ80-2*AR80))+0.022*COS($C$35*(AQ80-AR80))+0.023*SIN($C$35*(2*AQ80-3*AR80+52))-0.016*SIN($C$35*(AQ80-5*AR80-69))</f>
        <v>-0.26955443901860027</v>
      </c>
      <c r="AR86" s="58">
        <f>0.812*SIN($C$35*(2*AQ80-5*AR80-67.6))-0.229*COS($C$35*(2*AQ80-4*AR80-2))+0.119*SIN($C$35*(AQ80-2*AR80-3))+0.046*SIN($C$35*(2*AQ80-6*AR80-69))+0.014*SIN($C$35*(AQ80-3*AR80+32))</f>
        <v>0.93474729091609177</v>
      </c>
      <c r="AS86" s="62">
        <f>0.04*SIN($C$35*(AR80-2*AS80+6))+0.035*SIN($C$35*(AR80-3*AS80+33))-0.015*SIN($C$35*(AQ80-AS80+20))</f>
        <v>1.1300053901842487E-2</v>
      </c>
      <c r="AU86" s="55" t="s">
        <v>58</v>
      </c>
      <c r="AV86" s="58">
        <f>-0.332*SIN($C$35*(2*AV80-5*AW80-67.6))-0.056*SIN($C$35*(2*AV80-2*AW80+21))+0.042*SIN($C$35*(3*AV80-5*AW80+21))-0.036*SIN($C$35*(AV80-2*AW80))+0.022*COS($C$35*(AV80-AW80))+0.023*SIN($C$35*(2*AV80-3*AW80+52))-0.016*SIN($C$35*(AV80-5*AW80-69))</f>
        <v>0.19007338889921557</v>
      </c>
      <c r="AW86" s="58">
        <f>0.812*SIN($C$35*(2*AV80-5*AW80-67.6))-0.229*COS($C$35*(2*AV80-4*AW80-2))+0.119*SIN($C$35*(AV80-2*AW80-3))+0.046*SIN($C$35*(2*AV80-6*AW80-69))+0.014*SIN($C$35*(AV80-3*AW80+32))</f>
        <v>-0.45563736456343584</v>
      </c>
      <c r="AX86" s="62">
        <f>0.04*SIN($C$35*(AW80-2*AX80+6))+0.035*SIN($C$35*(AW80-3*AX80+33))-0.015*SIN($C$35*(AV80-AX80+20))</f>
        <v>-2.2137324017237871E-2</v>
      </c>
      <c r="AZ86" s="55" t="s">
        <v>58</v>
      </c>
      <c r="BA86" s="58">
        <f>-0.332*SIN($C$35*(2*BA80-5*BB80-67.6))-0.056*SIN($C$35*(2*BA80-2*BB80+21))+0.042*SIN($C$35*(3*BA80-5*BB80+21))-0.036*SIN($C$35*(BA80-2*BB80))+0.022*COS($C$35*(BA80-BB80))+0.023*SIN($C$35*(2*BA80-3*BB80+52))-0.016*SIN($C$35*(BA80-5*BB80-69))</f>
        <v>2.4066694554684617E-3</v>
      </c>
      <c r="BB86" s="58">
        <f>0.812*SIN($C$35*(2*BA80-5*BB80-67.6))-0.229*COS($C$35*(2*BA80-4*BB80-2))+0.119*SIN($C$35*(BA80-2*BB80-3))+0.046*SIN($C$35*(2*BA80-6*BB80-69))+0.014*SIN($C$35*(BA80-3*BB80+32))</f>
        <v>7.6966213489367427E-2</v>
      </c>
      <c r="BC86" s="62">
        <f>0.04*SIN($C$35*(BB80-2*BC80+6))+0.035*SIN($C$35*(BB80-3*BC80+33))-0.015*SIN($C$35*(BA80-BC80+20))</f>
        <v>2.231047401740887E-4</v>
      </c>
      <c r="BE86" s="55" t="s">
        <v>58</v>
      </c>
      <c r="BF86" s="58">
        <f>-0.332*SIN($C$35*(2*BF80-5*BG80-67.6))-0.056*SIN($C$35*(2*BF80-2*BG80+21))+0.042*SIN($C$35*(3*BF80-5*BG80+21))-0.036*SIN($C$35*(BF80-2*BG80))+0.022*COS($C$35*(BF80-BG80))+0.023*SIN($C$35*(2*BF80-3*BG80+52))-0.016*SIN($C$35*(BF80-5*BG80-69))</f>
        <v>-9.8311625165823077E-2</v>
      </c>
      <c r="BG86" s="58">
        <f>0.812*SIN($C$35*(2*BF80-5*BG80-67.6))-0.229*COS($C$35*(2*BF80-4*BG80-2))+0.119*SIN($C$35*(BF80-2*BG80-3))+0.046*SIN($C$35*(2*BF80-6*BG80-69))+0.014*SIN($C$35*(BF80-3*BG80+32))</f>
        <v>0.55529581105422843</v>
      </c>
      <c r="BH86" s="62">
        <f>0.04*SIN($C$35*(BG80-2*BH80+6))+0.035*SIN($C$35*(BG80-3*BH80+33))-0.015*SIN($C$35*(BF80-BH80+20))</f>
        <v>3.8814916236254812E-2</v>
      </c>
      <c r="BJ86" s="55" t="s">
        <v>58</v>
      </c>
      <c r="BK86" s="58">
        <f>-0.332*SIN($C$35*(2*BK80-5*BL80-67.6))-0.056*SIN($C$35*(2*BK80-2*BL80+21))+0.042*SIN($C$35*(3*BK80-5*BL80+21))-0.036*SIN($C$35*(BK80-2*BL80))+0.022*COS($C$35*(BK80-BL80))+0.023*SIN($C$35*(2*BK80-3*BL80+52))-0.016*SIN($C$35*(BK80-5*BL80-69))</f>
        <v>0.31584055973674657</v>
      </c>
      <c r="BL86" s="58">
        <f>0.812*SIN($C$35*(2*BK80-5*BL80-67.6))-0.229*COS($C$35*(2*BK80-4*BL80-2))+0.119*SIN($C$35*(BK80-2*BL80-3))+0.046*SIN($C$35*(2*BK80-6*BL80-69))+0.014*SIN($C$35*(BK80-3*BL80+32))</f>
        <v>-0.66727534477100525</v>
      </c>
      <c r="BM86" s="62">
        <f>0.04*SIN($C$35*(BL80-2*BM80+6))+0.035*SIN($C$35*(BL80-3*BM80+33))-0.015*SIN($C$35*(BK80-BM80+20))</f>
        <v>-4.1692310394768894E-2</v>
      </c>
      <c r="BO86" s="55" t="s">
        <v>58</v>
      </c>
      <c r="BP86" s="58">
        <f>-0.332*SIN($C$35*(2*BP80-5*BQ80-67.6))-0.056*SIN($C$35*(2*BP80-2*BQ80+21))+0.042*SIN($C$35*(3*BP80-5*BQ80+21))-0.036*SIN($C$35*(BP80-2*BQ80))+0.022*COS($C$35*(BP80-BQ80))+0.023*SIN($C$35*(2*BP80-3*BQ80+52))-0.016*SIN($C$35*(BP80-5*BQ80-69))</f>
        <v>-0.30616170791667008</v>
      </c>
      <c r="BQ86" s="58">
        <f>0.812*SIN($C$35*(2*BP80-5*BQ80-67.6))-0.229*COS($C$35*(2*BP80-4*BQ80-2))+0.119*SIN($C$35*(BP80-2*BQ80-3))+0.046*SIN($C$35*(2*BP80-6*BQ80-69))+0.014*SIN($C$35*(BP80-3*BQ80+32))</f>
        <v>0.78257473767959818</v>
      </c>
      <c r="BR86" s="62">
        <f>0.04*SIN($C$35*(BQ80-2*BR80+6))+0.035*SIN($C$35*(BQ80-3*BR80+33))-0.015*SIN($C$35*(BP80-BR80+20))</f>
        <v>-6.3286021427885145E-3</v>
      </c>
      <c r="BT86" s="55" t="s">
        <v>58</v>
      </c>
      <c r="BU86" s="58">
        <f>-0.332*SIN($C$35*(2*BU80-5*BV80-67.6))-0.056*SIN($C$35*(2*BU80-2*BV80+21))+0.042*SIN($C$35*(3*BU80-5*BV80+21))-0.036*SIN($C$35*(BU80-2*BV80))+0.022*COS($C$35*(BU80-BV80))+0.023*SIN($C$35*(2*BU80-3*BV80+52))-0.016*SIN($C$35*(BU80-5*BV80-69))</f>
        <v>0.22818323438733298</v>
      </c>
      <c r="BV86" s="58">
        <f>0.812*SIN($C$35*(2*BU80-5*BV80-67.6))-0.229*COS($C$35*(2*BU80-4*BV80-2))+0.119*SIN($C$35*(BU80-2*BV80-3))+0.046*SIN($C$35*(2*BU80-6*BV80-69))+0.014*SIN($C$35*(BU80-3*BV80+32))</f>
        <v>-0.30438961089498945</v>
      </c>
      <c r="BW86" s="62">
        <f>0.04*SIN($C$35*(BV80-2*BW80+6))+0.035*SIN($C$35*(BV80-3*BW80+33))-0.015*SIN($C$35*(BU80-BW80+20))</f>
        <v>5.0319768870436203E-2</v>
      </c>
      <c r="BY86" s="55" t="s">
        <v>58</v>
      </c>
      <c r="BZ86" s="58">
        <f>-0.332*SIN($C$35*(2*BZ80-5*CA80-67.6))-0.056*SIN($C$35*(2*BZ80-2*CA80+21))+0.042*SIN($C$35*(3*BZ80-5*CA80+21))-0.036*SIN($C$35*(BZ80-2*CA80))+0.022*COS($C$35*(BZ80-CA80))+0.023*SIN($C$35*(2*BZ80-3*CA80+52))-0.016*SIN($C$35*(BZ80-5*CA80-69))</f>
        <v>0.16163009631204139</v>
      </c>
      <c r="CA86" s="58">
        <f>0.812*SIN($C$35*(2*BZ80-5*CA80-67.6))-0.229*COS($C$35*(2*BZ80-4*CA80-2))+0.119*SIN($C$35*(BZ80-2*CA80-3))+0.046*SIN($C$35*(2*BZ80-6*CA80-69))+0.014*SIN($C$35*(BZ80-3*CA80+32))</f>
        <v>-0.22320201485715163</v>
      </c>
      <c r="CB86" s="62">
        <f>0.04*SIN($C$35*(CA80-2*CB80+6))+0.035*SIN($C$35*(CA80-3*CB80+33))-0.015*SIN($C$35*(BZ80-CB80+20))</f>
        <v>-3.1120526002917356E-2</v>
      </c>
      <c r="CD86" s="55" t="s">
        <v>58</v>
      </c>
      <c r="CE86" s="58">
        <f>-0.332*SIN($C$35*(2*CE80-5*CF80-67.6))-0.056*SIN($C$35*(2*CE80-2*CF80+21))+0.042*SIN($C$35*(3*CE80-5*CF80+21))-0.036*SIN($C$35*(CE80-2*CF80))+0.022*COS($C$35*(CE80-CF80))+0.023*SIN($C$35*(2*CE80-3*CF80+52))-0.016*SIN($C$35*(CE80-5*CF80-69))</f>
        <v>-0.26954097804438554</v>
      </c>
      <c r="CF86" s="58">
        <f>0.812*SIN($C$35*(2*CE80-5*CF80-67.6))-0.229*COS($C$35*(2*CE80-4*CF80-2))+0.119*SIN($C$35*(CE80-2*CF80-3))+0.046*SIN($C$35*(2*CE80-6*CF80-69))+0.014*SIN($C$35*(CE80-3*CF80+32))</f>
        <v>0.73626921338230167</v>
      </c>
      <c r="CG86" s="62">
        <f>0.04*SIN($C$35*(CF80-2*CG80+6))+0.035*SIN($C$35*(CF80-3*CG80+33))-0.015*SIN($C$35*(CE80-CG80+20))</f>
        <v>-3.4254859021450916E-2</v>
      </c>
      <c r="CI86" s="55" t="s">
        <v>58</v>
      </c>
      <c r="CJ86" s="58">
        <f>-0.332*SIN($C$35*(2*CJ80-5*CK80-67.6))-0.056*SIN($C$35*(2*CJ80-2*CK80+21))+0.042*SIN($C$35*(3*CJ80-5*CK80+21))-0.036*SIN($C$35*(CJ80-2*CK80))+0.022*COS($C$35*(CJ80-CK80))+0.023*SIN($C$35*(2*CJ80-3*CK80+52))-0.016*SIN($C$35*(CJ80-5*CK80-69))</f>
        <v>0.31992877838131734</v>
      </c>
      <c r="CK86" s="58">
        <f>0.812*SIN($C$35*(2*CJ80-5*CK80-67.6))-0.229*COS($C$35*(2*CJ80-4*CK80-2))+0.119*SIN($C$35*(CJ80-2*CK80-3))+0.046*SIN($C$35*(2*CJ80-6*CK80-69))+0.014*SIN($C$35*(CJ80-3*CK80+32))</f>
        <v>-0.75367764638750312</v>
      </c>
      <c r="CL86" s="62">
        <f>0.04*SIN($C$35*(CK80-2*CL80+6))+0.035*SIN($C$35*(CK80-3*CL80+33))-0.015*SIN($C$35*(CJ80-CL80+20))</f>
        <v>6.6629960126530538E-2</v>
      </c>
      <c r="CN86" s="55" t="s">
        <v>58</v>
      </c>
      <c r="CO86" s="58">
        <f>-0.332*SIN($C$35*(2*CO80-5*CP80-67.6))-0.056*SIN($C$35*(2*CO80-2*CP80+21))+0.042*SIN($C$35*(3*CO80-5*CP80+21))-0.036*SIN($C$35*(CO80-2*CP80))+0.022*COS($C$35*(CO80-CP80))+0.023*SIN($C$35*(2*CO80-3*CP80+52))-0.016*SIN($C$35*(CO80-5*CP80-69))</f>
        <v>-0.20814436190533137</v>
      </c>
      <c r="CP86" s="58">
        <f>0.812*SIN($C$35*(2*CO80-5*CP80-67.6))-0.229*COS($C$35*(2*CO80-4*CP80-2))+0.119*SIN($C$35*(CO80-2*CP80-3))+0.046*SIN($C$35*(2*CO80-6*CP80-69))+0.014*SIN($C$35*(CO80-3*CP80+32))</f>
        <v>0.50978430532267782</v>
      </c>
      <c r="CQ86" s="62">
        <f>0.04*SIN($C$35*(CP80-2*CQ80+6))+0.035*SIN($C$35*(CP80-3*CQ80+33))-0.015*SIN($C$35*(CO80-CQ80+20))</f>
        <v>-2.1567990797169725E-2</v>
      </c>
      <c r="CS86" s="55" t="s">
        <v>58</v>
      </c>
      <c r="CT86" s="58">
        <f>-0.332*SIN($C$35*(2*CT80-5*CU80-67.6))-0.056*SIN($C$35*(2*CT80-2*CU80+21))+0.042*SIN($C$35*(3*CT80-5*CU80+21))-0.036*SIN($C$35*(CT80-2*CU80))+0.022*COS($C$35*(CT80-CU80))+0.023*SIN($C$35*(2*CT80-3*CU80+52))-0.016*SIN($C$35*(CT80-5*CU80-69))</f>
        <v>0.10431792208825079</v>
      </c>
      <c r="CU86" s="58">
        <f>0.812*SIN($C$35*(2*CT80-5*CU80-67.6))-0.229*COS($C$35*(2*CT80-4*CU80-2))+0.119*SIN($C$35*(CT80-2*CU80-3))+0.046*SIN($C$35*(2*CT80-6*CU80-69))+0.014*SIN($C$35*(CT80-3*CU80+32))</f>
        <v>-8.7551443858053316E-2</v>
      </c>
      <c r="CV86" s="62">
        <f>0.04*SIN($C$35*(CU80-2*CV80+6))+0.035*SIN($C$35*(CU80-3*CV80+33))-0.015*SIN($C$35*(CT80-CV80+20))</f>
        <v>-5.3428600341932544E-2</v>
      </c>
      <c r="CX86" s="55" t="s">
        <v>58</v>
      </c>
      <c r="CY86" s="58">
        <f>-0.332*SIN($C$35*(2*CY80-5*CZ80-67.6))-0.056*SIN($C$35*(2*CY80-2*CZ80+21))+0.042*SIN($C$35*(3*CY80-5*CZ80+21))-0.036*SIN($C$35*(CY80-2*CZ80))+0.022*COS($C$35*(CY80-CZ80))+0.023*SIN($C$35*(2*CY80-3*CZ80+52))-0.016*SIN($C$35*(CY80-5*CZ80-69))</f>
        <v>0.20101998232737081</v>
      </c>
      <c r="CZ86" s="58">
        <f>0.812*SIN($C$35*(2*CY80-5*CZ80-67.6))-0.229*COS($C$35*(2*CY80-4*CZ80-2))+0.119*SIN($C$35*(CY80-2*CZ80-3))+0.046*SIN($C$35*(2*CY80-6*CZ80-69))+0.014*SIN($C$35*(CY80-3*CZ80+32))</f>
        <v>-0.48908427973319341</v>
      </c>
      <c r="DA86" s="62">
        <f>0.04*SIN($C$35*(CZ80-2*DA80+6))+0.035*SIN($C$35*(CZ80-3*DA80+33))-0.015*SIN($C$35*(CY80-DA80+20))</f>
        <v>7.5631888625451588E-2</v>
      </c>
    </row>
    <row r="87" spans="2:105" ht="16" customHeight="1">
      <c r="B87" s="55" t="s">
        <v>59</v>
      </c>
      <c r="C87" s="58"/>
      <c r="D87" s="58">
        <f>-0.02*COS($C$35*(2*C80-4*D80-2))+0.018*SIN($C$35*(2*C80-6*D80-49))</f>
        <v>-2.1957217592051461E-3</v>
      </c>
      <c r="E87" s="62"/>
      <c r="G87" s="55" t="s">
        <v>59</v>
      </c>
      <c r="H87" s="58"/>
      <c r="I87" s="58">
        <f>-0.02*COS($C$35*(2*H80-4*I80-2))+0.018*SIN($C$35*(2*H80-6*I80-49))</f>
        <v>-2.2647282001452829E-3</v>
      </c>
      <c r="J87" s="62"/>
      <c r="L87" s="55" t="s">
        <v>59</v>
      </c>
      <c r="M87" s="58"/>
      <c r="N87" s="58">
        <f>-0.02*COS($C$35*(2*M80-4*N80-2))+0.018*SIN($C$35*(2*M80-6*N80-49))</f>
        <v>-2.3070088336907303E-3</v>
      </c>
      <c r="O87" s="62"/>
      <c r="Q87" s="55" t="s">
        <v>59</v>
      </c>
      <c r="R87" s="58"/>
      <c r="S87" s="58">
        <f>-0.02*COS($C$35*(2*R80-4*S80-2))+0.018*SIN($C$35*(2*R80-6*S80-49))</f>
        <v>3.5357088603185857E-2</v>
      </c>
      <c r="T87" s="62"/>
      <c r="V87" s="55" t="s">
        <v>59</v>
      </c>
      <c r="W87" s="58"/>
      <c r="X87" s="58">
        <f>-0.02*COS($C$35*(2*W80-4*X80-2))+0.018*SIN($C$35*(2*W80-6*X80-49))</f>
        <v>3.0784371692075624E-2</v>
      </c>
      <c r="Y87" s="62"/>
      <c r="AA87" s="55" t="s">
        <v>59</v>
      </c>
      <c r="AB87" s="58"/>
      <c r="AC87" s="58">
        <f>-0.02*COS($C$35*(2*AB80-4*AC80-2))+0.018*SIN($C$35*(2*AB80-6*AC80-49))</f>
        <v>6.5300644299341598E-3</v>
      </c>
      <c r="AD87" s="62"/>
      <c r="AF87" s="55" t="s">
        <v>59</v>
      </c>
      <c r="AG87" s="58"/>
      <c r="AH87" s="58">
        <f>-0.02*COS($C$35*(2*AG80-4*AH80-2))+0.018*SIN($C$35*(2*AG80-6*AH80-49))</f>
        <v>6.1022521522790286E-3</v>
      </c>
      <c r="AI87" s="62"/>
      <c r="AK87" s="55" t="s">
        <v>59</v>
      </c>
      <c r="AL87" s="58"/>
      <c r="AM87" s="58">
        <f>-0.02*COS($C$35*(2*AL80-4*AM80-2))+0.018*SIN($C$35*(2*AL80-6*AM80-49))</f>
        <v>2.97723590499024E-2</v>
      </c>
      <c r="AN87" s="62"/>
      <c r="AP87" s="55" t="s">
        <v>59</v>
      </c>
      <c r="AQ87" s="58"/>
      <c r="AR87" s="58">
        <f>-0.02*COS($C$35*(2*AQ80-4*AR80-2))+0.018*SIN($C$35*(2*AQ80-6*AR80-49))</f>
        <v>3.4087837143035697E-2</v>
      </c>
      <c r="AS87" s="62"/>
      <c r="AU87" s="55" t="s">
        <v>59</v>
      </c>
      <c r="AV87" s="58"/>
      <c r="AW87" s="58">
        <f>-0.02*COS($C$35*(2*AV80-4*AW80-2))+0.018*SIN($C$35*(2*AV80-6*AW80-49))</f>
        <v>1.0352796459049428E-2</v>
      </c>
      <c r="AX87" s="62"/>
      <c r="AZ87" s="55" t="s">
        <v>59</v>
      </c>
      <c r="BA87" s="58"/>
      <c r="BB87" s="58">
        <f>-0.02*COS($C$35*(2*BA80-4*BB80-2))+0.018*SIN($C$35*(2*BA80-6*BB80-49))</f>
        <v>3.3823620857350439E-4</v>
      </c>
      <c r="BC87" s="62"/>
      <c r="BE87" s="55" t="s">
        <v>59</v>
      </c>
      <c r="BF87" s="58"/>
      <c r="BG87" s="58">
        <f>-0.02*COS($C$35*(2*BF80-4*BG80-2))+0.018*SIN($C$35*(2*BF80-6*BG80-49))</f>
        <v>2.084870932949737E-2</v>
      </c>
      <c r="BH87" s="62"/>
      <c r="BJ87" s="55" t="s">
        <v>59</v>
      </c>
      <c r="BK87" s="58"/>
      <c r="BL87" s="58">
        <f>-0.02*COS($C$35*(2*BK80-4*BL80-2))+0.018*SIN($C$35*(2*BK80-6*BL80-49))</f>
        <v>3.3380197316775127E-2</v>
      </c>
      <c r="BM87" s="62"/>
      <c r="BO87" s="55" t="s">
        <v>59</v>
      </c>
      <c r="BP87" s="58"/>
      <c r="BQ87" s="58">
        <f>-0.02*COS($C$35*(2*BP80-4*BQ80-2))+0.018*SIN($C$35*(2*BP80-6*BQ80-49))</f>
        <v>1.3667919533580148E-2</v>
      </c>
      <c r="BR87" s="62"/>
      <c r="BT87" s="55" t="s">
        <v>59</v>
      </c>
      <c r="BU87" s="58"/>
      <c r="BV87" s="58">
        <f>-0.02*COS($C$35*(2*BU80-4*BV80-2))+0.018*SIN($C$35*(2*BU80-6*BV80-49))</f>
        <v>-4.4813522495587323E-3</v>
      </c>
      <c r="BW87" s="62"/>
      <c r="BY87" s="55" t="s">
        <v>59</v>
      </c>
      <c r="BZ87" s="58"/>
      <c r="CA87" s="58">
        <f>-0.02*COS($C$35*(2*BZ80-4*CA80-2))+0.018*SIN($C$35*(2*BZ80-6*CA80-49))</f>
        <v>9.7650277509756384E-3</v>
      </c>
      <c r="CB87" s="62"/>
      <c r="CD87" s="55" t="s">
        <v>59</v>
      </c>
      <c r="CE87" s="58"/>
      <c r="CF87" s="58">
        <f>-0.02*COS($C$35*(2*CE80-4*CF80-2))+0.018*SIN($C$35*(2*CE80-6*CF80-49))</f>
        <v>2.8592131625567806E-2</v>
      </c>
      <c r="CG87" s="62"/>
      <c r="CI87" s="55" t="s">
        <v>59</v>
      </c>
      <c r="CJ87" s="58"/>
      <c r="CK87" s="58">
        <f>-0.02*COS($C$35*(2*CJ80-4*CK80-2))+0.018*SIN($C$35*(2*CJ80-6*CK80-49))</f>
        <v>1.5784053370837114E-2</v>
      </c>
      <c r="CL87" s="62"/>
      <c r="CN87" s="55" t="s">
        <v>59</v>
      </c>
      <c r="CO87" s="58"/>
      <c r="CP87" s="58">
        <f>-0.02*COS($C$35*(2*CO80-4*CP80-2))+0.018*SIN($C$35*(2*CO80-6*CP80-49))</f>
        <v>-7.8563448884437104E-3</v>
      </c>
      <c r="CQ87" s="62"/>
      <c r="CS87" s="55" t="s">
        <v>59</v>
      </c>
      <c r="CT87" s="58"/>
      <c r="CU87" s="58">
        <f>-0.02*COS($C$35*(2*CT80-4*CU80-2))+0.018*SIN($C$35*(2*CT80-6*CU80-49))</f>
        <v>-2.0645874442699417E-3</v>
      </c>
      <c r="CV87" s="62"/>
      <c r="CX87" s="55" t="s">
        <v>59</v>
      </c>
      <c r="CY87" s="58"/>
      <c r="CZ87" s="58">
        <f>-0.02*COS($C$35*(2*CY80-4*CZ80-2))+0.018*SIN($C$35*(2*CY80-6*CZ80-49))</f>
        <v>2.0180603479377991E-2</v>
      </c>
      <c r="DA87" s="62"/>
    </row>
    <row r="88" spans="2:105" ht="16" customHeight="1">
      <c r="B88" s="55" t="s">
        <v>60</v>
      </c>
      <c r="C88" s="58"/>
      <c r="D88" s="58"/>
      <c r="E88" s="62"/>
      <c r="G88" s="55" t="s">
        <v>60</v>
      </c>
      <c r="H88" s="58"/>
      <c r="I88" s="58"/>
      <c r="J88" s="62"/>
      <c r="L88" s="55" t="s">
        <v>60</v>
      </c>
      <c r="M88" s="58"/>
      <c r="N88" s="58"/>
      <c r="O88" s="62"/>
      <c r="Q88" s="55" t="s">
        <v>60</v>
      </c>
      <c r="R88" s="58"/>
      <c r="S88" s="58"/>
      <c r="T88" s="62"/>
      <c r="V88" s="55" t="s">
        <v>60</v>
      </c>
      <c r="W88" s="58"/>
      <c r="X88" s="58"/>
      <c r="Y88" s="62"/>
      <c r="AA88" s="55" t="s">
        <v>60</v>
      </c>
      <c r="AB88" s="58"/>
      <c r="AC88" s="58"/>
      <c r="AD88" s="62"/>
      <c r="AF88" s="55" t="s">
        <v>60</v>
      </c>
      <c r="AG88" s="58"/>
      <c r="AH88" s="58"/>
      <c r="AI88" s="62"/>
      <c r="AK88" s="55" t="s">
        <v>60</v>
      </c>
      <c r="AL88" s="58"/>
      <c r="AM88" s="58"/>
      <c r="AN88" s="62"/>
      <c r="AP88" s="55" t="s">
        <v>60</v>
      </c>
      <c r="AQ88" s="58"/>
      <c r="AR88" s="58"/>
      <c r="AS88" s="62"/>
      <c r="AU88" s="55" t="s">
        <v>60</v>
      </c>
      <c r="AV88" s="58"/>
      <c r="AW88" s="58"/>
      <c r="AX88" s="62"/>
      <c r="AZ88" s="55" t="s">
        <v>60</v>
      </c>
      <c r="BA88" s="58"/>
      <c r="BB88" s="58"/>
      <c r="BC88" s="62"/>
      <c r="BE88" s="55" t="s">
        <v>60</v>
      </c>
      <c r="BF88" s="58"/>
      <c r="BG88" s="58"/>
      <c r="BH88" s="62"/>
      <c r="BJ88" s="55" t="s">
        <v>60</v>
      </c>
      <c r="BK88" s="58"/>
      <c r="BL88" s="58"/>
      <c r="BM88" s="62"/>
      <c r="BO88" s="55" t="s">
        <v>60</v>
      </c>
      <c r="BP88" s="58"/>
      <c r="BQ88" s="58"/>
      <c r="BR88" s="62"/>
      <c r="BT88" s="55" t="s">
        <v>60</v>
      </c>
      <c r="BU88" s="58"/>
      <c r="BV88" s="58"/>
      <c r="BW88" s="62"/>
      <c r="BY88" s="55" t="s">
        <v>60</v>
      </c>
      <c r="BZ88" s="58"/>
      <c r="CA88" s="58"/>
      <c r="CB88" s="62"/>
      <c r="CD88" s="55" t="s">
        <v>60</v>
      </c>
      <c r="CE88" s="58"/>
      <c r="CF88" s="58"/>
      <c r="CG88" s="62"/>
      <c r="CI88" s="55" t="s">
        <v>60</v>
      </c>
      <c r="CJ88" s="58"/>
      <c r="CK88" s="58"/>
      <c r="CL88" s="62"/>
      <c r="CN88" s="55" t="s">
        <v>60</v>
      </c>
      <c r="CO88" s="58"/>
      <c r="CP88" s="58"/>
      <c r="CQ88" s="62"/>
      <c r="CS88" s="55" t="s">
        <v>60</v>
      </c>
      <c r="CT88" s="58"/>
      <c r="CU88" s="58"/>
      <c r="CV88" s="62"/>
      <c r="CX88" s="55" t="s">
        <v>60</v>
      </c>
      <c r="CY88" s="58"/>
      <c r="CZ88" s="58"/>
      <c r="DA88" s="62"/>
    </row>
    <row r="89" spans="2:105" ht="16" customHeight="1">
      <c r="B89" s="55" t="s">
        <v>61</v>
      </c>
      <c r="C89" s="58">
        <f t="shared" ref="C89:E89" si="74">MOD(C72+C86+360,360)</f>
        <v>144.88584333908102</v>
      </c>
      <c r="D89" s="58">
        <f t="shared" si="74"/>
        <v>241.22449656915626</v>
      </c>
      <c r="E89" s="62">
        <f t="shared" si="74"/>
        <v>16.843385335074061</v>
      </c>
      <c r="G89" s="55" t="s">
        <v>61</v>
      </c>
      <c r="H89" s="58">
        <f t="shared" ref="H89:J89" si="75">MOD(H72+H86+360,360)</f>
        <v>172.99202737638109</v>
      </c>
      <c r="I89" s="58">
        <f t="shared" si="75"/>
        <v>252.33493561046794</v>
      </c>
      <c r="J89" s="62">
        <f t="shared" si="75"/>
        <v>20.797365524617476</v>
      </c>
      <c r="L89" s="55" t="s">
        <v>61</v>
      </c>
      <c r="M89" s="58">
        <f t="shared" ref="M89:O89" si="76">MOD(M72+M86+360,360)</f>
        <v>200.60343121829555</v>
      </c>
      <c r="N89" s="58">
        <f t="shared" si="76"/>
        <v>263.35951297408883</v>
      </c>
      <c r="O89" s="62">
        <f t="shared" si="76"/>
        <v>24.762676914910116</v>
      </c>
      <c r="Q89" s="55" t="s">
        <v>61</v>
      </c>
      <c r="R89" s="58">
        <f t="shared" ref="R89:T89" si="77">MOD(R72+R86+360,360)</f>
        <v>317.93518772720722</v>
      </c>
      <c r="S89" s="58">
        <f t="shared" si="77"/>
        <v>85.889436221194217</v>
      </c>
      <c r="T89" s="62">
        <f t="shared" si="77"/>
        <v>249.62715729486536</v>
      </c>
      <c r="V89" s="55" t="s">
        <v>61</v>
      </c>
      <c r="W89" s="58">
        <f t="shared" ref="W89:Y89" si="78">MOD(W72+W86+360,360)</f>
        <v>229.8194001312113</v>
      </c>
      <c r="X89" s="58">
        <f t="shared" si="78"/>
        <v>223.83440415008795</v>
      </c>
      <c r="Y89" s="62">
        <f t="shared" si="78"/>
        <v>9.6941980523685629</v>
      </c>
      <c r="AA89" s="55" t="s">
        <v>61</v>
      </c>
      <c r="AB89" s="58">
        <f t="shared" ref="AB89:AD89" si="79">MOD(AB72+AB86+360,360)</f>
        <v>150.55747116354951</v>
      </c>
      <c r="AC89" s="58">
        <f t="shared" si="79"/>
        <v>1.6000084160939423</v>
      </c>
      <c r="AD89" s="62">
        <f t="shared" si="79"/>
        <v>141.69713448975256</v>
      </c>
      <c r="AF89" s="55" t="s">
        <v>61</v>
      </c>
      <c r="AG89" s="58">
        <f t="shared" ref="AG89:AI89" si="80">MOD(AG72+AG86+360,360)</f>
        <v>69.343513772536085</v>
      </c>
      <c r="AH89" s="58">
        <f t="shared" si="80"/>
        <v>155.78477393913249</v>
      </c>
      <c r="AI89" s="62">
        <f t="shared" si="80"/>
        <v>273.910752132683</v>
      </c>
      <c r="AK89" s="55" t="s">
        <v>61</v>
      </c>
      <c r="AL89" s="58">
        <f t="shared" ref="AL89:AN89" si="81">MOD(AL72+AL86+360,360)</f>
        <v>337.77741969465433</v>
      </c>
      <c r="AM89" s="58">
        <f t="shared" si="81"/>
        <v>287.48936290352026</v>
      </c>
      <c r="AN89" s="62">
        <f t="shared" si="81"/>
        <v>33.431091072078175</v>
      </c>
      <c r="AP89" s="55" t="s">
        <v>61</v>
      </c>
      <c r="AQ89" s="58">
        <f t="shared" ref="AQ89:AS89" si="82">MOD(AQ72+AQ86+360,360)</f>
        <v>248.79020590797381</v>
      </c>
      <c r="AR89" s="58">
        <f t="shared" si="82"/>
        <v>75.081777274645447</v>
      </c>
      <c r="AS89" s="62">
        <f t="shared" si="82"/>
        <v>166.69071405273985</v>
      </c>
      <c r="AU89" s="55" t="s">
        <v>61</v>
      </c>
      <c r="AV89" s="58">
        <f t="shared" ref="AV89:AX89" si="83">MOD(AV72+AV86+360,360)</f>
        <v>170.95534650897707</v>
      </c>
      <c r="AW89" s="58">
        <f t="shared" si="83"/>
        <v>221.57108822713462</v>
      </c>
      <c r="AX89" s="62">
        <f t="shared" si="83"/>
        <v>298.08778441863285</v>
      </c>
      <c r="AZ89" s="55" t="s">
        <v>61</v>
      </c>
      <c r="BA89" s="58">
        <f t="shared" ref="BA89:BC89" si="84">MOD(BA72+BA86+360,360)</f>
        <v>89.233565845202634</v>
      </c>
      <c r="BB89" s="58">
        <f t="shared" si="84"/>
        <v>353.92544035332935</v>
      </c>
      <c r="BC89" s="62">
        <f t="shared" si="84"/>
        <v>57.199331420864269</v>
      </c>
      <c r="BE89" s="55" t="s">
        <v>61</v>
      </c>
      <c r="BF89" s="58">
        <f t="shared" ref="BF89:BH89" si="85">MOD(BF72+BF86+360,360)</f>
        <v>356.52446297864583</v>
      </c>
      <c r="BG89" s="58">
        <f t="shared" si="85"/>
        <v>147.97050369290048</v>
      </c>
      <c r="BH89" s="62">
        <f t="shared" si="85"/>
        <v>191.73726728668305</v>
      </c>
      <c r="BJ89" s="55" t="s">
        <v>61</v>
      </c>
      <c r="BK89" s="58">
        <f t="shared" ref="BK89:BM89" si="86">MOD(BK72+BK86+360,360)</f>
        <v>268.95533193198003</v>
      </c>
      <c r="BL89" s="58">
        <f t="shared" si="86"/>
        <v>285.26398720798738</v>
      </c>
      <c r="BM89" s="62">
        <f t="shared" si="86"/>
        <v>322.19480323198763</v>
      </c>
      <c r="BO89" s="55" t="s">
        <v>61</v>
      </c>
      <c r="BP89" s="58">
        <f t="shared" ref="BP89:BR89" si="87">MOD(BP72+BP86+360,360)</f>
        <v>190.56206202460146</v>
      </c>
      <c r="BQ89" s="58">
        <f t="shared" si="87"/>
        <v>64.415123527888227</v>
      </c>
      <c r="BR89" s="62">
        <f t="shared" si="87"/>
        <v>80.986916932128111</v>
      </c>
      <c r="BT89" s="55" t="s">
        <v>61</v>
      </c>
      <c r="BU89" s="58">
        <f t="shared" ref="BU89:BW89" si="88">MOD(BU72+BU86+360,360)</f>
        <v>109.26759508164162</v>
      </c>
      <c r="BV89" s="58">
        <f t="shared" si="88"/>
        <v>217.25691489517465</v>
      </c>
      <c r="BW89" s="62">
        <f t="shared" si="88"/>
        <v>216.83090492564497</v>
      </c>
      <c r="BY89" s="55" t="s">
        <v>61</v>
      </c>
      <c r="BZ89" s="58">
        <f t="shared" ref="BZ89:CB89" si="89">MOD(BZ72+BZ86+360,360)</f>
        <v>15.96794171893265</v>
      </c>
      <c r="CA89" s="58">
        <f t="shared" si="89"/>
        <v>349.46093559332007</v>
      </c>
      <c r="CB89" s="62">
        <f t="shared" si="89"/>
        <v>346.23444168373396</v>
      </c>
      <c r="CD89" s="55" t="s">
        <v>61</v>
      </c>
      <c r="CE89" s="58">
        <f t="shared" ref="CE89:CG89" si="90">MOD(CE72+CE86+360,360)</f>
        <v>287.98862997015021</v>
      </c>
      <c r="CF89" s="58">
        <f t="shared" si="90"/>
        <v>137.48676853620202</v>
      </c>
      <c r="CG89" s="62">
        <f t="shared" si="90"/>
        <v>104.79725634066153</v>
      </c>
      <c r="CI89" s="55" t="s">
        <v>61</v>
      </c>
      <c r="CJ89" s="58">
        <f t="shared" ref="CJ89:CL89" si="91">MOD(CJ72+CJ86+360,360)</f>
        <v>211.31256333538988</v>
      </c>
      <c r="CK89" s="58">
        <f t="shared" si="91"/>
        <v>282.95995164299256</v>
      </c>
      <c r="CL89" s="62">
        <f t="shared" si="91"/>
        <v>241.97700249246077</v>
      </c>
      <c r="CN89" s="55" t="s">
        <v>61</v>
      </c>
      <c r="CO89" s="58">
        <f t="shared" ref="CO89:CQ89" si="92">MOD(CO72+CO86+360,360)</f>
        <v>128.60230430088592</v>
      </c>
      <c r="CP89" s="58">
        <f t="shared" si="92"/>
        <v>56.394978630366836</v>
      </c>
      <c r="CQ89" s="62">
        <f t="shared" si="92"/>
        <v>10.17542023362671</v>
      </c>
      <c r="CS89" s="55" t="s">
        <v>61</v>
      </c>
      <c r="CT89" s="58">
        <f t="shared" ref="CT89:CV89" si="93">MOD(CT72+CT86+360,360)</f>
        <v>35.071754974249643</v>
      </c>
      <c r="CU89" s="58">
        <f t="shared" si="93"/>
        <v>209.76890918913318</v>
      </c>
      <c r="CV89" s="62">
        <f t="shared" si="93"/>
        <v>128.67528231845927</v>
      </c>
      <c r="CX89" s="55" t="s">
        <v>61</v>
      </c>
      <c r="CY89" s="58">
        <f t="shared" ref="CY89:DA89" si="94">MOD(CY72+CY86+360,360)</f>
        <v>308.11866087184876</v>
      </c>
      <c r="CZ89" s="58">
        <f t="shared" si="94"/>
        <v>346.96261792332677</v>
      </c>
      <c r="DA89" s="62">
        <f t="shared" si="94"/>
        <v>267.14617659847727</v>
      </c>
    </row>
    <row r="90" spans="2:105" ht="16" customHeight="1">
      <c r="B90" s="55" t="s">
        <v>62</v>
      </c>
      <c r="C90" s="58">
        <f t="shared" ref="C90:E90" si="95">C73+C87</f>
        <v>0.90831558900375642</v>
      </c>
      <c r="D90" s="58">
        <f t="shared" si="95"/>
        <v>1.9686681234777605</v>
      </c>
      <c r="E90" s="62">
        <f t="shared" si="95"/>
        <v>-0.65050410166832184</v>
      </c>
      <c r="G90" s="55" t="s">
        <v>62</v>
      </c>
      <c r="H90" s="58">
        <f t="shared" ref="H90:J90" si="96">H73+H87</f>
        <v>1.2407244089451668</v>
      </c>
      <c r="I90" s="58">
        <f t="shared" si="96"/>
        <v>1.6397558767078162</v>
      </c>
      <c r="J90" s="62">
        <f t="shared" si="96"/>
        <v>-0.62011931074124704</v>
      </c>
      <c r="L90" s="55" t="s">
        <v>62</v>
      </c>
      <c r="M90" s="58">
        <f t="shared" ref="M90:O90" si="97">M73+M87</f>
        <v>1.282408525785071</v>
      </c>
      <c r="N90" s="58">
        <f t="shared" si="97"/>
        <v>1.2529441472840523</v>
      </c>
      <c r="O90" s="62">
        <f t="shared" si="97"/>
        <v>-0.58666544792399444</v>
      </c>
      <c r="Q90" s="55" t="s">
        <v>62</v>
      </c>
      <c r="R90" s="58">
        <f t="shared" ref="R90:T90" si="98">R73+R87</f>
        <v>-1.2923376753117786</v>
      </c>
      <c r="S90" s="58">
        <f t="shared" si="98"/>
        <v>-0.2634957183388939</v>
      </c>
      <c r="T90" s="62">
        <f t="shared" si="98"/>
        <v>-0.11142767418177305</v>
      </c>
      <c r="V90" s="55" t="s">
        <v>62</v>
      </c>
      <c r="W90" s="58">
        <f t="shared" ref="W90:Y90" si="99">W73+W87</f>
        <v>0.69283660019588522</v>
      </c>
      <c r="X90" s="58">
        <f t="shared" si="99"/>
        <v>2.014224761929329</v>
      </c>
      <c r="Y90" s="62">
        <f t="shared" si="99"/>
        <v>-0.60775749661960243</v>
      </c>
      <c r="AA90" s="55" t="s">
        <v>62</v>
      </c>
      <c r="AB90" s="58">
        <f t="shared" ref="AB90:AD90" si="100">AB73+AB87</f>
        <v>1.3067850064164459</v>
      </c>
      <c r="AC90" s="58">
        <f t="shared" si="100"/>
        <v>-2.5352950966441177</v>
      </c>
      <c r="AD90" s="62">
        <f t="shared" si="100"/>
        <v>0.74107546841178851</v>
      </c>
      <c r="AF90" s="55" t="s">
        <v>62</v>
      </c>
      <c r="AG90" s="58">
        <f t="shared" ref="AG90:AI90" si="101">AG73+AG87</f>
        <v>-0.39487256986602087</v>
      </c>
      <c r="AH90" s="58">
        <f t="shared" si="101"/>
        <v>2.0744238766649805</v>
      </c>
      <c r="AI90" s="62">
        <f t="shared" si="101"/>
        <v>-0.34901884494087104</v>
      </c>
      <c r="AK90" s="55" t="s">
        <v>62</v>
      </c>
      <c r="AL90" s="58">
        <f t="shared" ref="AL90:AN90" si="102">AL73+AL87</f>
        <v>-1.2624326736311964</v>
      </c>
      <c r="AM90" s="58">
        <f t="shared" si="102"/>
        <v>-0.13421117201760624</v>
      </c>
      <c r="AN90" s="62">
        <f t="shared" si="102"/>
        <v>-0.44049831543061457</v>
      </c>
      <c r="AP90" s="55" t="s">
        <v>62</v>
      </c>
      <c r="AQ90" s="58">
        <f t="shared" ref="AQ90:AS90" si="103">AQ73+AQ87</f>
        <v>0.55221076897349752</v>
      </c>
      <c r="AR90" s="58">
        <f t="shared" si="103"/>
        <v>-1.3506646979932209</v>
      </c>
      <c r="AS90" s="62">
        <f t="shared" si="103"/>
        <v>0.76381172335274938</v>
      </c>
      <c r="AU90" s="55" t="s">
        <v>62</v>
      </c>
      <c r="AV90" s="58">
        <f t="shared" ref="AV90:AX90" si="104">AV73+AV87</f>
        <v>1.2694485980174277</v>
      </c>
      <c r="AW90" s="58">
        <f t="shared" si="104"/>
        <v>2.3412302899513433</v>
      </c>
      <c r="AX90" s="62">
        <f t="shared" si="104"/>
        <v>-0.55311048381450989</v>
      </c>
      <c r="AZ90" s="55" t="s">
        <v>62</v>
      </c>
      <c r="BA90" s="58">
        <f t="shared" ref="BA90:BC90" si="105">BA73+BA87</f>
        <v>-0.25907277620050612</v>
      </c>
      <c r="BB90" s="58">
        <f t="shared" si="105"/>
        <v>-2.153538559286901</v>
      </c>
      <c r="BC90" s="62">
        <f t="shared" si="105"/>
        <v>-0.22526165297245732</v>
      </c>
      <c r="BE90" s="55" t="s">
        <v>62</v>
      </c>
      <c r="BF90" s="58">
        <f t="shared" ref="BF90:BH90" si="106">BF73+BF87</f>
        <v>-1.219683636546486</v>
      </c>
      <c r="BG90" s="58">
        <f t="shared" si="106"/>
        <v>1.2709643744316217</v>
      </c>
      <c r="BH90" s="62">
        <f t="shared" si="106"/>
        <v>0.6992132248950359</v>
      </c>
      <c r="BJ90" s="55" t="s">
        <v>62</v>
      </c>
      <c r="BK90" s="58">
        <f t="shared" ref="BK90:BM90" si="107">BK73+BK87</f>
        <v>0.41959900141608031</v>
      </c>
      <c r="BL90" s="58">
        <f t="shared" si="107"/>
        <v>0.64192561835160888</v>
      </c>
      <c r="BM90" s="62">
        <f t="shared" si="107"/>
        <v>-0.70201447046441434</v>
      </c>
      <c r="BO90" s="55" t="s">
        <v>62</v>
      </c>
      <c r="BP90" s="58">
        <f t="shared" ref="BP90:BR90" si="108">BP73+BP87</f>
        <v>1.2169460856785923</v>
      </c>
      <c r="BQ90" s="58">
        <f t="shared" si="108"/>
        <v>-2.0993609615378821</v>
      </c>
      <c r="BR90" s="62">
        <f t="shared" si="108"/>
        <v>1.7403454299270638E-2</v>
      </c>
      <c r="BT90" s="55" t="s">
        <v>62</v>
      </c>
      <c r="BU90" s="58">
        <f t="shared" ref="BU90:BW90" si="109">BU73+BU87</f>
        <v>-0.13637632263514696</v>
      </c>
      <c r="BV90" s="58">
        <f t="shared" si="109"/>
        <v>2.4251836649722773</v>
      </c>
      <c r="BW90" s="62">
        <f t="shared" si="109"/>
        <v>0.55215208155701112</v>
      </c>
      <c r="BY90" s="55" t="s">
        <v>62</v>
      </c>
      <c r="BZ90" s="58">
        <f t="shared" ref="BZ90:CB90" si="110">BZ73+BZ87</f>
        <v>-1.165501860210207</v>
      </c>
      <c r="CA90" s="58">
        <f t="shared" si="110"/>
        <v>-1.5396217904063729</v>
      </c>
      <c r="CB90" s="62">
        <f t="shared" si="110"/>
        <v>-0.7799763082267307</v>
      </c>
      <c r="CD90" s="55" t="s">
        <v>62</v>
      </c>
      <c r="CE90" s="58">
        <f t="shared" ref="CE90:CG90" si="111">CE73+CE87</f>
        <v>0.29640569517774673</v>
      </c>
      <c r="CF90" s="58">
        <f t="shared" si="111"/>
        <v>0.18627138522940873</v>
      </c>
      <c r="CG90" s="62">
        <f t="shared" si="111"/>
        <v>0.26364293781643178</v>
      </c>
      <c r="CI90" s="55" t="s">
        <v>62</v>
      </c>
      <c r="CJ90" s="58">
        <f t="shared" ref="CJ90:CL90" si="112">CJ73+CJ87</f>
        <v>1.1509631998390442</v>
      </c>
      <c r="CK90" s="58">
        <f t="shared" si="112"/>
        <v>1.2972461181360537</v>
      </c>
      <c r="CL90" s="62">
        <f t="shared" si="112"/>
        <v>0.33758002476363191</v>
      </c>
      <c r="CN90" s="55" t="s">
        <v>62</v>
      </c>
      <c r="CO90" s="58">
        <f t="shared" ref="CO90:CQ90" si="113">CO73+CO87</f>
        <v>-2.7891616974691984E-2</v>
      </c>
      <c r="CP90" s="58">
        <f t="shared" si="113"/>
        <v>-2.3648687382184947</v>
      </c>
      <c r="CQ90" s="62">
        <f t="shared" si="113"/>
        <v>-0.77869405750266307</v>
      </c>
      <c r="CS90" s="55" t="s">
        <v>62</v>
      </c>
      <c r="CT90" s="58">
        <f t="shared" ref="CT90:CV90" si="114">CT73+CT87</f>
        <v>-1.1013339331930985</v>
      </c>
      <c r="CU90" s="58">
        <f t="shared" si="114"/>
        <v>2.1737262108941273</v>
      </c>
      <c r="CV90" s="62">
        <f t="shared" si="114"/>
        <v>0.48847752830958463</v>
      </c>
      <c r="CX90" s="55" t="s">
        <v>62</v>
      </c>
      <c r="CY90" s="58">
        <f t="shared" ref="CY90:DA90" si="115">CY73+CY87</f>
        <v>0.18393328295288686</v>
      </c>
      <c r="CZ90" s="58">
        <f t="shared" si="115"/>
        <v>-0.84786832448658722</v>
      </c>
      <c r="DA90" s="62">
        <f t="shared" si="115"/>
        <v>7.9084862688016039E-2</v>
      </c>
    </row>
    <row r="91" spans="2:105" ht="16" customHeight="1">
      <c r="B91" s="56" t="s">
        <v>63</v>
      </c>
      <c r="C91" s="59">
        <f t="shared" ref="C91:E91" si="116">C68+C88</f>
        <v>5.3583549082500488</v>
      </c>
      <c r="D91" s="59">
        <f t="shared" si="116"/>
        <v>9.9959651073985398</v>
      </c>
      <c r="E91" s="63">
        <f t="shared" si="116"/>
        <v>19.990156533874835</v>
      </c>
      <c r="G91" s="56" t="s">
        <v>63</v>
      </c>
      <c r="H91" s="59">
        <f t="shared" ref="H91:J91" si="117">H68+H88</f>
        <v>5.4354889141876992</v>
      </c>
      <c r="I91" s="59">
        <f t="shared" si="117"/>
        <v>10.046208357393651</v>
      </c>
      <c r="J91" s="63">
        <f t="shared" si="117"/>
        <v>19.958432694605481</v>
      </c>
      <c r="L91" s="56" t="s">
        <v>63</v>
      </c>
      <c r="M91" s="59">
        <f t="shared" ref="M91:O91" si="118">M68+M88</f>
        <v>5.4535114148916009</v>
      </c>
      <c r="N91" s="59">
        <f t="shared" si="118"/>
        <v>10.07616929273653</v>
      </c>
      <c r="O91" s="63">
        <f t="shared" si="118"/>
        <v>19.922645895557611</v>
      </c>
      <c r="Q91" s="56" t="s">
        <v>63</v>
      </c>
      <c r="R91" s="59">
        <f t="shared" ref="R91:T91" si="119">R68+R88</f>
        <v>4.9793093470988259</v>
      </c>
      <c r="S91" s="59">
        <f t="shared" si="119"/>
        <v>9.1449958426112428</v>
      </c>
      <c r="T91" s="63">
        <f t="shared" si="119"/>
        <v>19.560600614653033</v>
      </c>
      <c r="V91" s="56" t="s">
        <v>63</v>
      </c>
      <c r="W91" s="59">
        <f t="shared" ref="W91:Y91" si="120">W68+W88</f>
        <v>5.2729468019381036</v>
      </c>
      <c r="X91" s="59">
        <f t="shared" si="120"/>
        <v>10.08140331820087</v>
      </c>
      <c r="Y91" s="63">
        <f t="shared" si="120"/>
        <v>19.636750314768342</v>
      </c>
      <c r="AA91" s="56" t="s">
        <v>63</v>
      </c>
      <c r="AB91" s="59">
        <f t="shared" ref="AB91:AD91" si="121">AB68+AB88</f>
        <v>5.4311740580742791</v>
      </c>
      <c r="AC91" s="59">
        <f t="shared" si="121"/>
        <v>9.2429532036580984</v>
      </c>
      <c r="AD91" s="63">
        <f t="shared" si="121"/>
        <v>18.377700701059577</v>
      </c>
      <c r="AF91" s="56" t="s">
        <v>63</v>
      </c>
      <c r="AG91" s="59">
        <f t="shared" ref="AG91:AI91" si="122">AG68+AG88</f>
        <v>5.1427862074212269</v>
      </c>
      <c r="AH91" s="59">
        <f t="shared" si="122"/>
        <v>9.5304578878269002</v>
      </c>
      <c r="AI91" s="63">
        <f t="shared" si="122"/>
        <v>19.662060083975884</v>
      </c>
      <c r="AK91" s="56" t="s">
        <v>63</v>
      </c>
      <c r="AL91" s="59">
        <f t="shared" ref="AL91:AN91" si="123">AL68+AL88</f>
        <v>4.9722986360142238</v>
      </c>
      <c r="AM91" s="59">
        <f t="shared" si="123"/>
        <v>9.9733982474721117</v>
      </c>
      <c r="AN91" s="63">
        <f t="shared" si="123"/>
        <v>19.582630325211927</v>
      </c>
      <c r="AP91" s="56" t="s">
        <v>63</v>
      </c>
      <c r="AQ91" s="59">
        <f t="shared" ref="AQ91:AS91" si="124">AQ68+AQ88</f>
        <v>5.2925291303045832</v>
      </c>
      <c r="AR91" s="59">
        <f t="shared" si="124"/>
        <v>9.0264346369882613</v>
      </c>
      <c r="AS91" s="63">
        <f t="shared" si="124"/>
        <v>18.321387722745595</v>
      </c>
      <c r="AU91" s="56" t="s">
        <v>63</v>
      </c>
      <c r="AV91" s="59">
        <f t="shared" ref="AV91:AX91" si="125">AV68+AV88</f>
        <v>5.4384522798758219</v>
      </c>
      <c r="AW91" s="59">
        <f t="shared" si="125"/>
        <v>9.9186029359502044</v>
      </c>
      <c r="AX91" s="63">
        <f t="shared" si="125"/>
        <v>19.767481001111765</v>
      </c>
      <c r="AZ91" s="56" t="s">
        <v>63</v>
      </c>
      <c r="BA91" s="59">
        <f t="shared" ref="BA91:BC91" si="126">BA68+BA88</f>
        <v>5.1237873960806661</v>
      </c>
      <c r="BB91" s="59">
        <f t="shared" si="126"/>
        <v>9.6150644352447987</v>
      </c>
      <c r="BC91" s="63">
        <f t="shared" si="126"/>
        <v>19.512761074734545</v>
      </c>
      <c r="BE91" s="56" t="s">
        <v>63</v>
      </c>
      <c r="BF91" s="59">
        <f t="shared" ref="BF91:BH91" si="127">BF68+BF88</f>
        <v>4.9670343398473582</v>
      </c>
      <c r="BG91" s="59">
        <f t="shared" si="127"/>
        <v>9.1763208807016436</v>
      </c>
      <c r="BH91" s="63">
        <f t="shared" si="127"/>
        <v>18.279172569780762</v>
      </c>
      <c r="BJ91" s="56" t="s">
        <v>63</v>
      </c>
      <c r="BK91" s="59">
        <f t="shared" ref="BK91:BM91" si="128">BK68+BK88</f>
        <v>5.313191802477891</v>
      </c>
      <c r="BL91" s="59">
        <f t="shared" si="128"/>
        <v>10.084631429192378</v>
      </c>
      <c r="BM91" s="63">
        <f t="shared" si="128"/>
        <v>19.874561851428297</v>
      </c>
      <c r="BO91" s="56" t="s">
        <v>63</v>
      </c>
      <c r="BP91" s="59">
        <f t="shared" ref="BP91:BR91" si="129">BP68+BP88</f>
        <v>5.444288434316312</v>
      </c>
      <c r="BQ91" s="59">
        <f t="shared" si="129"/>
        <v>9.2065369536178228</v>
      </c>
      <c r="BR91" s="63">
        <f t="shared" si="129"/>
        <v>19.427193704665122</v>
      </c>
      <c r="BT91" s="56" t="s">
        <v>63</v>
      </c>
      <c r="BU91" s="59">
        <f t="shared" ref="BU91:BW91" si="130">BU68+BU88</f>
        <v>5.1035089388912684</v>
      </c>
      <c r="BV91" s="59">
        <f t="shared" si="130"/>
        <v>9.5754128037883444</v>
      </c>
      <c r="BW91" s="63">
        <f t="shared" si="130"/>
        <v>18.253354381118903</v>
      </c>
      <c r="BY91" s="56" t="s">
        <v>63</v>
      </c>
      <c r="BZ91" s="59">
        <f t="shared" ref="BZ91:CB91" si="131">BZ68+BZ88</f>
        <v>4.9636725087131763</v>
      </c>
      <c r="CA91" s="59">
        <f t="shared" si="131"/>
        <v>9.9455749084279663</v>
      </c>
      <c r="CB91" s="63">
        <f t="shared" si="131"/>
        <v>19.98095105917643</v>
      </c>
      <c r="CD91" s="56" t="s">
        <v>63</v>
      </c>
      <c r="CE91" s="59">
        <f t="shared" ref="CE91:CG91" si="132">CE68+CE88</f>
        <v>5.3347850465270419</v>
      </c>
      <c r="CF91" s="59">
        <f t="shared" si="132"/>
        <v>9.024537576885681</v>
      </c>
      <c r="CG91" s="63">
        <f t="shared" si="132"/>
        <v>19.32626501076378</v>
      </c>
      <c r="CI91" s="56" t="s">
        <v>63</v>
      </c>
      <c r="CJ91" s="59">
        <f t="shared" ref="CJ91:CL91" si="133">CJ68+CJ88</f>
        <v>5.448576140896499</v>
      </c>
      <c r="CK91" s="59">
        <f t="shared" si="133"/>
        <v>9.9488135851133475</v>
      </c>
      <c r="CL91" s="63">
        <f t="shared" si="133"/>
        <v>18.245921138296676</v>
      </c>
      <c r="CN91" s="56" t="s">
        <v>63</v>
      </c>
      <c r="CO91" s="59">
        <f t="shared" ref="CO91:CQ91" si="134">CO68+CO88</f>
        <v>5.0820637303837222</v>
      </c>
      <c r="CP91" s="59">
        <f t="shared" si="134"/>
        <v>9.5704110374196798</v>
      </c>
      <c r="CQ91" s="63">
        <f t="shared" si="134"/>
        <v>20.084294048693607</v>
      </c>
      <c r="CS91" s="56" t="s">
        <v>63</v>
      </c>
      <c r="CT91" s="59">
        <f t="shared" ref="CT91:CV91" si="135">CT68+CT88</f>
        <v>4.9623546959709532</v>
      </c>
      <c r="CU91" s="59">
        <f t="shared" si="135"/>
        <v>9.2104771806458547</v>
      </c>
      <c r="CV91" s="63">
        <f t="shared" si="135"/>
        <v>19.210612391502924</v>
      </c>
      <c r="CX91" s="56" t="s">
        <v>63</v>
      </c>
      <c r="CY91" s="59">
        <f t="shared" ref="CY91:DA91" si="136">CY68+CY88</f>
        <v>5.3571514470709207</v>
      </c>
      <c r="CZ91" s="59">
        <f t="shared" si="136"/>
        <v>10.084440644797059</v>
      </c>
      <c r="DA91" s="63">
        <f t="shared" si="136"/>
        <v>18.258466187052147</v>
      </c>
    </row>
    <row r="92" spans="2:105" ht="16" customHeight="1">
      <c r="B92" s="39"/>
      <c r="C92" s="39"/>
      <c r="D92" s="39"/>
      <c r="E92" s="39"/>
    </row>
    <row r="93" spans="2:105" ht="16" customHeight="1">
      <c r="B93" s="39"/>
      <c r="E93" s="39"/>
    </row>
    <row r="94" spans="2:105" ht="16" customHeight="1">
      <c r="B94" s="39"/>
      <c r="E94" s="39"/>
    </row>
    <row r="95" spans="2:105" ht="16" customHeight="1">
      <c r="B95" s="39"/>
      <c r="E95" s="39"/>
    </row>
    <row r="96" spans="2:105">
      <c r="B96" s="39"/>
      <c r="E96" s="39"/>
    </row>
    <row r="97" spans="2:5">
      <c r="B97" s="39"/>
      <c r="E97" s="39"/>
    </row>
    <row r="98" spans="2:5">
      <c r="B98" s="39"/>
      <c r="E98" s="39"/>
    </row>
    <row r="99" spans="2:5">
      <c r="B99" s="39"/>
      <c r="E99" s="39"/>
    </row>
    <row r="100" spans="2:5">
      <c r="B100" s="39"/>
      <c r="E100" s="39"/>
    </row>
    <row r="101" spans="2:5">
      <c r="B101" s="39"/>
      <c r="E101" s="39"/>
    </row>
    <row r="102" spans="2:5">
      <c r="B102" s="39"/>
      <c r="E102" s="39"/>
    </row>
    <row r="103" spans="2:5">
      <c r="B103" s="39"/>
      <c r="E103" s="39"/>
    </row>
    <row r="104" spans="2:5">
      <c r="B104" s="39"/>
      <c r="E104" s="39"/>
    </row>
    <row r="105" spans="2:5">
      <c r="B105" s="39"/>
      <c r="E105" s="39"/>
    </row>
    <row r="106" spans="2:5">
      <c r="B106" s="39"/>
      <c r="E106" s="39"/>
    </row>
    <row r="107" spans="2:5">
      <c r="B107" s="39"/>
      <c r="E107" s="39"/>
    </row>
    <row r="108" spans="2:5">
      <c r="B108" s="39"/>
      <c r="E108" s="39"/>
    </row>
    <row r="109" spans="2:5">
      <c r="B109" s="39"/>
      <c r="E109" s="39"/>
    </row>
    <row r="110" spans="2:5">
      <c r="B110" s="39"/>
      <c r="E110" s="39"/>
    </row>
    <row r="111" spans="2:5">
      <c r="B111" s="39"/>
      <c r="E111" s="39"/>
    </row>
    <row r="112" spans="2:5">
      <c r="B112" s="39"/>
      <c r="E112" s="39"/>
    </row>
    <row r="113" spans="2:5">
      <c r="B113" s="39"/>
      <c r="E113" s="39"/>
    </row>
    <row r="114" spans="2:5">
      <c r="B114" s="39"/>
      <c r="E114" s="39"/>
    </row>
    <row r="115" spans="2:5">
      <c r="B115" s="39"/>
      <c r="E115" s="39"/>
    </row>
    <row r="116" spans="2:5">
      <c r="B116" s="39"/>
      <c r="E116" s="39"/>
    </row>
    <row r="117" spans="2:5">
      <c r="B117" s="39"/>
      <c r="E117" s="39"/>
    </row>
    <row r="118" spans="2:5">
      <c r="B118" s="39"/>
      <c r="E118" s="39"/>
    </row>
    <row r="119" spans="2:5">
      <c r="B119" s="39"/>
      <c r="E119" s="39"/>
    </row>
    <row r="120" spans="2:5">
      <c r="B120" s="39"/>
      <c r="E120" s="39"/>
    </row>
    <row r="121" spans="2:5">
      <c r="B121" s="39"/>
      <c r="E121" s="39"/>
    </row>
    <row r="122" spans="2:5">
      <c r="B122" s="39"/>
      <c r="E122" s="39"/>
    </row>
    <row r="123" spans="2:5">
      <c r="B123" s="39"/>
      <c r="E123" s="39"/>
    </row>
    <row r="124" spans="2:5">
      <c r="B124" s="39"/>
      <c r="E124" s="39"/>
    </row>
    <row r="125" spans="2:5">
      <c r="B125" s="39"/>
      <c r="E125" s="39"/>
    </row>
    <row r="126" spans="2:5">
      <c r="B126" s="39"/>
      <c r="E126" s="39"/>
    </row>
    <row r="127" spans="2:5">
      <c r="B127" s="39"/>
      <c r="C127" s="39"/>
      <c r="D127" s="39"/>
      <c r="E127" s="39"/>
    </row>
    <row r="128" spans="2:5">
      <c r="B128" s="39"/>
      <c r="C128" s="39"/>
      <c r="D128" s="39"/>
      <c r="E128" s="39"/>
    </row>
    <row r="129" spans="2:5">
      <c r="B129" s="39"/>
      <c r="C129" s="39"/>
      <c r="D129" s="39"/>
      <c r="E129" s="39"/>
    </row>
    <row r="130" spans="2:5">
      <c r="B130" s="39"/>
      <c r="C130" s="39"/>
      <c r="D130" s="39"/>
      <c r="E130" s="39"/>
    </row>
    <row r="131" spans="2:5">
      <c r="B131" s="39"/>
      <c r="C131" s="39"/>
      <c r="D131" s="39"/>
      <c r="E131" s="39"/>
    </row>
    <row r="132" spans="2:5">
      <c r="B132" s="39"/>
      <c r="C132" s="39"/>
      <c r="D132" s="39"/>
      <c r="E132" s="39"/>
    </row>
    <row r="133" spans="2:5">
      <c r="B133" s="39"/>
      <c r="C133" s="48"/>
      <c r="D133" s="39"/>
      <c r="E133" s="39"/>
    </row>
    <row r="134" spans="2:5">
      <c r="B134" s="39"/>
      <c r="C134" s="39"/>
      <c r="D134" s="39"/>
      <c r="E134" s="39"/>
    </row>
    <row r="135" spans="2:5">
      <c r="B135" s="39"/>
      <c r="C135" s="39"/>
      <c r="D135" s="39"/>
      <c r="E135" s="39"/>
    </row>
    <row r="136" spans="2:5">
      <c r="B136" s="39"/>
      <c r="C136" s="39"/>
      <c r="D136" s="50"/>
      <c r="E136" s="39"/>
    </row>
    <row r="137" spans="2:5">
      <c r="B137" s="39"/>
      <c r="C137" s="50"/>
      <c r="D137" s="39"/>
      <c r="E137" s="39"/>
    </row>
    <row r="138" spans="2:5">
      <c r="B138" s="39"/>
      <c r="C138" s="39"/>
      <c r="D138" s="39"/>
      <c r="E138" s="39"/>
    </row>
    <row r="139" spans="2:5">
      <c r="B139" s="39"/>
      <c r="C139" s="39"/>
      <c r="D139" s="39"/>
      <c r="E139" s="39"/>
    </row>
    <row r="140" spans="2:5">
      <c r="B140" s="39"/>
      <c r="C140" s="39"/>
      <c r="D140" s="39"/>
      <c r="E140" s="39"/>
    </row>
    <row r="141" spans="2:5">
      <c r="B141" s="39"/>
      <c r="C141" s="39"/>
      <c r="D141" s="39"/>
      <c r="E141" s="39"/>
    </row>
    <row r="142" spans="2:5">
      <c r="B142" s="39"/>
      <c r="C142" s="39"/>
      <c r="D142" s="39"/>
      <c r="E142" s="39"/>
    </row>
    <row r="143" spans="2:5">
      <c r="B143" s="39"/>
      <c r="C143" s="51"/>
      <c r="D143" s="39"/>
      <c r="E143" s="39"/>
    </row>
    <row r="144" spans="2:5">
      <c r="B144" s="39"/>
      <c r="C144" s="39"/>
      <c r="D144" s="39"/>
      <c r="E144" s="39"/>
    </row>
    <row r="145" spans="2:5">
      <c r="B145" s="39"/>
      <c r="C145" s="39"/>
      <c r="D145" s="39"/>
      <c r="E145" s="39"/>
    </row>
    <row r="146" spans="2:5">
      <c r="B146" s="39"/>
      <c r="C146" s="39"/>
      <c r="D146" s="39"/>
      <c r="E146" s="39"/>
    </row>
    <row r="147" spans="2:5">
      <c r="B147" s="39"/>
      <c r="C147" s="39"/>
      <c r="D147" s="39"/>
      <c r="E147" s="39"/>
    </row>
    <row r="148" spans="2:5">
      <c r="B148" s="39"/>
      <c r="C148" s="39"/>
      <c r="D148" s="39"/>
      <c r="E148" s="39"/>
    </row>
    <row r="149" spans="2:5">
      <c r="B149" s="39"/>
      <c r="C149" s="39"/>
      <c r="D149" s="39"/>
      <c r="E149" s="39"/>
    </row>
    <row r="150" spans="2:5">
      <c r="B150" s="39"/>
      <c r="C150" s="39"/>
      <c r="D150" s="39"/>
      <c r="E150" s="39"/>
    </row>
    <row r="151" spans="2:5">
      <c r="B151" s="39"/>
      <c r="C151" s="39"/>
      <c r="D151" s="39"/>
      <c r="E151" s="39"/>
    </row>
    <row r="152" spans="2:5">
      <c r="B152" s="39"/>
      <c r="C152" s="39"/>
      <c r="D152" s="39"/>
      <c r="E152" s="39"/>
    </row>
    <row r="153" spans="2:5">
      <c r="B153" s="39"/>
      <c r="C153" s="39"/>
      <c r="D153" s="39"/>
      <c r="E153" s="39"/>
    </row>
    <row r="154" spans="2:5">
      <c r="B154" s="39"/>
      <c r="C154" s="39"/>
      <c r="D154" s="39"/>
      <c r="E154" s="39"/>
    </row>
    <row r="155" spans="2:5">
      <c r="B155" s="39"/>
      <c r="C155" s="39"/>
      <c r="D155" s="39"/>
      <c r="E155" s="39"/>
    </row>
    <row r="156" spans="2:5">
      <c r="B156" s="39"/>
      <c r="C156" s="39"/>
      <c r="D156" s="39"/>
      <c r="E156" s="39"/>
    </row>
    <row r="157" spans="2:5">
      <c r="B157" s="39"/>
      <c r="C157" s="39"/>
      <c r="D157" s="39"/>
      <c r="E157" s="39"/>
    </row>
    <row r="158" spans="2:5">
      <c r="B158" s="39"/>
      <c r="C158" s="39"/>
      <c r="D158" s="39"/>
      <c r="E158" s="39"/>
    </row>
    <row r="159" spans="2:5">
      <c r="B159" s="39"/>
      <c r="C159" s="39"/>
      <c r="D159" s="39"/>
      <c r="E159" s="39"/>
    </row>
    <row r="160" spans="2:5">
      <c r="B160" s="39"/>
      <c r="C160" s="39"/>
      <c r="D160" s="39"/>
      <c r="E160" s="39"/>
    </row>
    <row r="161" spans="2:5">
      <c r="B161" s="39"/>
      <c r="C161" s="39"/>
      <c r="D161" s="39"/>
      <c r="E161" s="39"/>
    </row>
    <row r="162" spans="2:5">
      <c r="B162" s="39"/>
      <c r="C162" s="39"/>
      <c r="D162" s="39"/>
      <c r="E162" s="39"/>
    </row>
    <row r="163" spans="2:5">
      <c r="B163" s="39"/>
      <c r="C163" s="39"/>
      <c r="D163" s="39"/>
      <c r="E163" s="39"/>
    </row>
    <row r="164" spans="2:5">
      <c r="B164" s="39"/>
      <c r="C164" s="39"/>
      <c r="D164" s="39"/>
      <c r="E164" s="39"/>
    </row>
    <row r="165" spans="2:5">
      <c r="B165" s="39"/>
      <c r="C165" s="39"/>
      <c r="D165" s="39"/>
      <c r="E165" s="39"/>
    </row>
    <row r="166" spans="2:5">
      <c r="B166" s="39"/>
      <c r="C166" s="39"/>
      <c r="D166" s="39"/>
      <c r="E166" s="39"/>
    </row>
    <row r="167" spans="2:5">
      <c r="B167" s="39"/>
      <c r="C167" s="39"/>
      <c r="D167" s="39"/>
      <c r="E167" s="39"/>
    </row>
    <row r="168" spans="2:5">
      <c r="B168" s="39"/>
      <c r="C168" s="39"/>
      <c r="D168" s="39"/>
      <c r="E168" s="39"/>
    </row>
    <row r="169" spans="2:5">
      <c r="B169" s="39"/>
      <c r="C169" s="39"/>
      <c r="D169" s="48"/>
      <c r="E169" s="39"/>
    </row>
    <row r="170" spans="2:5">
      <c r="B170" s="39"/>
      <c r="C170" s="39"/>
      <c r="D170" s="39"/>
      <c r="E170" s="39"/>
    </row>
    <row r="171" spans="2:5">
      <c r="B171" s="39"/>
      <c r="C171" s="39"/>
      <c r="D171" s="39"/>
      <c r="E171" s="39"/>
    </row>
    <row r="172" spans="2:5">
      <c r="B172" s="39"/>
      <c r="C172" s="39"/>
      <c r="D172" s="39"/>
      <c r="E172" s="39"/>
    </row>
    <row r="173" spans="2:5">
      <c r="B173" s="39"/>
      <c r="C173" s="48"/>
      <c r="D173" s="39"/>
      <c r="E173" s="39"/>
    </row>
    <row r="174" spans="2:5">
      <c r="B174" s="39"/>
      <c r="C174" s="39"/>
      <c r="D174" s="39"/>
      <c r="E174" s="39"/>
    </row>
    <row r="175" spans="2:5">
      <c r="B175" s="39"/>
      <c r="C175" s="39"/>
      <c r="D175" s="39"/>
      <c r="E175" s="39"/>
    </row>
    <row r="176" spans="2:5">
      <c r="B176" s="39"/>
      <c r="C176" s="39"/>
      <c r="D176" s="39"/>
      <c r="E176" s="39"/>
    </row>
    <row r="177" spans="2:5">
      <c r="B177" s="39"/>
      <c r="C177" s="39"/>
      <c r="D177" s="39"/>
      <c r="E177" s="39"/>
    </row>
    <row r="178" spans="2:5">
      <c r="B178" s="39"/>
      <c r="C178" s="39"/>
      <c r="D178" s="39"/>
      <c r="E178" s="39"/>
    </row>
    <row r="179" spans="2:5">
      <c r="B179" s="39"/>
      <c r="C179" s="39"/>
      <c r="D179" s="39"/>
      <c r="E179" s="39"/>
    </row>
    <row r="180" spans="2:5">
      <c r="B180" s="39"/>
      <c r="C180" s="39"/>
      <c r="D180" s="39"/>
      <c r="E180" s="39"/>
    </row>
    <row r="181" spans="2:5">
      <c r="B181" s="39"/>
      <c r="C181" s="39"/>
      <c r="D181" s="39"/>
      <c r="E181" s="39"/>
    </row>
    <row r="182" spans="2:5">
      <c r="B182" s="39"/>
      <c r="C182" s="39"/>
      <c r="D182" s="39"/>
      <c r="E182" s="39"/>
    </row>
  </sheetData>
  <sheetProtection sheet="1" objects="1" scenarios="1"/>
  <mergeCells count="1">
    <mergeCell ref="B2:C2"/>
  </mergeCells>
  <hyperlinks>
    <hyperlink ref="B33" r:id="rId1" display="1. Orbital Elements (Paul Schlyter)" xr:uid="{D1101980-2404-8A42-BD33-DD27B45FC09E}"/>
  </hyperlinks>
  <pageMargins left="0.7" right="0.7" top="0.75" bottom="0.75" header="0.3" footer="0.3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4013-D019-E841-9729-36264B4CE63B}">
  <dimension ref="A1:A61"/>
  <sheetViews>
    <sheetView showGridLines="0" workbookViewId="0">
      <selection activeCell="E54" sqref="E54"/>
    </sheetView>
  </sheetViews>
  <sheetFormatPr baseColWidth="10" defaultRowHeight="13"/>
  <sheetData>
    <row r="1" ht="16" customHeight="1"/>
    <row r="2" ht="16" customHeight="1"/>
    <row r="3" ht="16" customHeight="1"/>
    <row r="4" ht="16" customHeight="1"/>
    <row r="5" ht="16" customHeight="1"/>
    <row r="6" ht="16" customHeight="1"/>
    <row r="7" ht="16" customHeight="1"/>
    <row r="8" ht="16" customHeight="1"/>
    <row r="9" ht="16" customHeight="1"/>
    <row r="10" ht="16" customHeight="1"/>
    <row r="11" ht="16" customHeight="1"/>
    <row r="12" ht="16" customHeight="1"/>
    <row r="13" ht="16" customHeight="1"/>
    <row r="14" ht="16" customHeight="1"/>
    <row r="15" ht="16" customHeight="1"/>
    <row r="16" ht="16" customHeight="1"/>
    <row r="17" ht="16" customHeight="1"/>
    <row r="18" ht="16" customHeight="1"/>
    <row r="19" ht="16" customHeight="1"/>
    <row r="20" ht="16" customHeight="1"/>
    <row r="21" ht="16" customHeight="1"/>
    <row r="22" ht="16" customHeight="1"/>
    <row r="23" ht="16" customHeight="1"/>
    <row r="24" ht="16" customHeight="1"/>
    <row r="25" ht="16" customHeight="1"/>
    <row r="26" ht="16" customHeight="1"/>
    <row r="27" ht="16" customHeight="1"/>
    <row r="28" ht="16" customHeight="1"/>
    <row r="29" ht="16" customHeight="1"/>
    <row r="30" ht="16" customHeight="1"/>
    <row r="31" ht="16" customHeight="1"/>
    <row r="32" ht="16" customHeight="1"/>
    <row r="33" ht="16" customHeight="1"/>
    <row r="34" ht="16" customHeight="1"/>
    <row r="35" ht="16" customHeight="1"/>
    <row r="36" ht="16" customHeight="1"/>
    <row r="37" ht="16" customHeight="1"/>
    <row r="38" ht="16" customHeight="1"/>
    <row r="39" ht="16" customHeight="1"/>
    <row r="40" ht="16" customHeight="1"/>
    <row r="41" ht="16" customHeight="1"/>
    <row r="42" ht="16" customHeight="1"/>
    <row r="43" ht="16" customHeight="1"/>
    <row r="44" ht="16" customHeight="1"/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Ring of Saturn</vt:lpstr>
      <vt:lpstr>Background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Ring of Saturn</dc:title>
  <dc:subject/>
  <dc:creator>Anton Viola</dc:creator>
  <cp:keywords/>
  <dc:description/>
  <cp:lastModifiedBy>Anton Viola</cp:lastModifiedBy>
  <cp:lastPrinted>2003-03-13T22:13:00Z</cp:lastPrinted>
  <dcterms:created xsi:type="dcterms:W3CDTF">2003-02-24T20:51:14Z</dcterms:created>
  <dcterms:modified xsi:type="dcterms:W3CDTF">2024-05-28T19:17:59Z</dcterms:modified>
  <cp:category/>
</cp:coreProperties>
</file>