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A011618C-01AA-1F4B-8054-A9CEC8CD95F1}" xr6:coauthVersionLast="47" xr6:coauthVersionMax="47" xr10:uidLastSave="{00000000-0000-0000-0000-000000000000}"/>
  <bookViews>
    <workbookView xWindow="10000" yWindow="4440" windowWidth="34940" windowHeight="18960" xr2:uid="{3CF428F5-2645-C647-8973-FED79B1A2136}"/>
  </bookViews>
  <sheets>
    <sheet name="Introduction" sheetId="9" r:id="rId1"/>
    <sheet name="Visibility - Brightest Stars" sheetId="6" r:id="rId2"/>
    <sheet name="Visibility - Nearest Stars" sheetId="11" r:id="rId3"/>
    <sheet name="Illumination (BS)" sheetId="15" r:id="rId4"/>
    <sheet name="Illumination (NS)" sheetId="16" r:id="rId5"/>
  </sheets>
  <externalReferences>
    <externalReference r:id="rId6"/>
    <externalReference r:id="rId7"/>
  </externalReferences>
  <definedNames>
    <definedName name="degrees" localSheetId="3">{0;90;180;270}</definedName>
    <definedName name="degrees" localSheetId="4">{0;90;180;270}</definedName>
    <definedName name="degrees">{0;90;180;270}</definedName>
    <definedName name="dgrs">{0;90;180;270}</definedName>
    <definedName name="DR">[1]Conversion!$C$92</definedName>
    <definedName name="_xlnm.Print_Area" localSheetId="1">'Visibility - Brightest Stars'!$Q$2:$W$57</definedName>
    <definedName name="_xlnm.Print_Area" localSheetId="2">'Visibility - Nearest Stars'!$Q$2:$W$57</definedName>
    <definedName name="RD">[1]Conversion!$C$91</definedName>
    <definedName name="RSA">[1]Conversion!$C$96</definedName>
    <definedName name="SD">[2]Definitions!$C$8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6" l="1"/>
  <c r="L24" i="16"/>
  <c r="M24" i="16" s="1"/>
  <c r="B24" i="16"/>
  <c r="C24" i="16" s="1"/>
  <c r="Q4" i="16"/>
  <c r="P10" i="16" s="1"/>
  <c r="G4" i="16"/>
  <c r="F10" i="16" s="1"/>
  <c r="M2" i="16"/>
  <c r="C2" i="16"/>
  <c r="C20" i="15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8" i="6"/>
  <c r="M2" i="15"/>
  <c r="Q4" i="15"/>
  <c r="P10" i="15" s="1"/>
  <c r="P11" i="15"/>
  <c r="L24" i="15"/>
  <c r="L25" i="15" s="1"/>
  <c r="P11" i="16" l="1"/>
  <c r="F11" i="16"/>
  <c r="B26" i="16"/>
  <c r="C25" i="16"/>
  <c r="L25" i="16"/>
  <c r="U4" i="6"/>
  <c r="M25" i="15"/>
  <c r="L26" i="15"/>
  <c r="P12" i="15"/>
  <c r="M24" i="15"/>
  <c r="F12" i="16" l="1"/>
  <c r="L26" i="16"/>
  <c r="M25" i="16"/>
  <c r="P12" i="16"/>
  <c r="B27" i="16"/>
  <c r="C26" i="16"/>
  <c r="P13" i="15"/>
  <c r="M26" i="15"/>
  <c r="L27" i="15"/>
  <c r="F13" i="16" l="1"/>
  <c r="M26" i="16"/>
  <c r="L27" i="16"/>
  <c r="C27" i="16"/>
  <c r="B28" i="16"/>
  <c r="P13" i="16"/>
  <c r="L28" i="15"/>
  <c r="M27" i="15"/>
  <c r="P14" i="15"/>
  <c r="L28" i="16" l="1"/>
  <c r="M27" i="16"/>
  <c r="P14" i="16"/>
  <c r="B29" i="16"/>
  <c r="C28" i="16"/>
  <c r="F14" i="16"/>
  <c r="P15" i="15"/>
  <c r="M28" i="15"/>
  <c r="L29" i="15"/>
  <c r="F15" i="16" l="1"/>
  <c r="C29" i="16"/>
  <c r="B30" i="16"/>
  <c r="P15" i="16"/>
  <c r="M28" i="16"/>
  <c r="L29" i="16"/>
  <c r="L30" i="15"/>
  <c r="M29" i="15"/>
  <c r="P16" i="15"/>
  <c r="L30" i="16" l="1"/>
  <c r="M29" i="16"/>
  <c r="P16" i="16"/>
  <c r="F16" i="16"/>
  <c r="C30" i="16"/>
  <c r="B31" i="16"/>
  <c r="C31" i="16" s="1"/>
  <c r="P17" i="15"/>
  <c r="M30" i="15"/>
  <c r="L31" i="15"/>
  <c r="M31" i="15" s="1"/>
  <c r="F17" i="16" l="1"/>
  <c r="P17" i="16"/>
  <c r="M30" i="16"/>
  <c r="L31" i="16"/>
  <c r="M31" i="16" s="1"/>
  <c r="P18" i="15"/>
  <c r="F18" i="16" l="1"/>
  <c r="P18" i="16"/>
  <c r="P19" i="15"/>
  <c r="P19" i="16" l="1"/>
  <c r="F19" i="16"/>
  <c r="P20" i="15"/>
  <c r="P20" i="16" l="1"/>
  <c r="F20" i="16"/>
  <c r="P21" i="15"/>
  <c r="F21" i="16" l="1"/>
  <c r="P21" i="16"/>
  <c r="P22" i="15"/>
  <c r="F22" i="16" l="1"/>
  <c r="P22" i="16"/>
  <c r="P23" i="15"/>
  <c r="P23" i="16" l="1"/>
  <c r="F23" i="16"/>
  <c r="P24" i="15"/>
  <c r="F24" i="16" l="1"/>
  <c r="P24" i="16"/>
  <c r="P25" i="15"/>
  <c r="P25" i="16" l="1"/>
  <c r="F25" i="16"/>
  <c r="P26" i="15"/>
  <c r="F26" i="16" l="1"/>
  <c r="P26" i="16"/>
  <c r="P27" i="15"/>
  <c r="P27" i="16" l="1"/>
  <c r="F27" i="16"/>
  <c r="P28" i="15"/>
  <c r="F28" i="16" l="1"/>
  <c r="P28" i="16"/>
  <c r="P29" i="15"/>
  <c r="P29" i="16" l="1"/>
  <c r="F29" i="16"/>
  <c r="P30" i="15"/>
  <c r="F30" i="16" l="1"/>
  <c r="P30" i="16"/>
  <c r="P31" i="15"/>
  <c r="P31" i="16" l="1"/>
  <c r="F31" i="16"/>
  <c r="P32" i="15"/>
  <c r="F32" i="16" l="1"/>
  <c r="P32" i="16"/>
  <c r="P33" i="15"/>
  <c r="P33" i="16" l="1"/>
  <c r="F33" i="16"/>
  <c r="P34" i="15"/>
  <c r="F34" i="16" l="1"/>
  <c r="P34" i="16"/>
  <c r="P35" i="15"/>
  <c r="P35" i="16" l="1"/>
  <c r="F35" i="16"/>
  <c r="P36" i="15"/>
  <c r="F36" i="16" l="1"/>
  <c r="P36" i="16"/>
  <c r="P37" i="15"/>
  <c r="F37" i="16" l="1"/>
  <c r="P37" i="16"/>
  <c r="P38" i="15"/>
  <c r="P38" i="16" l="1"/>
  <c r="F38" i="16"/>
  <c r="P39" i="15"/>
  <c r="F39" i="16" l="1"/>
  <c r="P39" i="16"/>
  <c r="P40" i="15"/>
  <c r="P40" i="16" l="1"/>
  <c r="F40" i="16"/>
  <c r="P41" i="15"/>
  <c r="F41" i="16" l="1"/>
  <c r="P41" i="16"/>
  <c r="P42" i="15"/>
  <c r="P42" i="16" l="1"/>
  <c r="F42" i="16"/>
  <c r="P43" i="15"/>
  <c r="F43" i="16" l="1"/>
  <c r="P43" i="16"/>
  <c r="P44" i="15"/>
  <c r="P44" i="16" l="1"/>
  <c r="F44" i="16"/>
  <c r="P45" i="15"/>
  <c r="F45" i="16" l="1"/>
  <c r="P45" i="16"/>
  <c r="P46" i="15"/>
  <c r="P46" i="16" l="1"/>
  <c r="F46" i="16"/>
  <c r="P47" i="15"/>
  <c r="P47" i="16" l="1"/>
  <c r="F47" i="16"/>
  <c r="P48" i="15"/>
  <c r="F48" i="16" l="1"/>
  <c r="P48" i="16"/>
  <c r="P49" i="15"/>
  <c r="P49" i="16" l="1"/>
  <c r="F49" i="16"/>
  <c r="P50" i="15"/>
  <c r="F50" i="16" l="1"/>
  <c r="P50" i="16"/>
  <c r="P51" i="15"/>
  <c r="P51" i="16" l="1"/>
  <c r="F51" i="16"/>
  <c r="P52" i="15"/>
  <c r="F52" i="16" l="1"/>
  <c r="P52" i="16"/>
  <c r="P53" i="15"/>
  <c r="P53" i="16" l="1"/>
  <c r="F53" i="16"/>
  <c r="P54" i="15"/>
  <c r="F54" i="16" l="1"/>
  <c r="P54" i="16"/>
  <c r="P55" i="15"/>
  <c r="P55" i="16" l="1"/>
  <c r="F55" i="16"/>
  <c r="P56" i="15"/>
  <c r="F56" i="16" l="1"/>
  <c r="P56" i="16"/>
  <c r="P57" i="15"/>
  <c r="P57" i="16" l="1"/>
  <c r="F57" i="16"/>
  <c r="P58" i="15"/>
  <c r="P58" i="16" l="1"/>
  <c r="F58" i="16"/>
  <c r="P59" i="15"/>
  <c r="F59" i="16" l="1"/>
  <c r="P59" i="16"/>
  <c r="P60" i="15"/>
  <c r="P60" i="16" l="1"/>
  <c r="F60" i="16"/>
  <c r="P61" i="15"/>
  <c r="F61" i="16" l="1"/>
  <c r="P61" i="16"/>
  <c r="P62" i="15"/>
  <c r="P62" i="16" l="1"/>
  <c r="F62" i="16"/>
  <c r="P63" i="15"/>
  <c r="F63" i="16" l="1"/>
  <c r="P63" i="16"/>
  <c r="P64" i="15"/>
  <c r="P64" i="16" l="1"/>
  <c r="F64" i="16"/>
  <c r="P65" i="15"/>
  <c r="P65" i="16" l="1"/>
  <c r="F65" i="16"/>
  <c r="P66" i="15"/>
  <c r="P66" i="16" l="1"/>
  <c r="F66" i="16"/>
  <c r="P67" i="15"/>
  <c r="F67" i="16" l="1"/>
  <c r="P67" i="16"/>
  <c r="P68" i="15"/>
  <c r="P68" i="16" l="1"/>
  <c r="F68" i="16"/>
  <c r="P69" i="15"/>
  <c r="F69" i="16" l="1"/>
  <c r="P69" i="16"/>
  <c r="P70" i="15"/>
  <c r="F70" i="16" l="1"/>
  <c r="P70" i="16"/>
  <c r="P71" i="15"/>
  <c r="P71" i="16" l="1"/>
  <c r="F71" i="16"/>
  <c r="P72" i="15"/>
  <c r="F72" i="16" l="1"/>
  <c r="P72" i="16"/>
  <c r="P73" i="15"/>
  <c r="P73" i="16" l="1"/>
  <c r="F73" i="16"/>
  <c r="P74" i="15"/>
  <c r="P74" i="16" l="1"/>
  <c r="F74" i="16"/>
  <c r="P75" i="15"/>
  <c r="F75" i="16" l="1"/>
  <c r="P75" i="16"/>
  <c r="P76" i="15"/>
  <c r="P76" i="16" l="1"/>
  <c r="F76" i="16"/>
  <c r="P77" i="15"/>
  <c r="F77" i="16" l="1"/>
  <c r="P77" i="16"/>
  <c r="P78" i="15"/>
  <c r="P78" i="16" l="1"/>
  <c r="F78" i="16"/>
  <c r="P79" i="15"/>
  <c r="F79" i="16" l="1"/>
  <c r="P79" i="16"/>
  <c r="P80" i="15"/>
  <c r="P80" i="16" l="1"/>
  <c r="F80" i="16"/>
  <c r="P81" i="15"/>
  <c r="F81" i="16" l="1"/>
  <c r="P81" i="16"/>
  <c r="P82" i="15"/>
  <c r="F82" i="16" l="1"/>
  <c r="P82" i="16"/>
  <c r="P83" i="15"/>
  <c r="P83" i="16" l="1"/>
  <c r="F83" i="16"/>
  <c r="P84" i="15"/>
  <c r="F84" i="16" l="1"/>
  <c r="P84" i="16"/>
  <c r="P85" i="15"/>
  <c r="P85" i="16" l="1"/>
  <c r="F85" i="16"/>
  <c r="P86" i="15"/>
  <c r="P86" i="16" l="1"/>
  <c r="F86" i="16"/>
  <c r="P87" i="15"/>
  <c r="F87" i="16" l="1"/>
  <c r="P87" i="16"/>
  <c r="P88" i="15"/>
  <c r="P88" i="16" l="1"/>
  <c r="F88" i="16"/>
  <c r="P89" i="15"/>
  <c r="F89" i="16" l="1"/>
  <c r="P89" i="16"/>
  <c r="P90" i="15"/>
  <c r="P90" i="16" l="1"/>
  <c r="F90" i="16"/>
  <c r="P91" i="15"/>
  <c r="F91" i="16" l="1"/>
  <c r="P91" i="16"/>
  <c r="P92" i="15"/>
  <c r="F92" i="16" l="1"/>
  <c r="P92" i="16"/>
  <c r="P93" i="15"/>
  <c r="P93" i="16" l="1"/>
  <c r="F93" i="16"/>
  <c r="P94" i="15"/>
  <c r="F94" i="16" l="1"/>
  <c r="P94" i="16"/>
  <c r="P95" i="15"/>
  <c r="P95" i="16" l="1"/>
  <c r="F95" i="16"/>
  <c r="P96" i="15"/>
  <c r="F96" i="16" l="1"/>
  <c r="P96" i="16"/>
  <c r="P97" i="15"/>
  <c r="P97" i="16" l="1"/>
  <c r="F97" i="16"/>
  <c r="P98" i="15"/>
  <c r="F98" i="16" l="1"/>
  <c r="P98" i="16"/>
  <c r="P99" i="15"/>
  <c r="P99" i="16" l="1"/>
  <c r="F99" i="16"/>
  <c r="P100" i="15"/>
  <c r="F100" i="16" l="1"/>
  <c r="P100" i="16"/>
  <c r="P101" i="15"/>
  <c r="P101" i="16" l="1"/>
  <c r="F101" i="16"/>
  <c r="P102" i="15"/>
  <c r="F102" i="16" l="1"/>
  <c r="P102" i="16"/>
  <c r="P103" i="15"/>
  <c r="P103" i="16" l="1"/>
  <c r="F103" i="16"/>
  <c r="P104" i="15"/>
  <c r="F104" i="16" l="1"/>
  <c r="P104" i="16"/>
  <c r="P105" i="15"/>
  <c r="P105" i="16" l="1"/>
  <c r="F105" i="16"/>
  <c r="P106" i="15"/>
  <c r="F106" i="16" l="1"/>
  <c r="P106" i="16"/>
  <c r="P107" i="15"/>
  <c r="P107" i="16" l="1"/>
  <c r="F107" i="16"/>
  <c r="P108" i="15"/>
  <c r="F108" i="16" l="1"/>
  <c r="P108" i="16"/>
  <c r="P109" i="15"/>
  <c r="P109" i="16" l="1"/>
  <c r="F109" i="16"/>
  <c r="P110" i="15"/>
  <c r="F110" i="16" l="1"/>
  <c r="P110" i="16"/>
  <c r="P111" i="15"/>
  <c r="P111" i="16" l="1"/>
  <c r="F111" i="16"/>
  <c r="P112" i="15"/>
  <c r="P112" i="16" l="1"/>
  <c r="F112" i="16"/>
  <c r="P113" i="15"/>
  <c r="F113" i="16" l="1"/>
  <c r="P113" i="16"/>
  <c r="P114" i="15"/>
  <c r="F114" i="16" l="1"/>
  <c r="P114" i="16"/>
  <c r="P115" i="15"/>
  <c r="P115" i="16" l="1"/>
  <c r="F115" i="16"/>
  <c r="P116" i="15"/>
  <c r="F116" i="16" l="1"/>
  <c r="P116" i="16"/>
  <c r="P117" i="15"/>
  <c r="P117" i="16" l="1"/>
  <c r="F117" i="16"/>
  <c r="P118" i="15"/>
  <c r="F118" i="16" l="1"/>
  <c r="P118" i="16"/>
  <c r="P119" i="15"/>
  <c r="F119" i="16" l="1"/>
  <c r="P119" i="16"/>
  <c r="P120" i="15"/>
  <c r="F120" i="16" l="1"/>
  <c r="P120" i="16"/>
  <c r="P121" i="15"/>
  <c r="P121" i="16" l="1"/>
  <c r="F121" i="16"/>
  <c r="P122" i="15"/>
  <c r="F122" i="16" l="1"/>
  <c r="P122" i="16"/>
  <c r="P123" i="15"/>
  <c r="P123" i="16" l="1"/>
  <c r="F123" i="16"/>
  <c r="P124" i="15"/>
  <c r="F124" i="16" l="1"/>
  <c r="P124" i="16"/>
  <c r="P125" i="15"/>
  <c r="P125" i="16" l="1"/>
  <c r="F125" i="16"/>
  <c r="P126" i="15"/>
  <c r="P126" i="16" l="1"/>
  <c r="F126" i="16"/>
  <c r="P127" i="15"/>
  <c r="F127" i="16" l="1"/>
  <c r="P127" i="16"/>
  <c r="P128" i="15"/>
  <c r="P128" i="16" l="1"/>
  <c r="F128" i="16"/>
  <c r="P129" i="15"/>
  <c r="F129" i="16" l="1"/>
  <c r="P129" i="16"/>
  <c r="P130" i="15"/>
  <c r="F130" i="16" l="1"/>
  <c r="P130" i="16"/>
  <c r="P131" i="15"/>
  <c r="F131" i="16" l="1"/>
  <c r="P131" i="16"/>
  <c r="P132" i="15"/>
  <c r="P132" i="16" l="1"/>
  <c r="F132" i="16"/>
  <c r="P133" i="15"/>
  <c r="F133" i="16" l="1"/>
  <c r="P133" i="16"/>
  <c r="P134" i="15"/>
  <c r="P134" i="16" l="1"/>
  <c r="F134" i="16"/>
  <c r="P135" i="15"/>
  <c r="F135" i="16" l="1"/>
  <c r="P135" i="16"/>
  <c r="P136" i="15"/>
  <c r="P136" i="16" l="1"/>
  <c r="F136" i="16"/>
  <c r="P137" i="15"/>
  <c r="P137" i="16" l="1"/>
  <c r="F137" i="16"/>
  <c r="P138" i="15"/>
  <c r="F138" i="16" l="1"/>
  <c r="P138" i="16"/>
  <c r="P139" i="15"/>
  <c r="P139" i="16" l="1"/>
  <c r="F139" i="16"/>
  <c r="P140" i="15"/>
  <c r="F140" i="16" l="1"/>
  <c r="P140" i="16"/>
  <c r="P141" i="15"/>
  <c r="F141" i="16" l="1"/>
  <c r="P141" i="16"/>
  <c r="P142" i="15"/>
  <c r="P142" i="16" l="1"/>
  <c r="F142" i="16"/>
  <c r="P143" i="15"/>
  <c r="P143" i="16" l="1"/>
  <c r="F143" i="16"/>
  <c r="P144" i="15"/>
  <c r="F144" i="16" l="1"/>
  <c r="P144" i="16"/>
  <c r="P145" i="15"/>
  <c r="F145" i="16" l="1"/>
  <c r="P145" i="16"/>
  <c r="P146" i="15"/>
  <c r="P146" i="16" l="1"/>
  <c r="F146" i="16"/>
  <c r="P147" i="15"/>
  <c r="F147" i="16" l="1"/>
  <c r="P147" i="16"/>
  <c r="P148" i="15"/>
  <c r="P148" i="16" l="1"/>
  <c r="F148" i="16"/>
  <c r="P149" i="15"/>
  <c r="F149" i="16" l="1"/>
  <c r="P149" i="16"/>
  <c r="P150" i="15"/>
  <c r="P150" i="16" l="1"/>
  <c r="F150" i="16"/>
  <c r="P151" i="15"/>
  <c r="P151" i="16" l="1"/>
  <c r="F151" i="16"/>
  <c r="P152" i="15"/>
  <c r="F152" i="16" l="1"/>
  <c r="P152" i="16"/>
  <c r="P153" i="15"/>
  <c r="P153" i="16" l="1"/>
  <c r="F153" i="16"/>
  <c r="P154" i="15"/>
  <c r="F154" i="16" l="1"/>
  <c r="P154" i="16"/>
  <c r="P155" i="15"/>
  <c r="P155" i="16" l="1"/>
  <c r="F155" i="16"/>
  <c r="P156" i="15"/>
  <c r="F156" i="16" l="1"/>
  <c r="P156" i="16"/>
  <c r="P157" i="15"/>
  <c r="P157" i="16" l="1"/>
  <c r="F157" i="16"/>
  <c r="P158" i="15"/>
  <c r="P158" i="16" l="1"/>
  <c r="F158" i="16"/>
  <c r="P159" i="15"/>
  <c r="F159" i="16" l="1"/>
  <c r="P159" i="16"/>
  <c r="P160" i="15"/>
  <c r="P160" i="16" l="1"/>
  <c r="F160" i="16"/>
  <c r="P161" i="15"/>
  <c r="F161" i="16" l="1"/>
  <c r="P161" i="16"/>
  <c r="P162" i="15"/>
  <c r="F162" i="16" l="1"/>
  <c r="P162" i="16"/>
  <c r="P163" i="15"/>
  <c r="P163" i="16" l="1"/>
  <c r="F163" i="16"/>
  <c r="P164" i="15"/>
  <c r="F164" i="16" l="1"/>
  <c r="P164" i="16"/>
  <c r="P165" i="15"/>
  <c r="P165" i="16" l="1"/>
  <c r="F165" i="16"/>
  <c r="P166" i="15"/>
  <c r="P166" i="16" l="1"/>
  <c r="F166" i="16"/>
  <c r="P167" i="15"/>
  <c r="F167" i="16" l="1"/>
  <c r="P167" i="16"/>
  <c r="P168" i="15"/>
  <c r="P168" i="16" l="1"/>
  <c r="F168" i="16"/>
  <c r="P169" i="15"/>
  <c r="F169" i="16" l="1"/>
  <c r="P169" i="16"/>
  <c r="P170" i="15"/>
  <c r="P170" i="16" l="1"/>
  <c r="F170" i="16"/>
  <c r="P171" i="15"/>
  <c r="F171" i="16" l="1"/>
  <c r="P171" i="16"/>
  <c r="P172" i="15"/>
  <c r="P172" i="16" l="1"/>
  <c r="F172" i="16"/>
  <c r="P173" i="15"/>
  <c r="F173" i="16" l="1"/>
  <c r="P173" i="16"/>
  <c r="P174" i="15"/>
  <c r="P174" i="16" l="1"/>
  <c r="F174" i="16"/>
  <c r="P175" i="15"/>
  <c r="P175" i="16" l="1"/>
  <c r="F175" i="16"/>
  <c r="P176" i="15"/>
  <c r="F176" i="16" l="1"/>
  <c r="P176" i="16"/>
  <c r="P177" i="15"/>
  <c r="F177" i="16" l="1"/>
  <c r="P177" i="16"/>
  <c r="P178" i="15"/>
  <c r="P178" i="16" l="1"/>
  <c r="F178" i="16"/>
  <c r="P179" i="15"/>
  <c r="F179" i="16" l="1"/>
  <c r="P179" i="16"/>
  <c r="P180" i="15"/>
  <c r="P180" i="16" l="1"/>
  <c r="F180" i="16"/>
  <c r="P181" i="15"/>
  <c r="F181" i="16" l="1"/>
  <c r="P181" i="16"/>
  <c r="P182" i="15"/>
  <c r="P182" i="16" l="1"/>
  <c r="F182" i="16"/>
  <c r="P183" i="15"/>
  <c r="F183" i="16" l="1"/>
  <c r="P183" i="16"/>
  <c r="P184" i="15"/>
  <c r="P184" i="16" l="1"/>
  <c r="F184" i="16"/>
  <c r="P185" i="15"/>
  <c r="F185" i="16" l="1"/>
  <c r="P185" i="16"/>
  <c r="P186" i="15"/>
  <c r="P186" i="16" l="1"/>
  <c r="F186" i="16"/>
  <c r="P187" i="15"/>
  <c r="F187" i="16" l="1"/>
  <c r="P187" i="16"/>
  <c r="P188" i="15"/>
  <c r="P188" i="16" l="1"/>
  <c r="F188" i="16"/>
  <c r="P189" i="15"/>
  <c r="F189" i="16" l="1"/>
  <c r="P189" i="16"/>
  <c r="P190" i="15"/>
  <c r="P190" i="16" l="1"/>
  <c r="F190" i="16"/>
  <c r="P191" i="15"/>
  <c r="F191" i="16" l="1"/>
  <c r="P191" i="16"/>
  <c r="P192" i="15"/>
  <c r="P192" i="16" l="1"/>
  <c r="F192" i="16"/>
  <c r="P193" i="15"/>
  <c r="F193" i="16" l="1"/>
  <c r="P193" i="16"/>
  <c r="P194" i="15"/>
  <c r="P194" i="16" l="1"/>
  <c r="F194" i="16"/>
  <c r="P195" i="15"/>
  <c r="F195" i="16" l="1"/>
  <c r="P195" i="16"/>
  <c r="P196" i="15"/>
  <c r="F196" i="16" l="1"/>
  <c r="P196" i="16"/>
  <c r="P197" i="15"/>
  <c r="P197" i="16" l="1"/>
  <c r="F197" i="16"/>
  <c r="P198" i="15"/>
  <c r="F198" i="16" l="1"/>
  <c r="P198" i="16"/>
  <c r="P199" i="15"/>
  <c r="P199" i="16" l="1"/>
  <c r="F199" i="16"/>
  <c r="P200" i="15"/>
  <c r="F200" i="16" l="1"/>
  <c r="P200" i="16"/>
  <c r="P201" i="15"/>
  <c r="P201" i="16" l="1"/>
  <c r="F201" i="16"/>
  <c r="P202" i="15"/>
  <c r="F202" i="16" l="1"/>
  <c r="P202" i="16"/>
  <c r="P203" i="15"/>
  <c r="P203" i="16" l="1"/>
  <c r="F203" i="16"/>
  <c r="P204" i="15"/>
  <c r="F204" i="16" l="1"/>
  <c r="P204" i="16"/>
  <c r="P205" i="15"/>
  <c r="P205" i="16" l="1"/>
  <c r="F205" i="16"/>
  <c r="P206" i="15"/>
  <c r="F206" i="16" l="1"/>
  <c r="P206" i="16"/>
  <c r="P207" i="15"/>
  <c r="F207" i="16" l="1"/>
  <c r="P207" i="16"/>
  <c r="P208" i="15"/>
  <c r="F208" i="16" l="1"/>
  <c r="P208" i="16"/>
  <c r="P209" i="15"/>
  <c r="P209" i="16" l="1"/>
  <c r="F209" i="16"/>
  <c r="B25" i="15"/>
  <c r="B26" i="15" s="1"/>
  <c r="B24" i="15"/>
  <c r="C24" i="15" s="1"/>
  <c r="F11" i="15"/>
  <c r="F10" i="15"/>
  <c r="G4" i="15"/>
  <c r="C2" i="15"/>
  <c r="F12" i="15" l="1"/>
  <c r="C26" i="15"/>
  <c r="B27" i="15"/>
  <c r="C25" i="15"/>
  <c r="C27" i="15" l="1"/>
  <c r="B28" i="15"/>
  <c r="F13" i="15"/>
  <c r="F14" i="15" l="1"/>
  <c r="C28" i="15"/>
  <c r="B29" i="15"/>
  <c r="B30" i="15" l="1"/>
  <c r="C29" i="15"/>
  <c r="F15" i="15"/>
  <c r="F16" i="15" l="1"/>
  <c r="C30" i="15"/>
  <c r="B31" i="15"/>
  <c r="C31" i="15" s="1"/>
  <c r="F17" i="15" l="1"/>
  <c r="F18" i="15" l="1"/>
  <c r="F19" i="15" l="1"/>
  <c r="F20" i="15" l="1"/>
  <c r="F21" i="15" l="1"/>
  <c r="F22" i="15" l="1"/>
  <c r="F23" i="15" l="1"/>
  <c r="F24" i="15" l="1"/>
  <c r="F25" i="15" l="1"/>
  <c r="F26" i="15" l="1"/>
  <c r="F27" i="15" l="1"/>
  <c r="F28" i="15" l="1"/>
  <c r="F29" i="15" l="1"/>
  <c r="F30" i="15" l="1"/>
  <c r="F31" i="15" l="1"/>
  <c r="F32" i="15" l="1"/>
  <c r="F33" i="15" l="1"/>
  <c r="F34" i="15" l="1"/>
  <c r="F35" i="15" l="1"/>
  <c r="F36" i="15" l="1"/>
  <c r="F37" i="15" l="1"/>
  <c r="F38" i="15" l="1"/>
  <c r="F39" i="15" l="1"/>
  <c r="F40" i="15" l="1"/>
  <c r="F41" i="15" l="1"/>
  <c r="F42" i="15" l="1"/>
  <c r="F43" i="15" l="1"/>
  <c r="F44" i="15" l="1"/>
  <c r="F45" i="15" l="1"/>
  <c r="F46" i="15" l="1"/>
  <c r="F47" i="15" l="1"/>
  <c r="F48" i="15" l="1"/>
  <c r="F49" i="15" l="1"/>
  <c r="F50" i="15" l="1"/>
  <c r="F51" i="15" l="1"/>
  <c r="F52" i="15" l="1"/>
  <c r="F53" i="15" l="1"/>
  <c r="F54" i="15" l="1"/>
  <c r="F55" i="15" l="1"/>
  <c r="F56" i="15" l="1"/>
  <c r="F57" i="15" l="1"/>
  <c r="F58" i="15" l="1"/>
  <c r="F59" i="15" l="1"/>
  <c r="F60" i="15" l="1"/>
  <c r="F61" i="15" l="1"/>
  <c r="F62" i="15" l="1"/>
  <c r="F63" i="15" l="1"/>
  <c r="F64" i="15" l="1"/>
  <c r="F65" i="15" l="1"/>
  <c r="F66" i="15" l="1"/>
  <c r="F67" i="15" l="1"/>
  <c r="F68" i="15" l="1"/>
  <c r="F69" i="15" l="1"/>
  <c r="F70" i="15" l="1"/>
  <c r="F71" i="15" l="1"/>
  <c r="F72" i="15" l="1"/>
  <c r="F73" i="15" l="1"/>
  <c r="F74" i="15" l="1"/>
  <c r="F75" i="15" l="1"/>
  <c r="F76" i="15" l="1"/>
  <c r="F77" i="15" l="1"/>
  <c r="F78" i="15" l="1"/>
  <c r="F79" i="15" l="1"/>
  <c r="F80" i="15" l="1"/>
  <c r="F81" i="15" l="1"/>
  <c r="F82" i="15" l="1"/>
  <c r="F83" i="15" l="1"/>
  <c r="F84" i="15" l="1"/>
  <c r="F85" i="15" l="1"/>
  <c r="F86" i="15" l="1"/>
  <c r="F87" i="15" l="1"/>
  <c r="F88" i="15" l="1"/>
  <c r="F89" i="15" l="1"/>
  <c r="F90" i="15" l="1"/>
  <c r="F91" i="15" l="1"/>
  <c r="F92" i="15" l="1"/>
  <c r="F93" i="15" l="1"/>
  <c r="F94" i="15" l="1"/>
  <c r="F95" i="15" l="1"/>
  <c r="F96" i="15" l="1"/>
  <c r="F97" i="15" l="1"/>
  <c r="F98" i="15" l="1"/>
  <c r="F99" i="15" l="1"/>
  <c r="F100" i="15" l="1"/>
  <c r="F101" i="15" l="1"/>
  <c r="F102" i="15" l="1"/>
  <c r="F103" i="15" l="1"/>
  <c r="F104" i="15" l="1"/>
  <c r="F105" i="15" l="1"/>
  <c r="F106" i="15" l="1"/>
  <c r="F107" i="15" l="1"/>
  <c r="F108" i="15" l="1"/>
  <c r="F109" i="15" l="1"/>
  <c r="F110" i="15" l="1"/>
  <c r="F111" i="15" l="1"/>
  <c r="F112" i="15" l="1"/>
  <c r="F113" i="15" l="1"/>
  <c r="F114" i="15" l="1"/>
  <c r="F115" i="15" l="1"/>
  <c r="F116" i="15" l="1"/>
  <c r="F117" i="15" l="1"/>
  <c r="F118" i="15" l="1"/>
  <c r="F119" i="15" l="1"/>
  <c r="F120" i="15" l="1"/>
  <c r="F121" i="15" l="1"/>
  <c r="F122" i="15" l="1"/>
  <c r="F123" i="15" l="1"/>
  <c r="F124" i="15" l="1"/>
  <c r="F125" i="15" l="1"/>
  <c r="F126" i="15" l="1"/>
  <c r="F127" i="15" l="1"/>
  <c r="F128" i="15" l="1"/>
  <c r="F129" i="15" l="1"/>
  <c r="F130" i="15" l="1"/>
  <c r="F131" i="15" l="1"/>
  <c r="F132" i="15" l="1"/>
  <c r="F133" i="15" l="1"/>
  <c r="F134" i="15" l="1"/>
  <c r="F135" i="15" l="1"/>
  <c r="F136" i="15" l="1"/>
  <c r="F137" i="15" l="1"/>
  <c r="F138" i="15" l="1"/>
  <c r="F139" i="15" l="1"/>
  <c r="F140" i="15" l="1"/>
  <c r="F141" i="15" l="1"/>
  <c r="F142" i="15" l="1"/>
  <c r="F143" i="15" l="1"/>
  <c r="F144" i="15" l="1"/>
  <c r="F145" i="15" l="1"/>
  <c r="F146" i="15" l="1"/>
  <c r="F147" i="15" l="1"/>
  <c r="F148" i="15" l="1"/>
  <c r="F149" i="15" l="1"/>
  <c r="F150" i="15" l="1"/>
  <c r="F151" i="15" l="1"/>
  <c r="F152" i="15" l="1"/>
  <c r="F153" i="15" l="1"/>
  <c r="F154" i="15" l="1"/>
  <c r="F155" i="15" l="1"/>
  <c r="F156" i="15" l="1"/>
  <c r="F157" i="15" l="1"/>
  <c r="F158" i="15" l="1"/>
  <c r="F159" i="15" l="1"/>
  <c r="F160" i="15" l="1"/>
  <c r="F161" i="15" l="1"/>
  <c r="F162" i="15" l="1"/>
  <c r="F163" i="15" l="1"/>
  <c r="F164" i="15" l="1"/>
  <c r="F165" i="15" l="1"/>
  <c r="F166" i="15" l="1"/>
  <c r="F167" i="15" l="1"/>
  <c r="F168" i="15" l="1"/>
  <c r="F169" i="15" l="1"/>
  <c r="F170" i="15" l="1"/>
  <c r="F171" i="15" l="1"/>
  <c r="F172" i="15" l="1"/>
  <c r="F173" i="15" l="1"/>
  <c r="F174" i="15" l="1"/>
  <c r="F175" i="15" l="1"/>
  <c r="F176" i="15" l="1"/>
  <c r="F177" i="15" l="1"/>
  <c r="F178" i="15" l="1"/>
  <c r="F179" i="15" l="1"/>
  <c r="F180" i="15" l="1"/>
  <c r="F181" i="15" l="1"/>
  <c r="F182" i="15" l="1"/>
  <c r="F183" i="15" l="1"/>
  <c r="F184" i="15" l="1"/>
  <c r="F185" i="15" l="1"/>
  <c r="F186" i="15" l="1"/>
  <c r="F187" i="15" l="1"/>
  <c r="F188" i="15" l="1"/>
  <c r="F189" i="15" l="1"/>
  <c r="F190" i="15" l="1"/>
  <c r="F191" i="15" l="1"/>
  <c r="F192" i="15" l="1"/>
  <c r="F193" i="15" l="1"/>
  <c r="F194" i="15" l="1"/>
  <c r="F195" i="15" l="1"/>
  <c r="F196" i="15" l="1"/>
  <c r="F197" i="15" l="1"/>
  <c r="F198" i="15" l="1"/>
  <c r="F199" i="15" l="1"/>
  <c r="F200" i="15" l="1"/>
  <c r="F201" i="15" l="1"/>
  <c r="F202" i="15" l="1"/>
  <c r="F203" i="15" l="1"/>
  <c r="F204" i="15" l="1"/>
  <c r="F205" i="15" l="1"/>
  <c r="F206" i="15" l="1"/>
  <c r="F207" i="15" l="1"/>
  <c r="F208" i="15" l="1"/>
  <c r="F209" i="15" l="1"/>
  <c r="C14" i="11" l="1"/>
  <c r="C13" i="11"/>
  <c r="C14" i="6"/>
  <c r="C13" i="6"/>
  <c r="Q5" i="6"/>
  <c r="Q5" i="11"/>
  <c r="Q3" i="6"/>
  <c r="Q3" i="11"/>
  <c r="N59" i="11" l="1"/>
  <c r="C15" i="11"/>
  <c r="G7" i="11"/>
  <c r="R7" i="11" s="1"/>
  <c r="C7" i="11"/>
  <c r="C8" i="11" s="1"/>
  <c r="C10" i="11" s="1"/>
  <c r="Q4" i="11"/>
  <c r="M3" i="15" l="1"/>
  <c r="M20" i="16"/>
  <c r="N20" i="16" s="1"/>
  <c r="C3" i="16"/>
  <c r="M3" i="16"/>
  <c r="C20" i="16"/>
  <c r="D20" i="16" s="1"/>
  <c r="M20" i="15"/>
  <c r="N20" i="15" s="1"/>
  <c r="C9" i="11"/>
  <c r="C11" i="11"/>
  <c r="C16" i="11" s="1"/>
  <c r="C5" i="16" l="1"/>
  <c r="C4" i="16"/>
  <c r="C6" i="16"/>
  <c r="M5" i="16"/>
  <c r="M6" i="16"/>
  <c r="M4" i="16"/>
  <c r="M7" i="16" s="1"/>
  <c r="M8" i="16" s="1"/>
  <c r="M4" i="15"/>
  <c r="M5" i="15"/>
  <c r="M6" i="15"/>
  <c r="N57" i="11"/>
  <c r="N53" i="11"/>
  <c r="N49" i="11"/>
  <c r="N45" i="11"/>
  <c r="N41" i="11"/>
  <c r="N37" i="11"/>
  <c r="N33" i="11"/>
  <c r="N29" i="11"/>
  <c r="N25" i="11"/>
  <c r="N21" i="11"/>
  <c r="N17" i="11"/>
  <c r="N10" i="11"/>
  <c r="N13" i="11"/>
  <c r="N46" i="11"/>
  <c r="N18" i="11"/>
  <c r="N44" i="11"/>
  <c r="N40" i="11"/>
  <c r="N36" i="11"/>
  <c r="N32" i="11"/>
  <c r="N28" i="11"/>
  <c r="N24" i="11"/>
  <c r="N20" i="11"/>
  <c r="N16" i="11"/>
  <c r="N9" i="11"/>
  <c r="N56" i="11"/>
  <c r="N48" i="11"/>
  <c r="N12" i="11"/>
  <c r="N47" i="11"/>
  <c r="N39" i="11"/>
  <c r="N31" i="11"/>
  <c r="N23" i="11"/>
  <c r="N14" i="11"/>
  <c r="N52" i="11"/>
  <c r="N50" i="11"/>
  <c r="N26" i="11"/>
  <c r="N27" i="11"/>
  <c r="N15" i="11"/>
  <c r="N11" i="11"/>
  <c r="N38" i="11"/>
  <c r="N22" i="11"/>
  <c r="N8" i="11"/>
  <c r="N55" i="11"/>
  <c r="N51" i="11"/>
  <c r="N43" i="11"/>
  <c r="N35" i="11"/>
  <c r="N19" i="11"/>
  <c r="N30" i="11"/>
  <c r="N42" i="11"/>
  <c r="N34" i="11"/>
  <c r="N54" i="11"/>
  <c r="M21" i="16" l="1"/>
  <c r="Q2" i="16" s="1"/>
  <c r="T3" i="16" s="1"/>
  <c r="B36" i="11"/>
  <c r="M7" i="15"/>
  <c r="M8" i="15" s="1"/>
  <c r="C7" i="16"/>
  <c r="C8" i="16" s="1"/>
  <c r="C21" i="16" s="1"/>
  <c r="G2" i="16" s="1"/>
  <c r="J3" i="16" s="1"/>
  <c r="M21" i="15"/>
  <c r="Q2" i="15" s="1"/>
  <c r="T3" i="15" s="1"/>
  <c r="T4" i="15" s="1"/>
  <c r="T5" i="15" s="1"/>
  <c r="U3" i="11"/>
  <c r="I12" i="11"/>
  <c r="I51" i="11"/>
  <c r="I19" i="11"/>
  <c r="I48" i="11"/>
  <c r="I18" i="11"/>
  <c r="I39" i="11"/>
  <c r="I9" i="11"/>
  <c r="I14" i="11"/>
  <c r="I30" i="11"/>
  <c r="I35" i="11"/>
  <c r="I22" i="11"/>
  <c r="I42" i="11"/>
  <c r="I23" i="11"/>
  <c r="I46" i="11"/>
  <c r="I25" i="11"/>
  <c r="I44" i="11"/>
  <c r="I31" i="11"/>
  <c r="I13" i="11"/>
  <c r="I43" i="11"/>
  <c r="I47" i="11"/>
  <c r="I10" i="11"/>
  <c r="I17" i="11"/>
  <c r="I55" i="11"/>
  <c r="I21" i="11"/>
  <c r="I8" i="11"/>
  <c r="I56" i="11"/>
  <c r="I29" i="11"/>
  <c r="I38" i="11"/>
  <c r="I16" i="11"/>
  <c r="I33" i="11"/>
  <c r="I11" i="11"/>
  <c r="I20" i="11"/>
  <c r="I37" i="11"/>
  <c r="I15" i="11"/>
  <c r="I24" i="11"/>
  <c r="I41" i="11"/>
  <c r="I27" i="11"/>
  <c r="I28" i="11"/>
  <c r="I45" i="11"/>
  <c r="I26" i="11"/>
  <c r="I32" i="11"/>
  <c r="I49" i="11"/>
  <c r="I54" i="11"/>
  <c r="I50" i="11"/>
  <c r="I36" i="11"/>
  <c r="I53" i="11"/>
  <c r="I34" i="11"/>
  <c r="I52" i="11"/>
  <c r="I40" i="11"/>
  <c r="I57" i="11"/>
  <c r="H32" i="11" l="1"/>
  <c r="E32" i="11" s="1"/>
  <c r="H39" i="11"/>
  <c r="E39" i="11" s="1"/>
  <c r="H18" i="11"/>
  <c r="E18" i="11" s="1"/>
  <c r="H48" i="11"/>
  <c r="E48" i="11" s="1"/>
  <c r="H45" i="11"/>
  <c r="E45" i="11" s="1"/>
  <c r="H24" i="11"/>
  <c r="E24" i="11" s="1"/>
  <c r="H19" i="11"/>
  <c r="E19" i="11" s="1"/>
  <c r="H8" i="11"/>
  <c r="E8" i="11" s="1"/>
  <c r="H27" i="11"/>
  <c r="E27" i="11" s="1"/>
  <c r="H13" i="11"/>
  <c r="E13" i="11" s="1"/>
  <c r="H51" i="11"/>
  <c r="E51" i="11" s="1"/>
  <c r="H17" i="11"/>
  <c r="E17" i="11" s="1"/>
  <c r="H37" i="11"/>
  <c r="E37" i="11" s="1"/>
  <c r="H31" i="11"/>
  <c r="E31" i="11" s="1"/>
  <c r="H12" i="11"/>
  <c r="E12" i="11" s="1"/>
  <c r="H30" i="11"/>
  <c r="E30" i="11" s="1"/>
  <c r="H28" i="11"/>
  <c r="E28" i="11" s="1"/>
  <c r="H15" i="11"/>
  <c r="E15" i="11" s="1"/>
  <c r="H20" i="11"/>
  <c r="E20" i="11" s="1"/>
  <c r="H44" i="11"/>
  <c r="E44" i="11" s="1"/>
  <c r="H9" i="11"/>
  <c r="E9" i="11" s="1"/>
  <c r="H57" i="11"/>
  <c r="E57" i="11" s="1"/>
  <c r="H11" i="11"/>
  <c r="E11" i="11" s="1"/>
  <c r="H33" i="11"/>
  <c r="E33" i="11" s="1"/>
  <c r="H46" i="11"/>
  <c r="E46" i="11" s="1"/>
  <c r="H26" i="11"/>
  <c r="E26" i="11" s="1"/>
  <c r="H10" i="11"/>
  <c r="E10" i="11" s="1"/>
  <c r="H40" i="11"/>
  <c r="E40" i="11" s="1"/>
  <c r="H36" i="11"/>
  <c r="E36" i="11" s="1"/>
  <c r="H16" i="11"/>
  <c r="E16" i="11" s="1"/>
  <c r="H23" i="11"/>
  <c r="E23" i="11" s="1"/>
  <c r="J4" i="16"/>
  <c r="J5" i="16" s="1"/>
  <c r="J109" i="16"/>
  <c r="I109" i="16"/>
  <c r="H109" i="16"/>
  <c r="H110" i="16"/>
  <c r="J110" i="16"/>
  <c r="I110" i="16"/>
  <c r="H111" i="16"/>
  <c r="J111" i="16"/>
  <c r="I111" i="16"/>
  <c r="J112" i="16"/>
  <c r="I112" i="16"/>
  <c r="H112" i="16"/>
  <c r="J113" i="16"/>
  <c r="H113" i="16"/>
  <c r="I114" i="16"/>
  <c r="H114" i="16"/>
  <c r="J114" i="16"/>
  <c r="I115" i="16"/>
  <c r="J115" i="16"/>
  <c r="H115" i="16"/>
  <c r="H116" i="16"/>
  <c r="I116" i="16"/>
  <c r="J116" i="16"/>
  <c r="J117" i="16"/>
  <c r="I117" i="16"/>
  <c r="H117" i="16"/>
  <c r="H118" i="16"/>
  <c r="J118" i="16"/>
  <c r="I118" i="16"/>
  <c r="H119" i="16"/>
  <c r="I119" i="16"/>
  <c r="I120" i="16"/>
  <c r="J120" i="16"/>
  <c r="H120" i="16"/>
  <c r="J121" i="16"/>
  <c r="I121" i="16"/>
  <c r="H121" i="16"/>
  <c r="H122" i="16"/>
  <c r="J122" i="16"/>
  <c r="I122" i="16"/>
  <c r="J123" i="16"/>
  <c r="H123" i="16"/>
  <c r="I123" i="16"/>
  <c r="H124" i="16"/>
  <c r="J124" i="16"/>
  <c r="I124" i="16"/>
  <c r="J125" i="16"/>
  <c r="H125" i="16"/>
  <c r="I126" i="16"/>
  <c r="H126" i="16"/>
  <c r="J127" i="16"/>
  <c r="I127" i="16"/>
  <c r="H127" i="16"/>
  <c r="J128" i="16"/>
  <c r="H128" i="16"/>
  <c r="I128" i="16"/>
  <c r="H129" i="16"/>
  <c r="J129" i="16"/>
  <c r="I129" i="16"/>
  <c r="I130" i="16"/>
  <c r="H130" i="16"/>
  <c r="J130" i="16"/>
  <c r="J131" i="16"/>
  <c r="H131" i="16"/>
  <c r="I132" i="16"/>
  <c r="J132" i="16"/>
  <c r="H132" i="16"/>
  <c r="I133" i="16"/>
  <c r="J133" i="16"/>
  <c r="J134" i="16"/>
  <c r="H134" i="16"/>
  <c r="I135" i="16"/>
  <c r="H135" i="16"/>
  <c r="J136" i="16"/>
  <c r="I136" i="16"/>
  <c r="H136" i="16"/>
  <c r="J137" i="16"/>
  <c r="H137" i="16"/>
  <c r="I137" i="16"/>
  <c r="J138" i="16"/>
  <c r="I138" i="16"/>
  <c r="H138" i="16"/>
  <c r="I139" i="16"/>
  <c r="H139" i="16"/>
  <c r="J139" i="16"/>
  <c r="I140" i="16"/>
  <c r="J140" i="16"/>
  <c r="H140" i="16"/>
  <c r="J141" i="16"/>
  <c r="I141" i="16"/>
  <c r="J142" i="16"/>
  <c r="H142" i="16"/>
  <c r="H143" i="16"/>
  <c r="J143" i="16"/>
  <c r="I144" i="16"/>
  <c r="J144" i="16"/>
  <c r="I145" i="16"/>
  <c r="J145" i="16"/>
  <c r="I146" i="16"/>
  <c r="J146" i="16"/>
  <c r="H146" i="16"/>
  <c r="H147" i="16"/>
  <c r="J147" i="16"/>
  <c r="I147" i="16"/>
  <c r="J148" i="16"/>
  <c r="I148" i="16"/>
  <c r="H148" i="16"/>
  <c r="H149" i="16"/>
  <c r="J149" i="16"/>
  <c r="H150" i="16"/>
  <c r="J150" i="16"/>
  <c r="I151" i="16"/>
  <c r="J151" i="16"/>
  <c r="I152" i="16"/>
  <c r="H152" i="16"/>
  <c r="H153" i="16"/>
  <c r="I153" i="16"/>
  <c r="I154" i="16"/>
  <c r="H154" i="16"/>
  <c r="H155" i="16"/>
  <c r="I155" i="16"/>
  <c r="J155" i="16"/>
  <c r="J156" i="16"/>
  <c r="H156" i="16"/>
  <c r="J157" i="16"/>
  <c r="I157" i="16"/>
  <c r="I158" i="16"/>
  <c r="H158" i="16"/>
  <c r="I159" i="16"/>
  <c r="H159" i="16"/>
  <c r="J159" i="16"/>
  <c r="H160" i="16"/>
  <c r="I160" i="16"/>
  <c r="J160" i="16"/>
  <c r="J161" i="16"/>
  <c r="H161" i="16"/>
  <c r="I161" i="16"/>
  <c r="J162" i="16"/>
  <c r="H162" i="16"/>
  <c r="I163" i="16"/>
  <c r="J163" i="16"/>
  <c r="H164" i="16"/>
  <c r="J164" i="16"/>
  <c r="H165" i="16"/>
  <c r="I165" i="16"/>
  <c r="I166" i="16"/>
  <c r="H166" i="16"/>
  <c r="J166" i="16"/>
  <c r="J167" i="16"/>
  <c r="H167" i="16"/>
  <c r="H168" i="16"/>
  <c r="I168" i="16"/>
  <c r="J169" i="16"/>
  <c r="I169" i="16"/>
  <c r="J170" i="16"/>
  <c r="I170" i="16"/>
  <c r="H170" i="16"/>
  <c r="H171" i="16"/>
  <c r="I171" i="16"/>
  <c r="J171" i="16"/>
  <c r="J172" i="16"/>
  <c r="H172" i="16"/>
  <c r="I172" i="16"/>
  <c r="J173" i="16"/>
  <c r="I173" i="16"/>
  <c r="J174" i="16"/>
  <c r="I174" i="16"/>
  <c r="H175" i="16"/>
  <c r="J175" i="16"/>
  <c r="I175" i="16"/>
  <c r="J176" i="16"/>
  <c r="H176" i="16"/>
  <c r="I176" i="16"/>
  <c r="H177" i="16"/>
  <c r="I177" i="16"/>
  <c r="I178" i="16"/>
  <c r="H178" i="16"/>
  <c r="J178" i="16"/>
  <c r="J179" i="16"/>
  <c r="H179" i="16"/>
  <c r="J180" i="16"/>
  <c r="I180" i="16"/>
  <c r="I181" i="16"/>
  <c r="H181" i="16"/>
  <c r="J181" i="16"/>
  <c r="J182" i="16"/>
  <c r="I182" i="16"/>
  <c r="H182" i="16"/>
  <c r="J183" i="16"/>
  <c r="H183" i="16"/>
  <c r="J184" i="16"/>
  <c r="H184" i="16"/>
  <c r="I184" i="16"/>
  <c r="I185" i="16"/>
  <c r="H185" i="16"/>
  <c r="J185" i="16"/>
  <c r="J186" i="16"/>
  <c r="I186" i="16"/>
  <c r="H186" i="16"/>
  <c r="H187" i="16"/>
  <c r="J187" i="16"/>
  <c r="J188" i="16"/>
  <c r="H188" i="16"/>
  <c r="I188" i="16"/>
  <c r="H189" i="16"/>
  <c r="I189" i="16"/>
  <c r="H190" i="16"/>
  <c r="J190" i="16"/>
  <c r="J191" i="16"/>
  <c r="I191" i="16"/>
  <c r="H192" i="16"/>
  <c r="I192" i="16"/>
  <c r="J193" i="16"/>
  <c r="I193" i="16"/>
  <c r="I194" i="16"/>
  <c r="J194" i="16"/>
  <c r="H194" i="16"/>
  <c r="H195" i="16"/>
  <c r="J195" i="16"/>
  <c r="I195" i="16"/>
  <c r="J196" i="16"/>
  <c r="I196" i="16"/>
  <c r="H197" i="16"/>
  <c r="I197" i="16"/>
  <c r="J197" i="16"/>
  <c r="H198" i="16"/>
  <c r="J198" i="16"/>
  <c r="I198" i="16"/>
  <c r="I199" i="16"/>
  <c r="H199" i="16"/>
  <c r="J199" i="16"/>
  <c r="H200" i="16"/>
  <c r="I200" i="16"/>
  <c r="I201" i="16"/>
  <c r="J201" i="16"/>
  <c r="H202" i="16"/>
  <c r="J202" i="16"/>
  <c r="H203" i="16"/>
  <c r="I203" i="16"/>
  <c r="I204" i="16"/>
  <c r="H204" i="16"/>
  <c r="J204" i="16"/>
  <c r="J205" i="16"/>
  <c r="H205" i="16"/>
  <c r="I205" i="16"/>
  <c r="J206" i="16"/>
  <c r="I206" i="16"/>
  <c r="H206" i="16"/>
  <c r="J207" i="16"/>
  <c r="H207" i="16"/>
  <c r="I207" i="16"/>
  <c r="I208" i="16"/>
  <c r="J208" i="16"/>
  <c r="H209" i="16"/>
  <c r="I209" i="16"/>
  <c r="H55" i="11"/>
  <c r="E55" i="11" s="1"/>
  <c r="H43" i="11"/>
  <c r="E43" i="11" s="1"/>
  <c r="H25" i="11"/>
  <c r="E25" i="11" s="1"/>
  <c r="H50" i="11"/>
  <c r="E50" i="11" s="1"/>
  <c r="H38" i="11"/>
  <c r="E38" i="11" s="1"/>
  <c r="H42" i="11"/>
  <c r="E42" i="11" s="1"/>
  <c r="H14" i="11"/>
  <c r="E14" i="11" s="1"/>
  <c r="H47" i="11"/>
  <c r="E47" i="11" s="1"/>
  <c r="H34" i="11"/>
  <c r="E34" i="11" s="1"/>
  <c r="H29" i="11"/>
  <c r="E29" i="11" s="1"/>
  <c r="H21" i="11"/>
  <c r="E21" i="11" s="1"/>
  <c r="H41" i="11"/>
  <c r="E41" i="11" s="1"/>
  <c r="H52" i="11"/>
  <c r="E52" i="11" s="1"/>
  <c r="H53" i="11"/>
  <c r="E53" i="11" s="1"/>
  <c r="H54" i="11"/>
  <c r="E54" i="11" s="1"/>
  <c r="H22" i="11"/>
  <c r="E22" i="11" s="1"/>
  <c r="H49" i="11"/>
  <c r="E49" i="11" s="1"/>
  <c r="H56" i="11"/>
  <c r="E56" i="11" s="1"/>
  <c r="H35" i="11"/>
  <c r="E35" i="11" s="1"/>
  <c r="T4" i="16"/>
  <c r="T5" i="16" s="1"/>
  <c r="T109" i="16"/>
  <c r="S109" i="16"/>
  <c r="R109" i="16"/>
  <c r="R110" i="16"/>
  <c r="S110" i="16"/>
  <c r="T110" i="16"/>
  <c r="S111" i="16"/>
  <c r="R111" i="16"/>
  <c r="T111" i="16"/>
  <c r="R112" i="16"/>
  <c r="T112" i="16"/>
  <c r="S112" i="16"/>
  <c r="S113" i="16"/>
  <c r="R113" i="16"/>
  <c r="T113" i="16"/>
  <c r="T114" i="16"/>
  <c r="S114" i="16"/>
  <c r="R114" i="16"/>
  <c r="S115" i="16"/>
  <c r="T115" i="16"/>
  <c r="S116" i="16"/>
  <c r="T116" i="16"/>
  <c r="R116" i="16"/>
  <c r="T117" i="16"/>
  <c r="R117" i="16"/>
  <c r="R118" i="16"/>
  <c r="T118" i="16"/>
  <c r="S119" i="16"/>
  <c r="T119" i="16"/>
  <c r="R119" i="16"/>
  <c r="T120" i="16"/>
  <c r="R120" i="16"/>
  <c r="S120" i="16"/>
  <c r="S121" i="16"/>
  <c r="T122" i="16"/>
  <c r="S122" i="16"/>
  <c r="R121" i="16"/>
  <c r="R122" i="16"/>
  <c r="R123" i="16"/>
  <c r="S123" i="16"/>
  <c r="T123" i="16"/>
  <c r="T124" i="16"/>
  <c r="R124" i="16"/>
  <c r="S124" i="16"/>
  <c r="R125" i="16"/>
  <c r="S125" i="16"/>
  <c r="T126" i="16"/>
  <c r="R126" i="16"/>
  <c r="S126" i="16"/>
  <c r="S127" i="16"/>
  <c r="T127" i="16"/>
  <c r="R127" i="16"/>
  <c r="R128" i="16"/>
  <c r="S128" i="16"/>
  <c r="R129" i="16"/>
  <c r="S129" i="16"/>
  <c r="T129" i="16"/>
  <c r="S130" i="16"/>
  <c r="T130" i="16"/>
  <c r="R131" i="16"/>
  <c r="S131" i="16"/>
  <c r="R132" i="16"/>
  <c r="T132" i="16"/>
  <c r="S132" i="16"/>
  <c r="S133" i="16"/>
  <c r="R133" i="16"/>
  <c r="T133" i="16"/>
  <c r="S134" i="16"/>
  <c r="R135" i="16"/>
  <c r="S135" i="16"/>
  <c r="T135" i="16"/>
  <c r="T134" i="16"/>
  <c r="R136" i="16"/>
  <c r="T136" i="16"/>
  <c r="S136" i="16"/>
  <c r="R137" i="16"/>
  <c r="T137" i="16"/>
  <c r="T138" i="16"/>
  <c r="S138" i="16"/>
  <c r="R138" i="16"/>
  <c r="T139" i="16"/>
  <c r="S139" i="16"/>
  <c r="S140" i="16"/>
  <c r="R140" i="16"/>
  <c r="R141" i="16"/>
  <c r="T141" i="16"/>
  <c r="S141" i="16"/>
  <c r="R142" i="16"/>
  <c r="T142" i="16"/>
  <c r="S142" i="16"/>
  <c r="T143" i="16"/>
  <c r="S143" i="16"/>
  <c r="S144" i="16"/>
  <c r="T144" i="16"/>
  <c r="R144" i="16"/>
  <c r="T145" i="16"/>
  <c r="R145" i="16"/>
  <c r="S145" i="16"/>
  <c r="R146" i="16"/>
  <c r="T146" i="16"/>
  <c r="T147" i="16"/>
  <c r="S147" i="16"/>
  <c r="R147" i="16"/>
  <c r="T148" i="16"/>
  <c r="R148" i="16"/>
  <c r="S148" i="16"/>
  <c r="T149" i="16"/>
  <c r="R149" i="16"/>
  <c r="S149" i="16"/>
  <c r="S150" i="16"/>
  <c r="R150" i="16"/>
  <c r="T150" i="16"/>
  <c r="T151" i="16"/>
  <c r="R151" i="16"/>
  <c r="S151" i="16"/>
  <c r="S152" i="16"/>
  <c r="T152" i="16"/>
  <c r="R152" i="16"/>
  <c r="R153" i="16"/>
  <c r="T153" i="16"/>
  <c r="S153" i="16"/>
  <c r="R154" i="16"/>
  <c r="T154" i="16"/>
  <c r="S154" i="16"/>
  <c r="T155" i="16"/>
  <c r="S155" i="16"/>
  <c r="R155" i="16"/>
  <c r="R156" i="16"/>
  <c r="T156" i="16"/>
  <c r="S156" i="16"/>
  <c r="T157" i="16"/>
  <c r="R157" i="16"/>
  <c r="S157" i="16"/>
  <c r="S158" i="16"/>
  <c r="R158" i="16"/>
  <c r="R159" i="16"/>
  <c r="S159" i="16"/>
  <c r="S160" i="16"/>
  <c r="T160" i="16"/>
  <c r="S161" i="16"/>
  <c r="T161" i="16"/>
  <c r="R161" i="16"/>
  <c r="R162" i="16"/>
  <c r="S162" i="16"/>
  <c r="T162" i="16"/>
  <c r="T163" i="16"/>
  <c r="S163" i="16"/>
  <c r="R163" i="16"/>
  <c r="T164" i="16"/>
  <c r="R164" i="16"/>
  <c r="S164" i="16"/>
  <c r="R165" i="16"/>
  <c r="T165" i="16"/>
  <c r="S165" i="16"/>
  <c r="T166" i="16"/>
  <c r="R166" i="16"/>
  <c r="S166" i="16"/>
  <c r="R167" i="16"/>
  <c r="T167" i="16"/>
  <c r="S167" i="16"/>
  <c r="T168" i="16"/>
  <c r="R168" i="16"/>
  <c r="S168" i="16"/>
  <c r="R169" i="16"/>
  <c r="T169" i="16"/>
  <c r="S169" i="16"/>
  <c r="S170" i="16"/>
  <c r="T170" i="16"/>
  <c r="R170" i="16"/>
  <c r="S171" i="16"/>
  <c r="T171" i="16"/>
  <c r="R171" i="16"/>
  <c r="R172" i="16"/>
  <c r="S172" i="16"/>
  <c r="T172" i="16"/>
  <c r="S173" i="16"/>
  <c r="R173" i="16"/>
  <c r="T173" i="16"/>
  <c r="T174" i="16"/>
  <c r="R174" i="16"/>
  <c r="T175" i="16"/>
  <c r="R175" i="16"/>
  <c r="S175" i="16"/>
  <c r="S176" i="16"/>
  <c r="R177" i="16"/>
  <c r="T177" i="16"/>
  <c r="S177" i="16"/>
  <c r="R176" i="16"/>
  <c r="R178" i="16"/>
  <c r="S178" i="16"/>
  <c r="T178" i="16"/>
  <c r="S179" i="16"/>
  <c r="T179" i="16"/>
  <c r="R179" i="16"/>
  <c r="R180" i="16"/>
  <c r="S181" i="16"/>
  <c r="T181" i="16"/>
  <c r="R181" i="16"/>
  <c r="T180" i="16"/>
  <c r="R182" i="16"/>
  <c r="T182" i="16"/>
  <c r="R183" i="16"/>
  <c r="T183" i="16"/>
  <c r="S183" i="16"/>
  <c r="S184" i="16"/>
  <c r="T184" i="16"/>
  <c r="S185" i="16"/>
  <c r="R185" i="16"/>
  <c r="S186" i="16"/>
  <c r="R186" i="16"/>
  <c r="T186" i="16"/>
  <c r="R187" i="16"/>
  <c r="S187" i="16"/>
  <c r="T187" i="16"/>
  <c r="R188" i="16"/>
  <c r="S188" i="16"/>
  <c r="T188" i="16"/>
  <c r="T189" i="16"/>
  <c r="R189" i="16"/>
  <c r="S189" i="16"/>
  <c r="R190" i="16"/>
  <c r="T190" i="16"/>
  <c r="S190" i="16"/>
  <c r="S191" i="16"/>
  <c r="R191" i="16"/>
  <c r="T191" i="16"/>
  <c r="R192" i="16"/>
  <c r="T192" i="16"/>
  <c r="S192" i="16"/>
  <c r="T193" i="16"/>
  <c r="S193" i="16"/>
  <c r="R193" i="16"/>
  <c r="T194" i="16"/>
  <c r="R194" i="16"/>
  <c r="S194" i="16"/>
  <c r="R195" i="16"/>
  <c r="S195" i="16"/>
  <c r="T196" i="16"/>
  <c r="R196" i="16"/>
  <c r="R197" i="16"/>
  <c r="T197" i="16"/>
  <c r="S198" i="16"/>
  <c r="T198" i="16"/>
  <c r="R198" i="16"/>
  <c r="S199" i="16"/>
  <c r="R199" i="16"/>
  <c r="T199" i="16"/>
  <c r="R200" i="16"/>
  <c r="T200" i="16"/>
  <c r="S200" i="16"/>
  <c r="R201" i="16"/>
  <c r="S201" i="16"/>
  <c r="R202" i="16"/>
  <c r="T202" i="16"/>
  <c r="R203" i="16"/>
  <c r="T203" i="16"/>
  <c r="S203" i="16"/>
  <c r="R204" i="16"/>
  <c r="S204" i="16"/>
  <c r="T204" i="16"/>
  <c r="S205" i="16"/>
  <c r="T205" i="16"/>
  <c r="S206" i="16"/>
  <c r="T206" i="16"/>
  <c r="R207" i="16"/>
  <c r="T207" i="16"/>
  <c r="S207" i="16"/>
  <c r="S208" i="16"/>
  <c r="T208" i="16"/>
  <c r="S209" i="16"/>
  <c r="R209" i="16"/>
  <c r="Q9" i="15"/>
  <c r="Q10" i="15"/>
  <c r="Q12" i="15"/>
  <c r="Q11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3" i="15"/>
  <c r="Q34" i="15"/>
  <c r="Q35" i="15"/>
  <c r="Q36" i="15"/>
  <c r="Q37" i="15"/>
  <c r="Q38" i="15"/>
  <c r="Q39" i="15"/>
  <c r="Q40" i="15"/>
  <c r="Q41" i="15"/>
  <c r="Q42" i="15"/>
  <c r="Q43" i="15"/>
  <c r="Q44" i="15"/>
  <c r="Q45" i="15"/>
  <c r="Q46" i="15"/>
  <c r="Q47" i="15"/>
  <c r="Q48" i="15"/>
  <c r="Q49" i="15"/>
  <c r="Q50" i="15"/>
  <c r="Q51" i="15"/>
  <c r="Q52" i="15"/>
  <c r="Q53" i="15"/>
  <c r="Q54" i="15"/>
  <c r="Q55" i="15"/>
  <c r="Q56" i="15"/>
  <c r="Q57" i="15"/>
  <c r="Q58" i="15"/>
  <c r="Q59" i="15"/>
  <c r="Q60" i="15"/>
  <c r="Q61" i="15"/>
  <c r="Q62" i="15"/>
  <c r="Q63" i="15"/>
  <c r="Q64" i="15"/>
  <c r="Q65" i="15"/>
  <c r="Q66" i="15"/>
  <c r="Q67" i="15"/>
  <c r="Q68" i="15"/>
  <c r="Q69" i="15"/>
  <c r="Q70" i="15"/>
  <c r="Q71" i="15"/>
  <c r="Q72" i="15"/>
  <c r="Q73" i="15"/>
  <c r="Q74" i="15"/>
  <c r="Q75" i="15"/>
  <c r="Q76" i="15"/>
  <c r="Q77" i="15"/>
  <c r="Q78" i="15"/>
  <c r="Q79" i="15"/>
  <c r="Q80" i="15"/>
  <c r="Q81" i="15"/>
  <c r="Q82" i="15"/>
  <c r="Q83" i="15"/>
  <c r="Q84" i="15"/>
  <c r="Q85" i="15"/>
  <c r="Q86" i="15"/>
  <c r="Q87" i="15"/>
  <c r="Q88" i="15"/>
  <c r="Q89" i="15"/>
  <c r="Q90" i="15"/>
  <c r="Q91" i="15"/>
  <c r="Q92" i="15"/>
  <c r="Q93" i="15"/>
  <c r="Q94" i="15"/>
  <c r="Q95" i="15"/>
  <c r="Q96" i="15"/>
  <c r="Q97" i="15"/>
  <c r="Q98" i="15"/>
  <c r="Q99" i="15"/>
  <c r="Q100" i="15"/>
  <c r="Q101" i="15"/>
  <c r="Q102" i="15"/>
  <c r="Q103" i="15"/>
  <c r="Q104" i="15"/>
  <c r="Q105" i="15"/>
  <c r="Q106" i="15"/>
  <c r="Q107" i="15"/>
  <c r="Q108" i="15"/>
  <c r="Q109" i="15"/>
  <c r="R109" i="15" s="1"/>
  <c r="Q110" i="15"/>
  <c r="R110" i="15" s="1"/>
  <c r="Q111" i="15"/>
  <c r="R111" i="15" s="1"/>
  <c r="Q112" i="15"/>
  <c r="R112" i="15" s="1"/>
  <c r="Q113" i="15"/>
  <c r="R113" i="15" s="1"/>
  <c r="Q114" i="15"/>
  <c r="R114" i="15" s="1"/>
  <c r="Q115" i="15"/>
  <c r="R115" i="15" s="1"/>
  <c r="Q116" i="15"/>
  <c r="R116" i="15" s="1"/>
  <c r="Q117" i="15"/>
  <c r="R117" i="15" s="1"/>
  <c r="Q118" i="15"/>
  <c r="R118" i="15" s="1"/>
  <c r="Q119" i="15"/>
  <c r="R119" i="15" s="1"/>
  <c r="Q120" i="15"/>
  <c r="R120" i="15" s="1"/>
  <c r="Q121" i="15"/>
  <c r="R121" i="15" s="1"/>
  <c r="Q122" i="15"/>
  <c r="R122" i="15" s="1"/>
  <c r="Q123" i="15"/>
  <c r="R123" i="15" s="1"/>
  <c r="Q124" i="15"/>
  <c r="R124" i="15" s="1"/>
  <c r="Q125" i="15"/>
  <c r="R125" i="15" s="1"/>
  <c r="Q126" i="15"/>
  <c r="R126" i="15" s="1"/>
  <c r="Q127" i="15"/>
  <c r="R127" i="15" s="1"/>
  <c r="Q128" i="15"/>
  <c r="R128" i="15" s="1"/>
  <c r="Q129" i="15"/>
  <c r="R129" i="15" s="1"/>
  <c r="Q130" i="15"/>
  <c r="R130" i="15" s="1"/>
  <c r="Q131" i="15"/>
  <c r="R131" i="15" s="1"/>
  <c r="Q132" i="15"/>
  <c r="R132" i="15" s="1"/>
  <c r="Q133" i="15"/>
  <c r="R133" i="15" s="1"/>
  <c r="Q134" i="15"/>
  <c r="R134" i="15" s="1"/>
  <c r="Q135" i="15"/>
  <c r="R135" i="15" s="1"/>
  <c r="Q136" i="15"/>
  <c r="R136" i="15" s="1"/>
  <c r="Q137" i="15"/>
  <c r="R137" i="15" s="1"/>
  <c r="Q138" i="15"/>
  <c r="R138" i="15" s="1"/>
  <c r="Q139" i="15"/>
  <c r="R139" i="15" s="1"/>
  <c r="Q140" i="15"/>
  <c r="R140" i="15" s="1"/>
  <c r="Q141" i="15"/>
  <c r="R141" i="15" s="1"/>
  <c r="Q142" i="15"/>
  <c r="R142" i="15" s="1"/>
  <c r="Q143" i="15"/>
  <c r="R143" i="15" s="1"/>
  <c r="Q144" i="15"/>
  <c r="R144" i="15" s="1"/>
  <c r="Q145" i="15"/>
  <c r="R145" i="15" s="1"/>
  <c r="Q146" i="15"/>
  <c r="R146" i="15" s="1"/>
  <c r="Q147" i="15"/>
  <c r="R147" i="15" s="1"/>
  <c r="Q148" i="15"/>
  <c r="R148" i="15" s="1"/>
  <c r="Q149" i="15"/>
  <c r="R149" i="15" s="1"/>
  <c r="Q150" i="15"/>
  <c r="R150" i="15" s="1"/>
  <c r="Q151" i="15"/>
  <c r="R151" i="15" s="1"/>
  <c r="Q152" i="15"/>
  <c r="R152" i="15" s="1"/>
  <c r="Q153" i="15"/>
  <c r="R153" i="15" s="1"/>
  <c r="Q154" i="15"/>
  <c r="R154" i="15" s="1"/>
  <c r="Q155" i="15"/>
  <c r="R155" i="15" s="1"/>
  <c r="Q156" i="15"/>
  <c r="R156" i="15" s="1"/>
  <c r="Q157" i="15"/>
  <c r="R157" i="15" s="1"/>
  <c r="Q158" i="15"/>
  <c r="R158" i="15" s="1"/>
  <c r="Q159" i="15"/>
  <c r="R159" i="15" s="1"/>
  <c r="Q160" i="15"/>
  <c r="R160" i="15" s="1"/>
  <c r="Q161" i="15"/>
  <c r="R161" i="15" s="1"/>
  <c r="Q162" i="15"/>
  <c r="R162" i="15" s="1"/>
  <c r="Q163" i="15"/>
  <c r="R163" i="15" s="1"/>
  <c r="Q164" i="15"/>
  <c r="R164" i="15" s="1"/>
  <c r="Q165" i="15"/>
  <c r="R165" i="15" s="1"/>
  <c r="Q166" i="15"/>
  <c r="R166" i="15" s="1"/>
  <c r="Q167" i="15"/>
  <c r="R167" i="15" s="1"/>
  <c r="Q168" i="15"/>
  <c r="R168" i="15" s="1"/>
  <c r="Q169" i="15"/>
  <c r="R169" i="15" s="1"/>
  <c r="Q170" i="15"/>
  <c r="R170" i="15" s="1"/>
  <c r="Q171" i="15"/>
  <c r="R171" i="15" s="1"/>
  <c r="Q172" i="15"/>
  <c r="R172" i="15" s="1"/>
  <c r="Q173" i="15"/>
  <c r="R173" i="15" s="1"/>
  <c r="Q174" i="15"/>
  <c r="R174" i="15" s="1"/>
  <c r="Q175" i="15"/>
  <c r="R175" i="15" s="1"/>
  <c r="Q176" i="15"/>
  <c r="R176" i="15" s="1"/>
  <c r="Q177" i="15"/>
  <c r="R177" i="15" s="1"/>
  <c r="Q178" i="15"/>
  <c r="R178" i="15" s="1"/>
  <c r="Q179" i="15"/>
  <c r="R179" i="15" s="1"/>
  <c r="Q180" i="15"/>
  <c r="R180" i="15" s="1"/>
  <c r="Q181" i="15"/>
  <c r="R181" i="15" s="1"/>
  <c r="Q182" i="15"/>
  <c r="R182" i="15" s="1"/>
  <c r="Q183" i="15"/>
  <c r="R183" i="15" s="1"/>
  <c r="Q184" i="15"/>
  <c r="R184" i="15" s="1"/>
  <c r="Q185" i="15"/>
  <c r="R185" i="15" s="1"/>
  <c r="Q186" i="15"/>
  <c r="R186" i="15" s="1"/>
  <c r="Q187" i="15"/>
  <c r="R187" i="15" s="1"/>
  <c r="Q188" i="15"/>
  <c r="R188" i="15" s="1"/>
  <c r="Q189" i="15"/>
  <c r="R189" i="15" s="1"/>
  <c r="Q190" i="15"/>
  <c r="R190" i="15" s="1"/>
  <c r="Q191" i="15"/>
  <c r="R191" i="15" s="1"/>
  <c r="Q192" i="15"/>
  <c r="R192" i="15" s="1"/>
  <c r="Q193" i="15"/>
  <c r="R193" i="15" s="1"/>
  <c r="Q194" i="15"/>
  <c r="R194" i="15" s="1"/>
  <c r="Q195" i="15"/>
  <c r="R195" i="15" s="1"/>
  <c r="Q196" i="15"/>
  <c r="R196" i="15" s="1"/>
  <c r="Q197" i="15"/>
  <c r="R197" i="15" s="1"/>
  <c r="Q198" i="15"/>
  <c r="R198" i="15" s="1"/>
  <c r="Q199" i="15"/>
  <c r="R199" i="15" s="1"/>
  <c r="Q200" i="15"/>
  <c r="R200" i="15" s="1"/>
  <c r="Q201" i="15"/>
  <c r="R201" i="15" s="1"/>
  <c r="Q202" i="15"/>
  <c r="R202" i="15" s="1"/>
  <c r="Q203" i="15"/>
  <c r="R203" i="15" s="1"/>
  <c r="Q204" i="15"/>
  <c r="R204" i="15" s="1"/>
  <c r="Q205" i="15"/>
  <c r="R205" i="15" s="1"/>
  <c r="Q206" i="15"/>
  <c r="R206" i="15" s="1"/>
  <c r="Q207" i="15"/>
  <c r="R207" i="15" s="1"/>
  <c r="Q208" i="15"/>
  <c r="R208" i="15" s="1"/>
  <c r="Q209" i="15"/>
  <c r="R209" i="15" s="1"/>
  <c r="U4" i="11" l="1"/>
  <c r="G12" i="16"/>
  <c r="G9" i="16"/>
  <c r="G10" i="16"/>
  <c r="G11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I113" i="16" s="1"/>
  <c r="G114" i="16"/>
  <c r="G115" i="16"/>
  <c r="G116" i="16"/>
  <c r="G117" i="16"/>
  <c r="G118" i="16"/>
  <c r="G119" i="16"/>
  <c r="J119" i="16" s="1"/>
  <c r="G120" i="16"/>
  <c r="G121" i="16"/>
  <c r="G122" i="16"/>
  <c r="G123" i="16"/>
  <c r="G124" i="16"/>
  <c r="G125" i="16"/>
  <c r="I125" i="16" s="1"/>
  <c r="G126" i="16"/>
  <c r="J126" i="16" s="1"/>
  <c r="G127" i="16"/>
  <c r="G128" i="16"/>
  <c r="G129" i="16"/>
  <c r="G130" i="16"/>
  <c r="G131" i="16"/>
  <c r="I131" i="16" s="1"/>
  <c r="G132" i="16"/>
  <c r="G133" i="16"/>
  <c r="H133" i="16" s="1"/>
  <c r="G134" i="16"/>
  <c r="I134" i="16" s="1"/>
  <c r="G135" i="16"/>
  <c r="J135" i="16" s="1"/>
  <c r="G136" i="16"/>
  <c r="G137" i="16"/>
  <c r="G138" i="16"/>
  <c r="G139" i="16"/>
  <c r="G140" i="16"/>
  <c r="G141" i="16"/>
  <c r="H141" i="16" s="1"/>
  <c r="G142" i="16"/>
  <c r="I142" i="16" s="1"/>
  <c r="G143" i="16"/>
  <c r="I143" i="16" s="1"/>
  <c r="G144" i="16"/>
  <c r="H144" i="16" s="1"/>
  <c r="G145" i="16"/>
  <c r="H145" i="16" s="1"/>
  <c r="G146" i="16"/>
  <c r="G147" i="16"/>
  <c r="G148" i="16"/>
  <c r="G149" i="16"/>
  <c r="I149" i="16" s="1"/>
  <c r="G150" i="16"/>
  <c r="I150" i="16" s="1"/>
  <c r="G151" i="16"/>
  <c r="H151" i="16" s="1"/>
  <c r="G152" i="16"/>
  <c r="J152" i="16" s="1"/>
  <c r="G153" i="16"/>
  <c r="J153" i="16" s="1"/>
  <c r="G154" i="16"/>
  <c r="J154" i="16" s="1"/>
  <c r="G155" i="16"/>
  <c r="G156" i="16"/>
  <c r="I156" i="16" s="1"/>
  <c r="G157" i="16"/>
  <c r="H157" i="16" s="1"/>
  <c r="G158" i="16"/>
  <c r="J158" i="16" s="1"/>
  <c r="G159" i="16"/>
  <c r="G160" i="16"/>
  <c r="G161" i="16"/>
  <c r="G162" i="16"/>
  <c r="I162" i="16" s="1"/>
  <c r="G163" i="16"/>
  <c r="H163" i="16" s="1"/>
  <c r="G164" i="16"/>
  <c r="I164" i="16" s="1"/>
  <c r="G165" i="16"/>
  <c r="J165" i="16" s="1"/>
  <c r="G166" i="16"/>
  <c r="G167" i="16"/>
  <c r="I167" i="16" s="1"/>
  <c r="G168" i="16"/>
  <c r="J168" i="16" s="1"/>
  <c r="G169" i="16"/>
  <c r="H169" i="16" s="1"/>
  <c r="G170" i="16"/>
  <c r="G171" i="16"/>
  <c r="G172" i="16"/>
  <c r="G173" i="16"/>
  <c r="H173" i="16" s="1"/>
  <c r="G174" i="16"/>
  <c r="H174" i="16" s="1"/>
  <c r="G175" i="16"/>
  <c r="G176" i="16"/>
  <c r="G177" i="16"/>
  <c r="J177" i="16" s="1"/>
  <c r="G178" i="16"/>
  <c r="G179" i="16"/>
  <c r="I179" i="16" s="1"/>
  <c r="G180" i="16"/>
  <c r="H180" i="16" s="1"/>
  <c r="G181" i="16"/>
  <c r="G182" i="16"/>
  <c r="G183" i="16"/>
  <c r="I183" i="16" s="1"/>
  <c r="G184" i="16"/>
  <c r="G185" i="16"/>
  <c r="G186" i="16"/>
  <c r="G187" i="16"/>
  <c r="I187" i="16" s="1"/>
  <c r="G188" i="16"/>
  <c r="G189" i="16"/>
  <c r="J189" i="16" s="1"/>
  <c r="G190" i="16"/>
  <c r="I190" i="16" s="1"/>
  <c r="G191" i="16"/>
  <c r="H191" i="16" s="1"/>
  <c r="G192" i="16"/>
  <c r="J192" i="16" s="1"/>
  <c r="G193" i="16"/>
  <c r="H193" i="16" s="1"/>
  <c r="G194" i="16"/>
  <c r="G195" i="16"/>
  <c r="G196" i="16"/>
  <c r="H196" i="16" s="1"/>
  <c r="G197" i="16"/>
  <c r="G198" i="16"/>
  <c r="G199" i="16"/>
  <c r="G200" i="16"/>
  <c r="J200" i="16" s="1"/>
  <c r="G201" i="16"/>
  <c r="H201" i="16" s="1"/>
  <c r="G202" i="16"/>
  <c r="I202" i="16" s="1"/>
  <c r="G203" i="16"/>
  <c r="J203" i="16" s="1"/>
  <c r="G204" i="16"/>
  <c r="G205" i="16"/>
  <c r="G206" i="16"/>
  <c r="G207" i="16"/>
  <c r="G208" i="16"/>
  <c r="H208" i="16" s="1"/>
  <c r="G209" i="16"/>
  <c r="J209" i="16" s="1"/>
  <c r="Q9" i="16"/>
  <c r="Q10" i="16"/>
  <c r="Q11" i="16"/>
  <c r="Q12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Q30" i="16"/>
  <c r="Q31" i="16"/>
  <c r="Q32" i="16"/>
  <c r="Q33" i="16"/>
  <c r="Q34" i="16"/>
  <c r="Q35" i="16"/>
  <c r="Q36" i="16"/>
  <c r="Q37" i="16"/>
  <c r="Q38" i="16"/>
  <c r="Q39" i="16"/>
  <c r="Q40" i="16"/>
  <c r="Q41" i="16"/>
  <c r="Q42" i="16"/>
  <c r="Q43" i="16"/>
  <c r="Q44" i="16"/>
  <c r="Q45" i="16"/>
  <c r="Q46" i="16"/>
  <c r="Q47" i="16"/>
  <c r="Q48" i="16"/>
  <c r="Q49" i="16"/>
  <c r="Q50" i="16"/>
  <c r="Q51" i="16"/>
  <c r="Q52" i="16"/>
  <c r="Q53" i="16"/>
  <c r="Q54" i="16"/>
  <c r="Q55" i="16"/>
  <c r="Q56" i="16"/>
  <c r="Q57" i="16"/>
  <c r="Q58" i="16"/>
  <c r="Q59" i="16"/>
  <c r="Q60" i="16"/>
  <c r="Q61" i="16"/>
  <c r="Q62" i="16"/>
  <c r="Q63" i="16"/>
  <c r="Q64" i="16"/>
  <c r="Q65" i="16"/>
  <c r="Q66" i="16"/>
  <c r="Q67" i="16"/>
  <c r="Q68" i="16"/>
  <c r="Q69" i="16"/>
  <c r="Q70" i="16"/>
  <c r="Q71" i="16"/>
  <c r="Q72" i="16"/>
  <c r="Q73" i="16"/>
  <c r="Q74" i="16"/>
  <c r="Q75" i="16"/>
  <c r="Q76" i="16"/>
  <c r="Q77" i="16"/>
  <c r="Q78" i="16"/>
  <c r="Q79" i="16"/>
  <c r="Q80" i="16"/>
  <c r="Q81" i="16"/>
  <c r="Q82" i="16"/>
  <c r="Q83" i="16"/>
  <c r="Q84" i="16"/>
  <c r="Q85" i="16"/>
  <c r="Q86" i="16"/>
  <c r="Q87" i="16"/>
  <c r="Q88" i="16"/>
  <c r="Q89" i="16"/>
  <c r="Q90" i="16"/>
  <c r="Q91" i="16"/>
  <c r="Q92" i="16"/>
  <c r="Q93" i="16"/>
  <c r="Q94" i="16"/>
  <c r="Q95" i="16"/>
  <c r="Q96" i="16"/>
  <c r="Q97" i="16"/>
  <c r="Q98" i="16"/>
  <c r="Q99" i="16"/>
  <c r="Q100" i="16"/>
  <c r="Q101" i="16"/>
  <c r="Q102" i="16"/>
  <c r="Q103" i="16"/>
  <c r="Q104" i="16"/>
  <c r="Q105" i="16"/>
  <c r="Q106" i="16"/>
  <c r="Q107" i="16"/>
  <c r="Q108" i="16"/>
  <c r="Q109" i="16"/>
  <c r="Q110" i="16"/>
  <c r="Q111" i="16"/>
  <c r="Q112" i="16"/>
  <c r="Q113" i="16"/>
  <c r="Q114" i="16"/>
  <c r="Q115" i="16"/>
  <c r="R115" i="16" s="1"/>
  <c r="Q116" i="16"/>
  <c r="Q117" i="16"/>
  <c r="S117" i="16" s="1"/>
  <c r="Q118" i="16"/>
  <c r="S118" i="16" s="1"/>
  <c r="Q119" i="16"/>
  <c r="Q120" i="16"/>
  <c r="Q121" i="16"/>
  <c r="T121" i="16" s="1"/>
  <c r="Q122" i="16"/>
  <c r="Q123" i="16"/>
  <c r="Q124" i="16"/>
  <c r="Q125" i="16"/>
  <c r="T125" i="16" s="1"/>
  <c r="Q126" i="16"/>
  <c r="Q127" i="16"/>
  <c r="Q128" i="16"/>
  <c r="T128" i="16" s="1"/>
  <c r="Q129" i="16"/>
  <c r="Q130" i="16"/>
  <c r="R130" i="16" s="1"/>
  <c r="Q131" i="16"/>
  <c r="T131" i="16" s="1"/>
  <c r="Q132" i="16"/>
  <c r="Q133" i="16"/>
  <c r="Q134" i="16"/>
  <c r="R134" i="16" s="1"/>
  <c r="Q135" i="16"/>
  <c r="Q136" i="16"/>
  <c r="Q137" i="16"/>
  <c r="S137" i="16" s="1"/>
  <c r="Q138" i="16"/>
  <c r="Q139" i="16"/>
  <c r="R139" i="16" s="1"/>
  <c r="Q140" i="16"/>
  <c r="T140" i="16" s="1"/>
  <c r="Q141" i="16"/>
  <c r="Q142" i="16"/>
  <c r="Q143" i="16"/>
  <c r="R143" i="16" s="1"/>
  <c r="Q144" i="16"/>
  <c r="Q145" i="16"/>
  <c r="Q146" i="16"/>
  <c r="S146" i="16" s="1"/>
  <c r="Q147" i="16"/>
  <c r="Q148" i="16"/>
  <c r="Q149" i="16"/>
  <c r="Q150" i="16"/>
  <c r="Q151" i="16"/>
  <c r="Q152" i="16"/>
  <c r="Q153" i="16"/>
  <c r="Q154" i="16"/>
  <c r="Q155" i="16"/>
  <c r="Q156" i="16"/>
  <c r="Q157" i="16"/>
  <c r="Q158" i="16"/>
  <c r="T158" i="16" s="1"/>
  <c r="Q159" i="16"/>
  <c r="T159" i="16" s="1"/>
  <c r="Q160" i="16"/>
  <c r="R160" i="16" s="1"/>
  <c r="Q161" i="16"/>
  <c r="Q162" i="16"/>
  <c r="Q163" i="16"/>
  <c r="Q164" i="16"/>
  <c r="Q165" i="16"/>
  <c r="Q166" i="16"/>
  <c r="Q167" i="16"/>
  <c r="Q168" i="16"/>
  <c r="Q169" i="16"/>
  <c r="Q170" i="16"/>
  <c r="Q171" i="16"/>
  <c r="Q172" i="16"/>
  <c r="Q173" i="16"/>
  <c r="Q174" i="16"/>
  <c r="S174" i="16" s="1"/>
  <c r="Q175" i="16"/>
  <c r="Q176" i="16"/>
  <c r="T176" i="16" s="1"/>
  <c r="Q177" i="16"/>
  <c r="Q178" i="16"/>
  <c r="Q179" i="16"/>
  <c r="Q180" i="16"/>
  <c r="S180" i="16" s="1"/>
  <c r="Q181" i="16"/>
  <c r="Q182" i="16"/>
  <c r="S182" i="16" s="1"/>
  <c r="Q183" i="16"/>
  <c r="Q184" i="16"/>
  <c r="R184" i="16" s="1"/>
  <c r="Q185" i="16"/>
  <c r="T185" i="16" s="1"/>
  <c r="Q186" i="16"/>
  <c r="Q187" i="16"/>
  <c r="Q188" i="16"/>
  <c r="Q189" i="16"/>
  <c r="Q190" i="16"/>
  <c r="Q191" i="16"/>
  <c r="Q192" i="16"/>
  <c r="Q193" i="16"/>
  <c r="Q194" i="16"/>
  <c r="Q195" i="16"/>
  <c r="T195" i="16" s="1"/>
  <c r="Q196" i="16"/>
  <c r="S196" i="16" s="1"/>
  <c r="Q197" i="16"/>
  <c r="S197" i="16" s="1"/>
  <c r="Q198" i="16"/>
  <c r="Q199" i="16"/>
  <c r="Q200" i="16"/>
  <c r="Q201" i="16"/>
  <c r="T201" i="16" s="1"/>
  <c r="Q202" i="16"/>
  <c r="S202" i="16" s="1"/>
  <c r="Q203" i="16"/>
  <c r="Q204" i="16"/>
  <c r="Q205" i="16"/>
  <c r="R205" i="16" s="1"/>
  <c r="Q206" i="16"/>
  <c r="R206" i="16" s="1"/>
  <c r="Q207" i="16"/>
  <c r="Q208" i="16"/>
  <c r="R208" i="16" s="1"/>
  <c r="Q209" i="16"/>
  <c r="T209" i="16" s="1"/>
  <c r="T183" i="15"/>
  <c r="S183" i="15"/>
  <c r="S200" i="15"/>
  <c r="T200" i="15"/>
  <c r="S184" i="15"/>
  <c r="T184" i="15"/>
  <c r="T168" i="15"/>
  <c r="S168" i="15"/>
  <c r="S152" i="15"/>
  <c r="T152" i="15"/>
  <c r="T136" i="15"/>
  <c r="S136" i="15"/>
  <c r="T120" i="15"/>
  <c r="S120" i="15"/>
  <c r="S198" i="15"/>
  <c r="T198" i="15"/>
  <c r="S182" i="15"/>
  <c r="T182" i="15"/>
  <c r="S166" i="15"/>
  <c r="T166" i="15"/>
  <c r="S150" i="15"/>
  <c r="T150" i="15"/>
  <c r="S134" i="15"/>
  <c r="T134" i="15"/>
  <c r="S118" i="15"/>
  <c r="T118" i="15"/>
  <c r="T197" i="15"/>
  <c r="S197" i="15"/>
  <c r="T181" i="15"/>
  <c r="S181" i="15"/>
  <c r="T165" i="15"/>
  <c r="S165" i="15"/>
  <c r="S149" i="15"/>
  <c r="T149" i="15"/>
  <c r="T133" i="15"/>
  <c r="S133" i="15"/>
  <c r="S117" i="15"/>
  <c r="T117" i="15"/>
  <c r="T196" i="15"/>
  <c r="S196" i="15"/>
  <c r="T180" i="15"/>
  <c r="S180" i="15"/>
  <c r="T164" i="15"/>
  <c r="S164" i="15"/>
  <c r="S148" i="15"/>
  <c r="T148" i="15"/>
  <c r="T132" i="15"/>
  <c r="S132" i="15"/>
  <c r="S116" i="15"/>
  <c r="T116" i="15"/>
  <c r="S195" i="15"/>
  <c r="T195" i="15"/>
  <c r="T179" i="15"/>
  <c r="S179" i="15"/>
  <c r="S163" i="15"/>
  <c r="T163" i="15"/>
  <c r="S147" i="15"/>
  <c r="T147" i="15"/>
  <c r="S131" i="15"/>
  <c r="T131" i="15"/>
  <c r="S115" i="15"/>
  <c r="T115" i="15"/>
  <c r="T194" i="15"/>
  <c r="S194" i="15"/>
  <c r="T178" i="15"/>
  <c r="S178" i="15"/>
  <c r="T162" i="15"/>
  <c r="S162" i="15"/>
  <c r="S146" i="15"/>
  <c r="T146" i="15"/>
  <c r="S130" i="15"/>
  <c r="T130" i="15"/>
  <c r="S114" i="15"/>
  <c r="T114" i="15"/>
  <c r="S209" i="15"/>
  <c r="T209" i="15"/>
  <c r="S177" i="15"/>
  <c r="T177" i="15"/>
  <c r="T161" i="15"/>
  <c r="S161" i="15"/>
  <c r="S145" i="15"/>
  <c r="T145" i="15"/>
  <c r="S129" i="15"/>
  <c r="T129" i="15"/>
  <c r="S160" i="15"/>
  <c r="T160" i="15"/>
  <c r="S112" i="15"/>
  <c r="T112" i="15"/>
  <c r="S207" i="15"/>
  <c r="T207" i="15"/>
  <c r="T191" i="15"/>
  <c r="S191" i="15"/>
  <c r="T175" i="15"/>
  <c r="S175" i="15"/>
  <c r="T159" i="15"/>
  <c r="S159" i="15"/>
  <c r="S143" i="15"/>
  <c r="T143" i="15"/>
  <c r="S127" i="15"/>
  <c r="T127" i="15"/>
  <c r="T111" i="15"/>
  <c r="S111" i="15"/>
  <c r="T206" i="15"/>
  <c r="S206" i="15"/>
  <c r="T190" i="15"/>
  <c r="S190" i="15"/>
  <c r="S174" i="15"/>
  <c r="T174" i="15"/>
  <c r="T158" i="15"/>
  <c r="S158" i="15"/>
  <c r="T142" i="15"/>
  <c r="S142" i="15"/>
  <c r="S126" i="15"/>
  <c r="T126" i="15"/>
  <c r="T110" i="15"/>
  <c r="S110" i="15"/>
  <c r="S193" i="15"/>
  <c r="T193" i="15"/>
  <c r="T144" i="15"/>
  <c r="S144" i="15"/>
  <c r="S205" i="15"/>
  <c r="T205" i="15"/>
  <c r="S189" i="15"/>
  <c r="T189" i="15"/>
  <c r="T173" i="15"/>
  <c r="S173" i="15"/>
  <c r="S157" i="15"/>
  <c r="T157" i="15"/>
  <c r="S141" i="15"/>
  <c r="T141" i="15"/>
  <c r="S125" i="15"/>
  <c r="T125" i="15"/>
  <c r="S109" i="15"/>
  <c r="T109" i="15"/>
  <c r="S192" i="15"/>
  <c r="T192" i="15"/>
  <c r="T204" i="15"/>
  <c r="S204" i="15"/>
  <c r="T188" i="15"/>
  <c r="S188" i="15"/>
  <c r="T172" i="15"/>
  <c r="S172" i="15"/>
  <c r="S156" i="15"/>
  <c r="T156" i="15"/>
  <c r="S140" i="15"/>
  <c r="T140" i="15"/>
  <c r="T124" i="15"/>
  <c r="S124" i="15"/>
  <c r="T208" i="15"/>
  <c r="S208" i="15"/>
  <c r="T203" i="15"/>
  <c r="S203" i="15"/>
  <c r="S187" i="15"/>
  <c r="T187" i="15"/>
  <c r="S171" i="15"/>
  <c r="T171" i="15"/>
  <c r="T155" i="15"/>
  <c r="S155" i="15"/>
  <c r="S139" i="15"/>
  <c r="T139" i="15"/>
  <c r="S123" i="15"/>
  <c r="T123" i="15"/>
  <c r="T199" i="15"/>
  <c r="S199" i="15"/>
  <c r="S167" i="15"/>
  <c r="T167" i="15"/>
  <c r="T151" i="15"/>
  <c r="S151" i="15"/>
  <c r="T135" i="15"/>
  <c r="S135" i="15"/>
  <c r="S176" i="15"/>
  <c r="T176" i="15"/>
  <c r="S202" i="15"/>
  <c r="T202" i="15"/>
  <c r="S186" i="15"/>
  <c r="T186" i="15"/>
  <c r="T170" i="15"/>
  <c r="S170" i="15"/>
  <c r="T154" i="15"/>
  <c r="S154" i="15"/>
  <c r="S138" i="15"/>
  <c r="T138" i="15"/>
  <c r="T122" i="15"/>
  <c r="S122" i="15"/>
  <c r="T119" i="15"/>
  <c r="S119" i="15"/>
  <c r="S113" i="15"/>
  <c r="T113" i="15"/>
  <c r="T128" i="15"/>
  <c r="S128" i="15"/>
  <c r="S201" i="15"/>
  <c r="T201" i="15"/>
  <c r="T185" i="15"/>
  <c r="S185" i="15"/>
  <c r="S169" i="15"/>
  <c r="T169" i="15"/>
  <c r="T153" i="15"/>
  <c r="S153" i="15"/>
  <c r="T137" i="15"/>
  <c r="S137" i="15"/>
  <c r="S121" i="15"/>
  <c r="T121" i="15"/>
  <c r="T104" i="15"/>
  <c r="R104" i="15"/>
  <c r="S104" i="15"/>
  <c r="R88" i="15"/>
  <c r="S88" i="15"/>
  <c r="T88" i="15"/>
  <c r="R72" i="15"/>
  <c r="T72" i="15"/>
  <c r="S72" i="15"/>
  <c r="T56" i="15"/>
  <c r="S56" i="15"/>
  <c r="R56" i="15"/>
  <c r="R40" i="15"/>
  <c r="S40" i="15"/>
  <c r="T40" i="15"/>
  <c r="S24" i="15"/>
  <c r="T24" i="15"/>
  <c r="R24" i="15"/>
  <c r="T103" i="15"/>
  <c r="S103" i="15"/>
  <c r="R103" i="15"/>
  <c r="S87" i="15"/>
  <c r="R87" i="15"/>
  <c r="T87" i="15"/>
  <c r="S71" i="15"/>
  <c r="R71" i="15"/>
  <c r="T71" i="15"/>
  <c r="S55" i="15"/>
  <c r="T55" i="15"/>
  <c r="R55" i="15"/>
  <c r="R39" i="15"/>
  <c r="S39" i="15"/>
  <c r="T39" i="15"/>
  <c r="R23" i="15"/>
  <c r="T23" i="15"/>
  <c r="S23" i="15"/>
  <c r="S22" i="15"/>
  <c r="R22" i="15"/>
  <c r="T22" i="15"/>
  <c r="S101" i="15"/>
  <c r="T101" i="15"/>
  <c r="R101" i="15"/>
  <c r="R85" i="15"/>
  <c r="S85" i="15"/>
  <c r="T85" i="15"/>
  <c r="S69" i="15"/>
  <c r="R69" i="15"/>
  <c r="T69" i="15"/>
  <c r="R53" i="15"/>
  <c r="T53" i="15"/>
  <c r="S53" i="15"/>
  <c r="T37" i="15"/>
  <c r="R37" i="15"/>
  <c r="S37" i="15"/>
  <c r="T21" i="15"/>
  <c r="R21" i="15"/>
  <c r="S21" i="15"/>
  <c r="T38" i="15"/>
  <c r="S38" i="15"/>
  <c r="R38" i="15"/>
  <c r="T100" i="15"/>
  <c r="S100" i="15"/>
  <c r="R100" i="15"/>
  <c r="T84" i="15"/>
  <c r="R84" i="15"/>
  <c r="S84" i="15"/>
  <c r="S68" i="15"/>
  <c r="R68" i="15"/>
  <c r="T68" i="15"/>
  <c r="T52" i="15"/>
  <c r="S52" i="15"/>
  <c r="R52" i="15"/>
  <c r="T36" i="15"/>
  <c r="S36" i="15"/>
  <c r="R36" i="15"/>
  <c r="T20" i="15"/>
  <c r="R20" i="15"/>
  <c r="S20" i="15"/>
  <c r="S99" i="15"/>
  <c r="T99" i="15"/>
  <c r="R99" i="15"/>
  <c r="R83" i="15"/>
  <c r="T83" i="15"/>
  <c r="S83" i="15"/>
  <c r="S67" i="15"/>
  <c r="T67" i="15"/>
  <c r="R67" i="15"/>
  <c r="T51" i="15"/>
  <c r="R51" i="15"/>
  <c r="S51" i="15"/>
  <c r="R35" i="15"/>
  <c r="T35" i="15"/>
  <c r="S35" i="15"/>
  <c r="R19" i="15"/>
  <c r="S19" i="15"/>
  <c r="T19" i="15"/>
  <c r="T98" i="15"/>
  <c r="R98" i="15"/>
  <c r="S98" i="15"/>
  <c r="T82" i="15"/>
  <c r="S82" i="15"/>
  <c r="R82" i="15"/>
  <c r="S66" i="15"/>
  <c r="T66" i="15"/>
  <c r="R66" i="15"/>
  <c r="S50" i="15"/>
  <c r="R50" i="15"/>
  <c r="T50" i="15"/>
  <c r="T34" i="15"/>
  <c r="R34" i="15"/>
  <c r="S34" i="15"/>
  <c r="T18" i="15"/>
  <c r="R18" i="15"/>
  <c r="S18" i="15"/>
  <c r="T97" i="15"/>
  <c r="S97" i="15"/>
  <c r="R97" i="15"/>
  <c r="S81" i="15"/>
  <c r="T81" i="15"/>
  <c r="R81" i="15"/>
  <c r="R65" i="15"/>
  <c r="T65" i="15"/>
  <c r="S65" i="15"/>
  <c r="S49" i="15"/>
  <c r="R49" i="15"/>
  <c r="T49" i="15"/>
  <c r="S33" i="15"/>
  <c r="R33" i="15"/>
  <c r="T33" i="15"/>
  <c r="T17" i="15"/>
  <c r="S17" i="15"/>
  <c r="R17" i="15"/>
  <c r="T54" i="15"/>
  <c r="S54" i="15"/>
  <c r="R54" i="15"/>
  <c r="T96" i="15"/>
  <c r="S96" i="15"/>
  <c r="R96" i="15"/>
  <c r="S80" i="15"/>
  <c r="T80" i="15"/>
  <c r="R80" i="15"/>
  <c r="S64" i="15"/>
  <c r="T64" i="15"/>
  <c r="R64" i="15"/>
  <c r="T48" i="15"/>
  <c r="S48" i="15"/>
  <c r="R48" i="15"/>
  <c r="T32" i="15"/>
  <c r="R32" i="15"/>
  <c r="S32" i="15"/>
  <c r="S16" i="15"/>
  <c r="R16" i="15"/>
  <c r="T16" i="15"/>
  <c r="T70" i="15"/>
  <c r="S70" i="15"/>
  <c r="R70" i="15"/>
  <c r="S95" i="15"/>
  <c r="R95" i="15"/>
  <c r="T95" i="15"/>
  <c r="T79" i="15"/>
  <c r="R79" i="15"/>
  <c r="S79" i="15"/>
  <c r="R63" i="15"/>
  <c r="T63" i="15"/>
  <c r="S63" i="15"/>
  <c r="T47" i="15"/>
  <c r="S47" i="15"/>
  <c r="R47" i="15"/>
  <c r="S31" i="15"/>
  <c r="T31" i="15"/>
  <c r="R31" i="15"/>
  <c r="S15" i="15"/>
  <c r="R15" i="15"/>
  <c r="T15" i="15"/>
  <c r="T102" i="15"/>
  <c r="S102" i="15"/>
  <c r="R102" i="15"/>
  <c r="R86" i="15"/>
  <c r="T86" i="15"/>
  <c r="S86" i="15"/>
  <c r="S94" i="15"/>
  <c r="R94" i="15"/>
  <c r="T94" i="15"/>
  <c r="S78" i="15"/>
  <c r="T78" i="15"/>
  <c r="R78" i="15"/>
  <c r="R62" i="15"/>
  <c r="S62" i="15"/>
  <c r="T62" i="15"/>
  <c r="T46" i="15"/>
  <c r="S46" i="15"/>
  <c r="R46" i="15"/>
  <c r="S30" i="15"/>
  <c r="T30" i="15"/>
  <c r="R30" i="15"/>
  <c r="S14" i="15"/>
  <c r="R14" i="15"/>
  <c r="T14" i="15"/>
  <c r="S93" i="15"/>
  <c r="T93" i="15"/>
  <c r="R93" i="15"/>
  <c r="S77" i="15"/>
  <c r="T77" i="15"/>
  <c r="R77" i="15"/>
  <c r="S61" i="15"/>
  <c r="T61" i="15"/>
  <c r="R61" i="15"/>
  <c r="S45" i="15"/>
  <c r="T45" i="15"/>
  <c r="R45" i="15"/>
  <c r="T29" i="15"/>
  <c r="R29" i="15"/>
  <c r="S29" i="15"/>
  <c r="T13" i="15"/>
  <c r="R13" i="15"/>
  <c r="S13" i="15"/>
  <c r="S108" i="15"/>
  <c r="T108" i="15"/>
  <c r="R108" i="15"/>
  <c r="T92" i="15"/>
  <c r="R92" i="15"/>
  <c r="S92" i="15"/>
  <c r="R76" i="15"/>
  <c r="T76" i="15"/>
  <c r="S76" i="15"/>
  <c r="R60" i="15"/>
  <c r="S60" i="15"/>
  <c r="T60" i="15"/>
  <c r="R44" i="15"/>
  <c r="T44" i="15"/>
  <c r="S44" i="15"/>
  <c r="S28" i="15"/>
  <c r="R28" i="15"/>
  <c r="T28" i="15"/>
  <c r="R11" i="15"/>
  <c r="T11" i="15"/>
  <c r="S11" i="15"/>
  <c r="T107" i="15"/>
  <c r="R107" i="15"/>
  <c r="S107" i="15"/>
  <c r="R91" i="15"/>
  <c r="T91" i="15"/>
  <c r="S91" i="15"/>
  <c r="R75" i="15"/>
  <c r="S75" i="15"/>
  <c r="T75" i="15"/>
  <c r="R59" i="15"/>
  <c r="S59" i="15"/>
  <c r="T59" i="15"/>
  <c r="T43" i="15"/>
  <c r="R43" i="15"/>
  <c r="S43" i="15"/>
  <c r="T27" i="15"/>
  <c r="S27" i="15"/>
  <c r="R27" i="15"/>
  <c r="T12" i="15"/>
  <c r="S12" i="15"/>
  <c r="R12" i="15"/>
  <c r="R106" i="15"/>
  <c r="T106" i="15"/>
  <c r="S106" i="15"/>
  <c r="S90" i="15"/>
  <c r="R90" i="15"/>
  <c r="T90" i="15"/>
  <c r="R74" i="15"/>
  <c r="S74" i="15"/>
  <c r="T74" i="15"/>
  <c r="T58" i="15"/>
  <c r="S58" i="15"/>
  <c r="R58" i="15"/>
  <c r="R42" i="15"/>
  <c r="T42" i="15"/>
  <c r="S42" i="15"/>
  <c r="S26" i="15"/>
  <c r="R26" i="15"/>
  <c r="T26" i="15"/>
  <c r="R10" i="15"/>
  <c r="S10" i="15"/>
  <c r="T10" i="15"/>
  <c r="T105" i="15"/>
  <c r="R105" i="15"/>
  <c r="S105" i="15"/>
  <c r="R89" i="15"/>
  <c r="S89" i="15"/>
  <c r="T89" i="15"/>
  <c r="R73" i="15"/>
  <c r="T73" i="15"/>
  <c r="S73" i="15"/>
  <c r="R57" i="15"/>
  <c r="T57" i="15"/>
  <c r="S57" i="15"/>
  <c r="S41" i="15"/>
  <c r="T41" i="15"/>
  <c r="R41" i="15"/>
  <c r="R25" i="15"/>
  <c r="T25" i="15"/>
  <c r="S25" i="15"/>
  <c r="R9" i="15"/>
  <c r="S9" i="15"/>
  <c r="T9" i="15"/>
  <c r="P8" i="11" a="1"/>
  <c r="P8" i="11" l="1"/>
  <c r="U5" i="11"/>
  <c r="S94" i="16"/>
  <c r="T94" i="16"/>
  <c r="R94" i="16"/>
  <c r="T78" i="16"/>
  <c r="R78" i="16"/>
  <c r="S78" i="16"/>
  <c r="T62" i="16"/>
  <c r="S62" i="16"/>
  <c r="R62" i="16"/>
  <c r="T46" i="16"/>
  <c r="R46" i="16"/>
  <c r="S46" i="16"/>
  <c r="T30" i="16"/>
  <c r="R30" i="16"/>
  <c r="S30" i="16"/>
  <c r="T14" i="16"/>
  <c r="R14" i="16"/>
  <c r="S14" i="16"/>
  <c r="J103" i="16"/>
  <c r="H103" i="16"/>
  <c r="I103" i="16"/>
  <c r="H87" i="16"/>
  <c r="J87" i="16"/>
  <c r="I87" i="16"/>
  <c r="I71" i="16"/>
  <c r="J71" i="16"/>
  <c r="H71" i="16"/>
  <c r="H55" i="16"/>
  <c r="J55" i="16"/>
  <c r="I55" i="16"/>
  <c r="I39" i="16"/>
  <c r="H39" i="16"/>
  <c r="J39" i="16"/>
  <c r="I23" i="16"/>
  <c r="H23" i="16"/>
  <c r="J23" i="16"/>
  <c r="R93" i="16"/>
  <c r="T93" i="16"/>
  <c r="S93" i="16"/>
  <c r="S77" i="16"/>
  <c r="R77" i="16"/>
  <c r="T77" i="16"/>
  <c r="S61" i="16"/>
  <c r="R61" i="16"/>
  <c r="T61" i="16"/>
  <c r="R45" i="16"/>
  <c r="T45" i="16"/>
  <c r="S45" i="16"/>
  <c r="T29" i="16"/>
  <c r="R29" i="16"/>
  <c r="S29" i="16"/>
  <c r="T13" i="16"/>
  <c r="R13" i="16"/>
  <c r="S13" i="16"/>
  <c r="H102" i="16"/>
  <c r="I102" i="16"/>
  <c r="J102" i="16"/>
  <c r="I86" i="16"/>
  <c r="H86" i="16"/>
  <c r="J86" i="16"/>
  <c r="H70" i="16"/>
  <c r="I70" i="16"/>
  <c r="J70" i="16"/>
  <c r="H54" i="16"/>
  <c r="I54" i="16"/>
  <c r="J54" i="16"/>
  <c r="J38" i="16"/>
  <c r="H38" i="16"/>
  <c r="I38" i="16"/>
  <c r="J22" i="16"/>
  <c r="H22" i="16"/>
  <c r="I22" i="16"/>
  <c r="R108" i="16"/>
  <c r="T108" i="16"/>
  <c r="S108" i="16"/>
  <c r="T92" i="16"/>
  <c r="S92" i="16"/>
  <c r="R92" i="16"/>
  <c r="T76" i="16"/>
  <c r="S76" i="16"/>
  <c r="R76" i="16"/>
  <c r="R60" i="16"/>
  <c r="S60" i="16"/>
  <c r="T60" i="16"/>
  <c r="R44" i="16"/>
  <c r="S44" i="16"/>
  <c r="T44" i="16"/>
  <c r="S28" i="16"/>
  <c r="T28" i="16"/>
  <c r="R28" i="16"/>
  <c r="R12" i="16"/>
  <c r="T12" i="16"/>
  <c r="S12" i="16"/>
  <c r="J101" i="16"/>
  <c r="H101" i="16"/>
  <c r="I101" i="16"/>
  <c r="J85" i="16"/>
  <c r="I85" i="16"/>
  <c r="H85" i="16"/>
  <c r="I69" i="16"/>
  <c r="H69" i="16"/>
  <c r="J69" i="16"/>
  <c r="I53" i="16"/>
  <c r="H53" i="16"/>
  <c r="J53" i="16"/>
  <c r="I37" i="16"/>
  <c r="H37" i="16"/>
  <c r="J37" i="16"/>
  <c r="I21" i="16"/>
  <c r="J21" i="16"/>
  <c r="H21" i="16"/>
  <c r="T107" i="16"/>
  <c r="S107" i="16"/>
  <c r="R107" i="16"/>
  <c r="R91" i="16"/>
  <c r="S91" i="16"/>
  <c r="T91" i="16"/>
  <c r="T75" i="16"/>
  <c r="R75" i="16"/>
  <c r="S75" i="16"/>
  <c r="S59" i="16"/>
  <c r="T59" i="16"/>
  <c r="R59" i="16"/>
  <c r="S43" i="16"/>
  <c r="T43" i="16"/>
  <c r="R43" i="16"/>
  <c r="S27" i="16"/>
  <c r="T27" i="16"/>
  <c r="R27" i="16"/>
  <c r="T11" i="16"/>
  <c r="S11" i="16"/>
  <c r="R11" i="16"/>
  <c r="J100" i="16"/>
  <c r="H100" i="16"/>
  <c r="I100" i="16"/>
  <c r="I84" i="16"/>
  <c r="H84" i="16"/>
  <c r="J84" i="16"/>
  <c r="I68" i="16"/>
  <c r="H68" i="16"/>
  <c r="J68" i="16"/>
  <c r="H52" i="16"/>
  <c r="J52" i="16"/>
  <c r="I52" i="16"/>
  <c r="I36" i="16"/>
  <c r="H36" i="16"/>
  <c r="J36" i="16"/>
  <c r="H20" i="16"/>
  <c r="J20" i="16"/>
  <c r="I20" i="16"/>
  <c r="S106" i="16"/>
  <c r="T106" i="16"/>
  <c r="R106" i="16"/>
  <c r="T90" i="16"/>
  <c r="S90" i="16"/>
  <c r="R90" i="16"/>
  <c r="R74" i="16"/>
  <c r="T74" i="16"/>
  <c r="S74" i="16"/>
  <c r="R58" i="16"/>
  <c r="T58" i="16"/>
  <c r="S58" i="16"/>
  <c r="S42" i="16"/>
  <c r="R42" i="16"/>
  <c r="T42" i="16"/>
  <c r="S26" i="16"/>
  <c r="R26" i="16"/>
  <c r="T26" i="16"/>
  <c r="S10" i="16"/>
  <c r="R10" i="16"/>
  <c r="T10" i="16"/>
  <c r="J99" i="16"/>
  <c r="I99" i="16"/>
  <c r="H99" i="16"/>
  <c r="J83" i="16"/>
  <c r="H83" i="16"/>
  <c r="I83" i="16"/>
  <c r="H67" i="16"/>
  <c r="I67" i="16"/>
  <c r="J67" i="16"/>
  <c r="H51" i="16"/>
  <c r="J51" i="16"/>
  <c r="I51" i="16"/>
  <c r="J35" i="16"/>
  <c r="H35" i="16"/>
  <c r="I35" i="16"/>
  <c r="J19" i="16"/>
  <c r="H19" i="16"/>
  <c r="I19" i="16"/>
  <c r="S105" i="16"/>
  <c r="R105" i="16"/>
  <c r="T105" i="16"/>
  <c r="S89" i="16"/>
  <c r="R89" i="16"/>
  <c r="T89" i="16"/>
  <c r="R73" i="16"/>
  <c r="T73" i="16"/>
  <c r="S73" i="16"/>
  <c r="R57" i="16"/>
  <c r="T57" i="16"/>
  <c r="S57" i="16"/>
  <c r="R41" i="16"/>
  <c r="S41" i="16"/>
  <c r="T41" i="16"/>
  <c r="R25" i="16"/>
  <c r="S25" i="16"/>
  <c r="T25" i="16"/>
  <c r="S9" i="16"/>
  <c r="R9" i="16"/>
  <c r="T9" i="16"/>
  <c r="J98" i="16"/>
  <c r="H98" i="16"/>
  <c r="I98" i="16"/>
  <c r="J82" i="16"/>
  <c r="I82" i="16"/>
  <c r="H82" i="16"/>
  <c r="H66" i="16"/>
  <c r="I66" i="16"/>
  <c r="J66" i="16"/>
  <c r="I50" i="16"/>
  <c r="H50" i="16"/>
  <c r="J50" i="16"/>
  <c r="I34" i="16"/>
  <c r="J34" i="16"/>
  <c r="H34" i="16"/>
  <c r="J18" i="16"/>
  <c r="I18" i="16"/>
  <c r="H18" i="16"/>
  <c r="R104" i="16"/>
  <c r="T104" i="16"/>
  <c r="S104" i="16"/>
  <c r="S88" i="16"/>
  <c r="R88" i="16"/>
  <c r="T88" i="16"/>
  <c r="S72" i="16"/>
  <c r="T72" i="16"/>
  <c r="R72" i="16"/>
  <c r="S56" i="16"/>
  <c r="R56" i="16"/>
  <c r="T56" i="16"/>
  <c r="S40" i="16"/>
  <c r="T40" i="16"/>
  <c r="R40" i="16"/>
  <c r="R24" i="16"/>
  <c r="S24" i="16"/>
  <c r="T24" i="16"/>
  <c r="J97" i="16"/>
  <c r="I97" i="16"/>
  <c r="H97" i="16"/>
  <c r="I81" i="16"/>
  <c r="H81" i="16"/>
  <c r="J81" i="16"/>
  <c r="J65" i="16"/>
  <c r="H65" i="16"/>
  <c r="I65" i="16"/>
  <c r="I49" i="16"/>
  <c r="J49" i="16"/>
  <c r="H49" i="16"/>
  <c r="H33" i="16"/>
  <c r="I33" i="16"/>
  <c r="J33" i="16"/>
  <c r="J17" i="16"/>
  <c r="I17" i="16"/>
  <c r="H17" i="16"/>
  <c r="T103" i="16"/>
  <c r="S103" i="16"/>
  <c r="R103" i="16"/>
  <c r="T87" i="16"/>
  <c r="S87" i="16"/>
  <c r="R87" i="16"/>
  <c r="T71" i="16"/>
  <c r="R71" i="16"/>
  <c r="S71" i="16"/>
  <c r="T55" i="16"/>
  <c r="S55" i="16"/>
  <c r="R55" i="16"/>
  <c r="T39" i="16"/>
  <c r="S39" i="16"/>
  <c r="R39" i="16"/>
  <c r="S23" i="16"/>
  <c r="R23" i="16"/>
  <c r="T23" i="16"/>
  <c r="J96" i="16"/>
  <c r="H96" i="16"/>
  <c r="I96" i="16"/>
  <c r="I80" i="16"/>
  <c r="J80" i="16"/>
  <c r="H80" i="16"/>
  <c r="I64" i="16"/>
  <c r="J64" i="16"/>
  <c r="H64" i="16"/>
  <c r="H48" i="16"/>
  <c r="J48" i="16"/>
  <c r="I48" i="16"/>
  <c r="H32" i="16"/>
  <c r="J32" i="16"/>
  <c r="I32" i="16"/>
  <c r="I16" i="16"/>
  <c r="H16" i="16"/>
  <c r="J16" i="16"/>
  <c r="T102" i="16"/>
  <c r="S102" i="16"/>
  <c r="R102" i="16"/>
  <c r="R86" i="16"/>
  <c r="T86" i="16"/>
  <c r="S86" i="16"/>
  <c r="S70" i="16"/>
  <c r="R70" i="16"/>
  <c r="T70" i="16"/>
  <c r="T54" i="16"/>
  <c r="R54" i="16"/>
  <c r="S54" i="16"/>
  <c r="T38" i="16"/>
  <c r="R38" i="16"/>
  <c r="S38" i="16"/>
  <c r="S22" i="16"/>
  <c r="R22" i="16"/>
  <c r="T22" i="16"/>
  <c r="I95" i="16"/>
  <c r="J95" i="16"/>
  <c r="H95" i="16"/>
  <c r="H79" i="16"/>
  <c r="J79" i="16"/>
  <c r="I79" i="16"/>
  <c r="I63" i="16"/>
  <c r="J63" i="16"/>
  <c r="H63" i="16"/>
  <c r="J47" i="16"/>
  <c r="I47" i="16"/>
  <c r="H47" i="16"/>
  <c r="J31" i="16"/>
  <c r="I31" i="16"/>
  <c r="H31" i="16"/>
  <c r="I15" i="16"/>
  <c r="H15" i="16"/>
  <c r="J15" i="16"/>
  <c r="S101" i="16"/>
  <c r="T101" i="16"/>
  <c r="R101" i="16"/>
  <c r="S85" i="16"/>
  <c r="T85" i="16"/>
  <c r="R85" i="16"/>
  <c r="R69" i="16"/>
  <c r="T69" i="16"/>
  <c r="S69" i="16"/>
  <c r="S53" i="16"/>
  <c r="T53" i="16"/>
  <c r="R53" i="16"/>
  <c r="T37" i="16"/>
  <c r="S37" i="16"/>
  <c r="R37" i="16"/>
  <c r="R21" i="16"/>
  <c r="T21" i="16"/>
  <c r="S21" i="16"/>
  <c r="H94" i="16"/>
  <c r="I94" i="16"/>
  <c r="J94" i="16"/>
  <c r="J78" i="16"/>
  <c r="I78" i="16"/>
  <c r="H78" i="16"/>
  <c r="J62" i="16"/>
  <c r="I62" i="16"/>
  <c r="H62" i="16"/>
  <c r="I46" i="16"/>
  <c r="J46" i="16"/>
  <c r="H46" i="16"/>
  <c r="H30" i="16"/>
  <c r="I30" i="16"/>
  <c r="J30" i="16"/>
  <c r="H14" i="16"/>
  <c r="I14" i="16"/>
  <c r="J14" i="16"/>
  <c r="S100" i="16"/>
  <c r="T100" i="16"/>
  <c r="R100" i="16"/>
  <c r="S84" i="16"/>
  <c r="R84" i="16"/>
  <c r="T84" i="16"/>
  <c r="S68" i="16"/>
  <c r="R68" i="16"/>
  <c r="T68" i="16"/>
  <c r="S52" i="16"/>
  <c r="T52" i="16"/>
  <c r="R52" i="16"/>
  <c r="R36" i="16"/>
  <c r="S36" i="16"/>
  <c r="T36" i="16"/>
  <c r="S20" i="16"/>
  <c r="R20" i="16"/>
  <c r="T20" i="16"/>
  <c r="I93" i="16"/>
  <c r="H93" i="16"/>
  <c r="J93" i="16"/>
  <c r="I77" i="16"/>
  <c r="J77" i="16"/>
  <c r="H77" i="16"/>
  <c r="H61" i="16"/>
  <c r="J61" i="16"/>
  <c r="I61" i="16"/>
  <c r="I45" i="16"/>
  <c r="H45" i="16"/>
  <c r="J45" i="16"/>
  <c r="I29" i="16"/>
  <c r="J29" i="16"/>
  <c r="H29" i="16"/>
  <c r="H13" i="16"/>
  <c r="I13" i="16"/>
  <c r="J13" i="16"/>
  <c r="R99" i="16"/>
  <c r="T99" i="16"/>
  <c r="S99" i="16"/>
  <c r="T83" i="16"/>
  <c r="R83" i="16"/>
  <c r="S83" i="16"/>
  <c r="S67" i="16"/>
  <c r="T67" i="16"/>
  <c r="R67" i="16"/>
  <c r="S51" i="16"/>
  <c r="R51" i="16"/>
  <c r="T51" i="16"/>
  <c r="T35" i="16"/>
  <c r="S35" i="16"/>
  <c r="R35" i="16"/>
  <c r="S19" i="16"/>
  <c r="R19" i="16"/>
  <c r="T19" i="16"/>
  <c r="I108" i="16"/>
  <c r="J108" i="16"/>
  <c r="H108" i="16"/>
  <c r="I92" i="16"/>
  <c r="J92" i="16"/>
  <c r="H92" i="16"/>
  <c r="H76" i="16"/>
  <c r="J76" i="16"/>
  <c r="I76" i="16"/>
  <c r="H60" i="16"/>
  <c r="J60" i="16"/>
  <c r="I60" i="16"/>
  <c r="I44" i="16"/>
  <c r="J44" i="16"/>
  <c r="H44" i="16"/>
  <c r="J28" i="16"/>
  <c r="H28" i="16"/>
  <c r="I28" i="16"/>
  <c r="I11" i="16"/>
  <c r="H11" i="16"/>
  <c r="J11" i="16"/>
  <c r="T98" i="16"/>
  <c r="S98" i="16"/>
  <c r="R98" i="16"/>
  <c r="R82" i="16"/>
  <c r="S82" i="16"/>
  <c r="T82" i="16"/>
  <c r="T66" i="16"/>
  <c r="S66" i="16"/>
  <c r="R66" i="16"/>
  <c r="S50" i="16"/>
  <c r="T50" i="16"/>
  <c r="R50" i="16"/>
  <c r="S34" i="16"/>
  <c r="T34" i="16"/>
  <c r="R34" i="16"/>
  <c r="T18" i="16"/>
  <c r="S18" i="16"/>
  <c r="R18" i="16"/>
  <c r="H107" i="16"/>
  <c r="J107" i="16"/>
  <c r="I107" i="16"/>
  <c r="J91" i="16"/>
  <c r="I91" i="16"/>
  <c r="H91" i="16"/>
  <c r="H75" i="16"/>
  <c r="J75" i="16"/>
  <c r="I75" i="16"/>
  <c r="I59" i="16"/>
  <c r="J59" i="16"/>
  <c r="H59" i="16"/>
  <c r="I43" i="16"/>
  <c r="J43" i="16"/>
  <c r="H43" i="16"/>
  <c r="J27" i="16"/>
  <c r="H27" i="16"/>
  <c r="I27" i="16"/>
  <c r="H10" i="16"/>
  <c r="I10" i="16"/>
  <c r="J10" i="16"/>
  <c r="R97" i="16"/>
  <c r="T97" i="16"/>
  <c r="S97" i="16"/>
  <c r="T81" i="16"/>
  <c r="R81" i="16"/>
  <c r="S81" i="16"/>
  <c r="S65" i="16"/>
  <c r="T65" i="16"/>
  <c r="R65" i="16"/>
  <c r="T49" i="16"/>
  <c r="R49" i="16"/>
  <c r="S49" i="16"/>
  <c r="T33" i="16"/>
  <c r="R33" i="16"/>
  <c r="S33" i="16"/>
  <c r="T17" i="16"/>
  <c r="S17" i="16"/>
  <c r="R17" i="16"/>
  <c r="J106" i="16"/>
  <c r="I106" i="16"/>
  <c r="H106" i="16"/>
  <c r="H90" i="16"/>
  <c r="J90" i="16"/>
  <c r="I90" i="16"/>
  <c r="H74" i="16"/>
  <c r="J74" i="16"/>
  <c r="I74" i="16"/>
  <c r="J58" i="16"/>
  <c r="H58" i="16"/>
  <c r="I58" i="16"/>
  <c r="H42" i="16"/>
  <c r="I42" i="16"/>
  <c r="J42" i="16"/>
  <c r="H26" i="16"/>
  <c r="J26" i="16"/>
  <c r="I26" i="16"/>
  <c r="H9" i="16"/>
  <c r="J9" i="16"/>
  <c r="I9" i="16"/>
  <c r="S96" i="16"/>
  <c r="R96" i="16"/>
  <c r="T96" i="16"/>
  <c r="T80" i="16"/>
  <c r="S80" i="16"/>
  <c r="R80" i="16"/>
  <c r="R64" i="16"/>
  <c r="T64" i="16"/>
  <c r="S64" i="16"/>
  <c r="T48" i="16"/>
  <c r="S48" i="16"/>
  <c r="R48" i="16"/>
  <c r="S32" i="16"/>
  <c r="T32" i="16"/>
  <c r="R32" i="16"/>
  <c r="T16" i="16"/>
  <c r="R16" i="16"/>
  <c r="S16" i="16"/>
  <c r="I105" i="16"/>
  <c r="J105" i="16"/>
  <c r="H105" i="16"/>
  <c r="I89" i="16"/>
  <c r="J89" i="16"/>
  <c r="H89" i="16"/>
  <c r="J73" i="16"/>
  <c r="I73" i="16"/>
  <c r="H73" i="16"/>
  <c r="I57" i="16"/>
  <c r="H57" i="16"/>
  <c r="J57" i="16"/>
  <c r="I41" i="16"/>
  <c r="H41" i="16"/>
  <c r="J41" i="16"/>
  <c r="I25" i="16"/>
  <c r="H25" i="16"/>
  <c r="J25" i="16"/>
  <c r="J12" i="16"/>
  <c r="I12" i="16"/>
  <c r="H12" i="16"/>
  <c r="T95" i="16"/>
  <c r="S95" i="16"/>
  <c r="R95" i="16"/>
  <c r="S79" i="16"/>
  <c r="R79" i="16"/>
  <c r="T79" i="16"/>
  <c r="T63" i="16"/>
  <c r="R63" i="16"/>
  <c r="S63" i="16"/>
  <c r="R47" i="16"/>
  <c r="T47" i="16"/>
  <c r="S47" i="16"/>
  <c r="T31" i="16"/>
  <c r="S31" i="16"/>
  <c r="R31" i="16"/>
  <c r="T15" i="16"/>
  <c r="S15" i="16"/>
  <c r="R15" i="16"/>
  <c r="J104" i="16"/>
  <c r="H104" i="16"/>
  <c r="I104" i="16"/>
  <c r="H88" i="16"/>
  <c r="J88" i="16"/>
  <c r="I88" i="16"/>
  <c r="H72" i="16"/>
  <c r="I72" i="16"/>
  <c r="J72" i="16"/>
  <c r="H56" i="16"/>
  <c r="J56" i="16"/>
  <c r="I56" i="16"/>
  <c r="H40" i="16"/>
  <c r="J40" i="16"/>
  <c r="I40" i="16"/>
  <c r="J24" i="16"/>
  <c r="H24" i="16"/>
  <c r="I24" i="16"/>
  <c r="G7" i="6"/>
  <c r="R7" i="6" s="1"/>
  <c r="Q4" i="6"/>
  <c r="N59" i="6" l="1"/>
  <c r="C15" i="6"/>
  <c r="C7" i="6"/>
  <c r="C8" i="6" s="1"/>
  <c r="C10" i="6" s="1"/>
  <c r="D20" i="15" l="1"/>
  <c r="C3" i="15"/>
  <c r="C11" i="6"/>
  <c r="C16" i="6" s="1"/>
  <c r="C9" i="6"/>
  <c r="C5" i="15" l="1"/>
  <c r="C6" i="15"/>
  <c r="C4" i="15"/>
  <c r="C7" i="15" s="1"/>
  <c r="C8" i="15" s="1"/>
  <c r="U3" i="6" s="1"/>
  <c r="N19" i="6"/>
  <c r="N35" i="6"/>
  <c r="N51" i="6"/>
  <c r="N54" i="6"/>
  <c r="N55" i="6"/>
  <c r="N49" i="6"/>
  <c r="N34" i="6"/>
  <c r="N20" i="6"/>
  <c r="N36" i="6"/>
  <c r="N52" i="6"/>
  <c r="N38" i="6"/>
  <c r="N24" i="6"/>
  <c r="N25" i="6"/>
  <c r="N8" i="6"/>
  <c r="N27" i="6"/>
  <c r="N13" i="6"/>
  <c r="N30" i="6"/>
  <c r="N47" i="6"/>
  <c r="N16" i="6"/>
  <c r="N50" i="6"/>
  <c r="N21" i="6"/>
  <c r="N37" i="6"/>
  <c r="N53" i="6"/>
  <c r="N39" i="6"/>
  <c r="N40" i="6"/>
  <c r="N41" i="6"/>
  <c r="N26" i="6"/>
  <c r="N12" i="6"/>
  <c r="N29" i="6"/>
  <c r="N31" i="6"/>
  <c r="N48" i="6"/>
  <c r="N17" i="6"/>
  <c r="N22" i="6"/>
  <c r="N56" i="6"/>
  <c r="N9" i="6"/>
  <c r="N57" i="6"/>
  <c r="N10" i="6"/>
  <c r="N43" i="6"/>
  <c r="N28" i="6"/>
  <c r="N46" i="6"/>
  <c r="N15" i="6"/>
  <c r="N33" i="6"/>
  <c r="N18" i="6"/>
  <c r="N23" i="6"/>
  <c r="N42" i="6"/>
  <c r="N11" i="6"/>
  <c r="N44" i="6"/>
  <c r="N45" i="6"/>
  <c r="N14" i="6"/>
  <c r="N32" i="6"/>
  <c r="C21" i="15" l="1"/>
  <c r="G2" i="15" s="1"/>
  <c r="J3" i="15" s="1"/>
  <c r="B36" i="6"/>
  <c r="I41" i="6"/>
  <c r="H41" i="6" s="1"/>
  <c r="I25" i="6"/>
  <c r="H25" i="6" s="1"/>
  <c r="I15" i="6"/>
  <c r="H15" i="6" s="1"/>
  <c r="I42" i="6"/>
  <c r="I45" i="6"/>
  <c r="H45" i="6" s="1"/>
  <c r="I44" i="6"/>
  <c r="H44" i="6" s="1"/>
  <c r="I48" i="6"/>
  <c r="H48" i="6" s="1"/>
  <c r="I29" i="6"/>
  <c r="H29" i="6" s="1"/>
  <c r="I13" i="6"/>
  <c r="H13" i="6" s="1"/>
  <c r="I26" i="6"/>
  <c r="H26" i="6" s="1"/>
  <c r="I57" i="6"/>
  <c r="I9" i="6"/>
  <c r="H9" i="6" s="1"/>
  <c r="I32" i="6"/>
  <c r="H32" i="6" s="1"/>
  <c r="I31" i="6"/>
  <c r="I46" i="6"/>
  <c r="H46" i="6" s="1"/>
  <c r="I10" i="6"/>
  <c r="H10" i="6" s="1"/>
  <c r="I16" i="6"/>
  <c r="H16" i="6" s="1"/>
  <c r="I47" i="6"/>
  <c r="H47" i="6" s="1"/>
  <c r="I14" i="6"/>
  <c r="H14" i="6" s="1"/>
  <c r="I30" i="6"/>
  <c r="H30" i="6" s="1"/>
  <c r="I36" i="6"/>
  <c r="H36" i="6" s="1"/>
  <c r="I53" i="6"/>
  <c r="I21" i="6"/>
  <c r="H21" i="6" s="1"/>
  <c r="I55" i="6"/>
  <c r="H55" i="6" s="1"/>
  <c r="I8" i="6"/>
  <c r="I24" i="6"/>
  <c r="H24" i="6" s="1"/>
  <c r="I34" i="6"/>
  <c r="H34" i="6" s="1"/>
  <c r="I50" i="6"/>
  <c r="H50" i="6" s="1"/>
  <c r="I54" i="6"/>
  <c r="H54" i="6" s="1"/>
  <c r="I27" i="6"/>
  <c r="H27" i="6" s="1"/>
  <c r="I52" i="6"/>
  <c r="H52" i="6" s="1"/>
  <c r="I39" i="6"/>
  <c r="H39" i="6" s="1"/>
  <c r="I49" i="6"/>
  <c r="H49" i="6" s="1"/>
  <c r="I51" i="6"/>
  <c r="H51" i="6" s="1"/>
  <c r="I23" i="6"/>
  <c r="H23" i="6" s="1"/>
  <c r="I18" i="6"/>
  <c r="H18" i="6" s="1"/>
  <c r="I33" i="6"/>
  <c r="H33" i="6" s="1"/>
  <c r="I40" i="6"/>
  <c r="H40" i="6" s="1"/>
  <c r="I28" i="6"/>
  <c r="H28" i="6" s="1"/>
  <c r="I43" i="6"/>
  <c r="H43" i="6" s="1"/>
  <c r="I56" i="6"/>
  <c r="H56" i="6" s="1"/>
  <c r="I35" i="6"/>
  <c r="H35" i="6" s="1"/>
  <c r="I17" i="6"/>
  <c r="I38" i="6"/>
  <c r="H38" i="6" s="1"/>
  <c r="I20" i="6"/>
  <c r="H20" i="6" s="1"/>
  <c r="I37" i="6"/>
  <c r="H37" i="6" s="1"/>
  <c r="I22" i="6"/>
  <c r="H22" i="6" s="1"/>
  <c r="I19" i="6"/>
  <c r="H19" i="6" s="1"/>
  <c r="J4" i="15" l="1"/>
  <c r="J5" i="15" s="1"/>
  <c r="H31" i="6"/>
  <c r="H57" i="6"/>
  <c r="H42" i="6"/>
  <c r="H53" i="6"/>
  <c r="H8" i="6"/>
  <c r="H17" i="6"/>
  <c r="G14" i="15" l="1"/>
  <c r="G11" i="15"/>
  <c r="G13" i="15"/>
  <c r="G12" i="15"/>
  <c r="G9" i="15"/>
  <c r="G10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8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G182" i="15"/>
  <c r="G183" i="15"/>
  <c r="G184" i="15"/>
  <c r="G185" i="15"/>
  <c r="G186" i="15"/>
  <c r="G187" i="15"/>
  <c r="G188" i="15"/>
  <c r="G189" i="15"/>
  <c r="G190" i="15"/>
  <c r="G191" i="15"/>
  <c r="G192" i="15"/>
  <c r="G193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I11" i="6"/>
  <c r="I12" i="6"/>
  <c r="H12" i="6" s="1"/>
  <c r="H199" i="15" l="1"/>
  <c r="I199" i="15"/>
  <c r="J199" i="15"/>
  <c r="H182" i="15"/>
  <c r="J182" i="15"/>
  <c r="I182" i="15"/>
  <c r="J165" i="15"/>
  <c r="I165" i="15"/>
  <c r="H165" i="15"/>
  <c r="H120" i="15"/>
  <c r="I120" i="15"/>
  <c r="J120" i="15"/>
  <c r="I149" i="15"/>
  <c r="H149" i="15"/>
  <c r="J149" i="15"/>
  <c r="J183" i="15"/>
  <c r="H183" i="15"/>
  <c r="I183" i="15"/>
  <c r="J134" i="15"/>
  <c r="H134" i="15"/>
  <c r="I134" i="15"/>
  <c r="H117" i="15"/>
  <c r="J117" i="15"/>
  <c r="I117" i="15"/>
  <c r="H116" i="15"/>
  <c r="J116" i="15"/>
  <c r="I116" i="15"/>
  <c r="I179" i="15"/>
  <c r="J179" i="15"/>
  <c r="H179" i="15"/>
  <c r="H130" i="15"/>
  <c r="I130" i="15"/>
  <c r="J130" i="15"/>
  <c r="J168" i="15"/>
  <c r="I168" i="15"/>
  <c r="H168" i="15"/>
  <c r="J197" i="15"/>
  <c r="H197" i="15"/>
  <c r="I197" i="15"/>
  <c r="H164" i="15"/>
  <c r="J164" i="15"/>
  <c r="I164" i="15"/>
  <c r="H115" i="15"/>
  <c r="J115" i="15"/>
  <c r="I115" i="15"/>
  <c r="J192" i="15"/>
  <c r="H192" i="15"/>
  <c r="I192" i="15"/>
  <c r="J184" i="15"/>
  <c r="I184" i="15"/>
  <c r="H184" i="15"/>
  <c r="H114" i="15"/>
  <c r="I114" i="15"/>
  <c r="J114" i="15"/>
  <c r="H145" i="15"/>
  <c r="I145" i="15"/>
  <c r="J145" i="15"/>
  <c r="H144" i="15"/>
  <c r="I144" i="15"/>
  <c r="J144" i="15"/>
  <c r="H111" i="15"/>
  <c r="I111" i="15"/>
  <c r="J111" i="15"/>
  <c r="H180" i="15"/>
  <c r="I180" i="15"/>
  <c r="J180" i="15"/>
  <c r="I147" i="15"/>
  <c r="H147" i="15"/>
  <c r="J147" i="15"/>
  <c r="H161" i="15"/>
  <c r="J161" i="15"/>
  <c r="I161" i="15"/>
  <c r="I176" i="15"/>
  <c r="H176" i="15"/>
  <c r="J176" i="15"/>
  <c r="I207" i="15"/>
  <c r="H207" i="15"/>
  <c r="J207" i="15"/>
  <c r="H158" i="15"/>
  <c r="I158" i="15"/>
  <c r="J158" i="15"/>
  <c r="I110" i="15"/>
  <c r="J110" i="15"/>
  <c r="H110" i="15"/>
  <c r="H162" i="15"/>
  <c r="I162" i="15"/>
  <c r="J162" i="15"/>
  <c r="H193" i="15"/>
  <c r="J193" i="15"/>
  <c r="I193" i="15"/>
  <c r="J191" i="15"/>
  <c r="H191" i="15"/>
  <c r="I191" i="15"/>
  <c r="J206" i="15"/>
  <c r="H206" i="15"/>
  <c r="I206" i="15"/>
  <c r="I173" i="15"/>
  <c r="J173" i="15"/>
  <c r="H173" i="15"/>
  <c r="H141" i="15"/>
  <c r="I141" i="15"/>
  <c r="J141" i="15"/>
  <c r="H125" i="15"/>
  <c r="I125" i="15"/>
  <c r="J125" i="15"/>
  <c r="H109" i="15"/>
  <c r="I109" i="15"/>
  <c r="J109" i="15"/>
  <c r="I152" i="15"/>
  <c r="J152" i="15"/>
  <c r="H152" i="15"/>
  <c r="I119" i="15"/>
  <c r="J119" i="15"/>
  <c r="H119" i="15"/>
  <c r="I166" i="15"/>
  <c r="H166" i="15"/>
  <c r="J166" i="15"/>
  <c r="J148" i="15"/>
  <c r="H148" i="15"/>
  <c r="I148" i="15"/>
  <c r="J178" i="15"/>
  <c r="H178" i="15"/>
  <c r="I178" i="15"/>
  <c r="H209" i="15"/>
  <c r="J209" i="15"/>
  <c r="I209" i="15"/>
  <c r="I208" i="15"/>
  <c r="H208" i="15"/>
  <c r="J208" i="15"/>
  <c r="J128" i="15"/>
  <c r="I128" i="15"/>
  <c r="H128" i="15"/>
  <c r="J143" i="15"/>
  <c r="H143" i="15"/>
  <c r="I143" i="15"/>
  <c r="J142" i="15"/>
  <c r="H142" i="15"/>
  <c r="I142" i="15"/>
  <c r="H204" i="15"/>
  <c r="I204" i="15"/>
  <c r="J204" i="15"/>
  <c r="H156" i="15"/>
  <c r="I156" i="15"/>
  <c r="J156" i="15"/>
  <c r="J140" i="15"/>
  <c r="H140" i="15"/>
  <c r="I140" i="15"/>
  <c r="I124" i="15"/>
  <c r="J124" i="15"/>
  <c r="H124" i="15"/>
  <c r="I167" i="15"/>
  <c r="H167" i="15"/>
  <c r="J167" i="15"/>
  <c r="I118" i="15"/>
  <c r="J118" i="15"/>
  <c r="H118" i="15"/>
  <c r="I133" i="15"/>
  <c r="H133" i="15"/>
  <c r="J133" i="15"/>
  <c r="J195" i="15"/>
  <c r="H195" i="15"/>
  <c r="I195" i="15"/>
  <c r="H177" i="15"/>
  <c r="J177" i="15"/>
  <c r="I177" i="15"/>
  <c r="J112" i="15"/>
  <c r="H112" i="15"/>
  <c r="I112" i="15"/>
  <c r="J159" i="15"/>
  <c r="I159" i="15"/>
  <c r="H159" i="15"/>
  <c r="H190" i="15"/>
  <c r="I190" i="15"/>
  <c r="J190" i="15"/>
  <c r="J205" i="15"/>
  <c r="H205" i="15"/>
  <c r="I205" i="15"/>
  <c r="H172" i="15"/>
  <c r="J172" i="15"/>
  <c r="I172" i="15"/>
  <c r="I187" i="15"/>
  <c r="J187" i="15"/>
  <c r="H187" i="15"/>
  <c r="H171" i="15"/>
  <c r="I171" i="15"/>
  <c r="J171" i="15"/>
  <c r="J155" i="15"/>
  <c r="I155" i="15"/>
  <c r="H155" i="15"/>
  <c r="J139" i="15"/>
  <c r="H139" i="15"/>
  <c r="I139" i="15"/>
  <c r="H123" i="15"/>
  <c r="J123" i="15"/>
  <c r="I123" i="15"/>
  <c r="H136" i="15"/>
  <c r="J136" i="15"/>
  <c r="I136" i="15"/>
  <c r="H135" i="15"/>
  <c r="I135" i="15"/>
  <c r="J135" i="15"/>
  <c r="H150" i="15"/>
  <c r="I150" i="15"/>
  <c r="J150" i="15"/>
  <c r="J132" i="15"/>
  <c r="H132" i="15"/>
  <c r="I132" i="15"/>
  <c r="H163" i="15"/>
  <c r="I163" i="15"/>
  <c r="J163" i="15"/>
  <c r="I146" i="15"/>
  <c r="J146" i="15"/>
  <c r="H146" i="15"/>
  <c r="J113" i="15"/>
  <c r="I113" i="15"/>
  <c r="H113" i="15"/>
  <c r="H160" i="15"/>
  <c r="I160" i="15"/>
  <c r="J160" i="15"/>
  <c r="I127" i="15"/>
  <c r="H127" i="15"/>
  <c r="J127" i="15"/>
  <c r="J174" i="15"/>
  <c r="H174" i="15"/>
  <c r="I174" i="15"/>
  <c r="I189" i="15"/>
  <c r="J189" i="15"/>
  <c r="H189" i="15"/>
  <c r="H188" i="15"/>
  <c r="J188" i="15"/>
  <c r="I188" i="15"/>
  <c r="I186" i="15"/>
  <c r="H186" i="15"/>
  <c r="J186" i="15"/>
  <c r="I170" i="15"/>
  <c r="J170" i="15"/>
  <c r="H170" i="15"/>
  <c r="J154" i="15"/>
  <c r="H154" i="15"/>
  <c r="I154" i="15"/>
  <c r="H138" i="15"/>
  <c r="I138" i="15"/>
  <c r="J138" i="15"/>
  <c r="H122" i="15"/>
  <c r="J122" i="15"/>
  <c r="I122" i="15"/>
  <c r="I200" i="15"/>
  <c r="H200" i="15"/>
  <c r="J200" i="15"/>
  <c r="I151" i="15"/>
  <c r="H151" i="15"/>
  <c r="J151" i="15"/>
  <c r="I198" i="15"/>
  <c r="H198" i="15"/>
  <c r="J198" i="15"/>
  <c r="J181" i="15"/>
  <c r="H181" i="15"/>
  <c r="I181" i="15"/>
  <c r="H196" i="15"/>
  <c r="I196" i="15"/>
  <c r="J196" i="15"/>
  <c r="I131" i="15"/>
  <c r="H131" i="15"/>
  <c r="J131" i="15"/>
  <c r="H194" i="15"/>
  <c r="J194" i="15"/>
  <c r="I194" i="15"/>
  <c r="I129" i="15"/>
  <c r="J129" i="15"/>
  <c r="H129" i="15"/>
  <c r="H175" i="15"/>
  <c r="J175" i="15"/>
  <c r="I175" i="15"/>
  <c r="I126" i="15"/>
  <c r="H126" i="15"/>
  <c r="J126" i="15"/>
  <c r="I157" i="15"/>
  <c r="H157" i="15"/>
  <c r="J157" i="15"/>
  <c r="I203" i="15"/>
  <c r="H203" i="15"/>
  <c r="J203" i="15"/>
  <c r="J202" i="15"/>
  <c r="H202" i="15"/>
  <c r="I202" i="15"/>
  <c r="J201" i="15"/>
  <c r="H201" i="15"/>
  <c r="I201" i="15"/>
  <c r="H185" i="15"/>
  <c r="I185" i="15"/>
  <c r="J185" i="15"/>
  <c r="J169" i="15"/>
  <c r="I169" i="15"/>
  <c r="H169" i="15"/>
  <c r="J153" i="15"/>
  <c r="H153" i="15"/>
  <c r="I153" i="15"/>
  <c r="J137" i="15"/>
  <c r="I137" i="15"/>
  <c r="H137" i="15"/>
  <c r="I121" i="15"/>
  <c r="H121" i="15"/>
  <c r="J121" i="15"/>
  <c r="J104" i="15"/>
  <c r="I104" i="15"/>
  <c r="H104" i="15"/>
  <c r="I88" i="15"/>
  <c r="J88" i="15"/>
  <c r="H88" i="15"/>
  <c r="H72" i="15"/>
  <c r="I72" i="15"/>
  <c r="J72" i="15"/>
  <c r="H56" i="15"/>
  <c r="I56" i="15"/>
  <c r="J56" i="15"/>
  <c r="I40" i="15"/>
  <c r="J40" i="15"/>
  <c r="H40" i="15"/>
  <c r="I24" i="15"/>
  <c r="H24" i="15"/>
  <c r="J24" i="15"/>
  <c r="J23" i="15"/>
  <c r="I23" i="15"/>
  <c r="H23" i="15"/>
  <c r="J102" i="15"/>
  <c r="I102" i="15"/>
  <c r="H102" i="15"/>
  <c r="J86" i="15"/>
  <c r="H86" i="15"/>
  <c r="I86" i="15"/>
  <c r="I70" i="15"/>
  <c r="J70" i="15"/>
  <c r="H70" i="15"/>
  <c r="I54" i="15"/>
  <c r="J54" i="15"/>
  <c r="H54" i="15"/>
  <c r="I38" i="15"/>
  <c r="H38" i="15"/>
  <c r="J38" i="15"/>
  <c r="J22" i="15"/>
  <c r="I22" i="15"/>
  <c r="H22" i="15"/>
  <c r="H21" i="15"/>
  <c r="J21" i="15"/>
  <c r="I21" i="15"/>
  <c r="I103" i="15"/>
  <c r="J103" i="15"/>
  <c r="H103" i="15"/>
  <c r="I100" i="15"/>
  <c r="J100" i="15"/>
  <c r="H100" i="15"/>
  <c r="I84" i="15"/>
  <c r="J84" i="15"/>
  <c r="H84" i="15"/>
  <c r="I68" i="15"/>
  <c r="H68" i="15"/>
  <c r="J68" i="15"/>
  <c r="J52" i="15"/>
  <c r="I52" i="15"/>
  <c r="H52" i="15"/>
  <c r="I36" i="15"/>
  <c r="H36" i="15"/>
  <c r="J36" i="15"/>
  <c r="H20" i="15"/>
  <c r="J20" i="15"/>
  <c r="I20" i="15"/>
  <c r="I71" i="15"/>
  <c r="J71" i="15"/>
  <c r="H71" i="15"/>
  <c r="J85" i="15"/>
  <c r="H85" i="15"/>
  <c r="I85" i="15"/>
  <c r="I99" i="15"/>
  <c r="H99" i="15"/>
  <c r="J99" i="15"/>
  <c r="J83" i="15"/>
  <c r="H83" i="15"/>
  <c r="I83" i="15"/>
  <c r="I67" i="15"/>
  <c r="J67" i="15"/>
  <c r="H67" i="15"/>
  <c r="H51" i="15"/>
  <c r="I51" i="15"/>
  <c r="J51" i="15"/>
  <c r="H35" i="15"/>
  <c r="J35" i="15"/>
  <c r="I35" i="15"/>
  <c r="J19" i="15"/>
  <c r="H19" i="15"/>
  <c r="I19" i="15"/>
  <c r="J98" i="15"/>
  <c r="H98" i="15"/>
  <c r="I98" i="15"/>
  <c r="J82" i="15"/>
  <c r="H82" i="15"/>
  <c r="I82" i="15"/>
  <c r="I66" i="15"/>
  <c r="H66" i="15"/>
  <c r="J66" i="15"/>
  <c r="J50" i="15"/>
  <c r="H50" i="15"/>
  <c r="I50" i="15"/>
  <c r="J34" i="15"/>
  <c r="H34" i="15"/>
  <c r="I34" i="15"/>
  <c r="H18" i="15"/>
  <c r="J18" i="15"/>
  <c r="I18" i="15"/>
  <c r="J37" i="15"/>
  <c r="H37" i="15"/>
  <c r="I37" i="15"/>
  <c r="J97" i="15"/>
  <c r="H97" i="15"/>
  <c r="I97" i="15"/>
  <c r="I81" i="15"/>
  <c r="J81" i="15"/>
  <c r="H81" i="15"/>
  <c r="I65" i="15"/>
  <c r="J65" i="15"/>
  <c r="H65" i="15"/>
  <c r="J49" i="15"/>
  <c r="H49" i="15"/>
  <c r="I49" i="15"/>
  <c r="I33" i="15"/>
  <c r="J33" i="15"/>
  <c r="H33" i="15"/>
  <c r="J17" i="15"/>
  <c r="I17" i="15"/>
  <c r="H17" i="15"/>
  <c r="H96" i="15"/>
  <c r="J96" i="15"/>
  <c r="I96" i="15"/>
  <c r="I80" i="15"/>
  <c r="H80" i="15"/>
  <c r="J80" i="15"/>
  <c r="J64" i="15"/>
  <c r="H64" i="15"/>
  <c r="I64" i="15"/>
  <c r="J48" i="15"/>
  <c r="H48" i="15"/>
  <c r="I48" i="15"/>
  <c r="J32" i="15"/>
  <c r="I32" i="15"/>
  <c r="H32" i="15"/>
  <c r="J16" i="15"/>
  <c r="H16" i="15"/>
  <c r="I16" i="15"/>
  <c r="H87" i="15"/>
  <c r="I87" i="15"/>
  <c r="J87" i="15"/>
  <c r="H95" i="15"/>
  <c r="J95" i="15"/>
  <c r="I95" i="15"/>
  <c r="J79" i="15"/>
  <c r="I79" i="15"/>
  <c r="H79" i="15"/>
  <c r="I63" i="15"/>
  <c r="J63" i="15"/>
  <c r="H63" i="15"/>
  <c r="H47" i="15"/>
  <c r="I47" i="15"/>
  <c r="J47" i="15"/>
  <c r="J31" i="15"/>
  <c r="H31" i="15"/>
  <c r="I31" i="15"/>
  <c r="I15" i="15"/>
  <c r="J15" i="15"/>
  <c r="H15" i="15"/>
  <c r="H39" i="15"/>
  <c r="I39" i="15"/>
  <c r="J39" i="15"/>
  <c r="I101" i="15"/>
  <c r="J101" i="15"/>
  <c r="H101" i="15"/>
  <c r="J94" i="15"/>
  <c r="I94" i="15"/>
  <c r="H94" i="15"/>
  <c r="I78" i="15"/>
  <c r="J78" i="15"/>
  <c r="H78" i="15"/>
  <c r="H62" i="15"/>
  <c r="J62" i="15"/>
  <c r="I62" i="15"/>
  <c r="I46" i="15"/>
  <c r="J46" i="15"/>
  <c r="H46" i="15"/>
  <c r="H30" i="15"/>
  <c r="I30" i="15"/>
  <c r="J30" i="15"/>
  <c r="J10" i="15"/>
  <c r="I10" i="15"/>
  <c r="H10" i="15"/>
  <c r="H55" i="15"/>
  <c r="I55" i="15"/>
  <c r="J55" i="15"/>
  <c r="J53" i="15"/>
  <c r="H53" i="15"/>
  <c r="I53" i="15"/>
  <c r="I93" i="15"/>
  <c r="J93" i="15"/>
  <c r="H93" i="15"/>
  <c r="J77" i="15"/>
  <c r="I77" i="15"/>
  <c r="H77" i="15"/>
  <c r="H61" i="15"/>
  <c r="J61" i="15"/>
  <c r="I61" i="15"/>
  <c r="I45" i="15"/>
  <c r="H45" i="15"/>
  <c r="J45" i="15"/>
  <c r="J29" i="15"/>
  <c r="I29" i="15"/>
  <c r="H29" i="15"/>
  <c r="I9" i="15"/>
  <c r="J9" i="15"/>
  <c r="H9" i="15"/>
  <c r="J108" i="15"/>
  <c r="H108" i="15"/>
  <c r="I108" i="15"/>
  <c r="H92" i="15"/>
  <c r="I92" i="15"/>
  <c r="J92" i="15"/>
  <c r="H76" i="15"/>
  <c r="I76" i="15"/>
  <c r="J76" i="15"/>
  <c r="J60" i="15"/>
  <c r="I60" i="15"/>
  <c r="H60" i="15"/>
  <c r="I44" i="15"/>
  <c r="H44" i="15"/>
  <c r="J44" i="15"/>
  <c r="J28" i="15"/>
  <c r="H28" i="15"/>
  <c r="I28" i="15"/>
  <c r="H12" i="15"/>
  <c r="J12" i="15"/>
  <c r="I12" i="15"/>
  <c r="I107" i="15"/>
  <c r="H107" i="15"/>
  <c r="J107" i="15"/>
  <c r="J91" i="15"/>
  <c r="I91" i="15"/>
  <c r="H91" i="15"/>
  <c r="H75" i="15"/>
  <c r="J75" i="15"/>
  <c r="I75" i="15"/>
  <c r="J59" i="15"/>
  <c r="H59" i="15"/>
  <c r="I59" i="15"/>
  <c r="I43" i="15"/>
  <c r="J43" i="15"/>
  <c r="H43" i="15"/>
  <c r="H27" i="15"/>
  <c r="I27" i="15"/>
  <c r="J27" i="15"/>
  <c r="I13" i="15"/>
  <c r="H13" i="15"/>
  <c r="J13" i="15"/>
  <c r="I106" i="15"/>
  <c r="J106" i="15"/>
  <c r="H106" i="15"/>
  <c r="H90" i="15"/>
  <c r="J90" i="15"/>
  <c r="I90" i="15"/>
  <c r="H74" i="15"/>
  <c r="I74" i="15"/>
  <c r="J74" i="15"/>
  <c r="J58" i="15"/>
  <c r="I58" i="15"/>
  <c r="H58" i="15"/>
  <c r="I42" i="15"/>
  <c r="J42" i="15"/>
  <c r="H42" i="15"/>
  <c r="H26" i="15"/>
  <c r="J26" i="15"/>
  <c r="I26" i="15"/>
  <c r="J11" i="15"/>
  <c r="H11" i="15"/>
  <c r="I11" i="15"/>
  <c r="H69" i="15"/>
  <c r="J69" i="15"/>
  <c r="I69" i="15"/>
  <c r="H105" i="15"/>
  <c r="J105" i="15"/>
  <c r="I105" i="15"/>
  <c r="J89" i="15"/>
  <c r="I89" i="15"/>
  <c r="H89" i="15"/>
  <c r="I73" i="15"/>
  <c r="J73" i="15"/>
  <c r="H73" i="15"/>
  <c r="J57" i="15"/>
  <c r="I57" i="15"/>
  <c r="H57" i="15"/>
  <c r="H41" i="15"/>
  <c r="I41" i="15"/>
  <c r="J41" i="15"/>
  <c r="J25" i="15"/>
  <c r="H25" i="15"/>
  <c r="I25" i="15"/>
  <c r="I14" i="15"/>
  <c r="H14" i="15"/>
  <c r="J14" i="15"/>
  <c r="H11" i="6"/>
  <c r="P8" i="6" l="1" a="1"/>
  <c r="P8" i="6" l="1"/>
  <c r="U5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<sst xmlns="http://schemas.openxmlformats.org/spreadsheetml/2006/main" count="442" uniqueCount="179">
  <si>
    <t>Sirius</t>
  </si>
  <si>
    <t>Canopus</t>
  </si>
  <si>
    <t>Arcturus</t>
  </si>
  <si>
    <t>Vega</t>
  </si>
  <si>
    <t>Capella</t>
  </si>
  <si>
    <t>Rigel</t>
  </si>
  <si>
    <t>Procyon</t>
  </si>
  <si>
    <t>Achernar</t>
  </si>
  <si>
    <t>Betelgeuse</t>
  </si>
  <si>
    <t>Hadar</t>
  </si>
  <si>
    <t>Altair</t>
  </si>
  <si>
    <t>Acrux</t>
  </si>
  <si>
    <t>Aldebaran</t>
  </si>
  <si>
    <t>Antares</t>
  </si>
  <si>
    <t>Spica</t>
  </si>
  <si>
    <t>Star Name</t>
  </si>
  <si>
    <t>Visual Mag.</t>
  </si>
  <si>
    <t>Pollux</t>
  </si>
  <si>
    <t>Fomalhaut</t>
  </si>
  <si>
    <t>Deneb</t>
  </si>
  <si>
    <t>Mimosa</t>
  </si>
  <si>
    <t>Regulus</t>
  </si>
  <si>
    <t>Adhara</t>
  </si>
  <si>
    <t>Castor</t>
  </si>
  <si>
    <t>Gacrux</t>
  </si>
  <si>
    <t>Shaula</t>
  </si>
  <si>
    <t>Bellatrix</t>
  </si>
  <si>
    <t>Elnath</t>
  </si>
  <si>
    <t>Miaplacidus</t>
  </si>
  <si>
    <t>Alnilam</t>
  </si>
  <si>
    <t>Alnair</t>
  </si>
  <si>
    <t>Alnitak</t>
  </si>
  <si>
    <t>Regor</t>
  </si>
  <si>
    <t>Alioth</t>
  </si>
  <si>
    <t>Kaus Aust.</t>
  </si>
  <si>
    <t>Mirfak</t>
  </si>
  <si>
    <t>Dubhe</t>
  </si>
  <si>
    <t>Wezen</t>
  </si>
  <si>
    <t>Alkaid</t>
  </si>
  <si>
    <t>Sargas</t>
  </si>
  <si>
    <t>Avior</t>
  </si>
  <si>
    <t>Menkalinan</t>
  </si>
  <si>
    <t>Atria</t>
  </si>
  <si>
    <t>Koo She</t>
  </si>
  <si>
    <t>Alhena</t>
  </si>
  <si>
    <t>Peacock</t>
  </si>
  <si>
    <t>Polaris</t>
  </si>
  <si>
    <t>Mirzam</t>
  </si>
  <si>
    <t>Alphard</t>
  </si>
  <si>
    <t>Algieba</t>
  </si>
  <si>
    <t>Hamal</t>
  </si>
  <si>
    <t>#</t>
  </si>
  <si>
    <t>Rigil Kentauraus</t>
  </si>
  <si>
    <t>Date</t>
  </si>
  <si>
    <t>Time</t>
  </si>
  <si>
    <t>RA</t>
  </si>
  <si>
    <t>Barnard's Star</t>
  </si>
  <si>
    <t>Wolf 359</t>
  </si>
  <si>
    <t>Sirius A</t>
  </si>
  <si>
    <t>Sirius B</t>
  </si>
  <si>
    <t>Ross 248</t>
  </si>
  <si>
    <t>Lacaille 9352</t>
  </si>
  <si>
    <t>Ross 128</t>
  </si>
  <si>
    <t>Procyon A</t>
  </si>
  <si>
    <t>Procyon B</t>
  </si>
  <si>
    <t>Luyten's Star</t>
  </si>
  <si>
    <t>SCR 1845-6357 A</t>
  </si>
  <si>
    <t>Kapteyn's Star</t>
  </si>
  <si>
    <t>Kruger 60 A</t>
  </si>
  <si>
    <t>Kruger 60 B</t>
  </si>
  <si>
    <t>Ross 614 A</t>
  </si>
  <si>
    <t>Ross 614 B</t>
  </si>
  <si>
    <t>Wolf 424 A</t>
  </si>
  <si>
    <t>Wolf 424 B</t>
  </si>
  <si>
    <t>Email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</si>
  <si>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</si>
  <si>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</si>
  <si>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</si>
  <si>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r>
      <rPr>
        <b/>
        <sz val="14"/>
        <color theme="0"/>
        <rFont val="Calibri"/>
        <family val="2"/>
      </rPr>
      <t>Compiled by</t>
    </r>
    <r>
      <rPr>
        <sz val="14"/>
        <color theme="0"/>
        <rFont val="Calibri"/>
        <family val="2"/>
      </rPr>
      <t>: Anton Viola (Astronomy Morsels).</t>
    </r>
  </si>
  <si>
    <r>
      <rPr>
        <b/>
        <sz val="14"/>
        <color theme="0"/>
        <rFont val="Calibri"/>
        <family val="2"/>
      </rPr>
      <t>Latest update</t>
    </r>
    <r>
      <rPr>
        <sz val="14"/>
        <color theme="0"/>
        <rFont val="Calibri"/>
        <family val="2"/>
      </rPr>
      <t>: 28th February, 2024.</t>
    </r>
  </si>
  <si>
    <t>Inputs</t>
  </si>
  <si>
    <t>Timezone</t>
  </si>
  <si>
    <t>Leap year?</t>
  </si>
  <si>
    <t>Day nr.</t>
  </si>
  <si>
    <t>Weekday</t>
  </si>
  <si>
    <t>JDE</t>
  </si>
  <si>
    <t>Delta days</t>
  </si>
  <si>
    <t>φ    (latitude)</t>
  </si>
  <si>
    <t>L     (longitude)</t>
  </si>
  <si>
    <t>UT  (hours)</t>
  </si>
  <si>
    <t>LST (degrees)</t>
  </si>
  <si>
    <t>min</t>
  </si>
  <si>
    <t>max</t>
  </si>
  <si>
    <t>Dec</t>
  </si>
  <si>
    <t>Azimuth</t>
  </si>
  <si>
    <t>Altitude</t>
  </si>
  <si>
    <t>HA</t>
  </si>
  <si>
    <t xml:space="preserve">Objects meeting the criteria			</t>
  </si>
  <si>
    <t>Star name</t>
  </si>
  <si>
    <t>Alpha Centauri A</t>
  </si>
  <si>
    <t>Alpha Centauri B</t>
  </si>
  <si>
    <t>Lalande 21185</t>
  </si>
  <si>
    <t>L 726-8 A</t>
  </si>
  <si>
    <t>L 726-8 B</t>
  </si>
  <si>
    <t>Ross 154</t>
  </si>
  <si>
    <t>Epsilon Eridani</t>
  </si>
  <si>
    <t>L 789-6 A</t>
  </si>
  <si>
    <t>L 789-6 B</t>
  </si>
  <si>
    <t>L 789-6 C</t>
  </si>
  <si>
    <t>61 Cygni A</t>
  </si>
  <si>
    <t>61 Cygni B</t>
  </si>
  <si>
    <t>Struve 2398</t>
  </si>
  <si>
    <t>Groombridge 34</t>
  </si>
  <si>
    <t>G51-15</t>
  </si>
  <si>
    <t>Epsilon Indi A</t>
  </si>
  <si>
    <t>Epsilon Indi B</t>
  </si>
  <si>
    <t>Epsilon Indi C</t>
  </si>
  <si>
    <t>Tau Ceti</t>
  </si>
  <si>
    <t>L 372-58</t>
  </si>
  <si>
    <t>L 725-32</t>
  </si>
  <si>
    <t>SO 0253+1652</t>
  </si>
  <si>
    <t>SCR 1845-6357 B</t>
  </si>
  <si>
    <t>Lacaille 8760</t>
  </si>
  <si>
    <t>DENIS 1048-39</t>
  </si>
  <si>
    <t>Wolf 1061</t>
  </si>
  <si>
    <t>CD-37 15492</t>
  </si>
  <si>
    <t>van Maanen's Star</t>
  </si>
  <si>
    <t>L 1159-16</t>
  </si>
  <si>
    <t>Proxima Centauri B</t>
  </si>
  <si>
    <t xml:space="preserve">This spreadsheet contains data regarding our brightest and nearest stars and enables one to specify date/time/timezone and limits regarding the field of view (azimuth, altitude). The stars that are visible will be highlighted. </t>
  </si>
  <si>
    <t>Date, time, location</t>
  </si>
  <si>
    <t>Field of view limits (azimuth, altitude)</t>
  </si>
  <si>
    <t>Visible objects (based on criteria)</t>
  </si>
  <si>
    <t>Location</t>
  </si>
  <si>
    <t>Home</t>
  </si>
  <si>
    <t>x</t>
  </si>
  <si>
    <t>values</t>
  </si>
  <si>
    <t>Marker name</t>
  </si>
  <si>
    <t>Observed?</t>
  </si>
  <si>
    <t>Can for instance be used to indicate whether an object is of special interest</t>
  </si>
  <si>
    <t>-</t>
  </si>
  <si>
    <t>Locations</t>
  </si>
  <si>
    <t>Name</t>
  </si>
  <si>
    <t>φ (latitude)</t>
  </si>
  <si>
    <t>L (longitude)</t>
  </si>
  <si>
    <t>DtoR</t>
  </si>
  <si>
    <t>Angle</t>
  </si>
  <si>
    <t>T</t>
  </si>
  <si>
    <t># points</t>
  </si>
  <si>
    <t>dgr</t>
  </si>
  <si>
    <t>D</t>
  </si>
  <si>
    <t>stepsize</t>
  </si>
  <si>
    <t>cos</t>
  </si>
  <si>
    <t>M</t>
  </si>
  <si>
    <t>minor semi axis</t>
  </si>
  <si>
    <t>M'</t>
  </si>
  <si>
    <t>major semi axis</t>
  </si>
  <si>
    <t>i</t>
  </si>
  <si>
    <t>k</t>
  </si>
  <si>
    <t>ellipse</t>
  </si>
  <si>
    <t>black bottom</t>
  </si>
  <si>
    <t>transparent</t>
  </si>
  <si>
    <t>black top</t>
  </si>
  <si>
    <r>
      <t>JDE</t>
    </r>
    <r>
      <rPr>
        <vertAlign val="subscript"/>
        <sz val="12"/>
        <rFont val="Calibri"/>
        <family val="2"/>
      </rPr>
      <t>new moon</t>
    </r>
  </si>
  <si>
    <t>reference date (08.05.2024)</t>
  </si>
  <si>
    <t>delta</t>
  </si>
  <si>
    <t>angle</t>
  </si>
  <si>
    <t>New moon</t>
  </si>
  <si>
    <t>Waxing crescent</t>
  </si>
  <si>
    <t>First quarter</t>
  </si>
  <si>
    <t>Waxing gibbous</t>
  </si>
  <si>
    <t>Full moon</t>
  </si>
  <si>
    <t>Waning gibbous</t>
  </si>
  <si>
    <t>Last quarter</t>
  </si>
  <si>
    <t>Waning crescent</t>
  </si>
  <si>
    <t>V1.2</t>
  </si>
  <si>
    <t>include?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</si>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</sst>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[$]hh:mm;@" x16r2:formatCode16="[$-en-CH,1]hh:mm;@"/>
    <numFmt numFmtId="166" formatCode="#,##0.000"/>
    <numFmt numFmtId="167" formatCode="0.0000"/>
  </numFmts>
  <fonts count="29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Aptos Narrow"/>
      <family val="2"/>
      <scheme val="minor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b/>
      <sz val="14"/>
      <color theme="0"/>
      <name val="Calibri"/>
      <family val="2"/>
    </font>
    <font>
      <sz val="14"/>
      <color theme="0"/>
      <name val="Aptos Narrow"/>
      <family val="2"/>
      <scheme val="minor"/>
    </font>
    <font>
      <u/>
      <sz val="14"/>
      <color theme="0"/>
      <name val="Calibri"/>
      <family val="2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name val="ＭＳ Ｐゴシック"/>
      <family val="2"/>
      <charset val="128"/>
    </font>
    <font>
      <sz val="12"/>
      <name val="Calibri"/>
      <family val="2"/>
    </font>
    <font>
      <b/>
      <sz val="12"/>
      <name val="Calibri"/>
      <family val="2"/>
    </font>
    <font>
      <sz val="12"/>
      <color rgb="FF202122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vertAlign val="subscript"/>
      <sz val="12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2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12" fillId="0" borderId="0"/>
    <xf numFmtId="0" fontId="14" fillId="0" borderId="0"/>
    <xf numFmtId="0" fontId="21" fillId="0" borderId="0"/>
    <xf numFmtId="0" fontId="22" fillId="0" borderId="0"/>
    <xf numFmtId="0" fontId="12" fillId="0" borderId="0"/>
    <xf numFmtId="0" fontId="23" fillId="0" borderId="0"/>
    <xf numFmtId="0" fontId="24" fillId="0" borderId="0"/>
  </cellStyleXfs>
  <cellXfs count="1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0" fontId="6" fillId="4" borderId="7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center"/>
    </xf>
    <xf numFmtId="0" fontId="8" fillId="4" borderId="8" xfId="0" applyFont="1" applyFill="1" applyBorder="1"/>
    <xf numFmtId="0" fontId="9" fillId="4" borderId="9" xfId="1" applyFont="1" applyFill="1" applyBorder="1" applyAlignment="1">
      <alignment horizontal="center"/>
    </xf>
    <xf numFmtId="0" fontId="9" fillId="4" borderId="6" xfId="1" applyFont="1" applyFill="1" applyBorder="1" applyAlignment="1">
      <alignment horizontal="left"/>
    </xf>
    <xf numFmtId="0" fontId="6" fillId="4" borderId="0" xfId="0" applyFont="1" applyFill="1" applyAlignment="1">
      <alignment horizontal="center"/>
    </xf>
    <xf numFmtId="0" fontId="8" fillId="4" borderId="0" xfId="0" applyFont="1" applyFill="1"/>
    <xf numFmtId="0" fontId="6" fillId="4" borderId="10" xfId="0" applyFont="1" applyFill="1" applyBorder="1" applyAlignment="1">
      <alignment horizontal="center"/>
    </xf>
    <xf numFmtId="0" fontId="6" fillId="4" borderId="11" xfId="1" applyFont="1" applyFill="1" applyBorder="1" applyAlignment="1">
      <alignment horizontal="left"/>
    </xf>
    <xf numFmtId="0" fontId="6" fillId="4" borderId="12" xfId="1" applyFont="1" applyFill="1" applyBorder="1" applyAlignment="1">
      <alignment horizontal="left"/>
    </xf>
    <xf numFmtId="0" fontId="8" fillId="4" borderId="12" xfId="0" applyFont="1" applyFill="1" applyBorder="1"/>
    <xf numFmtId="0" fontId="7" fillId="4" borderId="13" xfId="0" applyFont="1" applyFill="1" applyBorder="1" applyAlignment="1">
      <alignment horizontal="center"/>
    </xf>
    <xf numFmtId="0" fontId="1" fillId="0" borderId="1" xfId="2" applyFont="1" applyBorder="1"/>
    <xf numFmtId="14" fontId="13" fillId="3" borderId="1" xfId="2" applyNumberFormat="1" applyFont="1" applyFill="1" applyBorder="1" applyAlignment="1" applyProtection="1">
      <alignment horizontal="right"/>
      <protection locked="0"/>
    </xf>
    <xf numFmtId="0" fontId="15" fillId="0" borderId="1" xfId="3" applyFont="1" applyBorder="1" applyAlignment="1">
      <alignment vertical="center"/>
    </xf>
    <xf numFmtId="1" fontId="16" fillId="3" borderId="1" xfId="3" applyNumberFormat="1" applyFont="1" applyFill="1" applyBorder="1" applyAlignment="1" applyProtection="1">
      <alignment horizontal="right" vertical="center"/>
      <protection locked="0"/>
    </xf>
    <xf numFmtId="0" fontId="1" fillId="0" borderId="1" xfId="2" applyFont="1" applyBorder="1" applyAlignment="1">
      <alignment horizontal="right"/>
    </xf>
    <xf numFmtId="1" fontId="1" fillId="0" borderId="1" xfId="2" applyNumberFormat="1" applyFont="1" applyBorder="1" applyAlignment="1">
      <alignment horizontal="right"/>
    </xf>
    <xf numFmtId="0" fontId="17" fillId="0" borderId="1" xfId="2" applyFont="1" applyBorder="1" applyAlignment="1">
      <alignment vertical="center"/>
    </xf>
    <xf numFmtId="2" fontId="13" fillId="3" borderId="1" xfId="2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 vertical="center"/>
    </xf>
    <xf numFmtId="0" fontId="2" fillId="5" borderId="2" xfId="0" applyFont="1" applyFill="1" applyBorder="1" applyAlignment="1">
      <alignment horizontal="right" vertical="center"/>
    </xf>
    <xf numFmtId="0" fontId="2" fillId="5" borderId="2" xfId="0" applyFont="1" applyFill="1" applyBorder="1" applyAlignment="1">
      <alignment horizontal="center" vertical="center"/>
    </xf>
    <xf numFmtId="2" fontId="3" fillId="0" borderId="1" xfId="0" quotePrefix="1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5" borderId="1" xfId="0" applyFont="1" applyFill="1" applyBorder="1" applyAlignment="1">
      <alignment horizontal="center" vertical="center"/>
    </xf>
    <xf numFmtId="0" fontId="13" fillId="6" borderId="6" xfId="2" applyFont="1" applyFill="1" applyBorder="1"/>
    <xf numFmtId="0" fontId="1" fillId="0" borderId="1" xfId="0" applyFont="1" applyBorder="1" applyAlignment="1">
      <alignment horizontal="center"/>
    </xf>
    <xf numFmtId="0" fontId="0" fillId="4" borderId="0" xfId="0" applyFill="1"/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/>
    <xf numFmtId="0" fontId="13" fillId="3" borderId="13" xfId="2" applyFont="1" applyFill="1" applyBorder="1" applyAlignment="1">
      <alignment horizontal="right"/>
    </xf>
    <xf numFmtId="0" fontId="1" fillId="0" borderId="1" xfId="0" applyFont="1" applyBorder="1"/>
    <xf numFmtId="0" fontId="13" fillId="3" borderId="2" xfId="0" applyFont="1" applyFill="1" applyBorder="1" applyAlignment="1" applyProtection="1">
      <alignment horizontal="right"/>
      <protection locked="0"/>
    </xf>
    <xf numFmtId="0" fontId="13" fillId="3" borderId="1" xfId="0" applyFont="1" applyFill="1" applyBorder="1" applyAlignment="1" applyProtection="1">
      <alignment horizontal="center"/>
      <protection locked="0"/>
    </xf>
    <xf numFmtId="4" fontId="1" fillId="0" borderId="1" xfId="2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9" borderId="0" xfId="0" applyFont="1" applyFill="1"/>
    <xf numFmtId="0" fontId="1" fillId="9" borderId="0" xfId="0" applyFont="1" applyFill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12" xfId="0" applyFont="1" applyFill="1" applyBorder="1"/>
    <xf numFmtId="0" fontId="1" fillId="9" borderId="13" xfId="0" applyFont="1" applyFill="1" applyBorder="1" applyAlignment="1">
      <alignment horizontal="center"/>
    </xf>
    <xf numFmtId="0" fontId="1" fillId="9" borderId="6" xfId="0" applyFont="1" applyFill="1" applyBorder="1"/>
    <xf numFmtId="0" fontId="1" fillId="9" borderId="11" xfId="0" applyFont="1" applyFill="1" applyBorder="1"/>
    <xf numFmtId="0" fontId="1" fillId="9" borderId="10" xfId="0" applyFont="1" applyFill="1" applyBorder="1"/>
    <xf numFmtId="0" fontId="1" fillId="9" borderId="13" xfId="0" applyFont="1" applyFill="1" applyBorder="1"/>
    <xf numFmtId="165" fontId="16" fillId="3" borderId="1" xfId="3" applyNumberFormat="1" applyFont="1" applyFill="1" applyBorder="1" applyAlignment="1" applyProtection="1">
      <alignment horizontal="right" vertical="center"/>
      <protection locked="0"/>
    </xf>
    <xf numFmtId="0" fontId="13" fillId="9" borderId="10" xfId="0" applyFont="1" applyFill="1" applyBorder="1" applyAlignment="1">
      <alignment horizontal="right"/>
    </xf>
    <xf numFmtId="0" fontId="3" fillId="0" borderId="1" xfId="0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2" fontId="1" fillId="0" borderId="12" xfId="0" applyNumberFormat="1" applyFont="1" applyBorder="1" applyAlignment="1">
      <alignment horizontal="right"/>
    </xf>
    <xf numFmtId="0" fontId="18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14" fontId="13" fillId="0" borderId="0" xfId="2" applyNumberFormat="1" applyFont="1" applyAlignment="1" applyProtection="1">
      <alignment horizontal="right"/>
      <protection locked="0"/>
    </xf>
    <xf numFmtId="165" fontId="16" fillId="0" borderId="0" xfId="3" applyNumberFormat="1" applyFont="1" applyAlignment="1" applyProtection="1">
      <alignment horizontal="right" vertical="center"/>
      <protection locked="0"/>
    </xf>
    <xf numFmtId="1" fontId="16" fillId="0" borderId="0" xfId="3" applyNumberFormat="1" applyFont="1" applyAlignment="1" applyProtection="1">
      <alignment horizontal="right" vertical="center"/>
      <protection locked="0"/>
    </xf>
    <xf numFmtId="0" fontId="1" fillId="0" borderId="0" xfId="2" applyFont="1" applyAlignment="1">
      <alignment horizontal="right"/>
    </xf>
    <xf numFmtId="1" fontId="1" fillId="0" borderId="0" xfId="2" applyNumberFormat="1" applyFont="1" applyAlignment="1">
      <alignment horizontal="right"/>
    </xf>
    <xf numFmtId="4" fontId="1" fillId="0" borderId="0" xfId="2" applyNumberFormat="1" applyFont="1" applyAlignment="1">
      <alignment horizontal="right"/>
    </xf>
    <xf numFmtId="0" fontId="13" fillId="0" borderId="0" xfId="0" applyFont="1" applyAlignment="1" applyProtection="1">
      <alignment horizontal="right"/>
      <protection locked="0"/>
    </xf>
    <xf numFmtId="2" fontId="13" fillId="0" borderId="0" xfId="2" applyNumberFormat="1" applyFont="1" applyAlignment="1" applyProtection="1">
      <alignment horizontal="right"/>
      <protection locked="0"/>
    </xf>
    <xf numFmtId="0" fontId="13" fillId="0" borderId="0" xfId="0" applyFont="1" applyAlignment="1" applyProtection="1">
      <alignment horizontal="center"/>
      <protection locked="0"/>
    </xf>
    <xf numFmtId="0" fontId="1" fillId="0" borderId="1" xfId="2" applyFont="1" applyBorder="1" applyAlignment="1">
      <alignment vertical="center"/>
    </xf>
    <xf numFmtId="0" fontId="13" fillId="3" borderId="1" xfId="2" applyFont="1" applyFill="1" applyBorder="1" applyAlignment="1" applyProtection="1">
      <alignment vertical="center"/>
      <protection locked="0"/>
    </xf>
    <xf numFmtId="0" fontId="17" fillId="0" borderId="1" xfId="2" applyFont="1" applyBorder="1" applyAlignment="1">
      <alignment horizontal="right" vertical="center"/>
    </xf>
    <xf numFmtId="0" fontId="1" fillId="0" borderId="1" xfId="2" applyFont="1" applyBorder="1" applyAlignment="1">
      <alignment horizontal="right" vertical="center"/>
    </xf>
    <xf numFmtId="0" fontId="1" fillId="0" borderId="1" xfId="2" applyFont="1" applyBorder="1" applyAlignment="1">
      <alignment horizontal="center"/>
    </xf>
    <xf numFmtId="0" fontId="15" fillId="0" borderId="0" xfId="4" applyFont="1"/>
    <xf numFmtId="0" fontId="21" fillId="0" borderId="0" xfId="4"/>
    <xf numFmtId="0" fontId="26" fillId="0" borderId="0" xfId="8" applyFont="1"/>
    <xf numFmtId="0" fontId="27" fillId="0" borderId="0" xfId="4" applyFont="1"/>
    <xf numFmtId="0" fontId="1" fillId="10" borderId="7" xfId="5" applyFont="1" applyFill="1" applyBorder="1"/>
    <xf numFmtId="0" fontId="1" fillId="10" borderId="9" xfId="5" applyFont="1" applyFill="1" applyBorder="1"/>
    <xf numFmtId="0" fontId="1" fillId="10" borderId="6" xfId="5" applyFont="1" applyFill="1" applyBorder="1"/>
    <xf numFmtId="0" fontId="1" fillId="10" borderId="10" xfId="5" applyFont="1" applyFill="1" applyBorder="1"/>
    <xf numFmtId="0" fontId="1" fillId="10" borderId="11" xfId="5" applyFont="1" applyFill="1" applyBorder="1"/>
    <xf numFmtId="0" fontId="1" fillId="10" borderId="13" xfId="5" applyFont="1" applyFill="1" applyBorder="1"/>
    <xf numFmtId="0" fontId="15" fillId="10" borderId="7" xfId="4" applyFont="1" applyFill="1" applyBorder="1"/>
    <xf numFmtId="4" fontId="15" fillId="10" borderId="9" xfId="4" applyNumberFormat="1" applyFont="1" applyFill="1" applyBorder="1"/>
    <xf numFmtId="0" fontId="15" fillId="10" borderId="6" xfId="4" applyFont="1" applyFill="1" applyBorder="1"/>
    <xf numFmtId="0" fontId="15" fillId="10" borderId="10" xfId="4" applyFont="1" applyFill="1" applyBorder="1"/>
    <xf numFmtId="0" fontId="1" fillId="10" borderId="13" xfId="5" applyFont="1" applyFill="1" applyBorder="1" applyAlignment="1">
      <alignment horizontal="right"/>
    </xf>
    <xf numFmtId="0" fontId="1" fillId="10" borderId="7" xfId="8" applyFont="1" applyFill="1" applyBorder="1"/>
    <xf numFmtId="0" fontId="1" fillId="10" borderId="8" xfId="8" applyFont="1" applyFill="1" applyBorder="1"/>
    <xf numFmtId="0" fontId="1" fillId="10" borderId="9" xfId="8" applyFont="1" applyFill="1" applyBorder="1"/>
    <xf numFmtId="0" fontId="1" fillId="10" borderId="6" xfId="8" applyFont="1" applyFill="1" applyBorder="1"/>
    <xf numFmtId="0" fontId="1" fillId="10" borderId="0" xfId="8" applyFont="1" applyFill="1"/>
    <xf numFmtId="0" fontId="1" fillId="10" borderId="10" xfId="8" applyFont="1" applyFill="1" applyBorder="1"/>
    <xf numFmtId="0" fontId="1" fillId="10" borderId="11" xfId="8" applyFont="1" applyFill="1" applyBorder="1"/>
    <xf numFmtId="0" fontId="1" fillId="10" borderId="12" xfId="8" applyFont="1" applyFill="1" applyBorder="1"/>
    <xf numFmtId="0" fontId="1" fillId="10" borderId="13" xfId="8" applyFont="1" applyFill="1" applyBorder="1"/>
    <xf numFmtId="0" fontId="13" fillId="10" borderId="7" xfId="6" applyFont="1" applyFill="1" applyBorder="1" applyAlignment="1">
      <alignment horizontal="left"/>
    </xf>
    <xf numFmtId="166" fontId="1" fillId="10" borderId="8" xfId="6" applyNumberFormat="1" applyFont="1" applyFill="1" applyBorder="1"/>
    <xf numFmtId="0" fontId="1" fillId="10" borderId="8" xfId="7" applyFont="1" applyFill="1" applyBorder="1"/>
    <xf numFmtId="0" fontId="1" fillId="10" borderId="8" xfId="6" applyFont="1" applyFill="1" applyBorder="1"/>
    <xf numFmtId="0" fontId="1" fillId="10" borderId="9" xfId="7" applyFont="1" applyFill="1" applyBorder="1"/>
    <xf numFmtId="0" fontId="1" fillId="10" borderId="6" xfId="7" applyFont="1" applyFill="1" applyBorder="1"/>
    <xf numFmtId="0" fontId="1" fillId="10" borderId="0" xfId="7" applyFont="1" applyFill="1"/>
    <xf numFmtId="166" fontId="1" fillId="10" borderId="10" xfId="7" applyNumberFormat="1" applyFont="1" applyFill="1" applyBorder="1"/>
    <xf numFmtId="2" fontId="1" fillId="10" borderId="10" xfId="7" applyNumberFormat="1" applyFont="1" applyFill="1" applyBorder="1"/>
    <xf numFmtId="0" fontId="1" fillId="10" borderId="10" xfId="7" applyFont="1" applyFill="1" applyBorder="1"/>
    <xf numFmtId="0" fontId="1" fillId="10" borderId="11" xfId="7" applyFont="1" applyFill="1" applyBorder="1"/>
    <xf numFmtId="0" fontId="1" fillId="10" borderId="12" xfId="7" applyFont="1" applyFill="1" applyBorder="1"/>
    <xf numFmtId="0" fontId="1" fillId="10" borderId="13" xfId="7" applyFont="1" applyFill="1" applyBorder="1"/>
    <xf numFmtId="0" fontId="13" fillId="10" borderId="6" xfId="7" applyFont="1" applyFill="1" applyBorder="1" applyAlignment="1">
      <alignment horizontal="right"/>
    </xf>
    <xf numFmtId="0" fontId="13" fillId="10" borderId="0" xfId="7" applyFont="1" applyFill="1" applyAlignment="1">
      <alignment horizontal="right"/>
    </xf>
    <xf numFmtId="0" fontId="13" fillId="10" borderId="10" xfId="7" applyFont="1" applyFill="1" applyBorder="1" applyAlignment="1">
      <alignment horizontal="right"/>
    </xf>
    <xf numFmtId="2" fontId="1" fillId="10" borderId="6" xfId="7" applyNumberFormat="1" applyFont="1" applyFill="1" applyBorder="1"/>
    <xf numFmtId="2" fontId="1" fillId="10" borderId="0" xfId="7" applyNumberFormat="1" applyFont="1" applyFill="1"/>
    <xf numFmtId="2" fontId="1" fillId="10" borderId="11" xfId="7" applyNumberFormat="1" applyFont="1" applyFill="1" applyBorder="1"/>
    <xf numFmtId="2" fontId="1" fillId="10" borderId="12" xfId="7" applyNumberFormat="1" applyFont="1" applyFill="1" applyBorder="1"/>
    <xf numFmtId="2" fontId="1" fillId="10" borderId="13" xfId="7" applyNumberFormat="1" applyFont="1" applyFill="1" applyBorder="1"/>
    <xf numFmtId="0" fontId="13" fillId="9" borderId="9" xfId="0" applyFont="1" applyFill="1" applyBorder="1" applyAlignment="1">
      <alignment horizontal="right"/>
    </xf>
    <xf numFmtId="0" fontId="1" fillId="0" borderId="0" xfId="8" applyFont="1"/>
    <xf numFmtId="0" fontId="1" fillId="0" borderId="11" xfId="2" applyFont="1" applyBorder="1"/>
    <xf numFmtId="0" fontId="1" fillId="9" borderId="6" xfId="2" applyFont="1" applyFill="1" applyBorder="1"/>
    <xf numFmtId="167" fontId="13" fillId="3" borderId="1" xfId="2" applyNumberFormat="1" applyFont="1" applyFill="1" applyBorder="1" applyAlignment="1" applyProtection="1">
      <alignment vertical="center"/>
      <protection locked="0"/>
    </xf>
    <xf numFmtId="167" fontId="1" fillId="0" borderId="1" xfId="2" applyNumberFormat="1" applyFont="1" applyBorder="1" applyAlignment="1">
      <alignment horizontal="right" vertical="center"/>
    </xf>
    <xf numFmtId="0" fontId="3" fillId="0" borderId="2" xfId="0" applyFont="1" applyBorder="1" applyAlignment="1" applyProtection="1">
      <alignment horizontal="center"/>
      <protection locked="0"/>
    </xf>
    <xf numFmtId="0" fontId="28" fillId="11" borderId="3" xfId="0" applyFont="1" applyFill="1" applyBorder="1" applyAlignment="1" applyProtection="1">
      <alignment horizontal="center"/>
      <protection locked="0"/>
    </xf>
    <xf numFmtId="0" fontId="28" fillId="11" borderId="13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5" fillId="4" borderId="0" xfId="0" applyFont="1" applyFill="1" applyAlignment="1">
      <alignment horizontal="center" vertical="center" wrapText="1"/>
    </xf>
    <xf numFmtId="0" fontId="10" fillId="4" borderId="7" xfId="1" applyFont="1" applyFill="1" applyBorder="1" applyAlignment="1">
      <alignment horizontal="center"/>
    </xf>
    <xf numFmtId="0" fontId="10" fillId="4" borderId="8" xfId="1" applyFont="1" applyFill="1" applyBorder="1" applyAlignment="1">
      <alignment horizontal="center"/>
    </xf>
    <xf numFmtId="0" fontId="10" fillId="4" borderId="14" xfId="1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11" fillId="4" borderId="15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6" xfId="0" applyFont="1" applyFill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" fillId="0" borderId="5" xfId="2" applyFont="1" applyBorder="1" applyAlignment="1">
      <alignment horizontal="center"/>
    </xf>
    <xf numFmtId="0" fontId="1" fillId="0" borderId="2" xfId="2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8" fillId="7" borderId="4" xfId="2" applyFont="1" applyFill="1" applyBorder="1" applyAlignment="1">
      <alignment horizontal="center"/>
    </xf>
    <xf numFmtId="0" fontId="18" fillId="7" borderId="2" xfId="2" applyFont="1" applyFill="1" applyBorder="1" applyAlignment="1">
      <alignment horizontal="center"/>
    </xf>
    <xf numFmtId="0" fontId="19" fillId="8" borderId="4" xfId="0" applyFont="1" applyFill="1" applyBorder="1" applyAlignment="1">
      <alignment horizontal="center"/>
    </xf>
    <xf numFmtId="0" fontId="19" fillId="8" borderId="5" xfId="0" applyFont="1" applyFill="1" applyBorder="1" applyAlignment="1">
      <alignment horizontal="center"/>
    </xf>
    <xf numFmtId="0" fontId="19" fillId="8" borderId="2" xfId="0" applyFont="1" applyFill="1" applyBorder="1" applyAlignment="1">
      <alignment horizontal="center"/>
    </xf>
    <xf numFmtId="0" fontId="18" fillId="7" borderId="5" xfId="2" applyFont="1" applyFill="1" applyBorder="1" applyAlignment="1">
      <alignment horizontal="center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" fillId="0" borderId="0" xfId="2" applyFont="1" applyAlignment="1">
      <alignment horizontal="center" vertical="center"/>
    </xf>
  </cellXfs>
  <cellStyles count="9">
    <cellStyle name="Hyperlink" xfId="1" builtinId="8"/>
    <cellStyle name="Normal" xfId="0" builtinId="0"/>
    <cellStyle name="Normal 2" xfId="8" xr:uid="{14151CCE-CE73-F649-B101-8D934934E838}"/>
    <cellStyle name="Normal 3" xfId="2" xr:uid="{FE446A07-CB26-C440-A1BD-697846528E1B}"/>
    <cellStyle name="Normal 3 2" xfId="3" xr:uid="{FFB1C665-271C-5844-82AC-E34C3A1A36C5}"/>
    <cellStyle name="Normal 3 3" xfId="7" xr:uid="{7C58DB9E-D445-D241-9741-17F77F896B03}"/>
    <cellStyle name="Normal 5 2" xfId="5" xr:uid="{82C9428F-395C-7D48-924E-62E9358DDDC1}"/>
    <cellStyle name="Normal 6 2" xfId="4" xr:uid="{8116C6A4-2953-CF44-9163-A98D6972B575}"/>
    <cellStyle name="Normal 7" xfId="6" xr:uid="{3BCE8D07-78C3-1F44-8925-43890BB47061}"/>
  </cellStyles>
  <dxfs count="8"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F9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011282171818074E-2"/>
          <c:y val="5.8632036667058407E-3"/>
          <c:w val="0.97273465049997587"/>
          <c:h val="0.98626932728264161"/>
        </c:manualLayout>
      </c:layout>
      <c:areaChart>
        <c:grouping val="stacked"/>
        <c:varyColors val="0"/>
        <c:ser>
          <c:idx val="2"/>
          <c:order val="0"/>
          <c:tx>
            <c:strRef>
              <c:f>'Illumination (BS)'!$H$8</c:f>
              <c:strCache>
                <c:ptCount val="1"/>
                <c:pt idx="0">
                  <c:v>black bottom</c:v>
                </c:pt>
              </c:strCache>
            </c:strRef>
          </c:tx>
          <c:spPr>
            <a:solidFill>
              <a:schemeClr val="tx1"/>
            </a:solidFill>
            <a:ln w="9525">
              <a:solidFill>
                <a:schemeClr val="tx1"/>
              </a:solidFill>
            </a:ln>
            <a:effectLst/>
          </c:spPr>
          <c:val>
            <c:numRef>
              <c:f>'Illumination (BS)'!$H$9:$H$209</c:f>
              <c:numCache>
                <c:formatCode>0.00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5.0001250818332288E-5</c:v>
                </c:pt>
                <c:pt idx="102">
                  <c:v>2.0002000702468159E-4</c:v>
                </c:pt>
                <c:pt idx="103">
                  <c:v>4.501013023930911E-4</c:v>
                </c:pt>
                <c:pt idx="104">
                  <c:v>8.0032026835807901E-4</c:v>
                </c:pt>
                <c:pt idx="105">
                  <c:v>1.2507822470085861E-3</c:v>
                </c:pt>
                <c:pt idx="106">
                  <c:v>1.801622949833992E-3</c:v>
                </c:pt>
                <c:pt idx="107">
                  <c:v>2.4530086627818637E-3</c:v>
                </c:pt>
                <c:pt idx="108">
                  <c:v>3.2051364983549657E-3</c:v>
                </c:pt>
                <c:pt idx="109">
                  <c:v>4.0582346956387072E-3</c:v>
                </c:pt>
                <c:pt idx="110">
                  <c:v>5.0125629693363871E-3</c:v>
                </c:pt>
                <c:pt idx="111">
                  <c:v>6.0684129090640138E-3</c:v>
                </c:pt>
                <c:pt idx="112">
                  <c:v>7.2261084303524292E-3</c:v>
                </c:pt>
                <c:pt idx="113">
                  <c:v>8.4860062790064195E-3</c:v>
                </c:pt>
                <c:pt idx="114">
                  <c:v>9.8484965906764366E-3</c:v>
                </c:pt>
                <c:pt idx="115">
                  <c:v>1.1314003507731596E-2</c:v>
                </c:pt>
                <c:pt idx="116">
                  <c:v>1.2882985855753315E-2</c:v>
                </c:pt>
                <c:pt idx="117">
                  <c:v>1.4555937882229086E-2</c:v>
                </c:pt>
                <c:pt idx="118">
                  <c:v>1.6333390060295772E-2</c:v>
                </c:pt>
                <c:pt idx="119">
                  <c:v>1.8215909960675569E-2</c:v>
                </c:pt>
                <c:pt idx="120">
                  <c:v>2.0204103195264778E-2</c:v>
                </c:pt>
                <c:pt idx="121">
                  <c:v>2.2298614436174979E-2</c:v>
                </c:pt>
                <c:pt idx="122">
                  <c:v>2.4500128514396868E-2</c:v>
                </c:pt>
                <c:pt idx="123">
                  <c:v>2.6809371602659615E-2</c:v>
                </c:pt>
                <c:pt idx="124">
                  <c:v>2.9227112487493656E-2</c:v>
                </c:pt>
                <c:pt idx="125">
                  <c:v>3.175416393598407E-2</c:v>
                </c:pt>
                <c:pt idx="126">
                  <c:v>3.4391384163222072E-2</c:v>
                </c:pt>
                <c:pt idx="127">
                  <c:v>3.7139678407035026E-2</c:v>
                </c:pt>
                <c:pt idx="128">
                  <c:v>4.0000000617200548E-2</c:v>
                </c:pt>
                <c:pt idx="129">
                  <c:v>4.2973355267044377E-2</c:v>
                </c:pt>
                <c:pt idx="130">
                  <c:v>4.6060799296076982E-2</c:v>
                </c:pt>
                <c:pt idx="131">
                  <c:v>4.9263444193167971E-2</c:v>
                </c:pt>
                <c:pt idx="132">
                  <c:v>5.2582458230684748E-2</c:v>
                </c:pt>
                <c:pt idx="133">
                  <c:v>5.6019068861047461E-2</c:v>
                </c:pt>
                <c:pt idx="134">
                  <c:v>5.957456528829852E-2</c:v>
                </c:pt>
                <c:pt idx="135">
                  <c:v>6.325030122855213E-2</c:v>
                </c:pt>
                <c:pt idx="136">
                  <c:v>6.7047697874601409E-2</c:v>
                </c:pt>
                <c:pt idx="137">
                  <c:v>7.0968247081543034E-2</c:v>
                </c:pt>
                <c:pt idx="138">
                  <c:v>7.5013514792038993E-2</c:v>
                </c:pt>
                <c:pt idx="139">
                  <c:v>7.9185144721811596E-2</c:v>
                </c:pt>
                <c:pt idx="140">
                  <c:v>8.3484862328187415E-2</c:v>
                </c:pt>
                <c:pt idx="141">
                  <c:v>8.7914479086994124E-2</c:v>
                </c:pt>
                <c:pt idx="142">
                  <c:v>9.2475897105926075E-2</c:v>
                </c:pt>
                <c:pt idx="143">
                  <c:v>9.7171114105659928E-2</c:v>
                </c:pt>
                <c:pt idx="144">
                  <c:v>0.10200222880359344</c:v>
                </c:pt>
                <c:pt idx="145">
                  <c:v>0.10697144673913739</c:v>
                </c:pt>
                <c:pt idx="146">
                  <c:v>0.11208108658411731</c:v>
                </c:pt>
                <c:pt idx="147">
                  <c:v>0.11733358698709329</c:v>
                </c:pt>
                <c:pt idx="148">
                  <c:v>0.12273151400641458</c:v>
                </c:pt>
                <c:pt idx="149">
                  <c:v>0.12827756919369049</c:v>
                </c:pt>
                <c:pt idx="150">
                  <c:v>0.13397459839724024</c:v>
                </c:pt>
                <c:pt idx="151">
                  <c:v>0.13982560136414268</c:v>
                </c:pt>
                <c:pt idx="152">
                  <c:v>0.14583374222996071</c:v>
                </c:pt>
                <c:pt idx="153">
                  <c:v>0.15200236099729358</c:v>
                </c:pt>
                <c:pt idx="154">
                  <c:v>0.15833498611832941</c:v>
                </c:pt>
                <c:pt idx="155">
                  <c:v>0.16483534831287427</c:v>
                </c:pt>
                <c:pt idx="156">
                  <c:v>0.17150739577235796</c:v>
                </c:pt>
                <c:pt idx="157">
                  <c:v>0.17835531092259871</c:v>
                </c:pt>
                <c:pt idx="158">
                  <c:v>0.18538352894427945</c:v>
                </c:pt>
                <c:pt idx="159">
                  <c:v>0.19259675828095113</c:v>
                </c:pt>
                <c:pt idx="160">
                  <c:v>0.20000000340090063</c:v>
                </c:pt>
                <c:pt idx="161">
                  <c:v>0.20759859012261583</c:v>
                </c:pt>
                <c:pt idx="162">
                  <c:v>0.21539819386535297</c:v>
                </c:pt>
                <c:pt idx="163">
                  <c:v>0.22340487124833741</c:v>
                </c:pt>
                <c:pt idx="164">
                  <c:v>0.23162509553678856</c:v>
                </c:pt>
                <c:pt idx="165">
                  <c:v>0.24006579652323545</c:v>
                </c:pt>
                <c:pt idx="166">
                  <c:v>0.24873440554231652</c:v>
                </c:pt>
                <c:pt idx="167">
                  <c:v>0.2576389064512975</c:v>
                </c:pt>
                <c:pt idx="168">
                  <c:v>0.26678789357323651</c:v>
                </c:pt>
                <c:pt idx="169">
                  <c:v>0.27619063780323039</c:v>
                </c:pt>
                <c:pt idx="170">
                  <c:v>0.28585716233123626</c:v>
                </c:pt>
                <c:pt idx="171">
                  <c:v>0.29579832975171716</c:v>
                </c:pt>
                <c:pt idx="172">
                  <c:v>0.30602594272961103</c:v>
                </c:pt>
                <c:pt idx="173">
                  <c:v>0.31655286089913581</c:v>
                </c:pt>
                <c:pt idx="174">
                  <c:v>0.32739313732094288</c:v>
                </c:pt>
                <c:pt idx="175">
                  <c:v>0.33856217866095029</c:v>
                </c:pt>
                <c:pt idx="176">
                  <c:v>0.35007693434567932</c:v>
                </c:pt>
                <c:pt idx="177">
                  <c:v>0.36195612138486166</c:v>
                </c:pt>
                <c:pt idx="178">
                  <c:v>0.37422049346118325</c:v>
                </c:pt>
                <c:pt idx="179">
                  <c:v>0.38689316545429231</c:v>
                </c:pt>
                <c:pt idx="180">
                  <c:v>0.4000000080613938</c:v>
                </c:pt>
                <c:pt idx="181">
                  <c:v>0.41357013199959347</c:v>
                </c:pt>
                <c:pt idx="182">
                  <c:v>0.42763648802828302</c:v>
                </c:pt>
                <c:pt idx="183">
                  <c:v>0.44223661863905195</c:v>
                </c:pt>
                <c:pt idx="184">
                  <c:v>0.45741361117811286</c:v>
                </c:pt>
                <c:pt idx="185">
                  <c:v>0.47321732272280381</c:v>
                </c:pt>
                <c:pt idx="186">
                  <c:v>0.48970597806670102</c:v>
                </c:pt>
                <c:pt idx="187">
                  <c:v>0.50694829017701326</c:v>
                </c:pt>
                <c:pt idx="188">
                  <c:v>0.52502632884036993</c:v>
                </c:pt>
                <c:pt idx="189">
                  <c:v>0.5440394885219566</c:v>
                </c:pt>
                <c:pt idx="190">
                  <c:v>0.56411011968989411</c:v>
                </c:pt>
                <c:pt idx="191">
                  <c:v>0.58539176626220413</c:v>
                </c:pt>
                <c:pt idx="192">
                  <c:v>0.60808165747624376</c:v>
                </c:pt>
                <c:pt idx="193">
                  <c:v>0.63244049879381614</c:v>
                </c:pt>
                <c:pt idx="194">
                  <c:v>0.65882557738850633</c:v>
                </c:pt>
                <c:pt idx="195">
                  <c:v>0.68775012192378604</c:v>
                </c:pt>
                <c:pt idx="196">
                  <c:v>0.7200000248751588</c:v>
                </c:pt>
                <c:pt idx="197">
                  <c:v>0.75689511362749184</c:v>
                </c:pt>
                <c:pt idx="198">
                  <c:v>0.80100254905289536</c:v>
                </c:pt>
                <c:pt idx="199">
                  <c:v>0.85893269271132411</c:v>
                </c:pt>
                <c:pt idx="2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B6-ED4F-92C3-3778F0879A7D}"/>
            </c:ext>
          </c:extLst>
        </c:ser>
        <c:ser>
          <c:idx val="0"/>
          <c:order val="1"/>
          <c:tx>
            <c:strRef>
              <c:f>'Illumination (BS)'!$I$8</c:f>
              <c:strCache>
                <c:ptCount val="1"/>
                <c:pt idx="0">
                  <c:v>transparent</c:v>
                </c:pt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'Illumination (BS)'!$I$9:$I$209</c:f>
              <c:numCache>
                <c:formatCode>0.00</c:formatCode>
                <c:ptCount val="20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1.9998999974983633</c:v>
                </c:pt>
                <c:pt idx="102">
                  <c:v>1.9995999599859506</c:v>
                </c:pt>
                <c:pt idx="103">
                  <c:v>1.9990997973952138</c:v>
                </c:pt>
                <c:pt idx="104">
                  <c:v>1.9983993594632838</c:v>
                </c:pt>
                <c:pt idx="105">
                  <c:v>1.9974984355059828</c:v>
                </c:pt>
                <c:pt idx="106">
                  <c:v>1.996396754100332</c:v>
                </c:pt>
                <c:pt idx="107">
                  <c:v>1.9950939826744363</c:v>
                </c:pt>
                <c:pt idx="108">
                  <c:v>1.9935897270032901</c:v>
                </c:pt>
                <c:pt idx="109">
                  <c:v>1.9918835306087226</c:v>
                </c:pt>
                <c:pt idx="110">
                  <c:v>1.9899748740613272</c:v>
                </c:pt>
                <c:pt idx="111">
                  <c:v>1.987863174181872</c:v>
                </c:pt>
                <c:pt idx="112">
                  <c:v>1.9855477831392951</c:v>
                </c:pt>
                <c:pt idx="113">
                  <c:v>1.9830279874419872</c:v>
                </c:pt>
                <c:pt idx="114">
                  <c:v>1.9803030068186471</c:v>
                </c:pt>
                <c:pt idx="115">
                  <c:v>1.9773719929845368</c:v>
                </c:pt>
                <c:pt idx="116">
                  <c:v>1.9742340282884934</c:v>
                </c:pt>
                <c:pt idx="117">
                  <c:v>1.9708881242355418</c:v>
                </c:pt>
                <c:pt idx="118">
                  <c:v>1.9673332198794085</c:v>
                </c:pt>
                <c:pt idx="119">
                  <c:v>1.9635681800786489</c:v>
                </c:pt>
                <c:pt idx="120">
                  <c:v>1.9595917936094704</c:v>
                </c:pt>
                <c:pt idx="121">
                  <c:v>1.95540277112765</c:v>
                </c:pt>
                <c:pt idx="122">
                  <c:v>1.9509997429712063</c:v>
                </c:pt>
                <c:pt idx="123">
                  <c:v>1.9463812567946808</c:v>
                </c:pt>
                <c:pt idx="124">
                  <c:v>1.9415457750250127</c:v>
                </c:pt>
                <c:pt idx="125">
                  <c:v>1.9364916721280319</c:v>
                </c:pt>
                <c:pt idx="126">
                  <c:v>1.9312172316735559</c:v>
                </c:pt>
                <c:pt idx="127">
                  <c:v>1.9257206431859299</c:v>
                </c:pt>
                <c:pt idx="128">
                  <c:v>1.9199999987655989</c:v>
                </c:pt>
                <c:pt idx="129">
                  <c:v>1.9140532894659112</c:v>
                </c:pt>
                <c:pt idx="130">
                  <c:v>1.907878401407846</c:v>
                </c:pt>
                <c:pt idx="131">
                  <c:v>1.9014731116136641</c:v>
                </c:pt>
                <c:pt idx="132">
                  <c:v>1.8948350835386305</c:v>
                </c:pt>
                <c:pt idx="133">
                  <c:v>1.8879618622779051</c:v>
                </c:pt>
                <c:pt idx="134">
                  <c:v>1.880850869423403</c:v>
                </c:pt>
                <c:pt idx="135">
                  <c:v>1.8734993975428957</c:v>
                </c:pt>
                <c:pt idx="136">
                  <c:v>1.8659046042507972</c:v>
                </c:pt>
                <c:pt idx="137">
                  <c:v>1.8580635058369139</c:v>
                </c:pt>
                <c:pt idx="138">
                  <c:v>1.849972970415922</c:v>
                </c:pt>
                <c:pt idx="139">
                  <c:v>1.8416297105563768</c:v>
                </c:pt>
                <c:pt idx="140">
                  <c:v>1.8330302753436252</c:v>
                </c:pt>
                <c:pt idx="141">
                  <c:v>1.8241710418260118</c:v>
                </c:pt>
                <c:pt idx="142">
                  <c:v>1.8150482057881479</c:v>
                </c:pt>
                <c:pt idx="143">
                  <c:v>1.8056577717886801</c:v>
                </c:pt>
                <c:pt idx="144">
                  <c:v>1.7959955423928131</c:v>
                </c:pt>
                <c:pt idx="145">
                  <c:v>1.7860571065217252</c:v>
                </c:pt>
                <c:pt idx="146">
                  <c:v>1.7758378268317654</c:v>
                </c:pt>
                <c:pt idx="147">
                  <c:v>1.7653328260258134</c:v>
                </c:pt>
                <c:pt idx="148">
                  <c:v>1.7545369719871708</c:v>
                </c:pt>
                <c:pt idx="149">
                  <c:v>1.743444861612619</c:v>
                </c:pt>
                <c:pt idx="150">
                  <c:v>1.7320508032055195</c:v>
                </c:pt>
                <c:pt idx="151">
                  <c:v>1.7203487972717146</c:v>
                </c:pt>
                <c:pt idx="152">
                  <c:v>1.7083325155400786</c:v>
                </c:pt>
                <c:pt idx="153">
                  <c:v>1.6959952780054128</c:v>
                </c:pt>
                <c:pt idx="154">
                  <c:v>1.6833300277633412</c:v>
                </c:pt>
                <c:pt idx="155">
                  <c:v>1.6703293033742515</c:v>
                </c:pt>
                <c:pt idx="156">
                  <c:v>1.6569852084552841</c:v>
                </c:pt>
                <c:pt idx="157">
                  <c:v>1.6432893781548026</c:v>
                </c:pt>
                <c:pt idx="158">
                  <c:v>1.6292329421114411</c:v>
                </c:pt>
                <c:pt idx="159">
                  <c:v>1.6148064834380977</c:v>
                </c:pt>
                <c:pt idx="160">
                  <c:v>1.5999999931981987</c:v>
                </c:pt>
                <c:pt idx="161">
                  <c:v>1.5848028197547683</c:v>
                </c:pt>
                <c:pt idx="162">
                  <c:v>1.5692036122692941</c:v>
                </c:pt>
                <c:pt idx="163">
                  <c:v>1.5531902575033252</c:v>
                </c:pt>
                <c:pt idx="164">
                  <c:v>1.5367498089264229</c:v>
                </c:pt>
                <c:pt idx="165">
                  <c:v>1.5198684069535291</c:v>
                </c:pt>
                <c:pt idx="166">
                  <c:v>1.502531188915367</c:v>
                </c:pt>
                <c:pt idx="167">
                  <c:v>1.484722187097405</c:v>
                </c:pt>
                <c:pt idx="168">
                  <c:v>1.466424212853527</c:v>
                </c:pt>
                <c:pt idx="169">
                  <c:v>1.4476187243935392</c:v>
                </c:pt>
                <c:pt idx="170">
                  <c:v>1.4282856753375275</c:v>
                </c:pt>
                <c:pt idx="171">
                  <c:v>1.4084033404965657</c:v>
                </c:pt>
                <c:pt idx="172">
                  <c:v>1.3879481145407779</c:v>
                </c:pt>
                <c:pt idx="173">
                  <c:v>1.3668942782017284</c:v>
                </c:pt>
                <c:pt idx="174">
                  <c:v>1.3452137253581142</c:v>
                </c:pt>
                <c:pt idx="175">
                  <c:v>1.3228756426780994</c:v>
                </c:pt>
                <c:pt idx="176">
                  <c:v>1.2998461313086414</c:v>
                </c:pt>
                <c:pt idx="177">
                  <c:v>1.2760877572302767</c:v>
                </c:pt>
                <c:pt idx="178">
                  <c:v>1.2515590130776335</c:v>
                </c:pt>
                <c:pt idx="179">
                  <c:v>1.2262136690914154</c:v>
                </c:pt>
                <c:pt idx="180">
                  <c:v>1.1999999838772124</c:v>
                </c:pt>
                <c:pt idx="181">
                  <c:v>1.1728597360008131</c:v>
                </c:pt>
                <c:pt idx="182">
                  <c:v>1.144727023943434</c:v>
                </c:pt>
                <c:pt idx="183">
                  <c:v>1.1155267627218961</c:v>
                </c:pt>
                <c:pt idx="184">
                  <c:v>1.0851727776437743</c:v>
                </c:pt>
                <c:pt idx="185">
                  <c:v>1.0535653545543924</c:v>
                </c:pt>
                <c:pt idx="186">
                  <c:v>1.020588043866598</c:v>
                </c:pt>
                <c:pt idx="187">
                  <c:v>0.98610341964597359</c:v>
                </c:pt>
                <c:pt idx="188">
                  <c:v>0.94994734231926015</c:v>
                </c:pt>
                <c:pt idx="189">
                  <c:v>0.91192102295608668</c:v>
                </c:pt>
                <c:pt idx="190">
                  <c:v>0.87177976062021167</c:v>
                </c:pt>
                <c:pt idx="191">
                  <c:v>0.82921646747559186</c:v>
                </c:pt>
                <c:pt idx="192">
                  <c:v>0.78383668504751247</c:v>
                </c:pt>
                <c:pt idx="193">
                  <c:v>0.73511900241236783</c:v>
                </c:pt>
                <c:pt idx="194">
                  <c:v>0.68234884522298733</c:v>
                </c:pt>
                <c:pt idx="195">
                  <c:v>0.62449975615242781</c:v>
                </c:pt>
                <c:pt idx="196">
                  <c:v>0.55999995024968252</c:v>
                </c:pt>
                <c:pt idx="197">
                  <c:v>0.48620977274501626</c:v>
                </c:pt>
                <c:pt idx="198">
                  <c:v>0.39799490189420939</c:v>
                </c:pt>
                <c:pt idx="199">
                  <c:v>0.28213461457735173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B6-ED4F-92C3-3778F0879A7D}"/>
            </c:ext>
          </c:extLst>
        </c:ser>
        <c:ser>
          <c:idx val="3"/>
          <c:order val="2"/>
          <c:tx>
            <c:strRef>
              <c:f>'Illumination (BS)'!$J$8</c:f>
              <c:strCache>
                <c:ptCount val="1"/>
                <c:pt idx="0">
                  <c:v>black top</c:v>
                </c:pt>
              </c:strCache>
            </c:strRef>
          </c:tx>
          <c:spPr>
            <a:solidFill>
              <a:schemeClr val="tx1"/>
            </a:solidFill>
            <a:ln w="9525">
              <a:noFill/>
            </a:ln>
            <a:effectLst/>
          </c:spPr>
          <c:val>
            <c:numRef>
              <c:f>'Illumination (BS)'!$J$9:$J$209</c:f>
              <c:numCache>
                <c:formatCode>0.00</c:formatCode>
                <c:ptCount val="20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1.9999499987491816</c:v>
                </c:pt>
                <c:pt idx="102">
                  <c:v>1.9997999799929753</c:v>
                </c:pt>
                <c:pt idx="103">
                  <c:v>1.999549898697607</c:v>
                </c:pt>
                <c:pt idx="104">
                  <c:v>1.999199679731642</c:v>
                </c:pt>
                <c:pt idx="105">
                  <c:v>1.9987492177529913</c:v>
                </c:pt>
                <c:pt idx="106">
                  <c:v>1.9981983770501661</c:v>
                </c:pt>
                <c:pt idx="107">
                  <c:v>1.9975469913372181</c:v>
                </c:pt>
                <c:pt idx="108">
                  <c:v>1.996794863501645</c:v>
                </c:pt>
                <c:pt idx="109">
                  <c:v>1.9959417653043614</c:v>
                </c:pt>
                <c:pt idx="110">
                  <c:v>1.9949874370306637</c:v>
                </c:pt>
                <c:pt idx="111">
                  <c:v>1.993931587090936</c:v>
                </c:pt>
                <c:pt idx="112">
                  <c:v>1.9927738915696476</c:v>
                </c:pt>
                <c:pt idx="113">
                  <c:v>1.9915139937209936</c:v>
                </c:pt>
                <c:pt idx="114">
                  <c:v>1.9901515034093236</c:v>
                </c:pt>
                <c:pt idx="115">
                  <c:v>1.9886859964922685</c:v>
                </c:pt>
                <c:pt idx="116">
                  <c:v>1.9871170141442467</c:v>
                </c:pt>
                <c:pt idx="117">
                  <c:v>1.9854440621177709</c:v>
                </c:pt>
                <c:pt idx="118">
                  <c:v>1.9836666099397042</c:v>
                </c:pt>
                <c:pt idx="119">
                  <c:v>1.9817840900393244</c:v>
                </c:pt>
                <c:pt idx="120">
                  <c:v>1.9797958968047351</c:v>
                </c:pt>
                <c:pt idx="121">
                  <c:v>1.977701385563825</c:v>
                </c:pt>
                <c:pt idx="122">
                  <c:v>1.9754998714856031</c:v>
                </c:pt>
                <c:pt idx="123">
                  <c:v>1.9731906283973404</c:v>
                </c:pt>
                <c:pt idx="124">
                  <c:v>1.9707728875125063</c:v>
                </c:pt>
                <c:pt idx="125">
                  <c:v>1.9682458360640158</c:v>
                </c:pt>
                <c:pt idx="126">
                  <c:v>1.965608615836778</c:v>
                </c:pt>
                <c:pt idx="127">
                  <c:v>1.962860321592965</c:v>
                </c:pt>
                <c:pt idx="128">
                  <c:v>1.9599999993827995</c:v>
                </c:pt>
                <c:pt idx="129">
                  <c:v>1.9570266447329556</c:v>
                </c:pt>
                <c:pt idx="130">
                  <c:v>1.9539392007039229</c:v>
                </c:pt>
                <c:pt idx="131">
                  <c:v>1.9507365558068321</c:v>
                </c:pt>
                <c:pt idx="132">
                  <c:v>1.9474175417693154</c:v>
                </c:pt>
                <c:pt idx="133">
                  <c:v>1.9439809311389524</c:v>
                </c:pt>
                <c:pt idx="134">
                  <c:v>1.9404254347117016</c:v>
                </c:pt>
                <c:pt idx="135">
                  <c:v>1.9367496987714479</c:v>
                </c:pt>
                <c:pt idx="136">
                  <c:v>1.9329523021253987</c:v>
                </c:pt>
                <c:pt idx="137">
                  <c:v>1.9290317529184571</c:v>
                </c:pt>
                <c:pt idx="138">
                  <c:v>1.924986485207961</c:v>
                </c:pt>
                <c:pt idx="139">
                  <c:v>1.9208148552781883</c:v>
                </c:pt>
                <c:pt idx="140">
                  <c:v>1.9165151376718126</c:v>
                </c:pt>
                <c:pt idx="141">
                  <c:v>1.9120855209130059</c:v>
                </c:pt>
                <c:pt idx="142">
                  <c:v>1.9075241028940739</c:v>
                </c:pt>
                <c:pt idx="143">
                  <c:v>1.9028288858943401</c:v>
                </c:pt>
                <c:pt idx="144">
                  <c:v>1.8979977711964064</c:v>
                </c:pt>
                <c:pt idx="145">
                  <c:v>1.8930285532608626</c:v>
                </c:pt>
                <c:pt idx="146">
                  <c:v>1.8879189134158827</c:v>
                </c:pt>
                <c:pt idx="147">
                  <c:v>1.8826664130129067</c:v>
                </c:pt>
                <c:pt idx="148">
                  <c:v>1.8772684859935853</c:v>
                </c:pt>
                <c:pt idx="149">
                  <c:v>1.8717224308063094</c:v>
                </c:pt>
                <c:pt idx="150">
                  <c:v>1.8660254016027598</c:v>
                </c:pt>
                <c:pt idx="151">
                  <c:v>1.8601743986358574</c:v>
                </c:pt>
                <c:pt idx="152">
                  <c:v>1.8541662577700393</c:v>
                </c:pt>
                <c:pt idx="153">
                  <c:v>1.8479976390027064</c:v>
                </c:pt>
                <c:pt idx="154">
                  <c:v>1.8416650138816706</c:v>
                </c:pt>
                <c:pt idx="155">
                  <c:v>1.8351646516871258</c:v>
                </c:pt>
                <c:pt idx="156">
                  <c:v>1.8284926042276419</c:v>
                </c:pt>
                <c:pt idx="157">
                  <c:v>1.8216446890774014</c:v>
                </c:pt>
                <c:pt idx="158">
                  <c:v>1.8146164710557207</c:v>
                </c:pt>
                <c:pt idx="159">
                  <c:v>1.8074032417190489</c:v>
                </c:pt>
                <c:pt idx="160">
                  <c:v>1.7999999965990994</c:v>
                </c:pt>
                <c:pt idx="161">
                  <c:v>1.7924014098773842</c:v>
                </c:pt>
                <c:pt idx="162">
                  <c:v>1.7846018061346469</c:v>
                </c:pt>
                <c:pt idx="163">
                  <c:v>1.7765951287516626</c:v>
                </c:pt>
                <c:pt idx="164">
                  <c:v>1.7683749044632115</c:v>
                </c:pt>
                <c:pt idx="165">
                  <c:v>1.7599342034767647</c:v>
                </c:pt>
                <c:pt idx="166">
                  <c:v>1.7512655944576836</c:v>
                </c:pt>
                <c:pt idx="167">
                  <c:v>1.7423610935487024</c:v>
                </c:pt>
                <c:pt idx="168">
                  <c:v>1.7332121064267634</c:v>
                </c:pt>
                <c:pt idx="169">
                  <c:v>1.7238093621967696</c:v>
                </c:pt>
                <c:pt idx="170">
                  <c:v>1.7141428376687637</c:v>
                </c:pt>
                <c:pt idx="171">
                  <c:v>1.704201670248283</c:v>
                </c:pt>
                <c:pt idx="172">
                  <c:v>1.693974057270389</c:v>
                </c:pt>
                <c:pt idx="173">
                  <c:v>1.6834471391008643</c:v>
                </c:pt>
                <c:pt idx="174">
                  <c:v>1.6726068626790571</c:v>
                </c:pt>
                <c:pt idx="175">
                  <c:v>1.6614378213390497</c:v>
                </c:pt>
                <c:pt idx="176">
                  <c:v>1.6499230656543207</c:v>
                </c:pt>
                <c:pt idx="177">
                  <c:v>1.6380438786151383</c:v>
                </c:pt>
                <c:pt idx="178">
                  <c:v>1.6257795065388168</c:v>
                </c:pt>
                <c:pt idx="179">
                  <c:v>1.6131068345457078</c:v>
                </c:pt>
                <c:pt idx="180">
                  <c:v>1.5999999919386063</c:v>
                </c:pt>
                <c:pt idx="181">
                  <c:v>1.5864298680004065</c:v>
                </c:pt>
                <c:pt idx="182">
                  <c:v>1.572363511971717</c:v>
                </c:pt>
                <c:pt idx="183">
                  <c:v>1.5577633813609482</c:v>
                </c:pt>
                <c:pt idx="184">
                  <c:v>1.5425863888218871</c:v>
                </c:pt>
                <c:pt idx="185">
                  <c:v>1.5267826772771962</c:v>
                </c:pt>
                <c:pt idx="186">
                  <c:v>1.510294021933299</c:v>
                </c:pt>
                <c:pt idx="187">
                  <c:v>1.4930517098229867</c:v>
                </c:pt>
                <c:pt idx="188">
                  <c:v>1.47497367115963</c:v>
                </c:pt>
                <c:pt idx="189">
                  <c:v>1.4559605114780434</c:v>
                </c:pt>
                <c:pt idx="190">
                  <c:v>1.4358898803101059</c:v>
                </c:pt>
                <c:pt idx="191">
                  <c:v>1.4146082337377959</c:v>
                </c:pt>
                <c:pt idx="192">
                  <c:v>1.3919183425237562</c:v>
                </c:pt>
                <c:pt idx="193">
                  <c:v>1.3675595012061839</c:v>
                </c:pt>
                <c:pt idx="194">
                  <c:v>1.3411744226114937</c:v>
                </c:pt>
                <c:pt idx="195">
                  <c:v>1.312249878076214</c:v>
                </c:pt>
                <c:pt idx="196">
                  <c:v>1.2799999751248412</c:v>
                </c:pt>
                <c:pt idx="197">
                  <c:v>1.243104886372508</c:v>
                </c:pt>
                <c:pt idx="198">
                  <c:v>1.1989974509471046</c:v>
                </c:pt>
                <c:pt idx="199">
                  <c:v>1.1410673072886759</c:v>
                </c:pt>
                <c:pt idx="20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B6-ED4F-92C3-3778F0879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354064"/>
        <c:axId val="239352496"/>
      </c:areaChart>
      <c:catAx>
        <c:axId val="239354064"/>
        <c:scaling>
          <c:orientation val="minMax"/>
        </c:scaling>
        <c:delete val="1"/>
        <c:axPos val="b"/>
        <c:majorTickMark val="none"/>
        <c:minorTickMark val="none"/>
        <c:tickLblPos val="nextTo"/>
        <c:crossAx val="239352496"/>
        <c:crosses val="autoZero"/>
        <c:auto val="1"/>
        <c:lblAlgn val="ctr"/>
        <c:lblOffset val="100"/>
        <c:noMultiLvlLbl val="0"/>
      </c:catAx>
      <c:valAx>
        <c:axId val="239352496"/>
        <c:scaling>
          <c:orientation val="minMax"/>
          <c:max val="2"/>
          <c:min val="0"/>
        </c:scaling>
        <c:delete val="1"/>
        <c:axPos val="l"/>
        <c:numFmt formatCode="0.00" sourceLinked="1"/>
        <c:majorTickMark val="out"/>
        <c:minorTickMark val="none"/>
        <c:tickLblPos val="nextTo"/>
        <c:crossAx val="239354064"/>
        <c:crosses val="autoZero"/>
        <c:crossBetween val="midCat"/>
      </c:valAx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</c:spPr>
    </c:plotArea>
    <c:plotVisOnly val="0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011282171818074E-2"/>
          <c:y val="5.8632036667058407E-3"/>
          <c:w val="0.97273465049997587"/>
          <c:h val="0.98626932728264161"/>
        </c:manualLayout>
      </c:layout>
      <c:areaChart>
        <c:grouping val="stacked"/>
        <c:varyColors val="0"/>
        <c:ser>
          <c:idx val="2"/>
          <c:order val="0"/>
          <c:tx>
            <c:strRef>
              <c:f>'Illumination (BS)'!$R$8</c:f>
              <c:strCache>
                <c:ptCount val="1"/>
                <c:pt idx="0">
                  <c:v>black bottom</c:v>
                </c:pt>
              </c:strCache>
            </c:strRef>
          </c:tx>
          <c:spPr>
            <a:solidFill>
              <a:schemeClr val="tx1"/>
            </a:solidFill>
            <a:ln w="9525">
              <a:solidFill>
                <a:schemeClr val="tx1"/>
              </a:solidFill>
            </a:ln>
            <a:effectLst/>
          </c:spPr>
          <c:val>
            <c:numRef>
              <c:f>'Illumination (BS)'!$R$9:$R$209</c:f>
              <c:numCache>
                <c:formatCode>0.00</c:formatCode>
                <c:ptCount val="201"/>
                <c:pt idx="0">
                  <c:v>1</c:v>
                </c:pt>
                <c:pt idx="1">
                  <c:v>0.92423522049882278</c:v>
                </c:pt>
                <c:pt idx="2">
                  <c:v>0.83961012624871989</c:v>
                </c:pt>
                <c:pt idx="3">
                  <c:v>0.78667716495518369</c:v>
                </c:pt>
                <c:pt idx="4">
                  <c:v>0.74488147291566387</c:v>
                </c:pt>
                <c:pt idx="5">
                  <c:v>0.70937755707392247</c:v>
                </c:pt>
                <c:pt idx="6">
                  <c:v>0.67807694030486398</c:v>
                </c:pt>
                <c:pt idx="7">
                  <c:v>0.64985057624615172</c:v>
                </c:pt>
                <c:pt idx="8">
                  <c:v>0.62400546266289625</c:v>
                </c:pt>
                <c:pt idx="9">
                  <c:v>0.60007966315771055</c:v>
                </c:pt>
                <c:pt idx="10">
                  <c:v>0.57774679386264627</c:v>
                </c:pt>
                <c:pt idx="11">
                  <c:v>0.55676600431937096</c:v>
                </c:pt>
                <c:pt idx="12">
                  <c:v>0.53695346851393666</c:v>
                </c:pt>
                <c:pt idx="13">
                  <c:v>0.5181650528697106</c:v>
                </c:pt>
                <c:pt idx="14">
                  <c:v>0.50028522856399305</c:v>
                </c:pt>
                <c:pt idx="15">
                  <c:v>0.48321967929578702</c:v>
                </c:pt>
                <c:pt idx="16">
                  <c:v>0.46689020126856151</c:v>
                </c:pt>
                <c:pt idx="17">
                  <c:v>0.45123108169256054</c:v>
                </c:pt>
                <c:pt idx="18">
                  <c:v>0.43618646304148001</c:v>
                </c:pt>
                <c:pt idx="19">
                  <c:v>0.42170838344693895</c:v>
                </c:pt>
                <c:pt idx="20">
                  <c:v>0.40775529242217323</c:v>
                </c:pt>
                <c:pt idx="21">
                  <c:v>0.39429090803187106</c:v>
                </c:pt>
                <c:pt idx="22">
                  <c:v>0.38128332405511978</c:v>
                </c:pt>
                <c:pt idx="23">
                  <c:v>0.36870430331561299</c:v>
                </c:pt>
                <c:pt idx="24">
                  <c:v>0.35652871177286716</c:v>
                </c:pt>
                <c:pt idx="25">
                  <c:v>0.34473406051156363</c:v>
                </c:pt>
                <c:pt idx="26">
                  <c:v>0.33330013147207149</c:v>
                </c:pt>
                <c:pt idx="27">
                  <c:v>0.32220866891264521</c:v>
                </c:pt>
                <c:pt idx="28">
                  <c:v>0.31144312300312038</c:v>
                </c:pt>
                <c:pt idx="29">
                  <c:v>0.3009884351580866</c:v>
                </c:pt>
                <c:pt idx="30">
                  <c:v>0.29083085708252776</c:v>
                </c:pt>
                <c:pt idx="31">
                  <c:v>0.28095779726751746</c:v>
                </c:pt>
                <c:pt idx="32">
                  <c:v>0.27135769000491339</c:v>
                </c:pt>
                <c:pt idx="33">
                  <c:v>0.26201988300490919</c:v>
                </c:pt>
                <c:pt idx="34">
                  <c:v>0.25293454048141351</c:v>
                </c:pt>
                <c:pt idx="35">
                  <c:v>0.24409255917681127</c:v>
                </c:pt>
                <c:pt idx="36">
                  <c:v>0.23548549527263685</c:v>
                </c:pt>
                <c:pt idx="37">
                  <c:v>0.22710550050753697</c:v>
                </c:pt>
                <c:pt idx="38">
                  <c:v>0.21894526612189258</c:v>
                </c:pt>
                <c:pt idx="39">
                  <c:v>0.210997973487004</c:v>
                </c:pt>
                <c:pt idx="40">
                  <c:v>0.2032572504689204</c:v>
                </c:pt>
                <c:pt idx="41">
                  <c:v>0.19571713273277325</c:v>
                </c:pt>
                <c:pt idx="42">
                  <c:v>0.18837202932048025</c:v>
                </c:pt>
                <c:pt idx="43">
                  <c:v>0.18121669193880363</c:v>
                </c:pt>
                <c:pt idx="44">
                  <c:v>0.17424618748053389</c:v>
                </c:pt>
                <c:pt idx="45">
                  <c:v>0.16745587337261936</c:v>
                </c:pt>
                <c:pt idx="46">
                  <c:v>0.16084137540416166</c:v>
                </c:pt>
                <c:pt idx="47">
                  <c:v>0.15439856773659177</c:v>
                </c:pt>
                <c:pt idx="48">
                  <c:v>0.14812355483979234</c:v>
                </c:pt>
                <c:pt idx="49">
                  <c:v>0.14201265513285455</c:v>
                </c:pt>
                <c:pt idx="50">
                  <c:v>0.13606238613770683</c:v>
                </c:pt>
                <c:pt idx="51">
                  <c:v>0.13026945097893206</c:v>
                </c:pt>
                <c:pt idx="52">
                  <c:v>0.12463072608445935</c:v>
                </c:pt>
                <c:pt idx="53">
                  <c:v>0.1191432499600914</c:v>
                </c:pt>
                <c:pt idx="54">
                  <c:v>0.11380421292649101</c:v>
                </c:pt>
                <c:pt idx="55">
                  <c:v>0.10861094772073909</c:v>
                </c:pt>
                <c:pt idx="56">
                  <c:v>0.10356092087620428</c:v>
                </c:pt>
                <c:pt idx="57">
                  <c:v>9.8651724804537322E-2</c:v>
                </c:pt>
                <c:pt idx="58">
                  <c:v>9.3881070512336628E-2</c:v>
                </c:pt>
                <c:pt idx="59">
                  <c:v>8.924678089263971E-2</c:v>
                </c:pt>
                <c:pt idx="60">
                  <c:v>8.4746784538023756E-2</c:v>
                </c:pt>
                <c:pt idx="61">
                  <c:v>8.0379110027903433E-2</c:v>
                </c:pt>
                <c:pt idx="62">
                  <c:v>7.6141880647698224E-2</c:v>
                </c:pt>
                <c:pt idx="63">
                  <c:v>7.2033309502011478E-2</c:v>
                </c:pt>
                <c:pt idx="64">
                  <c:v>6.8051694987900979E-2</c:v>
                </c:pt>
                <c:pt idx="65">
                  <c:v>6.4195416597794264E-2</c:v>
                </c:pt>
                <c:pt idx="66">
                  <c:v>6.0462931024675148E-2</c:v>
                </c:pt>
                <c:pt idx="67">
                  <c:v>5.685276854489496E-2</c:v>
                </c:pt>
                <c:pt idx="68">
                  <c:v>5.3363529656377806E-2</c:v>
                </c:pt>
                <c:pt idx="69">
                  <c:v>4.9993881952147268E-2</c:v>
                </c:pt>
                <c:pt idx="70">
                  <c:v>4.6742557211019498E-2</c:v>
                </c:pt>
                <c:pt idx="71">
                  <c:v>4.3608348689022081E-2</c:v>
                </c:pt>
                <c:pt idx="72">
                  <c:v>4.0590108596639141E-2</c:v>
                </c:pt>
                <c:pt idx="73">
                  <c:v>3.7686745748352957E-2</c:v>
                </c:pt>
                <c:pt idx="74">
                  <c:v>3.4897223372195252E-2</c:v>
                </c:pt>
                <c:pt idx="75">
                  <c:v>3.2220557068131095E-2</c:v>
                </c:pt>
                <c:pt idx="76">
                  <c:v>2.9655812905103551E-2</c:v>
                </c:pt>
                <c:pt idx="77">
                  <c:v>2.7202105647473496E-2</c:v>
                </c:pt>
                <c:pt idx="78">
                  <c:v>2.4858597102410007E-2</c:v>
                </c:pt>
                <c:pt idx="79">
                  <c:v>2.2624494580528509E-2</c:v>
                </c:pt>
                <c:pt idx="80">
                  <c:v>2.0499049462752272E-2</c:v>
                </c:pt>
                <c:pt idx="81">
                  <c:v>1.8481555866985744E-2</c:v>
                </c:pt>
                <c:pt idx="82">
                  <c:v>1.6571349408747715E-2</c:v>
                </c:pt>
                <c:pt idx="83">
                  <c:v>1.4767806050428378E-2</c:v>
                </c:pt>
                <c:pt idx="84">
                  <c:v>1.3070341034297384E-2</c:v>
                </c:pt>
                <c:pt idx="85">
                  <c:v>1.1478407894826681E-2</c:v>
                </c:pt>
                <c:pt idx="86">
                  <c:v>9.9914975462825906E-3</c:v>
                </c:pt>
                <c:pt idx="87">
                  <c:v>8.6091374419094979E-3</c:v>
                </c:pt>
                <c:pt idx="88">
                  <c:v>7.3308908013637319E-3</c:v>
                </c:pt>
                <c:pt idx="89">
                  <c:v>6.1563559033694926E-3</c:v>
                </c:pt>
                <c:pt idx="90">
                  <c:v>5.0851654408589075E-3</c:v>
                </c:pt>
                <c:pt idx="91">
                  <c:v>4.1169859361327443E-3</c:v>
                </c:pt>
                <c:pt idx="92">
                  <c:v>3.251517213826105E-3</c:v>
                </c:pt>
                <c:pt idx="93">
                  <c:v>2.4884919297105679E-3</c:v>
                </c:pt>
                <c:pt idx="94">
                  <c:v>1.8276751535817315E-3</c:v>
                </c:pt>
                <c:pt idx="95">
                  <c:v>1.2688640047008315E-3</c:v>
                </c:pt>
                <c:pt idx="96">
                  <c:v>8.1188733845771743E-4</c:v>
                </c:pt>
                <c:pt idx="97">
                  <c:v>4.5660548312065341E-4</c:v>
                </c:pt>
                <c:pt idx="98">
                  <c:v>2.0291002572236927E-4</c:v>
                </c:pt>
                <c:pt idx="99">
                  <c:v>5.0723646314976278E-5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EB-6443-9D9F-6151F12E1F0F}"/>
            </c:ext>
          </c:extLst>
        </c:ser>
        <c:ser>
          <c:idx val="0"/>
          <c:order val="1"/>
          <c:tx>
            <c:strRef>
              <c:f>'Illumination (BS)'!$S$8</c:f>
              <c:strCache>
                <c:ptCount val="1"/>
                <c:pt idx="0">
                  <c:v>transparent</c:v>
                </c:pt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'Illumination (BS)'!$S$9:$S$209</c:f>
              <c:numCache>
                <c:formatCode>0.00</c:formatCode>
                <c:ptCount val="201"/>
                <c:pt idx="0">
                  <c:v>0</c:v>
                </c:pt>
                <c:pt idx="1">
                  <c:v>0.15152955900235443</c:v>
                </c:pt>
                <c:pt idx="2">
                  <c:v>0.32077974750256016</c:v>
                </c:pt>
                <c:pt idx="3">
                  <c:v>0.42664567008963261</c:v>
                </c:pt>
                <c:pt idx="4">
                  <c:v>0.51023705416867227</c:v>
                </c:pt>
                <c:pt idx="5">
                  <c:v>0.58124488585215506</c:v>
                </c:pt>
                <c:pt idx="6">
                  <c:v>0.64384611939027203</c:v>
                </c:pt>
                <c:pt idx="7">
                  <c:v>0.70029884750769644</c:v>
                </c:pt>
                <c:pt idx="8">
                  <c:v>0.7519890746742075</c:v>
                </c:pt>
                <c:pt idx="9">
                  <c:v>0.79984067368457878</c:v>
                </c:pt>
                <c:pt idx="10">
                  <c:v>0.84450641227470746</c:v>
                </c:pt>
                <c:pt idx="11">
                  <c:v>0.88646799136125798</c:v>
                </c:pt>
                <c:pt idx="12">
                  <c:v>0.92609306297212668</c:v>
                </c:pt>
                <c:pt idx="13">
                  <c:v>0.96366989426057892</c:v>
                </c:pt>
                <c:pt idx="14">
                  <c:v>0.99942954287201391</c:v>
                </c:pt>
                <c:pt idx="15">
                  <c:v>1.033560641408426</c:v>
                </c:pt>
                <c:pt idx="16">
                  <c:v>1.066219597462877</c:v>
                </c:pt>
                <c:pt idx="17">
                  <c:v>1.0975378366148789</c:v>
                </c:pt>
                <c:pt idx="18">
                  <c:v>1.12762707391704</c:v>
                </c:pt>
                <c:pt idx="19">
                  <c:v>1.1565832331061221</c:v>
                </c:pt>
                <c:pt idx="20">
                  <c:v>1.1844894151556535</c:v>
                </c:pt>
                <c:pt idx="21">
                  <c:v>1.2114181839362579</c:v>
                </c:pt>
                <c:pt idx="22">
                  <c:v>1.2374333518897604</c:v>
                </c:pt>
                <c:pt idx="23">
                  <c:v>1.262591393368774</c:v>
                </c:pt>
                <c:pt idx="24">
                  <c:v>1.2869425764542657</c:v>
                </c:pt>
                <c:pt idx="25">
                  <c:v>1.3105318789768727</c:v>
                </c:pt>
                <c:pt idx="26">
                  <c:v>1.333399737055857</c:v>
                </c:pt>
                <c:pt idx="27">
                  <c:v>1.3555826621747096</c:v>
                </c:pt>
                <c:pt idx="28">
                  <c:v>1.3771137539937592</c:v>
                </c:pt>
                <c:pt idx="29">
                  <c:v>1.3980231296838268</c:v>
                </c:pt>
                <c:pt idx="30">
                  <c:v>1.4183382858349445</c:v>
                </c:pt>
                <c:pt idx="31">
                  <c:v>1.4380844054649651</c:v>
                </c:pt>
                <c:pt idx="32">
                  <c:v>1.4572846199901732</c:v>
                </c:pt>
                <c:pt idx="33">
                  <c:v>1.4759602339901816</c:v>
                </c:pt>
                <c:pt idx="34">
                  <c:v>1.494130919037173</c:v>
                </c:pt>
                <c:pt idx="35">
                  <c:v>1.5118148816463775</c:v>
                </c:pt>
                <c:pt idx="36">
                  <c:v>1.5290290094547263</c:v>
                </c:pt>
                <c:pt idx="37">
                  <c:v>1.5457889989849261</c:v>
                </c:pt>
                <c:pt idx="38">
                  <c:v>1.5621094677562148</c:v>
                </c:pt>
                <c:pt idx="39">
                  <c:v>1.578004053025992</c:v>
                </c:pt>
                <c:pt idx="40">
                  <c:v>1.5934854990621592</c:v>
                </c:pt>
                <c:pt idx="41">
                  <c:v>1.6085657345344535</c:v>
                </c:pt>
                <c:pt idx="42">
                  <c:v>1.6232559413590395</c:v>
                </c:pt>
                <c:pt idx="43">
                  <c:v>1.6375666161223927</c:v>
                </c:pt>
                <c:pt idx="44">
                  <c:v>1.6515076250389322</c:v>
                </c:pt>
                <c:pt idx="45">
                  <c:v>1.6650882532547613</c:v>
                </c:pt>
                <c:pt idx="46">
                  <c:v>1.6783172491916767</c:v>
                </c:pt>
                <c:pt idx="47">
                  <c:v>1.6912028645268165</c:v>
                </c:pt>
                <c:pt idx="48">
                  <c:v>1.7037528903204153</c:v>
                </c:pt>
                <c:pt idx="49">
                  <c:v>1.7159746897342909</c:v>
                </c:pt>
                <c:pt idx="50">
                  <c:v>1.7278752277245863</c:v>
                </c:pt>
                <c:pt idx="51">
                  <c:v>1.7394610980421359</c:v>
                </c:pt>
                <c:pt idx="52">
                  <c:v>1.7507385478310813</c:v>
                </c:pt>
                <c:pt idx="53">
                  <c:v>1.7617135000798172</c:v>
                </c:pt>
                <c:pt idx="54">
                  <c:v>1.772391574147018</c:v>
                </c:pt>
                <c:pt idx="55">
                  <c:v>1.7827781045585218</c:v>
                </c:pt>
                <c:pt idx="56">
                  <c:v>1.7928781582475914</c:v>
                </c:pt>
                <c:pt idx="57">
                  <c:v>1.8026965503909254</c:v>
                </c:pt>
                <c:pt idx="58">
                  <c:v>1.8122378589753267</c:v>
                </c:pt>
                <c:pt idx="59">
                  <c:v>1.8215064382147206</c:v>
                </c:pt>
                <c:pt idx="60">
                  <c:v>1.8305064309239525</c:v>
                </c:pt>
                <c:pt idx="61">
                  <c:v>1.8392417799441931</c:v>
                </c:pt>
                <c:pt idx="62">
                  <c:v>1.8477162387046036</c:v>
                </c:pt>
                <c:pt idx="63">
                  <c:v>1.855933380995977</c:v>
                </c:pt>
                <c:pt idx="64">
                  <c:v>1.863896610024198</c:v>
                </c:pt>
                <c:pt idx="65">
                  <c:v>1.8716091668044115</c:v>
                </c:pt>
                <c:pt idx="66">
                  <c:v>1.8790741379506497</c:v>
                </c:pt>
                <c:pt idx="67">
                  <c:v>1.8862944629102101</c:v>
                </c:pt>
                <c:pt idx="68">
                  <c:v>1.8932729406872444</c:v>
                </c:pt>
                <c:pt idx="69">
                  <c:v>1.9000122360957055</c:v>
                </c:pt>
                <c:pt idx="70">
                  <c:v>1.906514885577961</c:v>
                </c:pt>
                <c:pt idx="71">
                  <c:v>1.9127833026219558</c:v>
                </c:pt>
                <c:pt idx="72">
                  <c:v>1.9188197828067217</c:v>
                </c:pt>
                <c:pt idx="73">
                  <c:v>1.9246265085032941</c:v>
                </c:pt>
                <c:pt idx="74">
                  <c:v>1.9302055532556095</c:v>
                </c:pt>
                <c:pt idx="75">
                  <c:v>1.9355588858637378</c:v>
                </c:pt>
                <c:pt idx="76">
                  <c:v>1.9406883741897929</c:v>
                </c:pt>
                <c:pt idx="77">
                  <c:v>1.945595788705053</c:v>
                </c:pt>
                <c:pt idx="78">
                  <c:v>1.95028280579518</c:v>
                </c:pt>
                <c:pt idx="79">
                  <c:v>1.954751010838943</c:v>
                </c:pt>
                <c:pt idx="80">
                  <c:v>1.9590019010744955</c:v>
                </c:pt>
                <c:pt idx="81">
                  <c:v>1.9630368882660285</c:v>
                </c:pt>
                <c:pt idx="82">
                  <c:v>1.9668573011825046</c:v>
                </c:pt>
                <c:pt idx="83">
                  <c:v>1.9704643878991432</c:v>
                </c:pt>
                <c:pt idx="84">
                  <c:v>1.9738593179314052</c:v>
                </c:pt>
                <c:pt idx="85">
                  <c:v>1.9770431842103466</c:v>
                </c:pt>
                <c:pt idx="86">
                  <c:v>1.9800170049074348</c:v>
                </c:pt>
                <c:pt idx="87">
                  <c:v>1.982781725116181</c:v>
                </c:pt>
                <c:pt idx="88">
                  <c:v>1.9853382183972725</c:v>
                </c:pt>
                <c:pt idx="89">
                  <c:v>1.987687288193261</c:v>
                </c:pt>
                <c:pt idx="90">
                  <c:v>1.9898296691182822</c:v>
                </c:pt>
                <c:pt idx="91">
                  <c:v>1.9917660281277345</c:v>
                </c:pt>
                <c:pt idx="92">
                  <c:v>1.9934969655723478</c:v>
                </c:pt>
                <c:pt idx="93">
                  <c:v>1.9950230161405789</c:v>
                </c:pt>
                <c:pt idx="94">
                  <c:v>1.9963446496928365</c:v>
                </c:pt>
                <c:pt idx="95">
                  <c:v>1.9974622719905983</c:v>
                </c:pt>
                <c:pt idx="96">
                  <c:v>1.9983762253230846</c:v>
                </c:pt>
                <c:pt idx="97">
                  <c:v>1.9990867890337587</c:v>
                </c:pt>
                <c:pt idx="98">
                  <c:v>1.9995941799485553</c:v>
                </c:pt>
                <c:pt idx="99">
                  <c:v>1.99989855270737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EB-6443-9D9F-6151F12E1F0F}"/>
            </c:ext>
          </c:extLst>
        </c:ser>
        <c:ser>
          <c:idx val="3"/>
          <c:order val="2"/>
          <c:tx>
            <c:strRef>
              <c:f>'Illumination (BS)'!$T$8</c:f>
              <c:strCache>
                <c:ptCount val="1"/>
                <c:pt idx="0">
                  <c:v>black top</c:v>
                </c:pt>
              </c:strCache>
            </c:strRef>
          </c:tx>
          <c:spPr>
            <a:solidFill>
              <a:schemeClr val="tx1"/>
            </a:solidFill>
            <a:ln w="9525">
              <a:noFill/>
            </a:ln>
            <a:effectLst/>
          </c:spPr>
          <c:val>
            <c:numRef>
              <c:f>'Illumination (BS)'!$T$9:$T$209</c:f>
              <c:numCache>
                <c:formatCode>0.00</c:formatCode>
                <c:ptCount val="201"/>
                <c:pt idx="0">
                  <c:v>1</c:v>
                </c:pt>
                <c:pt idx="1">
                  <c:v>1.0757647795011773</c:v>
                </c:pt>
                <c:pt idx="2">
                  <c:v>1.1603898737512801</c:v>
                </c:pt>
                <c:pt idx="3">
                  <c:v>1.2133228350448162</c:v>
                </c:pt>
                <c:pt idx="4">
                  <c:v>1.2551185270843361</c:v>
                </c:pt>
                <c:pt idx="5">
                  <c:v>1.2906224429260775</c:v>
                </c:pt>
                <c:pt idx="6">
                  <c:v>1.3219230596951359</c:v>
                </c:pt>
                <c:pt idx="7">
                  <c:v>1.3501494237538483</c:v>
                </c:pt>
                <c:pt idx="8">
                  <c:v>1.3759945373371036</c:v>
                </c:pt>
                <c:pt idx="9">
                  <c:v>1.3999203368422894</c:v>
                </c:pt>
                <c:pt idx="10">
                  <c:v>1.4222532061373538</c:v>
                </c:pt>
                <c:pt idx="11">
                  <c:v>1.443233995680629</c:v>
                </c:pt>
                <c:pt idx="12">
                  <c:v>1.4630465314860635</c:v>
                </c:pt>
                <c:pt idx="13">
                  <c:v>1.4818349471302894</c:v>
                </c:pt>
                <c:pt idx="14">
                  <c:v>1.4997147714360071</c:v>
                </c:pt>
                <c:pt idx="15">
                  <c:v>1.516780320704213</c:v>
                </c:pt>
                <c:pt idx="16">
                  <c:v>1.5331097987314384</c:v>
                </c:pt>
                <c:pt idx="17">
                  <c:v>1.5487689183074393</c:v>
                </c:pt>
                <c:pt idx="18">
                  <c:v>1.56381353695852</c:v>
                </c:pt>
                <c:pt idx="19">
                  <c:v>1.5782916165530612</c:v>
                </c:pt>
                <c:pt idx="20">
                  <c:v>1.5922447075778268</c:v>
                </c:pt>
                <c:pt idx="21">
                  <c:v>1.6057090919681289</c:v>
                </c:pt>
                <c:pt idx="22">
                  <c:v>1.6187166759448801</c:v>
                </c:pt>
                <c:pt idx="23">
                  <c:v>1.631295696684387</c:v>
                </c:pt>
                <c:pt idx="24">
                  <c:v>1.6434712882271327</c:v>
                </c:pt>
                <c:pt idx="25">
                  <c:v>1.6552659394884364</c:v>
                </c:pt>
                <c:pt idx="26">
                  <c:v>1.6666998685279286</c:v>
                </c:pt>
                <c:pt idx="27">
                  <c:v>1.6777913310873549</c:v>
                </c:pt>
                <c:pt idx="28">
                  <c:v>1.6885568769968797</c:v>
                </c:pt>
                <c:pt idx="29">
                  <c:v>1.6990115648419133</c:v>
                </c:pt>
                <c:pt idx="30">
                  <c:v>1.7091691429174722</c:v>
                </c:pt>
                <c:pt idx="31">
                  <c:v>1.7190422027324825</c:v>
                </c:pt>
                <c:pt idx="32">
                  <c:v>1.7286423099950867</c:v>
                </c:pt>
                <c:pt idx="33">
                  <c:v>1.7379801169950908</c:v>
                </c:pt>
                <c:pt idx="34">
                  <c:v>1.7470654595185864</c:v>
                </c:pt>
                <c:pt idx="35">
                  <c:v>1.7559074408231887</c:v>
                </c:pt>
                <c:pt idx="36">
                  <c:v>1.7645145047273632</c:v>
                </c:pt>
                <c:pt idx="37">
                  <c:v>1.7728944994924629</c:v>
                </c:pt>
                <c:pt idx="38">
                  <c:v>1.7810547338781073</c:v>
                </c:pt>
                <c:pt idx="39">
                  <c:v>1.789002026512996</c:v>
                </c:pt>
                <c:pt idx="40">
                  <c:v>1.7967427495310795</c:v>
                </c:pt>
                <c:pt idx="41">
                  <c:v>1.8042828672672266</c:v>
                </c:pt>
                <c:pt idx="42">
                  <c:v>1.8116279706795198</c:v>
                </c:pt>
                <c:pt idx="43">
                  <c:v>1.8187833080611964</c:v>
                </c:pt>
                <c:pt idx="44">
                  <c:v>1.8257538125194661</c:v>
                </c:pt>
                <c:pt idx="45">
                  <c:v>1.8325441266273805</c:v>
                </c:pt>
                <c:pt idx="46">
                  <c:v>1.8391586245958385</c:v>
                </c:pt>
                <c:pt idx="47">
                  <c:v>1.8456014322634082</c:v>
                </c:pt>
                <c:pt idx="48">
                  <c:v>1.8518764451602077</c:v>
                </c:pt>
                <c:pt idx="49">
                  <c:v>1.8579873448671456</c:v>
                </c:pt>
                <c:pt idx="50">
                  <c:v>1.8639376138622932</c:v>
                </c:pt>
                <c:pt idx="51">
                  <c:v>1.8697305490210678</c:v>
                </c:pt>
                <c:pt idx="52">
                  <c:v>1.8753692739155405</c:v>
                </c:pt>
                <c:pt idx="53">
                  <c:v>1.8808567500399085</c:v>
                </c:pt>
                <c:pt idx="54">
                  <c:v>1.8861957870735089</c:v>
                </c:pt>
                <c:pt idx="55">
                  <c:v>1.8913890522792609</c:v>
                </c:pt>
                <c:pt idx="56">
                  <c:v>1.8964390791237957</c:v>
                </c:pt>
                <c:pt idx="57">
                  <c:v>1.9013482751954627</c:v>
                </c:pt>
                <c:pt idx="58">
                  <c:v>1.9061189294876635</c:v>
                </c:pt>
                <c:pt idx="59">
                  <c:v>1.9107532191073604</c:v>
                </c:pt>
                <c:pt idx="60">
                  <c:v>1.9152532154619761</c:v>
                </c:pt>
                <c:pt idx="61">
                  <c:v>1.9196208899720966</c:v>
                </c:pt>
                <c:pt idx="62">
                  <c:v>1.9238581193523019</c:v>
                </c:pt>
                <c:pt idx="63">
                  <c:v>1.9279666904979886</c:v>
                </c:pt>
                <c:pt idx="64">
                  <c:v>1.9319483050120989</c:v>
                </c:pt>
                <c:pt idx="65">
                  <c:v>1.9358045834022057</c:v>
                </c:pt>
                <c:pt idx="66">
                  <c:v>1.9395370689753249</c:v>
                </c:pt>
                <c:pt idx="67">
                  <c:v>1.943147231455105</c:v>
                </c:pt>
                <c:pt idx="68">
                  <c:v>1.9466364703436221</c:v>
                </c:pt>
                <c:pt idx="69">
                  <c:v>1.9500061180478527</c:v>
                </c:pt>
                <c:pt idx="70">
                  <c:v>1.9532574427889804</c:v>
                </c:pt>
                <c:pt idx="71">
                  <c:v>1.956391651310978</c:v>
                </c:pt>
                <c:pt idx="72">
                  <c:v>1.9594098914033609</c:v>
                </c:pt>
                <c:pt idx="73">
                  <c:v>1.962313254251647</c:v>
                </c:pt>
                <c:pt idx="74">
                  <c:v>1.9651027766278046</c:v>
                </c:pt>
                <c:pt idx="75">
                  <c:v>1.9677794429318689</c:v>
                </c:pt>
                <c:pt idx="76">
                  <c:v>1.9703441870948963</c:v>
                </c:pt>
                <c:pt idx="77">
                  <c:v>1.9727978943525266</c:v>
                </c:pt>
                <c:pt idx="78">
                  <c:v>1.97514140289759</c:v>
                </c:pt>
                <c:pt idx="79">
                  <c:v>1.9773755054194715</c:v>
                </c:pt>
                <c:pt idx="80">
                  <c:v>1.9795009505372478</c:v>
                </c:pt>
                <c:pt idx="81">
                  <c:v>1.9815184441330143</c:v>
                </c:pt>
                <c:pt idx="82">
                  <c:v>1.9834286505912524</c:v>
                </c:pt>
                <c:pt idx="83">
                  <c:v>1.9852321939495716</c:v>
                </c:pt>
                <c:pt idx="84">
                  <c:v>1.9869296589657026</c:v>
                </c:pt>
                <c:pt idx="85">
                  <c:v>1.9885215921051733</c:v>
                </c:pt>
                <c:pt idx="86">
                  <c:v>1.9900085024537173</c:v>
                </c:pt>
                <c:pt idx="87">
                  <c:v>1.9913908625580905</c:v>
                </c:pt>
                <c:pt idx="88">
                  <c:v>1.9926691091986362</c:v>
                </c:pt>
                <c:pt idx="89">
                  <c:v>1.9938436440966305</c:v>
                </c:pt>
                <c:pt idx="90">
                  <c:v>1.994914834559141</c:v>
                </c:pt>
                <c:pt idx="91">
                  <c:v>1.9958830140638673</c:v>
                </c:pt>
                <c:pt idx="92">
                  <c:v>1.9967484827861739</c:v>
                </c:pt>
                <c:pt idx="93">
                  <c:v>1.9975115080702894</c:v>
                </c:pt>
                <c:pt idx="94">
                  <c:v>1.9981723248464183</c:v>
                </c:pt>
                <c:pt idx="95">
                  <c:v>1.9987311359952993</c:v>
                </c:pt>
                <c:pt idx="96">
                  <c:v>1.9991881126615423</c:v>
                </c:pt>
                <c:pt idx="97">
                  <c:v>1.9995433945168792</c:v>
                </c:pt>
                <c:pt idx="98">
                  <c:v>1.9997970899742776</c:v>
                </c:pt>
                <c:pt idx="99">
                  <c:v>1.999949276353685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EB-6443-9D9F-6151F12E1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354064"/>
        <c:axId val="239352496"/>
      </c:areaChart>
      <c:catAx>
        <c:axId val="239354064"/>
        <c:scaling>
          <c:orientation val="minMax"/>
        </c:scaling>
        <c:delete val="1"/>
        <c:axPos val="b"/>
        <c:majorTickMark val="none"/>
        <c:minorTickMark val="none"/>
        <c:tickLblPos val="nextTo"/>
        <c:crossAx val="239352496"/>
        <c:crosses val="autoZero"/>
        <c:auto val="1"/>
        <c:lblAlgn val="ctr"/>
        <c:lblOffset val="100"/>
        <c:noMultiLvlLbl val="0"/>
      </c:catAx>
      <c:valAx>
        <c:axId val="239352496"/>
        <c:scaling>
          <c:orientation val="minMax"/>
          <c:max val="2"/>
          <c:min val="0"/>
        </c:scaling>
        <c:delete val="1"/>
        <c:axPos val="l"/>
        <c:numFmt formatCode="0.00" sourceLinked="1"/>
        <c:majorTickMark val="out"/>
        <c:minorTickMark val="none"/>
        <c:tickLblPos val="nextTo"/>
        <c:crossAx val="239354064"/>
        <c:crosses val="autoZero"/>
        <c:crossBetween val="midCat"/>
      </c:valAx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</c:spPr>
    </c:plotArea>
    <c:plotVisOnly val="0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astronomy-morsels.ch/morsels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5" Type="http://schemas.openxmlformats.org/officeDocument/2006/relationships/image" Target="../media/image8.jpg"/><Relationship Id="rId4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5" Type="http://schemas.openxmlformats.org/officeDocument/2006/relationships/image" Target="../media/image8.jpg"/><Relationship Id="rId4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11</xdr:col>
      <xdr:colOff>62653</xdr:colOff>
      <xdr:row>37</xdr:row>
      <xdr:rowOff>38100</xdr:rowOff>
    </xdr:to>
    <xdr:pic>
      <xdr:nvPicPr>
        <xdr:cNvPr id="2" name="Picture 1" descr="OS Knows Best: Stargazing | Our State">
          <a:extLst>
            <a:ext uri="{FF2B5EF4-FFF2-40B4-BE49-F238E27FC236}">
              <a16:creationId xmlns:a16="http://schemas.microsoft.com/office/drawing/2014/main" id="{DA4E45F6-5815-AD52-4EF1-2700FE93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4445000"/>
          <a:ext cx="8317653" cy="389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571500</xdr:colOff>
      <xdr:row>43</xdr:row>
      <xdr:rowOff>139700</xdr:rowOff>
    </xdr:from>
    <xdr:to>
      <xdr:col>9</xdr:col>
      <xdr:colOff>190500</xdr:colOff>
      <xdr:row>53</xdr:row>
      <xdr:rowOff>50800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3A87CA-8C78-E94E-7B02-58675F40D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22500" y="8978900"/>
          <a:ext cx="5397500" cy="194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0</xdr:rowOff>
    </xdr:from>
    <xdr:to>
      <xdr:col>4</xdr:col>
      <xdr:colOff>0</xdr:colOff>
      <xdr:row>49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054AB3-C91E-1842-9502-8414384E9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0</xdr:rowOff>
    </xdr:from>
    <xdr:to>
      <xdr:col>4</xdr:col>
      <xdr:colOff>12700</xdr:colOff>
      <xdr:row>49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DDB090-9201-D749-8EBC-FD235F5EE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101600</xdr:rowOff>
    </xdr:from>
    <xdr:to>
      <xdr:col>0</xdr:col>
      <xdr:colOff>635000</xdr:colOff>
      <xdr:row>10</xdr:row>
      <xdr:rowOff>184896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0AA65A56-E993-DD4E-A1CF-61A19C76A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24000"/>
          <a:ext cx="635000" cy="43889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622426</xdr:colOff>
      <xdr:row>9</xdr:row>
      <xdr:rowOff>69850</xdr:rowOff>
    </xdr:to>
    <xdr:pic>
      <xdr:nvPicPr>
        <xdr:cNvPr id="3" name="Picture 2" hidden="1">
          <a:extLst>
            <a:ext uri="{FF2B5EF4-FFF2-40B4-BE49-F238E27FC236}">
              <a16:creationId xmlns:a16="http://schemas.microsoft.com/office/drawing/2014/main" id="{B5D93C69-89A6-3F4C-960A-B2334B2CF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04900"/>
          <a:ext cx="622426" cy="565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624417</xdr:colOff>
      <xdr:row>9</xdr:row>
      <xdr:rowOff>3175</xdr:rowOff>
    </xdr:to>
    <xdr:pic>
      <xdr:nvPicPr>
        <xdr:cNvPr id="4" name="Picture 3" hidden="1">
          <a:extLst>
            <a:ext uri="{FF2B5EF4-FFF2-40B4-BE49-F238E27FC236}">
              <a16:creationId xmlns:a16="http://schemas.microsoft.com/office/drawing/2014/main" id="{C554085F-137D-1942-B0B3-87924A06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104900"/>
          <a:ext cx="624417" cy="498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932329</xdr:colOff>
      <xdr:row>11</xdr:row>
      <xdr:rowOff>23906</xdr:rowOff>
    </xdr:to>
    <xdr:pic>
      <xdr:nvPicPr>
        <xdr:cNvPr id="5" name="Picture 4" hidden="1">
          <a:extLst>
            <a:ext uri="{FF2B5EF4-FFF2-40B4-BE49-F238E27FC236}">
              <a16:creationId xmlns:a16="http://schemas.microsoft.com/office/drawing/2014/main" id="{9EFC97B1-FE3C-DD46-983B-04E81893E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889000"/>
          <a:ext cx="1757829" cy="11161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50800</xdr:rowOff>
    </xdr:from>
    <xdr:to>
      <xdr:col>4</xdr:col>
      <xdr:colOff>317500</xdr:colOff>
      <xdr:row>17</xdr:row>
      <xdr:rowOff>8829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0374632-3266-1941-A465-C2C945C0A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5500" y="1651000"/>
          <a:ext cx="3746500" cy="15582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oneCellAnchor>
    <xdr:from>
      <xdr:col>10</xdr:col>
      <xdr:colOff>0</xdr:colOff>
      <xdr:row>5</xdr:row>
      <xdr:rowOff>0</xdr:rowOff>
    </xdr:from>
    <xdr:ext cx="1757829" cy="1116106"/>
    <xdr:pic>
      <xdr:nvPicPr>
        <xdr:cNvPr id="7" name="Picture 6" hidden="1">
          <a:extLst>
            <a:ext uri="{FF2B5EF4-FFF2-40B4-BE49-F238E27FC236}">
              <a16:creationId xmlns:a16="http://schemas.microsoft.com/office/drawing/2014/main" id="{8BCCC277-075F-2543-8C70-EAB84AA23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12300" y="889000"/>
          <a:ext cx="1757829" cy="1116106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9</xdr:row>
      <xdr:rowOff>50800</xdr:rowOff>
    </xdr:from>
    <xdr:ext cx="3746500" cy="1558229"/>
    <xdr:pic>
      <xdr:nvPicPr>
        <xdr:cNvPr id="8" name="Picture 7">
          <a:extLst>
            <a:ext uri="{FF2B5EF4-FFF2-40B4-BE49-F238E27FC236}">
              <a16:creationId xmlns:a16="http://schemas.microsoft.com/office/drawing/2014/main" id="{5E9A3B8B-EB1A-8C49-8A80-ED47FC1C1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37800" y="1651000"/>
          <a:ext cx="3746500" cy="15582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oneCellAnchor>
  <xdr:oneCellAnchor>
    <xdr:from>
      <xdr:col>11</xdr:col>
      <xdr:colOff>0</xdr:colOff>
      <xdr:row>9</xdr:row>
      <xdr:rowOff>50800</xdr:rowOff>
    </xdr:from>
    <xdr:ext cx="3746500" cy="1558229"/>
    <xdr:pic>
      <xdr:nvPicPr>
        <xdr:cNvPr id="9" name="Picture 8">
          <a:extLst>
            <a:ext uri="{FF2B5EF4-FFF2-40B4-BE49-F238E27FC236}">
              <a16:creationId xmlns:a16="http://schemas.microsoft.com/office/drawing/2014/main" id="{213BC58D-2506-CC47-9690-D268DFBD2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85000" y="1651000"/>
          <a:ext cx="3746500" cy="15582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101600</xdr:rowOff>
    </xdr:from>
    <xdr:to>
      <xdr:col>0</xdr:col>
      <xdr:colOff>635000</xdr:colOff>
      <xdr:row>10</xdr:row>
      <xdr:rowOff>184896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571AB0C3-72FA-964C-A613-C63D624B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24000"/>
          <a:ext cx="635000" cy="43889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622426</xdr:colOff>
      <xdr:row>9</xdr:row>
      <xdr:rowOff>69850</xdr:rowOff>
    </xdr:to>
    <xdr:pic>
      <xdr:nvPicPr>
        <xdr:cNvPr id="3" name="Picture 2" hidden="1">
          <a:extLst>
            <a:ext uri="{FF2B5EF4-FFF2-40B4-BE49-F238E27FC236}">
              <a16:creationId xmlns:a16="http://schemas.microsoft.com/office/drawing/2014/main" id="{408B0AC8-0D69-1F4B-8835-20207B8CA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04900"/>
          <a:ext cx="622426" cy="565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624417</xdr:colOff>
      <xdr:row>9</xdr:row>
      <xdr:rowOff>3175</xdr:rowOff>
    </xdr:to>
    <xdr:pic>
      <xdr:nvPicPr>
        <xdr:cNvPr id="4" name="Picture 3" hidden="1">
          <a:extLst>
            <a:ext uri="{FF2B5EF4-FFF2-40B4-BE49-F238E27FC236}">
              <a16:creationId xmlns:a16="http://schemas.microsoft.com/office/drawing/2014/main" id="{EA761C46-E41B-014E-8C17-E3FAA6631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104900"/>
          <a:ext cx="624417" cy="498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932329</xdr:colOff>
      <xdr:row>11</xdr:row>
      <xdr:rowOff>23906</xdr:rowOff>
    </xdr:to>
    <xdr:pic>
      <xdr:nvPicPr>
        <xdr:cNvPr id="5" name="Picture 4" hidden="1">
          <a:extLst>
            <a:ext uri="{FF2B5EF4-FFF2-40B4-BE49-F238E27FC236}">
              <a16:creationId xmlns:a16="http://schemas.microsoft.com/office/drawing/2014/main" id="{6C73D264-AA0B-0341-9F60-E55FBDE25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889000"/>
          <a:ext cx="1757829" cy="11161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50800</xdr:rowOff>
    </xdr:from>
    <xdr:to>
      <xdr:col>4</xdr:col>
      <xdr:colOff>317500</xdr:colOff>
      <xdr:row>17</xdr:row>
      <xdr:rowOff>8829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AE79826-D988-3645-BB57-15A3C4C38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5500" y="1651000"/>
          <a:ext cx="3746500" cy="15582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oneCellAnchor>
    <xdr:from>
      <xdr:col>10</xdr:col>
      <xdr:colOff>0</xdr:colOff>
      <xdr:row>5</xdr:row>
      <xdr:rowOff>0</xdr:rowOff>
    </xdr:from>
    <xdr:ext cx="1757829" cy="1116106"/>
    <xdr:pic>
      <xdr:nvPicPr>
        <xdr:cNvPr id="7" name="Picture 6" hidden="1">
          <a:extLst>
            <a:ext uri="{FF2B5EF4-FFF2-40B4-BE49-F238E27FC236}">
              <a16:creationId xmlns:a16="http://schemas.microsoft.com/office/drawing/2014/main" id="{50AAC488-5EF8-2345-8552-76999835E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12300" y="889000"/>
          <a:ext cx="1757829" cy="1116106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9</xdr:row>
      <xdr:rowOff>50800</xdr:rowOff>
    </xdr:from>
    <xdr:ext cx="3746500" cy="1558229"/>
    <xdr:pic>
      <xdr:nvPicPr>
        <xdr:cNvPr id="8" name="Picture 7">
          <a:extLst>
            <a:ext uri="{FF2B5EF4-FFF2-40B4-BE49-F238E27FC236}">
              <a16:creationId xmlns:a16="http://schemas.microsoft.com/office/drawing/2014/main" id="{0423A638-4702-4940-A191-14F3C72EE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37800" y="1651000"/>
          <a:ext cx="3746500" cy="15582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oneCellAnchor>
  <xdr:oneCellAnchor>
    <xdr:from>
      <xdr:col>11</xdr:col>
      <xdr:colOff>0</xdr:colOff>
      <xdr:row>9</xdr:row>
      <xdr:rowOff>50800</xdr:rowOff>
    </xdr:from>
    <xdr:ext cx="3746500" cy="1558229"/>
    <xdr:pic>
      <xdr:nvPicPr>
        <xdr:cNvPr id="9" name="Picture 8">
          <a:extLst>
            <a:ext uri="{FF2B5EF4-FFF2-40B4-BE49-F238E27FC236}">
              <a16:creationId xmlns:a16="http://schemas.microsoft.com/office/drawing/2014/main" id="{2D72CFB4-0CCF-FD47-8DBB-A7F9013FB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37800" y="1651000"/>
          <a:ext cx="3746500" cy="15582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hanssassenburg/Library/CloudStorage/Dropbox/X_Private/20_Astronomy/Morsels/Planet%20Orbits%20V1.0.xlsx" TargetMode="External"/><Relationship Id="rId1" Type="http://schemas.openxmlformats.org/officeDocument/2006/relationships/externalLinkPath" Target="Planet%20Orbits%20V1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nssassenburg/Dropbox/X_Private/06_Hobbies/1%20-%20Astronomy/Study/Programs/ORBIT%20(HS,%20V0.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Solar System"/>
      <sheetName val="Calculations"/>
      <sheetName val="Conversion"/>
      <sheetName val="Background"/>
      <sheetName val="To Do (1)"/>
      <sheetName val="To Do (2)"/>
    </sheetNames>
    <sheetDataSet>
      <sheetData sheetId="0"/>
      <sheetData sheetId="1"/>
      <sheetData sheetId="2"/>
      <sheetData sheetId="3">
        <row r="91">
          <cell r="C91">
            <v>57.295779513082323</v>
          </cell>
        </row>
        <row r="92">
          <cell r="C92">
            <v>1.7453292519943295E-2</v>
          </cell>
        </row>
        <row r="96">
          <cell r="C96">
            <v>-0.83299999999999996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ar System"/>
      <sheetName val="Definitions"/>
      <sheetName val="Calculations"/>
      <sheetName val="Graphical Data"/>
      <sheetName val="Conversion"/>
      <sheetName val="Clock"/>
    </sheetNames>
    <sheetDataSet>
      <sheetData sheetId="0" refreshError="1"/>
      <sheetData sheetId="1">
        <row r="8">
          <cell r="C8">
            <v>86400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stropixels.com/stars/Castor-01.html" TargetMode="External"/><Relationship Id="rId13" Type="http://schemas.openxmlformats.org/officeDocument/2006/relationships/hyperlink" Target="https://astropixels.com/stars/Mirfak-01.html" TargetMode="External"/><Relationship Id="rId3" Type="http://schemas.openxmlformats.org/officeDocument/2006/relationships/hyperlink" Target="https://astropixels.com/stars/Pollux-01.html" TargetMode="External"/><Relationship Id="rId7" Type="http://schemas.openxmlformats.org/officeDocument/2006/relationships/hyperlink" Target="https://astropixels.com/stars/Adhara-01.html" TargetMode="External"/><Relationship Id="rId12" Type="http://schemas.openxmlformats.org/officeDocument/2006/relationships/hyperlink" Target="https://astropixels.com/stars/Alnitak-01.html" TargetMode="External"/><Relationship Id="rId2" Type="http://schemas.openxmlformats.org/officeDocument/2006/relationships/hyperlink" Target="https://astropixels.com/stars/Antares-01.html" TargetMode="External"/><Relationship Id="rId1" Type="http://schemas.openxmlformats.org/officeDocument/2006/relationships/hyperlink" Target="https://astropixels.com/stars/Spica-01.html" TargetMode="External"/><Relationship Id="rId6" Type="http://schemas.openxmlformats.org/officeDocument/2006/relationships/hyperlink" Target="https://astropixels.com/stars/Regulus-01.html" TargetMode="External"/><Relationship Id="rId11" Type="http://schemas.openxmlformats.org/officeDocument/2006/relationships/hyperlink" Target="https://astropixels.com/stars/Alnilam-01.html" TargetMode="External"/><Relationship Id="rId5" Type="http://schemas.openxmlformats.org/officeDocument/2006/relationships/hyperlink" Target="https://astropixels.com/stars/Deneb-01.html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s://astropixels.com/stars/Elnath-01.html" TargetMode="External"/><Relationship Id="rId4" Type="http://schemas.openxmlformats.org/officeDocument/2006/relationships/hyperlink" Target="https://astropixels.com/stars/Fomalhaut-01.html" TargetMode="External"/><Relationship Id="rId9" Type="http://schemas.openxmlformats.org/officeDocument/2006/relationships/hyperlink" Target="https://astropixels.com/stars/Bellatrix-01.html" TargetMode="External"/><Relationship Id="rId14" Type="http://schemas.openxmlformats.org/officeDocument/2006/relationships/hyperlink" Target="https://astropixels.com/stars/Polaris-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8F066-0E72-114B-A64A-FEF1601D8363}">
  <dimension ref="B2:K42"/>
  <sheetViews>
    <sheetView showGridLines="0" tabSelected="1" workbookViewId="0">
      <selection activeCell="I16" sqref="I16"/>
    </sheetView>
  </sheetViews>
  <sheetFormatPr baseColWidth="10" defaultRowHeight="16"/>
  <cols>
    <col min="1" max="16384" width="10.83203125" style="41"/>
  </cols>
  <sheetData>
    <row r="2" spans="2:11" ht="15" customHeight="1"/>
    <row r="3" spans="2:11" ht="16" customHeight="1">
      <c r="B3" s="144" t="s">
        <v>129</v>
      </c>
      <c r="C3" s="144"/>
      <c r="D3" s="144"/>
      <c r="E3" s="144"/>
      <c r="F3" s="144"/>
      <c r="G3" s="144"/>
      <c r="H3" s="144"/>
      <c r="I3" s="144"/>
      <c r="J3" s="144"/>
      <c r="K3" s="144"/>
    </row>
    <row r="4" spans="2:11" ht="16" customHeight="1">
      <c r="B4" s="144"/>
      <c r="C4" s="144"/>
      <c r="D4" s="144"/>
      <c r="E4" s="144"/>
      <c r="F4" s="144"/>
      <c r="G4" s="144"/>
      <c r="H4" s="144"/>
      <c r="I4" s="144"/>
      <c r="J4" s="144"/>
      <c r="K4" s="144"/>
    </row>
    <row r="5" spans="2:11" ht="16" customHeight="1">
      <c r="B5" s="144"/>
      <c r="C5" s="144"/>
      <c r="D5" s="144"/>
      <c r="E5" s="144"/>
      <c r="F5" s="144"/>
      <c r="G5" s="144"/>
      <c r="H5" s="144"/>
      <c r="I5" s="144"/>
      <c r="J5" s="144"/>
      <c r="K5" s="144"/>
    </row>
    <row r="6" spans="2:11" ht="16" customHeight="1">
      <c r="B6" s="144"/>
      <c r="C6" s="144"/>
      <c r="D6" s="144"/>
      <c r="E6" s="144"/>
      <c r="F6" s="144"/>
      <c r="G6" s="144"/>
      <c r="H6" s="144"/>
      <c r="I6" s="144"/>
      <c r="J6" s="144"/>
      <c r="K6" s="144"/>
    </row>
    <row r="7" spans="2:11" ht="16" customHeight="1">
      <c r="B7" s="144"/>
      <c r="C7" s="144"/>
      <c r="D7" s="144"/>
      <c r="E7" s="144"/>
      <c r="F7" s="144"/>
      <c r="G7" s="144"/>
      <c r="H7" s="144"/>
      <c r="I7" s="144"/>
      <c r="J7" s="144"/>
      <c r="K7" s="144"/>
    </row>
    <row r="8" spans="2:11" ht="16" customHeight="1">
      <c r="B8" s="144"/>
      <c r="C8" s="144"/>
      <c r="D8" s="144"/>
      <c r="E8" s="144"/>
      <c r="F8" s="144"/>
      <c r="G8" s="144"/>
      <c r="H8" s="144"/>
      <c r="I8" s="144"/>
      <c r="J8" s="144"/>
      <c r="K8" s="144"/>
    </row>
    <row r="9" spans="2:11" ht="16" customHeight="1">
      <c r="B9" s="144"/>
      <c r="C9" s="144"/>
      <c r="D9" s="144"/>
      <c r="E9" s="144"/>
      <c r="F9" s="144"/>
      <c r="G9" s="144"/>
      <c r="H9" s="144"/>
      <c r="I9" s="144"/>
      <c r="J9" s="144"/>
      <c r="K9" s="144"/>
    </row>
    <row r="13" spans="2:11" ht="19">
      <c r="D13" s="9" t="s">
        <v>78</v>
      </c>
      <c r="E13" s="10"/>
      <c r="F13" s="11"/>
      <c r="G13" s="11"/>
      <c r="H13" s="11"/>
      <c r="I13" s="12" t="s">
        <v>74</v>
      </c>
    </row>
    <row r="14" spans="2:11" ht="19">
      <c r="D14" s="13"/>
      <c r="E14" s="14"/>
      <c r="F14" s="15"/>
      <c r="G14" s="15"/>
      <c r="H14" s="15"/>
      <c r="I14" s="16"/>
    </row>
    <row r="15" spans="2:11" ht="19">
      <c r="D15" s="17" t="s">
        <v>79</v>
      </c>
      <c r="E15" s="18"/>
      <c r="F15" s="19"/>
      <c r="G15" s="19"/>
      <c r="H15" s="19"/>
      <c r="I15" s="20" t="s">
        <v>175</v>
      </c>
    </row>
    <row r="40" spans="2:11">
      <c r="B40" s="145" t="s">
        <v>75</v>
      </c>
      <c r="C40" s="146"/>
      <c r="D40" s="146"/>
      <c r="E40" s="146"/>
      <c r="F40" s="146"/>
      <c r="G40" s="146"/>
      <c r="H40" s="146"/>
      <c r="I40" s="146"/>
      <c r="J40" s="146"/>
      <c r="K40" s="147"/>
    </row>
    <row r="41" spans="2:11">
      <c r="B41" s="148" t="s">
        <v>76</v>
      </c>
      <c r="C41" s="149"/>
      <c r="D41" s="149"/>
      <c r="E41" s="149"/>
      <c r="F41" s="149"/>
      <c r="G41" s="149"/>
      <c r="H41" s="149"/>
      <c r="I41" s="149"/>
      <c r="J41" s="149"/>
      <c r="K41" s="150"/>
    </row>
    <row r="42" spans="2:11">
      <c r="B42" s="151" t="s">
        <v>77</v>
      </c>
      <c r="C42" s="152"/>
      <c r="D42" s="152"/>
      <c r="E42" s="152"/>
      <c r="F42" s="152"/>
      <c r="G42" s="152"/>
      <c r="H42" s="152"/>
      <c r="I42" s="152"/>
      <c r="J42" s="152"/>
      <c r="K42" s="153"/>
    </row>
  </sheetData>
  <sheetProtection sheet="1" objects="1" scenarios="1"/>
  <mergeCells count="4">
    <mergeCell ref="B3:K9"/>
    <mergeCell ref="B40:K40"/>
    <mergeCell ref="B41:K41"/>
    <mergeCell ref="B42:K42"/>
  </mergeCells>
  <hyperlinks>
    <hyperlink ref="I13" r:id="rId1" xr:uid="{15B61952-F0F6-FF4A-A796-EA45CFEF4F30}"/>
    <hyperlink ref="B40" r:id="rId2" display="http://www.astronomy-morsels.ch/" xr:uid="{6DA0B6E4-A1C8-3744-9892-288CEE8DDA34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BC6BB-FC87-034D-B38B-526FAA04D146}">
  <dimension ref="B1:Z59"/>
  <sheetViews>
    <sheetView showGridLines="0" topLeftCell="A9" workbookViewId="0">
      <selection activeCell="B36" sqref="B36:D36"/>
    </sheetView>
  </sheetViews>
  <sheetFormatPr baseColWidth="10" defaultRowHeight="16"/>
  <cols>
    <col min="2" max="2" width="13.33203125" customWidth="1"/>
    <col min="3" max="4" width="11.33203125" customWidth="1"/>
    <col min="5" max="5" width="5.83203125" style="37" customWidth="1"/>
    <col min="6" max="6" width="5.83203125" customWidth="1"/>
    <col min="7" max="7" width="11.33203125" customWidth="1"/>
    <col min="10" max="10" width="18.33203125" style="3" customWidth="1"/>
    <col min="11" max="11" width="10.83203125" style="3"/>
    <col min="15" max="15" width="5.83203125" style="1" customWidth="1"/>
    <col min="16" max="16" width="5.83203125" style="1" hidden="1" customWidth="1"/>
    <col min="17" max="17" width="5.83203125" style="2" customWidth="1"/>
    <col min="18" max="18" width="11.33203125" style="2" customWidth="1"/>
    <col min="19" max="19" width="10.83203125" style="1" customWidth="1"/>
    <col min="20" max="20" width="10.83203125" style="2" customWidth="1"/>
    <col min="21" max="21" width="18" style="2" customWidth="1"/>
    <col min="22" max="22" width="0.1640625" style="1" hidden="1" customWidth="1"/>
    <col min="23" max="23" width="5.83203125" style="1" hidden="1" customWidth="1"/>
    <col min="24" max="24" width="0.1640625" style="1" hidden="1" customWidth="1"/>
    <col min="25" max="25" width="0.1640625" hidden="1" customWidth="1"/>
  </cols>
  <sheetData>
    <row r="1" spans="2:26" s="1" customFormat="1">
      <c r="E1" s="36"/>
      <c r="J1" s="2"/>
      <c r="K1" s="2"/>
      <c r="Q1" s="2"/>
      <c r="R1" s="2"/>
      <c r="T1" s="2"/>
      <c r="U1" s="2"/>
    </row>
    <row r="2" spans="2:26" s="1" customFormat="1" ht="19">
      <c r="B2" s="158" t="s">
        <v>130</v>
      </c>
      <c r="C2" s="159"/>
      <c r="D2" s="73"/>
      <c r="E2" s="36"/>
      <c r="F2" s="160" t="s">
        <v>131</v>
      </c>
      <c r="G2" s="161"/>
      <c r="H2" s="161"/>
      <c r="I2" s="161"/>
      <c r="J2" s="161"/>
      <c r="K2" s="161"/>
      <c r="L2" s="161"/>
      <c r="M2" s="161"/>
      <c r="N2" s="162"/>
      <c r="Q2" s="158" t="s">
        <v>132</v>
      </c>
      <c r="R2" s="163"/>
      <c r="S2" s="163"/>
      <c r="T2" s="163"/>
      <c r="U2" s="163"/>
      <c r="V2" s="163"/>
      <c r="W2" s="159"/>
      <c r="Z2" s="50"/>
    </row>
    <row r="3" spans="2:26" s="1" customFormat="1">
      <c r="B3" s="136"/>
      <c r="C3" s="51" t="s">
        <v>80</v>
      </c>
      <c r="D3" s="74"/>
      <c r="E3" s="36"/>
      <c r="F3" s="63"/>
      <c r="G3" s="57"/>
      <c r="H3" s="25" t="s">
        <v>91</v>
      </c>
      <c r="I3" s="25" t="s">
        <v>91</v>
      </c>
      <c r="J3" s="58"/>
      <c r="K3" s="58"/>
      <c r="L3" s="57"/>
      <c r="M3" s="57"/>
      <c r="N3" s="65"/>
      <c r="Q3" s="137" t="str">
        <f>CONCATENATE("Date: ",TEXT(C4,"DD.MM.YYYY"),",   Time: ",TEXT(C5,"HH:MM"))</f>
        <v>Date: 23.05.2024,   Time: 15:00</v>
      </c>
      <c r="R3" s="57"/>
      <c r="S3" s="58"/>
      <c r="T3" s="58"/>
      <c r="U3" s="134" t="str">
        <f>CONCATENATE("Moon: ",TEXT('Illumination (BS)'!C8*100,"0.00"),"%")</f>
        <v>Moon: 100.00%</v>
      </c>
    </row>
    <row r="4" spans="2:26" s="1" customFormat="1">
      <c r="B4" s="21" t="s">
        <v>53</v>
      </c>
      <c r="C4" s="22">
        <v>45435</v>
      </c>
      <c r="D4" s="75"/>
      <c r="E4" s="36"/>
      <c r="F4" s="63"/>
      <c r="G4" s="57"/>
      <c r="H4" s="28">
        <v>30</v>
      </c>
      <c r="I4" s="28">
        <v>15</v>
      </c>
      <c r="J4" s="58"/>
      <c r="K4" s="58"/>
      <c r="L4" s="57"/>
      <c r="M4" s="57"/>
      <c r="N4" s="65"/>
      <c r="Q4" s="137" t="str">
        <f>CONCATENATE("Latitude: ",TEXT(C13,"0.00"),",      Longitude: ",TEXT(C14,"0.00"),"   (",C12,")")</f>
        <v>Latitude: 46.45,      Longitude: 7.42   (Home)</v>
      </c>
      <c r="R4" s="57"/>
      <c r="S4" s="58"/>
      <c r="T4" s="58"/>
      <c r="U4" s="68" t="str">
        <f>CONCATENATE("# total:       ",TEXT(50-COUNTBLANK(($E$8:$E$57)),"0"))</f>
        <v># total:       21</v>
      </c>
    </row>
    <row r="5" spans="2:26" s="1" customFormat="1">
      <c r="B5" s="23" t="s">
        <v>54</v>
      </c>
      <c r="C5" s="67">
        <v>0.625</v>
      </c>
      <c r="D5" s="76"/>
      <c r="E5" s="36"/>
      <c r="F5" s="63"/>
      <c r="G5" s="57"/>
      <c r="H5" s="25" t="s">
        <v>92</v>
      </c>
      <c r="I5" s="25" t="s">
        <v>92</v>
      </c>
      <c r="J5" s="58"/>
      <c r="K5" s="58"/>
      <c r="L5" s="57"/>
      <c r="M5" s="57"/>
      <c r="N5" s="65"/>
      <c r="Q5" s="63" t="str">
        <f>CONCATENATE("Limits: ",TEXT(H4,"0")," &lt;= azimuth &lt;= ",TEXT(H6,"0"),",   ",TEXT(I4,"0")," &lt;= altitude &lt;= ",TEXT(I6,"0"))</f>
        <v>Limits: 30 &lt;= azimuth &lt;= 270,   15 &lt;= altitude &lt;= 90</v>
      </c>
      <c r="R5" s="57"/>
      <c r="S5" s="58"/>
      <c r="T5" s="58"/>
      <c r="U5" s="68" t="str">
        <f>CONCATENATE("# selected: ",TEXT(50-COUNTBLANK(($Q$8:$Q$57)),"0"))</f>
        <v># selected: 21</v>
      </c>
    </row>
    <row r="6" spans="2:26" s="1" customFormat="1">
      <c r="B6" s="23" t="s">
        <v>81</v>
      </c>
      <c r="C6" s="24">
        <v>1</v>
      </c>
      <c r="D6" s="77"/>
      <c r="E6" s="36"/>
      <c r="F6" s="64"/>
      <c r="G6" s="61"/>
      <c r="H6" s="28">
        <v>270</v>
      </c>
      <c r="I6" s="28">
        <v>90</v>
      </c>
      <c r="J6" s="60"/>
      <c r="K6" s="60"/>
      <c r="L6" s="61"/>
      <c r="M6" s="61"/>
      <c r="N6" s="66"/>
      <c r="P6" s="39" t="s">
        <v>97</v>
      </c>
      <c r="Q6" s="59"/>
      <c r="R6" s="60"/>
      <c r="S6" s="61"/>
      <c r="T6" s="60"/>
      <c r="U6" s="62"/>
    </row>
    <row r="7" spans="2:26" s="1" customFormat="1">
      <c r="B7" s="21" t="s">
        <v>82</v>
      </c>
      <c r="C7" s="25" t="str">
        <f>IF(OR(MOD(YEAR(C4),400)=0,AND(MOD(YEAR(C4),4)=0,MOD(YEAR(C4),100)&lt;&gt;0)),"Y", "N")</f>
        <v>Y</v>
      </c>
      <c r="D7" s="78"/>
      <c r="E7" s="36"/>
      <c r="F7" s="29" t="s">
        <v>51</v>
      </c>
      <c r="G7" s="29" t="str">
        <f>IF(C17="","",C17)</f>
        <v>Observed?</v>
      </c>
      <c r="H7" s="31" t="s">
        <v>94</v>
      </c>
      <c r="I7" s="32" t="s">
        <v>95</v>
      </c>
      <c r="J7" s="33" t="s">
        <v>15</v>
      </c>
      <c r="K7" s="29" t="s">
        <v>16</v>
      </c>
      <c r="L7" s="30" t="s">
        <v>55</v>
      </c>
      <c r="M7" s="30" t="s">
        <v>93</v>
      </c>
      <c r="N7" s="30" t="s">
        <v>96</v>
      </c>
      <c r="P7" s="29" t="s">
        <v>51</v>
      </c>
      <c r="Q7" s="29" t="s">
        <v>51</v>
      </c>
      <c r="R7" s="38" t="str">
        <f>G7</f>
        <v>Observed?</v>
      </c>
      <c r="S7" s="31" t="s">
        <v>94</v>
      </c>
      <c r="T7" s="32" t="s">
        <v>95</v>
      </c>
      <c r="U7" s="33" t="s">
        <v>98</v>
      </c>
    </row>
    <row r="8" spans="2:26" s="1" customFormat="1">
      <c r="B8" s="21" t="s">
        <v>83</v>
      </c>
      <c r="C8" s="26">
        <f>INT(275*MONTH(C4)/9)-IF(C7="Y",1,2)*INT((MONTH(C4)+9)/12)+DAY(C4)-30</f>
        <v>144</v>
      </c>
      <c r="D8" s="79"/>
      <c r="E8" s="36" t="str">
        <f>IF(AND(I8&gt;=$I$4,I8&lt;=$I$6,H8&gt;=$H$4,H8&lt;=$H$6),IF(VLOOKUP(G8,$C$19:$D$24,2,FALSE)="yes","*","-"),"")</f>
        <v>*</v>
      </c>
      <c r="F8" s="4">
        <v>1</v>
      </c>
      <c r="G8" s="69" t="s">
        <v>140</v>
      </c>
      <c r="H8" s="7">
        <f>IF(SIN($N$59*N8)&lt;0,ACOS((SIN($N$59*M8)-SIN($N$59*I8)*SIN($N$59*$C$13))/(COS($N$59*I8)*COS($N$59*$C$13)))/$N$59,360-ACOS((SIN($N$59*M8)-SIN($N$59*I8)*SIN($N$59*$C$13))/(COS($N$59*I8)*COS($N$59*$C$13)))/$N$59)</f>
        <v>177.72705319684948</v>
      </c>
      <c r="I8" s="7">
        <f t="shared" ref="I8:I39" si="0">ASIN(SIN($N$59*M8)*SIN($N$59*$C$13)+COS($N$59*M8)*COS($N$59*$C$13)*COS($N$59*N8))/$N$59</f>
        <v>26.821060075652564</v>
      </c>
      <c r="J8" s="4" t="s">
        <v>0</v>
      </c>
      <c r="K8" s="8">
        <v>-1.44</v>
      </c>
      <c r="L8" s="7">
        <v>6.75</v>
      </c>
      <c r="M8" s="7">
        <v>-16.7</v>
      </c>
      <c r="N8" s="6">
        <f t="shared" ref="N8:N39" si="1">$C$16-((L8/24)*360)</f>
        <v>-2.1176711250009248</v>
      </c>
      <c r="P8" s="1" t="str" cm="1">
        <f t="array" ref="P8:Y28">_xlfn._xlws.FILTER(E8:N57,E8:E57="*","")</f>
        <v>*</v>
      </c>
      <c r="Q8" s="42">
        <v>1</v>
      </c>
      <c r="R8" s="49" t="str">
        <v>-</v>
      </c>
      <c r="S8" s="70">
        <v>177.72705319684948</v>
      </c>
      <c r="T8" s="70">
        <v>26.821060075652564</v>
      </c>
      <c r="U8" s="43" t="str">
        <v>Sirius</v>
      </c>
      <c r="V8" s="1">
        <v>-1.44</v>
      </c>
      <c r="W8" s="1">
        <v>6.75</v>
      </c>
      <c r="X8" s="1">
        <v>-16.7</v>
      </c>
      <c r="Y8" s="1">
        <v>-2.1176711250009248</v>
      </c>
    </row>
    <row r="9" spans="2:26" s="1" customFormat="1">
      <c r="B9" s="21" t="s">
        <v>84</v>
      </c>
      <c r="C9" s="26" t="str">
        <f>IF(INT(MOD(C10+1.5,7))=1,"Monday",IF(INT(MOD(C10+1.5,7))=2,"Tuesday",IF(INT(MOD(C10+1.5,7))=3,"Wednesday",IF(INT(MOD(C10+1.5,7))=4,"Thursday",IF(INT(MOD(C10+1.5,7))=5,"Friday",IF(INT(MOD(C10+1.5,7))=6,"Saturday","Sunday"))))))</f>
        <v>Thursday</v>
      </c>
      <c r="D9" s="79"/>
      <c r="E9" s="36" t="str">
        <f t="shared" ref="E9:E57" si="2">IF(AND(I9&gt;=$I$4,I9&lt;=$I$6,H9&gt;=$H$4,H9&lt;=$H$6),IF(VLOOKUP(G9,$C$19:$D$24,2,FALSE)="yes","*","-"),"")</f>
        <v/>
      </c>
      <c r="F9" s="4">
        <v>2</v>
      </c>
      <c r="G9" s="69" t="s">
        <v>140</v>
      </c>
      <c r="H9" s="7">
        <f t="shared" ref="H9:H57" si="3">IF(SIN($N$59*N9)&lt;0,ACOS((SIN($N$59*M9)-SIN($N$59*I9)*SIN($N$59*$C$13))/(COS($N$59*I9)*COS($N$59*$C$13)))/$N$59,360-ACOS((SIN($N$59*M9)-SIN($N$59*I9)*SIN($N$59*$C$13))/(COS($N$59*I9)*COS($N$59*$C$13)))/$N$59)</f>
        <v>181.92221848478621</v>
      </c>
      <c r="I9" s="7">
        <f t="shared" si="0"/>
        <v>-9.1862020580248132</v>
      </c>
      <c r="J9" s="4" t="s">
        <v>1</v>
      </c>
      <c r="K9" s="8">
        <v>-0.62</v>
      </c>
      <c r="L9" s="7">
        <v>6.4</v>
      </c>
      <c r="M9" s="7">
        <v>-52.7</v>
      </c>
      <c r="N9" s="6">
        <f t="shared" si="1"/>
        <v>3.1323288749990752</v>
      </c>
      <c r="P9" s="1" t="str">
        <v>*</v>
      </c>
      <c r="Q9" s="44">
        <v>7</v>
      </c>
      <c r="R9" s="2" t="str">
        <v>-</v>
      </c>
      <c r="S9" s="71">
        <v>204.0977174086747</v>
      </c>
      <c r="T9" s="71">
        <v>32.403120310654991</v>
      </c>
      <c r="U9" s="45" t="str">
        <v>Rigel</v>
      </c>
      <c r="V9" s="1">
        <v>0.18</v>
      </c>
      <c r="W9" s="1">
        <v>5.25</v>
      </c>
      <c r="X9" s="1">
        <v>-8.1999999999999993</v>
      </c>
      <c r="Y9" s="1">
        <v>20.382328874999075</v>
      </c>
    </row>
    <row r="10" spans="2:26" s="1" customFormat="1">
      <c r="B10" s="21" t="s">
        <v>85</v>
      </c>
      <c r="C10" s="55">
        <f>367*YEAR(C4)-INT(7/4*YEAR(C4))-INT(3*(INT((YEAR(C4)-8/7)/100)+1)/4)+1721059.5-1+C8+(3600*HOUR(C5)+60*MINUTE(C5)+SECOND(C5))/(24*3600)</f>
        <v>2460454.125</v>
      </c>
      <c r="D10" s="80"/>
      <c r="E10" s="36" t="str">
        <f t="shared" si="2"/>
        <v/>
      </c>
      <c r="F10" s="4">
        <v>3</v>
      </c>
      <c r="G10" s="69" t="s">
        <v>140</v>
      </c>
      <c r="H10" s="7">
        <f t="shared" si="3"/>
        <v>135.08641349764665</v>
      </c>
      <c r="I10" s="7">
        <f t="shared" si="0"/>
        <v>-53.622241728662992</v>
      </c>
      <c r="J10" s="4" t="s">
        <v>52</v>
      </c>
      <c r="K10" s="8">
        <v>-0.28000000000000003</v>
      </c>
      <c r="L10" s="7">
        <v>14.666666666666666</v>
      </c>
      <c r="M10" s="7">
        <v>-60.8</v>
      </c>
      <c r="N10" s="6">
        <f t="shared" si="1"/>
        <v>-120.8676711250009</v>
      </c>
      <c r="P10" s="1" t="str">
        <v>*</v>
      </c>
      <c r="Q10" s="44">
        <v>8</v>
      </c>
      <c r="R10" s="2" t="str">
        <v>-</v>
      </c>
      <c r="S10" s="71">
        <v>157.03492760540874</v>
      </c>
      <c r="T10" s="71">
        <v>46.594340433292665</v>
      </c>
      <c r="U10" s="45" t="str">
        <v>Procyon</v>
      </c>
      <c r="V10" s="1">
        <v>0.4</v>
      </c>
      <c r="W10" s="1">
        <v>7.65</v>
      </c>
      <c r="X10" s="1">
        <v>5.2</v>
      </c>
      <c r="Y10" s="1">
        <v>-15.617671125000939</v>
      </c>
    </row>
    <row r="11" spans="2:26" s="1" customFormat="1">
      <c r="B11" s="21" t="s">
        <v>86</v>
      </c>
      <c r="C11" s="55">
        <f>C10-2451545</f>
        <v>8909.125</v>
      </c>
      <c r="D11" s="80"/>
      <c r="E11" s="36" t="str">
        <f t="shared" si="2"/>
        <v/>
      </c>
      <c r="F11" s="4">
        <v>4</v>
      </c>
      <c r="G11" s="69" t="s">
        <v>140</v>
      </c>
      <c r="H11" s="7">
        <f t="shared" si="3"/>
        <v>59.02015758018679</v>
      </c>
      <c r="I11" s="7">
        <f t="shared" si="0"/>
        <v>-2.0209963219117655</v>
      </c>
      <c r="J11" s="4" t="s">
        <v>2</v>
      </c>
      <c r="K11" s="8">
        <v>-0.05</v>
      </c>
      <c r="L11" s="7">
        <v>14.266666666666667</v>
      </c>
      <c r="M11" s="7">
        <v>19.2</v>
      </c>
      <c r="N11" s="6">
        <f t="shared" si="1"/>
        <v>-114.86767112500092</v>
      </c>
      <c r="P11" s="1" t="str">
        <v>*</v>
      </c>
      <c r="Q11" s="44">
        <v>9</v>
      </c>
      <c r="R11" s="2" t="str">
        <v>-</v>
      </c>
      <c r="S11" s="71">
        <v>196.12324308412619</v>
      </c>
      <c r="T11" s="71">
        <v>49.943455809928857</v>
      </c>
      <c r="U11" s="45" t="str">
        <v>Betelgeuse</v>
      </c>
      <c r="V11" s="1">
        <v>0.45</v>
      </c>
      <c r="W11" s="1">
        <v>5.916666666666667</v>
      </c>
      <c r="X11" s="1">
        <v>7.4</v>
      </c>
      <c r="Y11" s="1">
        <v>10.382328874999075</v>
      </c>
    </row>
    <row r="12" spans="2:26" s="1" customFormat="1">
      <c r="B12" s="52" t="s">
        <v>133</v>
      </c>
      <c r="C12" s="53" t="s">
        <v>134</v>
      </c>
      <c r="D12" s="81"/>
      <c r="E12" s="36" t="str">
        <f t="shared" si="2"/>
        <v/>
      </c>
      <c r="F12" s="4">
        <v>5</v>
      </c>
      <c r="G12" s="69" t="s">
        <v>140</v>
      </c>
      <c r="H12" s="7">
        <f t="shared" si="3"/>
        <v>359.90797841069065</v>
      </c>
      <c r="I12" s="7">
        <f t="shared" si="0"/>
        <v>-4.7499348944181987</v>
      </c>
      <c r="J12" s="4" t="s">
        <v>3</v>
      </c>
      <c r="K12" s="8">
        <v>0.03</v>
      </c>
      <c r="L12" s="7">
        <v>18.616666666666667</v>
      </c>
      <c r="M12" s="7">
        <v>38.799999999999997</v>
      </c>
      <c r="N12" s="6">
        <f t="shared" si="1"/>
        <v>-180.11767112500092</v>
      </c>
      <c r="P12" s="1" t="str">
        <v>*</v>
      </c>
      <c r="Q12" s="44">
        <v>14</v>
      </c>
      <c r="R12" s="2" t="str">
        <v>-</v>
      </c>
      <c r="S12" s="71">
        <v>229.89840126622281</v>
      </c>
      <c r="T12" s="71">
        <v>51.004139988995917</v>
      </c>
      <c r="U12" s="45" t="str">
        <v>Aldebaran</v>
      </c>
      <c r="V12" s="1">
        <v>0.87</v>
      </c>
      <c r="W12" s="1">
        <v>4.5999999999999996</v>
      </c>
      <c r="X12" s="1">
        <v>16.5</v>
      </c>
      <c r="Y12" s="1">
        <v>30.132328874999075</v>
      </c>
    </row>
    <row r="13" spans="2:26" s="1" customFormat="1">
      <c r="B13" s="27" t="s">
        <v>87</v>
      </c>
      <c r="C13" s="139">
        <f>VLOOKUP(C12,$B$29:$D$33,2,FALSE)</f>
        <v>46.45</v>
      </c>
      <c r="D13" s="82"/>
      <c r="E13" s="36" t="str">
        <f t="shared" si="2"/>
        <v/>
      </c>
      <c r="F13" s="4">
        <v>6</v>
      </c>
      <c r="G13" s="69" t="s">
        <v>140</v>
      </c>
      <c r="H13" s="7">
        <f t="shared" si="3"/>
        <v>275.3578282251064</v>
      </c>
      <c r="I13" s="7">
        <f t="shared" si="0"/>
        <v>76.273779412370757</v>
      </c>
      <c r="J13" s="4" t="s">
        <v>4</v>
      </c>
      <c r="K13" s="8">
        <v>0.08</v>
      </c>
      <c r="L13" s="7">
        <v>5.2833333333333332</v>
      </c>
      <c r="M13" s="7">
        <v>46</v>
      </c>
      <c r="N13" s="6">
        <f t="shared" si="1"/>
        <v>19.882328874999075</v>
      </c>
      <c r="P13" s="1" t="str">
        <v>*</v>
      </c>
      <c r="Q13" s="44">
        <v>17</v>
      </c>
      <c r="R13" s="2" t="str">
        <v>-</v>
      </c>
      <c r="S13" s="71">
        <v>137.95064686924627</v>
      </c>
      <c r="T13" s="71">
        <v>67.168820363065052</v>
      </c>
      <c r="U13" s="45" t="str">
        <v>Pollux</v>
      </c>
      <c r="V13" s="1">
        <v>1.1599999999999999</v>
      </c>
      <c r="W13" s="1">
        <v>7.75</v>
      </c>
      <c r="X13" s="1">
        <v>28</v>
      </c>
      <c r="Y13" s="1">
        <v>-17.117671125000925</v>
      </c>
    </row>
    <row r="14" spans="2:26" s="1" customFormat="1">
      <c r="B14" s="21" t="s">
        <v>88</v>
      </c>
      <c r="C14" s="139">
        <f>VLOOKUP(C12,$B$29:$D$33,3,FALSE)</f>
        <v>7.42</v>
      </c>
      <c r="D14" s="82"/>
      <c r="E14" s="36" t="str">
        <f t="shared" si="2"/>
        <v>*</v>
      </c>
      <c r="F14" s="4">
        <v>7</v>
      </c>
      <c r="G14" s="69" t="s">
        <v>140</v>
      </c>
      <c r="H14" s="7">
        <f t="shared" si="3"/>
        <v>204.0977174086747</v>
      </c>
      <c r="I14" s="7">
        <f t="shared" si="0"/>
        <v>32.403120310654991</v>
      </c>
      <c r="J14" s="4" t="s">
        <v>5</v>
      </c>
      <c r="K14" s="8">
        <v>0.18</v>
      </c>
      <c r="L14" s="7">
        <v>5.25</v>
      </c>
      <c r="M14" s="7">
        <v>-8.1999999999999993</v>
      </c>
      <c r="N14" s="6">
        <f t="shared" si="1"/>
        <v>20.382328874999075</v>
      </c>
      <c r="P14" s="1" t="str">
        <v>*</v>
      </c>
      <c r="Q14" s="44">
        <v>21</v>
      </c>
      <c r="R14" s="2" t="str">
        <v>-</v>
      </c>
      <c r="S14" s="71">
        <v>110.05668418026572</v>
      </c>
      <c r="T14" s="71">
        <v>33.883967209015395</v>
      </c>
      <c r="U14" s="45" t="str">
        <v>Regulus</v>
      </c>
      <c r="V14" s="1">
        <v>1.36</v>
      </c>
      <c r="W14" s="1">
        <v>10.133333333333333</v>
      </c>
      <c r="X14" s="1">
        <v>12</v>
      </c>
      <c r="Y14" s="1">
        <v>-52.867671125000925</v>
      </c>
    </row>
    <row r="15" spans="2:26" s="1" customFormat="1">
      <c r="B15" s="21" t="s">
        <v>89</v>
      </c>
      <c r="C15" s="35">
        <f>MOD(HOUR(C5)+(MINUTE(C5)/60)+(SECOND(C5)/60)-C6,24)</f>
        <v>14</v>
      </c>
      <c r="D15" s="71"/>
      <c r="E15" s="36" t="str">
        <f t="shared" si="2"/>
        <v>*</v>
      </c>
      <c r="F15" s="4">
        <v>8</v>
      </c>
      <c r="G15" s="69" t="s">
        <v>140</v>
      </c>
      <c r="H15" s="7">
        <f t="shared" si="3"/>
        <v>157.03492760540874</v>
      </c>
      <c r="I15" s="7">
        <f t="shared" si="0"/>
        <v>46.594340433292665</v>
      </c>
      <c r="J15" s="4" t="s">
        <v>6</v>
      </c>
      <c r="K15" s="8">
        <v>0.4</v>
      </c>
      <c r="L15" s="7">
        <v>7.65</v>
      </c>
      <c r="M15" s="7">
        <v>5.2</v>
      </c>
      <c r="N15" s="6">
        <f t="shared" si="1"/>
        <v>-15.617671125000939</v>
      </c>
      <c r="P15" s="1" t="str">
        <v>*</v>
      </c>
      <c r="Q15" s="44">
        <v>23</v>
      </c>
      <c r="R15" s="2" t="str">
        <v>-</v>
      </c>
      <c r="S15" s="71">
        <v>137.19205452816524</v>
      </c>
      <c r="T15" s="71">
        <v>71.621678722681025</v>
      </c>
      <c r="U15" s="45" t="str">
        <v>Castor</v>
      </c>
      <c r="V15" s="1">
        <v>1.58</v>
      </c>
      <c r="W15" s="1">
        <v>7.583333333333333</v>
      </c>
      <c r="X15" s="1">
        <v>31.9</v>
      </c>
      <c r="Y15" s="1">
        <v>-14.617671125000925</v>
      </c>
    </row>
    <row r="16" spans="2:26" s="1" customFormat="1">
      <c r="B16" s="21" t="s">
        <v>90</v>
      </c>
      <c r="C16" s="35">
        <f>MOD(100.46+0.985647*C11+C14+15*C15, 360)</f>
        <v>99.132328874999075</v>
      </c>
      <c r="D16" s="71"/>
      <c r="E16" s="36" t="str">
        <f t="shared" si="2"/>
        <v>*</v>
      </c>
      <c r="F16" s="4">
        <v>9</v>
      </c>
      <c r="G16" s="69" t="s">
        <v>140</v>
      </c>
      <c r="H16" s="7">
        <f t="shared" si="3"/>
        <v>196.12324308412619</v>
      </c>
      <c r="I16" s="7">
        <f t="shared" si="0"/>
        <v>49.943455809928857</v>
      </c>
      <c r="J16" s="4" t="s">
        <v>8</v>
      </c>
      <c r="K16" s="8">
        <v>0.45</v>
      </c>
      <c r="L16" s="7">
        <v>5.916666666666667</v>
      </c>
      <c r="M16" s="7">
        <v>7.4</v>
      </c>
      <c r="N16" s="6">
        <f t="shared" si="1"/>
        <v>10.382328874999075</v>
      </c>
      <c r="P16" s="1" t="str">
        <v>*</v>
      </c>
      <c r="Q16" s="44">
        <v>26</v>
      </c>
      <c r="R16" s="2" t="str">
        <v>-</v>
      </c>
      <c r="S16" s="71">
        <v>206.58118780551646</v>
      </c>
      <c r="T16" s="71">
        <v>46.993343025555369</v>
      </c>
      <c r="U16" s="45" t="str">
        <v>Bellatrix</v>
      </c>
      <c r="V16" s="1">
        <v>1.64</v>
      </c>
      <c r="W16" s="1">
        <v>5.416666666666667</v>
      </c>
      <c r="X16" s="1">
        <v>6.3</v>
      </c>
      <c r="Y16" s="1">
        <v>17.882328874999075</v>
      </c>
    </row>
    <row r="17" spans="2:25" s="1" customFormat="1">
      <c r="B17" s="40" t="s">
        <v>137</v>
      </c>
      <c r="C17" s="54" t="s">
        <v>138</v>
      </c>
      <c r="D17" s="83"/>
      <c r="E17" s="36" t="str">
        <f t="shared" si="2"/>
        <v/>
      </c>
      <c r="F17" s="4">
        <v>10</v>
      </c>
      <c r="G17" s="69" t="s">
        <v>140</v>
      </c>
      <c r="H17" s="7">
        <f t="shared" si="3"/>
        <v>217.40016356934538</v>
      </c>
      <c r="I17" s="7">
        <f t="shared" si="0"/>
        <v>-30.68446909999674</v>
      </c>
      <c r="J17" s="4" t="s">
        <v>7</v>
      </c>
      <c r="K17" s="8">
        <v>0.45</v>
      </c>
      <c r="L17" s="7">
        <v>1.6333333333333333</v>
      </c>
      <c r="M17" s="7">
        <v>-57.2</v>
      </c>
      <c r="N17" s="6">
        <f t="shared" si="1"/>
        <v>74.632328874999075</v>
      </c>
      <c r="P17" s="1" t="str">
        <v>*</v>
      </c>
      <c r="Q17" s="44">
        <v>27</v>
      </c>
      <c r="R17" s="2" t="str">
        <v>-</v>
      </c>
      <c r="S17" s="71">
        <v>223.87202666260612</v>
      </c>
      <c r="T17" s="71">
        <v>67.434746886797626</v>
      </c>
      <c r="U17" s="45" t="str">
        <v>Elnath</v>
      </c>
      <c r="V17" s="1">
        <v>1.65</v>
      </c>
      <c r="W17" s="1">
        <v>5.4333333333333336</v>
      </c>
      <c r="X17" s="1">
        <v>28.6</v>
      </c>
      <c r="Y17" s="1">
        <v>17.632328874999075</v>
      </c>
    </row>
    <row r="18" spans="2:25" s="1" customFormat="1">
      <c r="B18" s="50"/>
      <c r="C18" s="4" t="s">
        <v>136</v>
      </c>
      <c r="D18" s="140" t="s">
        <v>176</v>
      </c>
      <c r="E18" s="36" t="str">
        <f t="shared" si="2"/>
        <v/>
      </c>
      <c r="F18" s="4">
        <v>11</v>
      </c>
      <c r="G18" s="69" t="s">
        <v>140</v>
      </c>
      <c r="H18" s="7">
        <f t="shared" si="3"/>
        <v>135.45440220241159</v>
      </c>
      <c r="I18" s="7">
        <f t="shared" si="0"/>
        <v>-49.195495898036491</v>
      </c>
      <c r="J18" s="4" t="s">
        <v>9</v>
      </c>
      <c r="K18" s="8">
        <v>0.61</v>
      </c>
      <c r="L18" s="7">
        <v>14.066666666666666</v>
      </c>
      <c r="M18" s="7">
        <v>-60.4</v>
      </c>
      <c r="N18" s="6">
        <f t="shared" si="1"/>
        <v>-111.86767112500092</v>
      </c>
      <c r="P18" s="1" t="str">
        <v>*</v>
      </c>
      <c r="Q18" s="44">
        <v>29</v>
      </c>
      <c r="R18" s="2" t="str">
        <v>-</v>
      </c>
      <c r="S18" s="71">
        <v>200.08125214831449</v>
      </c>
      <c r="T18" s="71">
        <v>40.524462696030859</v>
      </c>
      <c r="U18" s="45" t="str">
        <v>Alnilam</v>
      </c>
      <c r="V18" s="1">
        <v>1.69</v>
      </c>
      <c r="W18" s="1">
        <v>5.6</v>
      </c>
      <c r="X18" s="1">
        <v>-1.2</v>
      </c>
      <c r="Y18" s="1">
        <v>15.132328874999089</v>
      </c>
    </row>
    <row r="19" spans="2:25" s="1" customFormat="1">
      <c r="B19" s="164" t="s">
        <v>139</v>
      </c>
      <c r="C19" s="141" t="s">
        <v>140</v>
      </c>
      <c r="D19" s="142" t="s">
        <v>177</v>
      </c>
      <c r="E19" s="36" t="str">
        <f t="shared" si="2"/>
        <v/>
      </c>
      <c r="F19" s="4">
        <v>12</v>
      </c>
      <c r="G19" s="69" t="s">
        <v>140</v>
      </c>
      <c r="H19" s="7">
        <f t="shared" si="3"/>
        <v>338.11435294300622</v>
      </c>
      <c r="I19" s="7">
        <f t="shared" si="0"/>
        <v>-32.204398955432929</v>
      </c>
      <c r="J19" s="4" t="s">
        <v>10</v>
      </c>
      <c r="K19" s="8">
        <v>0.76</v>
      </c>
      <c r="L19" s="7">
        <v>19.850000000000001</v>
      </c>
      <c r="M19" s="7">
        <v>8.9</v>
      </c>
      <c r="N19" s="6">
        <f t="shared" si="1"/>
        <v>-198.61767112500092</v>
      </c>
      <c r="P19" s="1" t="str">
        <v>*</v>
      </c>
      <c r="Q19" s="44">
        <v>31</v>
      </c>
      <c r="R19" s="2" t="str">
        <v>-</v>
      </c>
      <c r="S19" s="71">
        <v>198.27690781481149</v>
      </c>
      <c r="T19" s="71">
        <v>40.125548181168178</v>
      </c>
      <c r="U19" s="45" t="str">
        <v>Alnitak</v>
      </c>
      <c r="V19" s="1">
        <v>1.74</v>
      </c>
      <c r="W19" s="1">
        <v>5.6833333333333336</v>
      </c>
      <c r="X19" s="1">
        <v>-1.9</v>
      </c>
      <c r="Y19" s="1">
        <v>13.882328874999075</v>
      </c>
    </row>
    <row r="20" spans="2:25" s="1" customFormat="1">
      <c r="B20" s="164"/>
      <c r="C20" s="141" t="s">
        <v>135</v>
      </c>
      <c r="D20" s="142" t="s">
        <v>177</v>
      </c>
      <c r="E20" s="36" t="str">
        <f t="shared" si="2"/>
        <v/>
      </c>
      <c r="F20" s="4">
        <v>13</v>
      </c>
      <c r="G20" s="69" t="s">
        <v>140</v>
      </c>
      <c r="H20" s="7">
        <f t="shared" si="3"/>
        <v>144.2560317458753</v>
      </c>
      <c r="I20" s="7">
        <f t="shared" si="0"/>
        <v>-39.300944182187429</v>
      </c>
      <c r="J20" s="4" t="s">
        <v>11</v>
      </c>
      <c r="K20" s="8">
        <v>0.77</v>
      </c>
      <c r="L20" s="7">
        <v>12.45</v>
      </c>
      <c r="M20" s="34">
        <v>-63.1</v>
      </c>
      <c r="N20" s="6">
        <f t="shared" si="1"/>
        <v>-87.617671125000896</v>
      </c>
      <c r="P20" s="1" t="str">
        <v>*</v>
      </c>
      <c r="Q20" s="44">
        <v>33</v>
      </c>
      <c r="R20" s="2" t="str">
        <v>-</v>
      </c>
      <c r="S20" s="71">
        <v>42.802751948496898</v>
      </c>
      <c r="T20" s="71">
        <v>34.856502144898883</v>
      </c>
      <c r="U20" s="45" t="str">
        <v>Alioth</v>
      </c>
      <c r="V20" s="1">
        <v>1.76</v>
      </c>
      <c r="W20" s="1">
        <v>12.9</v>
      </c>
      <c r="X20" s="1">
        <v>56</v>
      </c>
      <c r="Y20" s="1">
        <v>-94.367671125000925</v>
      </c>
    </row>
    <row r="21" spans="2:25" s="1" customFormat="1">
      <c r="B21" s="164"/>
      <c r="C21" s="141"/>
      <c r="D21" s="142"/>
      <c r="E21" s="36" t="str">
        <f t="shared" si="2"/>
        <v>*</v>
      </c>
      <c r="F21" s="4">
        <v>14</v>
      </c>
      <c r="G21" s="69" t="s">
        <v>140</v>
      </c>
      <c r="H21" s="7">
        <f t="shared" si="3"/>
        <v>229.89840126622281</v>
      </c>
      <c r="I21" s="7">
        <f t="shared" si="0"/>
        <v>51.004139988995917</v>
      </c>
      <c r="J21" s="4" t="s">
        <v>12</v>
      </c>
      <c r="K21" s="8">
        <v>0.87</v>
      </c>
      <c r="L21" s="7">
        <v>4.5999999999999996</v>
      </c>
      <c r="M21" s="7">
        <v>16.5</v>
      </c>
      <c r="N21" s="6">
        <f t="shared" si="1"/>
        <v>30.132328874999075</v>
      </c>
      <c r="P21" s="1" t="str">
        <v>*</v>
      </c>
      <c r="Q21" s="44">
        <v>36</v>
      </c>
      <c r="R21" s="2" t="str">
        <v>-</v>
      </c>
      <c r="S21" s="71">
        <v>42.59523770410577</v>
      </c>
      <c r="T21" s="71">
        <v>50.054181701155422</v>
      </c>
      <c r="U21" s="45" t="str">
        <v>Dubhe</v>
      </c>
      <c r="V21" s="1">
        <v>1.81</v>
      </c>
      <c r="W21" s="1">
        <v>11.066666666666666</v>
      </c>
      <c r="X21" s="1">
        <v>61.8</v>
      </c>
      <c r="Y21" s="1">
        <v>-66.867671125000925</v>
      </c>
    </row>
    <row r="22" spans="2:25" s="1" customFormat="1">
      <c r="B22" s="164"/>
      <c r="C22" s="141"/>
      <c r="D22" s="142"/>
      <c r="E22" s="36" t="str">
        <f t="shared" si="2"/>
        <v/>
      </c>
      <c r="F22" s="4">
        <v>15</v>
      </c>
      <c r="G22" s="69" t="s">
        <v>140</v>
      </c>
      <c r="H22" s="7">
        <f t="shared" si="3"/>
        <v>89.078784350909672</v>
      </c>
      <c r="I22" s="7">
        <f t="shared" si="0"/>
        <v>-16.41864934392612</v>
      </c>
      <c r="J22" s="4" t="s">
        <v>14</v>
      </c>
      <c r="K22" s="8">
        <v>0.98</v>
      </c>
      <c r="L22" s="7">
        <v>13.416666666666666</v>
      </c>
      <c r="M22" s="7">
        <v>-11.2</v>
      </c>
      <c r="N22" s="6">
        <f t="shared" si="1"/>
        <v>-102.11767112500092</v>
      </c>
      <c r="P22" s="1" t="str">
        <v>*</v>
      </c>
      <c r="Q22" s="44">
        <v>37</v>
      </c>
      <c r="R22" s="2" t="str">
        <v>-</v>
      </c>
      <c r="S22" s="71">
        <v>172.64147103216024</v>
      </c>
      <c r="T22" s="71">
        <v>16.801994971156159</v>
      </c>
      <c r="U22" s="45" t="str">
        <v>Wezen</v>
      </c>
      <c r="V22" s="1">
        <v>1.83</v>
      </c>
      <c r="W22" s="1">
        <v>7.1333333333333337</v>
      </c>
      <c r="X22" s="1">
        <v>-26.4</v>
      </c>
      <c r="Y22" s="1">
        <v>-7.8676711250009248</v>
      </c>
    </row>
    <row r="23" spans="2:25" s="1" customFormat="1">
      <c r="B23" s="164"/>
      <c r="C23" s="141"/>
      <c r="D23" s="142"/>
      <c r="E23" s="36" t="str">
        <f t="shared" si="2"/>
        <v/>
      </c>
      <c r="F23" s="4">
        <v>16</v>
      </c>
      <c r="G23" s="69" t="s">
        <v>140</v>
      </c>
      <c r="H23" s="7">
        <f t="shared" si="3"/>
        <v>62.631369388079172</v>
      </c>
      <c r="I23" s="7">
        <f t="shared" si="0"/>
        <v>-57.81037414812733</v>
      </c>
      <c r="J23" s="4" t="s">
        <v>13</v>
      </c>
      <c r="K23" s="8">
        <v>1.06</v>
      </c>
      <c r="L23" s="7">
        <v>16.483333333333334</v>
      </c>
      <c r="M23" s="7">
        <v>-26.4</v>
      </c>
      <c r="N23" s="6">
        <f t="shared" si="1"/>
        <v>-148.11767112500092</v>
      </c>
      <c r="P23" s="1" t="str">
        <v>*</v>
      </c>
      <c r="Q23" s="44">
        <v>38</v>
      </c>
      <c r="R23" s="2" t="str">
        <v>-</v>
      </c>
      <c r="S23" s="71">
        <v>42.923097042005764</v>
      </c>
      <c r="T23" s="71">
        <v>24.306978166413671</v>
      </c>
      <c r="U23" s="45" t="str">
        <v>Alkaid</v>
      </c>
      <c r="V23" s="1">
        <v>1.85</v>
      </c>
      <c r="W23" s="1">
        <v>13.8</v>
      </c>
      <c r="X23" s="1">
        <v>49.3</v>
      </c>
      <c r="Y23" s="1">
        <v>-107.86767112500095</v>
      </c>
    </row>
    <row r="24" spans="2:25" s="1" customFormat="1">
      <c r="B24" s="165"/>
      <c r="C24" s="141"/>
      <c r="D24" s="142"/>
      <c r="E24" s="36" t="str">
        <f t="shared" si="2"/>
        <v>*</v>
      </c>
      <c r="F24" s="4">
        <v>17</v>
      </c>
      <c r="G24" s="69" t="s">
        <v>140</v>
      </c>
      <c r="H24" s="7">
        <f t="shared" si="3"/>
        <v>137.95064686924627</v>
      </c>
      <c r="I24" s="7">
        <f t="shared" si="0"/>
        <v>67.168820363065052</v>
      </c>
      <c r="J24" s="4" t="s">
        <v>17</v>
      </c>
      <c r="K24" s="8">
        <v>1.1599999999999999</v>
      </c>
      <c r="L24" s="7">
        <v>7.75</v>
      </c>
      <c r="M24" s="7">
        <v>28</v>
      </c>
      <c r="N24" s="6">
        <f t="shared" si="1"/>
        <v>-17.117671125000925</v>
      </c>
      <c r="P24" s="1" t="str">
        <v>*</v>
      </c>
      <c r="Q24" s="44">
        <v>41</v>
      </c>
      <c r="R24" s="2" t="str">
        <v>-</v>
      </c>
      <c r="S24" s="71">
        <v>259.64530789627719</v>
      </c>
      <c r="T24" s="71">
        <v>83.437581413260972</v>
      </c>
      <c r="U24" s="45" t="str">
        <v>Menkalinan</v>
      </c>
      <c r="V24" s="1">
        <v>1.9</v>
      </c>
      <c r="W24" s="1">
        <v>6</v>
      </c>
      <c r="X24" s="1">
        <v>44.9</v>
      </c>
      <c r="Y24" s="1">
        <v>9.1323288749990752</v>
      </c>
    </row>
    <row r="25" spans="2:25" s="1" customFormat="1">
      <c r="E25" s="36" t="str">
        <f t="shared" si="2"/>
        <v/>
      </c>
      <c r="F25" s="4">
        <v>18</v>
      </c>
      <c r="G25" s="69" t="s">
        <v>140</v>
      </c>
      <c r="H25" s="7">
        <f t="shared" si="3"/>
        <v>264.38814373589634</v>
      </c>
      <c r="I25" s="7">
        <f t="shared" si="0"/>
        <v>-37.42229870505281</v>
      </c>
      <c r="J25" s="4" t="s">
        <v>18</v>
      </c>
      <c r="K25" s="8">
        <v>1.17</v>
      </c>
      <c r="L25" s="7">
        <v>22.966666666666665</v>
      </c>
      <c r="M25" s="7">
        <v>-29.6</v>
      </c>
      <c r="N25" s="6">
        <f t="shared" si="1"/>
        <v>-245.36767112500092</v>
      </c>
      <c r="P25" s="1" t="str">
        <v>*</v>
      </c>
      <c r="Q25" s="44">
        <v>44</v>
      </c>
      <c r="R25" s="2" t="str">
        <v>-</v>
      </c>
      <c r="S25" s="71">
        <v>179.29566045397348</v>
      </c>
      <c r="T25" s="71">
        <v>59.948442955762985</v>
      </c>
      <c r="U25" s="45" t="str">
        <v>Alhena</v>
      </c>
      <c r="V25" s="1">
        <v>1.93</v>
      </c>
      <c r="W25" s="1">
        <v>6.6333333333333329</v>
      </c>
      <c r="X25" s="1">
        <v>16.399999999999999</v>
      </c>
      <c r="Y25" s="1">
        <v>-0.36767112500091059</v>
      </c>
    </row>
    <row r="26" spans="2:25" s="1" customFormat="1">
      <c r="E26" s="36" t="str">
        <f t="shared" si="2"/>
        <v/>
      </c>
      <c r="F26" s="4">
        <v>19</v>
      </c>
      <c r="G26" s="69" t="s">
        <v>140</v>
      </c>
      <c r="H26" s="7">
        <f t="shared" si="3"/>
        <v>338.57063311705014</v>
      </c>
      <c r="I26" s="7">
        <f t="shared" si="0"/>
        <v>5.7548927557745486</v>
      </c>
      <c r="J26" s="4" t="s">
        <v>19</v>
      </c>
      <c r="K26" s="8">
        <v>1.25</v>
      </c>
      <c r="L26" s="7">
        <v>20.683333333333334</v>
      </c>
      <c r="M26" s="7">
        <v>45.3</v>
      </c>
      <c r="N26" s="6">
        <f t="shared" si="1"/>
        <v>-211.11767112500092</v>
      </c>
      <c r="P26" s="1" t="str">
        <v>*</v>
      </c>
      <c r="Q26" s="44">
        <v>47</v>
      </c>
      <c r="R26" s="2" t="str">
        <v>-</v>
      </c>
      <c r="S26" s="71">
        <v>183.56353054983191</v>
      </c>
      <c r="T26" s="71">
        <v>25.477534375533978</v>
      </c>
      <c r="U26" s="45" t="str">
        <v>Mirzam</v>
      </c>
      <c r="V26" s="1">
        <v>1.98</v>
      </c>
      <c r="W26" s="1">
        <v>6.3833333333333337</v>
      </c>
      <c r="X26" s="1">
        <v>-18</v>
      </c>
      <c r="Y26" s="1">
        <v>3.3823288749990752</v>
      </c>
    </row>
    <row r="27" spans="2:25" s="1" customFormat="1">
      <c r="B27" s="166" t="s">
        <v>141</v>
      </c>
      <c r="C27" s="166"/>
      <c r="D27" s="166"/>
      <c r="E27" s="36" t="str">
        <f t="shared" si="2"/>
        <v/>
      </c>
      <c r="F27" s="4">
        <v>20</v>
      </c>
      <c r="G27" s="69" t="s">
        <v>140</v>
      </c>
      <c r="H27" s="7">
        <f t="shared" si="3"/>
        <v>138.84824421456321</v>
      </c>
      <c r="I27" s="7">
        <f t="shared" si="0"/>
        <v>-40.027634036495805</v>
      </c>
      <c r="J27" s="4" t="s">
        <v>20</v>
      </c>
      <c r="K27" s="8">
        <v>1.25</v>
      </c>
      <c r="L27" s="7">
        <v>12.8</v>
      </c>
      <c r="M27" s="7">
        <v>-59.7</v>
      </c>
      <c r="N27" s="6">
        <f t="shared" si="1"/>
        <v>-92.867671125000925</v>
      </c>
      <c r="P27" s="1" t="str">
        <v>*</v>
      </c>
      <c r="Q27" s="44">
        <v>48</v>
      </c>
      <c r="R27" s="2" t="str">
        <v>-</v>
      </c>
      <c r="S27" s="71">
        <v>133.10068891836508</v>
      </c>
      <c r="T27" s="71">
        <v>22.925704538911159</v>
      </c>
      <c r="U27" s="45" t="str">
        <v>Alphard</v>
      </c>
      <c r="V27" s="1">
        <v>1.99</v>
      </c>
      <c r="W27" s="1">
        <v>9.4666666666666668</v>
      </c>
      <c r="X27" s="1">
        <v>-8.6999999999999993</v>
      </c>
      <c r="Y27" s="1">
        <v>-42.867671125000925</v>
      </c>
    </row>
    <row r="28" spans="2:25" s="1" customFormat="1">
      <c r="B28" s="84" t="s">
        <v>142</v>
      </c>
      <c r="C28" s="86" t="s">
        <v>143</v>
      </c>
      <c r="D28" s="87" t="s">
        <v>144</v>
      </c>
      <c r="E28" s="36" t="str">
        <f t="shared" si="2"/>
        <v>*</v>
      </c>
      <c r="F28" s="4">
        <v>21</v>
      </c>
      <c r="G28" s="69" t="s">
        <v>140</v>
      </c>
      <c r="H28" s="7">
        <f t="shared" si="3"/>
        <v>110.05668418026572</v>
      </c>
      <c r="I28" s="7">
        <f t="shared" si="0"/>
        <v>33.883967209015395</v>
      </c>
      <c r="J28" s="4" t="s">
        <v>21</v>
      </c>
      <c r="K28" s="8">
        <v>1.36</v>
      </c>
      <c r="L28" s="7">
        <v>10.133333333333333</v>
      </c>
      <c r="M28" s="7">
        <v>12</v>
      </c>
      <c r="N28" s="6">
        <f t="shared" si="1"/>
        <v>-52.867671125000925</v>
      </c>
      <c r="P28" s="1" t="str">
        <v>*</v>
      </c>
      <c r="Q28" s="44">
        <v>49</v>
      </c>
      <c r="R28" s="2" t="str">
        <v>-</v>
      </c>
      <c r="S28" s="71">
        <v>100.8483146011489</v>
      </c>
      <c r="T28" s="71">
        <v>37.535151532295018</v>
      </c>
      <c r="U28" s="45" t="str">
        <v>Algieba</v>
      </c>
      <c r="V28" s="1">
        <v>2.0099999999999998</v>
      </c>
      <c r="W28" s="1">
        <v>10.333333333333334</v>
      </c>
      <c r="X28" s="1">
        <v>19.8</v>
      </c>
      <c r="Y28" s="1">
        <v>-55.867671125000925</v>
      </c>
    </row>
    <row r="29" spans="2:25" s="1" customFormat="1">
      <c r="B29" s="85" t="s">
        <v>134</v>
      </c>
      <c r="C29" s="138">
        <v>46.45</v>
      </c>
      <c r="D29" s="138">
        <v>7.42</v>
      </c>
      <c r="E29" s="36" t="str">
        <f t="shared" si="2"/>
        <v/>
      </c>
      <c r="F29" s="4">
        <v>22</v>
      </c>
      <c r="G29" s="69" t="s">
        <v>140</v>
      </c>
      <c r="H29" s="7">
        <f t="shared" si="3"/>
        <v>174.92929491162175</v>
      </c>
      <c r="I29" s="7">
        <f t="shared" si="0"/>
        <v>14.378749689966783</v>
      </c>
      <c r="J29" s="4" t="s">
        <v>22</v>
      </c>
      <c r="K29" s="8">
        <v>1.5</v>
      </c>
      <c r="L29" s="7">
        <v>6.9833333333333334</v>
      </c>
      <c r="M29" s="7">
        <v>-29</v>
      </c>
      <c r="N29" s="6">
        <f t="shared" si="1"/>
        <v>-5.617671125000939</v>
      </c>
      <c r="Q29" s="44"/>
      <c r="R29" s="2"/>
      <c r="S29" s="71"/>
      <c r="T29" s="71"/>
      <c r="U29" s="45"/>
    </row>
    <row r="30" spans="2:25" s="1" customFormat="1">
      <c r="B30" s="85"/>
      <c r="C30" s="138"/>
      <c r="D30" s="138"/>
      <c r="E30" s="36" t="str">
        <f t="shared" si="2"/>
        <v>*</v>
      </c>
      <c r="F30" s="4">
        <v>23</v>
      </c>
      <c r="G30" s="69" t="s">
        <v>140</v>
      </c>
      <c r="H30" s="7">
        <f t="shared" si="3"/>
        <v>137.19205452816524</v>
      </c>
      <c r="I30" s="7">
        <f t="shared" si="0"/>
        <v>71.621678722681025</v>
      </c>
      <c r="J30" s="4" t="s">
        <v>23</v>
      </c>
      <c r="K30" s="8">
        <v>1.58</v>
      </c>
      <c r="L30" s="7">
        <v>7.583333333333333</v>
      </c>
      <c r="M30" s="7">
        <v>31.9</v>
      </c>
      <c r="N30" s="6">
        <f t="shared" si="1"/>
        <v>-14.617671125000925</v>
      </c>
      <c r="Q30" s="44"/>
      <c r="R30" s="2"/>
      <c r="S30" s="71"/>
      <c r="T30" s="71"/>
      <c r="U30" s="45"/>
    </row>
    <row r="31" spans="2:25" s="1" customFormat="1">
      <c r="B31" s="85"/>
      <c r="C31" s="138"/>
      <c r="D31" s="138"/>
      <c r="E31" s="36" t="str">
        <f t="shared" si="2"/>
        <v/>
      </c>
      <c r="F31" s="4">
        <v>24</v>
      </c>
      <c r="G31" s="69" t="s">
        <v>140</v>
      </c>
      <c r="H31" s="7">
        <f t="shared" si="3"/>
        <v>137.27685622465978</v>
      </c>
      <c r="I31" s="7">
        <f t="shared" si="0"/>
        <v>-36.834527147251819</v>
      </c>
      <c r="J31" s="4" t="s">
        <v>24</v>
      </c>
      <c r="K31" s="8">
        <v>1.59</v>
      </c>
      <c r="L31" s="7">
        <v>12.516666666666667</v>
      </c>
      <c r="M31" s="34">
        <v>-57.1</v>
      </c>
      <c r="N31" s="6">
        <f t="shared" si="1"/>
        <v>-88.617671125000925</v>
      </c>
      <c r="Q31" s="44"/>
      <c r="R31" s="2"/>
      <c r="S31" s="71"/>
      <c r="T31" s="71"/>
      <c r="U31" s="45"/>
    </row>
    <row r="32" spans="2:25" s="1" customFormat="1">
      <c r="B32" s="85"/>
      <c r="C32" s="138"/>
      <c r="D32" s="138"/>
      <c r="E32" s="36" t="str">
        <f t="shared" si="2"/>
        <v/>
      </c>
      <c r="F32" s="4">
        <v>25</v>
      </c>
      <c r="G32" s="69" t="s">
        <v>140</v>
      </c>
      <c r="H32" s="7">
        <f t="shared" si="3"/>
        <v>56.71734775563452</v>
      </c>
      <c r="I32" s="7">
        <f t="shared" si="0"/>
        <v>-75.10260050116915</v>
      </c>
      <c r="J32" s="4" t="s">
        <v>25</v>
      </c>
      <c r="K32" s="8">
        <v>1.62</v>
      </c>
      <c r="L32" s="7">
        <v>17.566666666666666</v>
      </c>
      <c r="M32" s="34">
        <v>-37.1</v>
      </c>
      <c r="N32" s="6">
        <f t="shared" si="1"/>
        <v>-164.36767112500092</v>
      </c>
      <c r="Q32" s="44"/>
      <c r="R32" s="2"/>
      <c r="S32" s="71"/>
      <c r="T32" s="71"/>
      <c r="U32" s="45"/>
    </row>
    <row r="33" spans="2:21" s="1" customFormat="1">
      <c r="B33" s="85"/>
      <c r="C33" s="138"/>
      <c r="D33" s="138"/>
      <c r="E33" s="36" t="str">
        <f t="shared" si="2"/>
        <v>*</v>
      </c>
      <c r="F33" s="4">
        <v>26</v>
      </c>
      <c r="G33" s="69" t="s">
        <v>140</v>
      </c>
      <c r="H33" s="7">
        <f t="shared" si="3"/>
        <v>206.58118780551646</v>
      </c>
      <c r="I33" s="7">
        <f t="shared" si="0"/>
        <v>46.993343025555369</v>
      </c>
      <c r="J33" s="4" t="s">
        <v>26</v>
      </c>
      <c r="K33" s="8">
        <v>1.64</v>
      </c>
      <c r="L33" s="7">
        <v>5.416666666666667</v>
      </c>
      <c r="M33" s="7">
        <v>6.3</v>
      </c>
      <c r="N33" s="6">
        <f t="shared" si="1"/>
        <v>17.882328874999075</v>
      </c>
      <c r="Q33" s="44"/>
      <c r="R33" s="2"/>
      <c r="S33" s="71"/>
      <c r="T33" s="71"/>
      <c r="U33" s="45"/>
    </row>
    <row r="34" spans="2:21" s="1" customFormat="1">
      <c r="E34" s="36" t="str">
        <f t="shared" si="2"/>
        <v>*</v>
      </c>
      <c r="F34" s="4">
        <v>27</v>
      </c>
      <c r="G34" s="69" t="s">
        <v>140</v>
      </c>
      <c r="H34" s="7">
        <f t="shared" si="3"/>
        <v>223.87202666260612</v>
      </c>
      <c r="I34" s="7">
        <f t="shared" si="0"/>
        <v>67.434746886797626</v>
      </c>
      <c r="J34" s="4" t="s">
        <v>27</v>
      </c>
      <c r="K34" s="8">
        <v>1.65</v>
      </c>
      <c r="L34" s="7">
        <v>5.4333333333333336</v>
      </c>
      <c r="M34" s="7">
        <v>28.6</v>
      </c>
      <c r="N34" s="6">
        <f t="shared" si="1"/>
        <v>17.632328874999075</v>
      </c>
      <c r="Q34" s="44"/>
      <c r="R34" s="2"/>
      <c r="S34" s="71"/>
      <c r="T34" s="71"/>
      <c r="U34" s="45"/>
    </row>
    <row r="35" spans="2:21" s="1" customFormat="1">
      <c r="E35" s="36" t="str">
        <f t="shared" si="2"/>
        <v/>
      </c>
      <c r="F35" s="4">
        <v>28</v>
      </c>
      <c r="G35" s="69" t="s">
        <v>140</v>
      </c>
      <c r="H35" s="7">
        <f t="shared" si="3"/>
        <v>165.41597252485676</v>
      </c>
      <c r="I35" s="7">
        <f t="shared" si="0"/>
        <v>-29.623718514019412</v>
      </c>
      <c r="J35" s="4" t="s">
        <v>28</v>
      </c>
      <c r="K35" s="8">
        <v>1.67</v>
      </c>
      <c r="L35" s="7">
        <v>9.2166666666666668</v>
      </c>
      <c r="M35" s="7">
        <v>-69.7</v>
      </c>
      <c r="N35" s="6">
        <f t="shared" si="1"/>
        <v>-39.117671125000925</v>
      </c>
      <c r="Q35" s="44"/>
      <c r="R35" s="2"/>
      <c r="S35" s="71"/>
      <c r="T35" s="71"/>
      <c r="U35" s="45"/>
    </row>
    <row r="36" spans="2:21" s="1" customFormat="1">
      <c r="B36" s="154" t="str">
        <f>CONCATENATE("Moon's illuminated fraction: ",TEXT('Illumination (BS)'!C8*100,"0.00"),"%")</f>
        <v>Moon's illuminated fraction: 100.00%</v>
      </c>
      <c r="C36" s="155"/>
      <c r="D36" s="156"/>
      <c r="E36" s="36" t="str">
        <f t="shared" si="2"/>
        <v>*</v>
      </c>
      <c r="F36" s="4">
        <v>29</v>
      </c>
      <c r="G36" s="69" t="s">
        <v>140</v>
      </c>
      <c r="H36" s="7">
        <f t="shared" si="3"/>
        <v>200.08125214831449</v>
      </c>
      <c r="I36" s="7">
        <f t="shared" si="0"/>
        <v>40.524462696030859</v>
      </c>
      <c r="J36" s="4" t="s">
        <v>29</v>
      </c>
      <c r="K36" s="8">
        <v>1.69</v>
      </c>
      <c r="L36" s="7">
        <v>5.6</v>
      </c>
      <c r="M36" s="7">
        <v>-1.2</v>
      </c>
      <c r="N36" s="6">
        <f t="shared" si="1"/>
        <v>15.132328874999089</v>
      </c>
      <c r="Q36" s="44"/>
      <c r="R36" s="2"/>
      <c r="S36" s="71"/>
      <c r="T36" s="71"/>
      <c r="U36" s="45"/>
    </row>
    <row r="37" spans="2:21" s="1" customFormat="1">
      <c r="E37" s="36" t="str">
        <f t="shared" si="2"/>
        <v/>
      </c>
      <c r="F37" s="4">
        <v>30</v>
      </c>
      <c r="G37" s="69" t="s">
        <v>140</v>
      </c>
      <c r="H37" s="7">
        <f t="shared" si="3"/>
        <v>249.29496598576588</v>
      </c>
      <c r="I37" s="7">
        <f t="shared" si="0"/>
        <v>-54.460743257789524</v>
      </c>
      <c r="J37" s="4" t="s">
        <v>30</v>
      </c>
      <c r="K37" s="8">
        <v>1.73</v>
      </c>
      <c r="L37" s="7">
        <v>22.133333333333333</v>
      </c>
      <c r="M37" s="34">
        <v>-47</v>
      </c>
      <c r="N37" s="6">
        <f t="shared" si="1"/>
        <v>-232.86767112500092</v>
      </c>
      <c r="Q37" s="44"/>
      <c r="R37" s="2"/>
      <c r="S37" s="71"/>
      <c r="T37" s="71"/>
      <c r="U37" s="45"/>
    </row>
    <row r="38" spans="2:21" s="1" customFormat="1">
      <c r="E38" s="36" t="str">
        <f t="shared" si="2"/>
        <v>*</v>
      </c>
      <c r="F38" s="4">
        <v>31</v>
      </c>
      <c r="G38" s="69" t="s">
        <v>140</v>
      </c>
      <c r="H38" s="7">
        <f t="shared" si="3"/>
        <v>198.27690781481149</v>
      </c>
      <c r="I38" s="7">
        <f t="shared" si="0"/>
        <v>40.125548181168178</v>
      </c>
      <c r="J38" s="4" t="s">
        <v>31</v>
      </c>
      <c r="K38" s="8">
        <v>1.74</v>
      </c>
      <c r="L38" s="7">
        <v>5.6833333333333336</v>
      </c>
      <c r="M38" s="7">
        <v>-1.9</v>
      </c>
      <c r="N38" s="6">
        <f t="shared" si="1"/>
        <v>13.882328874999075</v>
      </c>
      <c r="Q38" s="44"/>
      <c r="R38" s="2"/>
      <c r="S38" s="71"/>
      <c r="T38" s="71"/>
      <c r="U38" s="45"/>
    </row>
    <row r="39" spans="2:21" s="1" customFormat="1">
      <c r="E39" s="36" t="str">
        <f t="shared" si="2"/>
        <v/>
      </c>
      <c r="F39" s="4">
        <v>32</v>
      </c>
      <c r="G39" s="69" t="s">
        <v>140</v>
      </c>
      <c r="H39" s="7">
        <f t="shared" si="3"/>
        <v>164.30971221392196</v>
      </c>
      <c r="I39" s="7">
        <f t="shared" si="0"/>
        <v>-5.9538344793603049</v>
      </c>
      <c r="J39" s="4" t="s">
        <v>32</v>
      </c>
      <c r="K39" s="8">
        <v>1.75</v>
      </c>
      <c r="L39" s="7">
        <v>8.1666666666666661</v>
      </c>
      <c r="M39" s="7">
        <v>-47.3</v>
      </c>
      <c r="N39" s="6">
        <f t="shared" si="1"/>
        <v>-23.367671125000911</v>
      </c>
      <c r="Q39" s="44"/>
      <c r="R39" s="2"/>
      <c r="S39" s="71"/>
      <c r="T39" s="71"/>
      <c r="U39" s="45"/>
    </row>
    <row r="40" spans="2:21" s="1" customFormat="1">
      <c r="E40" s="36" t="str">
        <f t="shared" si="2"/>
        <v>*</v>
      </c>
      <c r="F40" s="4">
        <v>33</v>
      </c>
      <c r="G40" s="69" t="s">
        <v>140</v>
      </c>
      <c r="H40" s="7">
        <f t="shared" si="3"/>
        <v>42.802751948496898</v>
      </c>
      <c r="I40" s="7">
        <f t="shared" ref="I40:I57" si="4">ASIN(SIN($N$59*M40)*SIN($N$59*$C$13)+COS($N$59*M40)*COS($N$59*$C$13)*COS($N$59*N40))/$N$59</f>
        <v>34.856502144898883</v>
      </c>
      <c r="J40" s="4" t="s">
        <v>33</v>
      </c>
      <c r="K40" s="8">
        <v>1.76</v>
      </c>
      <c r="L40" s="7">
        <v>12.9</v>
      </c>
      <c r="M40" s="7">
        <v>56</v>
      </c>
      <c r="N40" s="6">
        <f t="shared" ref="N40:N57" si="5">$C$16-((L40/24)*360)</f>
        <v>-94.367671125000925</v>
      </c>
      <c r="Q40" s="44"/>
      <c r="R40" s="2"/>
      <c r="S40" s="71"/>
      <c r="T40" s="71"/>
      <c r="U40" s="45"/>
    </row>
    <row r="41" spans="2:21" s="1" customFormat="1">
      <c r="E41" s="36" t="str">
        <f t="shared" si="2"/>
        <v/>
      </c>
      <c r="F41" s="4">
        <v>34</v>
      </c>
      <c r="G41" s="69" t="s">
        <v>140</v>
      </c>
      <c r="H41" s="7">
        <f t="shared" si="3"/>
        <v>12.23753656719453</v>
      </c>
      <c r="I41" s="7">
        <f t="shared" si="4"/>
        <v>-77.719080104062385</v>
      </c>
      <c r="J41" s="4" t="s">
        <v>34</v>
      </c>
      <c r="K41" s="8">
        <v>1.79</v>
      </c>
      <c r="L41" s="7">
        <v>18.399999999999999</v>
      </c>
      <c r="M41" s="7">
        <v>-34.4</v>
      </c>
      <c r="N41" s="6">
        <f t="shared" si="5"/>
        <v>-176.86767112500092</v>
      </c>
      <c r="Q41" s="44"/>
      <c r="R41" s="2"/>
      <c r="S41" s="71"/>
      <c r="T41" s="71"/>
      <c r="U41" s="45"/>
    </row>
    <row r="42" spans="2:21" s="1" customFormat="1">
      <c r="E42" s="36" t="str">
        <f t="shared" si="2"/>
        <v/>
      </c>
      <c r="F42" s="4">
        <v>35</v>
      </c>
      <c r="G42" s="69" t="s">
        <v>140</v>
      </c>
      <c r="H42" s="7">
        <f t="shared" si="3"/>
        <v>294.18718222176881</v>
      </c>
      <c r="I42" s="7">
        <f t="shared" si="4"/>
        <v>58.275645553657327</v>
      </c>
      <c r="J42" s="4" t="s">
        <v>35</v>
      </c>
      <c r="K42" s="8">
        <v>1.79</v>
      </c>
      <c r="L42" s="7">
        <v>3.4</v>
      </c>
      <c r="M42" s="7">
        <v>49.9</v>
      </c>
      <c r="N42" s="6">
        <f t="shared" si="5"/>
        <v>48.132328874999075</v>
      </c>
      <c r="Q42" s="44"/>
      <c r="R42" s="2"/>
      <c r="S42" s="71"/>
      <c r="T42" s="71"/>
      <c r="U42" s="45"/>
    </row>
    <row r="43" spans="2:21" s="1" customFormat="1">
      <c r="E43" s="36" t="str">
        <f t="shared" si="2"/>
        <v>*</v>
      </c>
      <c r="F43" s="4">
        <v>36</v>
      </c>
      <c r="G43" s="69" t="s">
        <v>140</v>
      </c>
      <c r="H43" s="7">
        <f t="shared" si="3"/>
        <v>42.59523770410577</v>
      </c>
      <c r="I43" s="7">
        <f t="shared" si="4"/>
        <v>50.054181701155422</v>
      </c>
      <c r="J43" s="4" t="s">
        <v>36</v>
      </c>
      <c r="K43" s="8">
        <v>1.81</v>
      </c>
      <c r="L43" s="7">
        <v>11.066666666666666</v>
      </c>
      <c r="M43" s="7">
        <v>61.8</v>
      </c>
      <c r="N43" s="6">
        <f t="shared" si="5"/>
        <v>-66.867671125000925</v>
      </c>
      <c r="Q43" s="44"/>
      <c r="R43" s="2"/>
      <c r="S43" s="71"/>
      <c r="T43" s="71"/>
      <c r="U43" s="45"/>
    </row>
    <row r="44" spans="2:21" s="1" customFormat="1">
      <c r="E44" s="36" t="str">
        <f t="shared" si="2"/>
        <v>*</v>
      </c>
      <c r="F44" s="4">
        <v>37</v>
      </c>
      <c r="G44" s="69" t="s">
        <v>140</v>
      </c>
      <c r="H44" s="7">
        <f t="shared" si="3"/>
        <v>172.64147103216024</v>
      </c>
      <c r="I44" s="7">
        <f t="shared" si="4"/>
        <v>16.801994971156159</v>
      </c>
      <c r="J44" s="4" t="s">
        <v>37</v>
      </c>
      <c r="K44" s="8">
        <v>1.83</v>
      </c>
      <c r="L44" s="7">
        <v>7.1333333333333337</v>
      </c>
      <c r="M44" s="7">
        <v>-26.4</v>
      </c>
      <c r="N44" s="6">
        <f t="shared" si="5"/>
        <v>-7.8676711250009248</v>
      </c>
      <c r="Q44" s="44"/>
      <c r="R44" s="2"/>
      <c r="S44" s="71"/>
      <c r="T44" s="71"/>
      <c r="U44" s="45"/>
    </row>
    <row r="45" spans="2:21" s="1" customFormat="1">
      <c r="E45" s="36" t="str">
        <f t="shared" si="2"/>
        <v>*</v>
      </c>
      <c r="F45" s="4">
        <v>38</v>
      </c>
      <c r="G45" s="69" t="s">
        <v>140</v>
      </c>
      <c r="H45" s="7">
        <f t="shared" si="3"/>
        <v>42.923097042005764</v>
      </c>
      <c r="I45" s="7">
        <f t="shared" si="4"/>
        <v>24.306978166413671</v>
      </c>
      <c r="J45" s="4" t="s">
        <v>38</v>
      </c>
      <c r="K45" s="8">
        <v>1.85</v>
      </c>
      <c r="L45" s="7">
        <v>13.8</v>
      </c>
      <c r="M45" s="7">
        <v>49.3</v>
      </c>
      <c r="N45" s="6">
        <f t="shared" si="5"/>
        <v>-107.86767112500095</v>
      </c>
      <c r="Q45" s="44"/>
      <c r="R45" s="2"/>
      <c r="S45" s="71"/>
      <c r="T45" s="71"/>
      <c r="U45" s="45"/>
    </row>
    <row r="46" spans="2:21" s="1" customFormat="1">
      <c r="E46" s="36" t="str">
        <f t="shared" si="2"/>
        <v/>
      </c>
      <c r="F46" s="4">
        <v>39</v>
      </c>
      <c r="G46" s="69" t="s">
        <v>140</v>
      </c>
      <c r="H46" s="7">
        <f t="shared" si="3"/>
        <v>77.2809292332757</v>
      </c>
      <c r="I46" s="7">
        <f t="shared" si="4"/>
        <v>-78.897647537114025</v>
      </c>
      <c r="J46" s="4" t="s">
        <v>39</v>
      </c>
      <c r="K46" s="8">
        <v>1.86</v>
      </c>
      <c r="L46" s="7">
        <v>17.616666666666667</v>
      </c>
      <c r="M46" s="34">
        <v>-43</v>
      </c>
      <c r="N46" s="6">
        <f t="shared" si="5"/>
        <v>-165.11767112500092</v>
      </c>
      <c r="Q46" s="44"/>
      <c r="R46" s="2"/>
      <c r="S46" s="71"/>
      <c r="T46" s="71"/>
      <c r="U46" s="45"/>
    </row>
    <row r="47" spans="2:21" s="1" customFormat="1">
      <c r="E47" s="36" t="str">
        <f t="shared" si="2"/>
        <v/>
      </c>
      <c r="F47" s="4">
        <v>40</v>
      </c>
      <c r="G47" s="69" t="s">
        <v>140</v>
      </c>
      <c r="H47" s="7">
        <f t="shared" si="3"/>
        <v>166.15295725133862</v>
      </c>
      <c r="I47" s="7">
        <f t="shared" si="4"/>
        <v>-18.171336692396427</v>
      </c>
      <c r="J47" s="4" t="s">
        <v>40</v>
      </c>
      <c r="K47" s="8">
        <v>1.86</v>
      </c>
      <c r="L47" s="7">
        <v>8.3833333333333329</v>
      </c>
      <c r="M47" s="7">
        <v>-59.5</v>
      </c>
      <c r="N47" s="6">
        <f t="shared" si="5"/>
        <v>-26.617671125000925</v>
      </c>
      <c r="Q47" s="44"/>
      <c r="R47" s="2"/>
      <c r="S47" s="71"/>
      <c r="T47" s="71"/>
      <c r="U47" s="45"/>
    </row>
    <row r="48" spans="2:21" s="1" customFormat="1">
      <c r="E48" s="36" t="str">
        <f t="shared" si="2"/>
        <v>*</v>
      </c>
      <c r="F48" s="4">
        <v>41</v>
      </c>
      <c r="G48" s="69" t="s">
        <v>140</v>
      </c>
      <c r="H48" s="7">
        <f t="shared" si="3"/>
        <v>259.64530789627719</v>
      </c>
      <c r="I48" s="7">
        <f t="shared" si="4"/>
        <v>83.437581413260972</v>
      </c>
      <c r="J48" s="4" t="s">
        <v>41</v>
      </c>
      <c r="K48" s="8">
        <v>1.9</v>
      </c>
      <c r="L48" s="7">
        <v>6</v>
      </c>
      <c r="M48" s="7">
        <v>44.9</v>
      </c>
      <c r="N48" s="6">
        <f t="shared" si="5"/>
        <v>9.1323288749990752</v>
      </c>
      <c r="Q48" s="44"/>
      <c r="R48" s="2"/>
      <c r="S48" s="71"/>
      <c r="T48" s="71"/>
      <c r="U48" s="45"/>
    </row>
    <row r="49" spans="2:21" s="1" customFormat="1">
      <c r="E49" s="36" t="str">
        <f t="shared" si="2"/>
        <v/>
      </c>
      <c r="F49" s="4">
        <v>42</v>
      </c>
      <c r="G49" s="69" t="s">
        <v>140</v>
      </c>
      <c r="H49" s="7">
        <f t="shared" si="3"/>
        <v>158.50930648612047</v>
      </c>
      <c r="I49" s="7">
        <f t="shared" si="4"/>
        <v>-63.748775964731323</v>
      </c>
      <c r="J49" s="4" t="s">
        <v>42</v>
      </c>
      <c r="K49" s="8">
        <v>1.91</v>
      </c>
      <c r="L49" s="7">
        <v>16.816666666666666</v>
      </c>
      <c r="M49" s="34">
        <v>-69</v>
      </c>
      <c r="N49" s="6">
        <f t="shared" si="5"/>
        <v>-153.1176711250009</v>
      </c>
      <c r="Q49" s="44"/>
      <c r="R49" s="2"/>
      <c r="S49" s="71"/>
      <c r="T49" s="71"/>
      <c r="U49" s="45"/>
    </row>
    <row r="50" spans="2:21" s="1" customFormat="1">
      <c r="E50" s="36" t="str">
        <f t="shared" si="2"/>
        <v/>
      </c>
      <c r="F50" s="4">
        <v>43</v>
      </c>
      <c r="G50" s="69" t="s">
        <v>140</v>
      </c>
      <c r="H50" s="7">
        <f t="shared" si="3"/>
        <v>161.47806368394961</v>
      </c>
      <c r="I50" s="7">
        <f t="shared" si="4"/>
        <v>-14.732694707351335</v>
      </c>
      <c r="J50" s="4" t="s">
        <v>43</v>
      </c>
      <c r="K50" s="8">
        <v>1.93</v>
      </c>
      <c r="L50" s="7">
        <v>8.75</v>
      </c>
      <c r="M50" s="7">
        <v>-54.7</v>
      </c>
      <c r="N50" s="6">
        <f t="shared" si="5"/>
        <v>-32.117671125000925</v>
      </c>
      <c r="Q50" s="44"/>
      <c r="R50" s="2"/>
      <c r="S50" s="71"/>
      <c r="T50" s="71"/>
      <c r="U50" s="45"/>
    </row>
    <row r="51" spans="2:21" s="1" customFormat="1">
      <c r="B51" s="157"/>
      <c r="C51" s="157"/>
      <c r="D51" s="157"/>
      <c r="E51" s="36" t="str">
        <f t="shared" si="2"/>
        <v>*</v>
      </c>
      <c r="F51" s="4">
        <v>44</v>
      </c>
      <c r="G51" s="69" t="s">
        <v>140</v>
      </c>
      <c r="H51" s="7">
        <f t="shared" si="3"/>
        <v>179.29566045397348</v>
      </c>
      <c r="I51" s="7">
        <f t="shared" si="4"/>
        <v>59.948442955762985</v>
      </c>
      <c r="J51" s="4" t="s">
        <v>44</v>
      </c>
      <c r="K51" s="8">
        <v>1.93</v>
      </c>
      <c r="L51" s="7">
        <v>6.6333333333333329</v>
      </c>
      <c r="M51" s="7">
        <v>16.399999999999999</v>
      </c>
      <c r="N51" s="6">
        <f t="shared" si="5"/>
        <v>-0.36767112500091059</v>
      </c>
      <c r="Q51" s="44"/>
      <c r="R51" s="2"/>
      <c r="S51" s="71"/>
      <c r="T51" s="71"/>
      <c r="U51" s="45"/>
    </row>
    <row r="52" spans="2:21" s="1" customFormat="1">
      <c r="E52" s="36" t="str">
        <f t="shared" si="2"/>
        <v/>
      </c>
      <c r="F52" s="4">
        <v>45</v>
      </c>
      <c r="G52" s="69" t="s">
        <v>140</v>
      </c>
      <c r="H52" s="7">
        <f t="shared" si="3"/>
        <v>228.60344273488033</v>
      </c>
      <c r="I52" s="7">
        <f t="shared" si="4"/>
        <v>-70.339517729711105</v>
      </c>
      <c r="J52" s="4" t="s">
        <v>45</v>
      </c>
      <c r="K52" s="8">
        <v>1.94</v>
      </c>
      <c r="L52" s="7">
        <v>20.433333333333334</v>
      </c>
      <c r="M52" s="7">
        <v>-56.7</v>
      </c>
      <c r="N52" s="6">
        <f t="shared" si="5"/>
        <v>-207.36767112500092</v>
      </c>
      <c r="Q52" s="44"/>
      <c r="R52" s="2"/>
      <c r="S52" s="71"/>
      <c r="T52" s="71"/>
      <c r="U52" s="45"/>
    </row>
    <row r="53" spans="2:21" s="1" customFormat="1">
      <c r="E53" s="36" t="str">
        <f t="shared" si="2"/>
        <v/>
      </c>
      <c r="F53" s="4">
        <v>46</v>
      </c>
      <c r="G53" s="69" t="s">
        <v>140</v>
      </c>
      <c r="H53" s="7">
        <f t="shared" si="3"/>
        <v>359.10473826828718</v>
      </c>
      <c r="I53" s="7">
        <f t="shared" si="4"/>
        <v>46.784474204718471</v>
      </c>
      <c r="J53" s="4" t="s">
        <v>46</v>
      </c>
      <c r="K53" s="8">
        <v>1.97</v>
      </c>
      <c r="L53" s="7">
        <v>2.5333333333333332</v>
      </c>
      <c r="M53" s="7">
        <v>89.3</v>
      </c>
      <c r="N53" s="6">
        <f t="shared" si="5"/>
        <v>61.132328874999075</v>
      </c>
      <c r="Q53" s="44"/>
      <c r="R53" s="2"/>
      <c r="S53" s="71"/>
      <c r="T53" s="71"/>
      <c r="U53" s="45"/>
    </row>
    <row r="54" spans="2:21" s="1" customFormat="1">
      <c r="E54" s="36" t="str">
        <f t="shared" si="2"/>
        <v>*</v>
      </c>
      <c r="F54" s="4">
        <v>47</v>
      </c>
      <c r="G54" s="69" t="s">
        <v>140</v>
      </c>
      <c r="H54" s="7">
        <f t="shared" si="3"/>
        <v>183.56353054983191</v>
      </c>
      <c r="I54" s="7">
        <f t="shared" si="4"/>
        <v>25.477534375533978</v>
      </c>
      <c r="J54" s="4" t="s">
        <v>47</v>
      </c>
      <c r="K54" s="8">
        <v>1.98</v>
      </c>
      <c r="L54" s="7">
        <v>6.3833333333333337</v>
      </c>
      <c r="M54" s="34">
        <v>-18</v>
      </c>
      <c r="N54" s="6">
        <f t="shared" si="5"/>
        <v>3.3823288749990752</v>
      </c>
      <c r="Q54" s="44"/>
      <c r="R54" s="2"/>
      <c r="S54" s="71"/>
      <c r="T54" s="71"/>
      <c r="U54" s="45"/>
    </row>
    <row r="55" spans="2:21" s="1" customFormat="1">
      <c r="B55" s="143" t="s">
        <v>177</v>
      </c>
      <c r="E55" s="36" t="str">
        <f t="shared" si="2"/>
        <v>*</v>
      </c>
      <c r="F55" s="4">
        <v>48</v>
      </c>
      <c r="G55" s="69" t="s">
        <v>140</v>
      </c>
      <c r="H55" s="7">
        <f t="shared" si="3"/>
        <v>133.10068891836508</v>
      </c>
      <c r="I55" s="7">
        <f t="shared" si="4"/>
        <v>22.925704538911159</v>
      </c>
      <c r="J55" s="4" t="s">
        <v>48</v>
      </c>
      <c r="K55" s="8">
        <v>1.99</v>
      </c>
      <c r="L55" s="7">
        <v>9.4666666666666668</v>
      </c>
      <c r="M55" s="7">
        <v>-8.6999999999999993</v>
      </c>
      <c r="N55" s="6">
        <f t="shared" si="5"/>
        <v>-42.867671125000925</v>
      </c>
      <c r="Q55" s="44"/>
      <c r="R55" s="2"/>
      <c r="S55" s="71"/>
      <c r="T55" s="71"/>
      <c r="U55" s="45"/>
    </row>
    <row r="56" spans="2:21" s="1" customFormat="1">
      <c r="B56" s="143" t="s">
        <v>178</v>
      </c>
      <c r="E56" s="36" t="str">
        <f t="shared" si="2"/>
        <v>*</v>
      </c>
      <c r="F56" s="4">
        <v>49</v>
      </c>
      <c r="G56" s="69" t="s">
        <v>140</v>
      </c>
      <c r="H56" s="7">
        <f t="shared" si="3"/>
        <v>100.8483146011489</v>
      </c>
      <c r="I56" s="7">
        <f t="shared" si="4"/>
        <v>37.535151532295018</v>
      </c>
      <c r="J56" s="4" t="s">
        <v>49</v>
      </c>
      <c r="K56" s="8">
        <v>2.0099999999999998</v>
      </c>
      <c r="L56" s="7">
        <v>10.333333333333334</v>
      </c>
      <c r="M56" s="7">
        <v>19.8</v>
      </c>
      <c r="N56" s="6">
        <f t="shared" si="5"/>
        <v>-55.867671125000925</v>
      </c>
      <c r="Q56" s="44"/>
      <c r="R56" s="2"/>
      <c r="S56" s="71"/>
      <c r="T56" s="71"/>
      <c r="U56" s="45"/>
    </row>
    <row r="57" spans="2:21" s="1" customFormat="1">
      <c r="E57" s="36" t="str">
        <f t="shared" si="2"/>
        <v/>
      </c>
      <c r="F57" s="4">
        <v>50</v>
      </c>
      <c r="G57" s="69" t="s">
        <v>140</v>
      </c>
      <c r="H57" s="7">
        <f t="shared" si="3"/>
        <v>271.29373131557594</v>
      </c>
      <c r="I57" s="7">
        <f t="shared" si="4"/>
        <v>32.140472211493822</v>
      </c>
      <c r="J57" s="4" t="s">
        <v>50</v>
      </c>
      <c r="K57" s="8">
        <v>2.0099999999999998</v>
      </c>
      <c r="L57" s="7">
        <v>2.1166666666666667</v>
      </c>
      <c r="M57" s="7">
        <v>23.5</v>
      </c>
      <c r="N57" s="6">
        <f t="shared" si="5"/>
        <v>67.382328874999075</v>
      </c>
      <c r="Q57" s="46"/>
      <c r="R57" s="47"/>
      <c r="S57" s="72"/>
      <c r="T57" s="72"/>
      <c r="U57" s="48"/>
    </row>
    <row r="58" spans="2:21" s="1" customFormat="1">
      <c r="E58" s="36"/>
      <c r="J58" s="2"/>
      <c r="K58" s="2"/>
      <c r="Q58" s="2"/>
      <c r="R58" s="2"/>
      <c r="T58" s="2"/>
      <c r="U58" s="2"/>
    </row>
    <row r="59" spans="2:21" s="1" customFormat="1">
      <c r="E59" s="36"/>
      <c r="J59" s="2"/>
      <c r="K59" s="2"/>
      <c r="M59" s="88" t="s">
        <v>145</v>
      </c>
      <c r="N59" s="56">
        <f>PI()/180</f>
        <v>1.7453292519943295E-2</v>
      </c>
      <c r="Q59" s="2"/>
      <c r="R59" s="2"/>
      <c r="T59" s="2"/>
      <c r="U59" s="2"/>
    </row>
  </sheetData>
  <sheetProtection sheet="1" objects="1" scenarios="1"/>
  <sortState xmlns:xlrd2="http://schemas.microsoft.com/office/spreadsheetml/2017/richdata2" ref="Q7:U7">
    <sortCondition ref="S7"/>
  </sortState>
  <mergeCells count="7">
    <mergeCell ref="B36:D36"/>
    <mergeCell ref="B51:D51"/>
    <mergeCell ref="B2:C2"/>
    <mergeCell ref="F2:N2"/>
    <mergeCell ref="Q2:W2"/>
    <mergeCell ref="B19:B24"/>
    <mergeCell ref="B27:D27"/>
  </mergeCells>
  <conditionalFormatting sqref="F8:F57">
    <cfRule type="expression" dxfId="7" priority="2">
      <formula>AND($H8&gt;=$H$4,$H8&lt;=$H$6,$I8&gt;=$I$4,$I8&lt;=$I$6)</formula>
    </cfRule>
  </conditionalFormatting>
  <conditionalFormatting sqref="H8:H57">
    <cfRule type="expression" dxfId="6" priority="5">
      <formula>AND($H8&gt;=$H$4,$H8&lt;=$H$6)</formula>
    </cfRule>
  </conditionalFormatting>
  <conditionalFormatting sqref="I8:I57">
    <cfRule type="expression" dxfId="5" priority="3">
      <formula>AND($I8&gt;=$I$4,$I8&lt;=$I$6)</formula>
    </cfRule>
  </conditionalFormatting>
  <conditionalFormatting sqref="K8:K57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disablePrompts="1" count="3">
    <dataValidation type="list" allowBlank="1" showInputMessage="1" showErrorMessage="1" sqref="G8:G57" xr:uid="{8ABF9173-AA1A-E849-8BFB-8707B15110EB}">
      <formula1>$C$19:$C$24</formula1>
    </dataValidation>
    <dataValidation type="list" allowBlank="1" showInputMessage="1" showErrorMessage="1" sqref="C12" xr:uid="{FA70AAE1-6965-7A43-97D0-EE508032C8F8}">
      <formula1>$B$29:$B$33</formula1>
    </dataValidation>
    <dataValidation type="list" allowBlank="1" showInputMessage="1" showErrorMessage="1" sqref="D19:D24" xr:uid="{41445053-3DD1-834E-AA51-A8CE5A6D2D22}">
      <formula1>$B$55:$B$56</formula1>
    </dataValidation>
  </dataValidations>
  <hyperlinks>
    <hyperlink ref="J22" r:id="rId1" display="https://astropixels.com/stars/Spica-01.html" xr:uid="{92BBD2B9-EC5A-9D4D-A5BF-6D02F8ECC149}"/>
    <hyperlink ref="J23" r:id="rId2" display="https://astropixels.com/stars/Antares-01.html" xr:uid="{978E1B56-F3EE-E44F-974A-DE89D9DD0400}"/>
    <hyperlink ref="J24" r:id="rId3" display="https://astropixels.com/stars/Pollux-01.html" xr:uid="{06D0F261-4589-724C-8DD2-0BD866C3D5AA}"/>
    <hyperlink ref="J25" r:id="rId4" display="https://astropixels.com/stars/Fomalhaut-01.html" xr:uid="{C1E9329D-9A9D-E64B-AB13-AA4D126B1FF1}"/>
    <hyperlink ref="J26" r:id="rId5" display="https://astropixels.com/stars/Deneb-01.html" xr:uid="{64CDBEE7-FE99-8341-AB12-C8FB892E2DA5}"/>
    <hyperlink ref="J28" r:id="rId6" display="https://astropixels.com/stars/Regulus-01.html" xr:uid="{6F10363B-A3ED-2C43-91FF-85B491B74EDF}"/>
    <hyperlink ref="J29" r:id="rId7" display="https://astropixels.com/stars/Adhara-01.html" xr:uid="{535ABB88-4337-BC46-8609-AC841DE1619B}"/>
    <hyperlink ref="J30" r:id="rId8" display="https://astropixels.com/stars/Castor-01.html" xr:uid="{5B9C578E-1B65-1B45-B87C-190140C0E128}"/>
    <hyperlink ref="J33" r:id="rId9" display="https://astropixels.com/stars/Bellatrix-01.html" xr:uid="{0D92DC09-503E-214E-9A44-123E5ABD8068}"/>
    <hyperlink ref="J34" r:id="rId10" display="https://astropixels.com/stars/Elnath-01.html" xr:uid="{382DA92D-6958-6440-B0D7-BEB7C55B48B8}"/>
    <hyperlink ref="J36" r:id="rId11" display="https://astropixels.com/stars/Alnilam-01.html" xr:uid="{AAD712F3-5727-E34D-A150-5AF08DA832B6}"/>
    <hyperlink ref="J38" r:id="rId12" display="https://astropixels.com/stars/Alnitak-01.html" xr:uid="{04F49825-DC4E-B24A-A3ED-2F4F3757B1AE}"/>
    <hyperlink ref="J42" r:id="rId13" display="https://astropixels.com/stars/Mirfak-01.html" xr:uid="{35DBD63A-5C7C-C34A-8050-E1417574D95A}"/>
    <hyperlink ref="J53" r:id="rId14" display="https://astropixels.com/stars/Polaris-01.html" xr:uid="{3DB405B2-8CC1-6E42-AF2B-093B8DF53C2B}"/>
  </hyperlinks>
  <pageMargins left="0.7" right="0.7" top="0.75" bottom="0.75" header="0.3" footer="0.3"/>
  <pageSetup paperSize="9" orientation="portrait" horizontalDpi="0" verticalDpi="0"/>
  <drawing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839D-4E3C-2849-975E-968C269FAE1F}">
  <dimension ref="B1:Z131"/>
  <sheetViews>
    <sheetView showGridLines="0" workbookViewId="0">
      <selection activeCell="C5" sqref="C5"/>
    </sheetView>
  </sheetViews>
  <sheetFormatPr baseColWidth="10" defaultRowHeight="16"/>
  <cols>
    <col min="2" max="2" width="13.33203125" customWidth="1"/>
    <col min="3" max="4" width="11.33203125" customWidth="1"/>
    <col min="5" max="5" width="5.83203125" style="37" customWidth="1"/>
    <col min="6" max="6" width="5.83203125" customWidth="1"/>
    <col min="7" max="7" width="11.33203125" customWidth="1"/>
    <col min="10" max="10" width="18.33203125" style="3" customWidth="1"/>
    <col min="11" max="11" width="10.83203125" style="3"/>
    <col min="15" max="15" width="5.83203125" style="1" customWidth="1"/>
    <col min="16" max="16" width="5.83203125" style="1" hidden="1" customWidth="1"/>
    <col min="17" max="17" width="5.83203125" style="2" customWidth="1"/>
    <col min="18" max="18" width="11.33203125" style="2" customWidth="1"/>
    <col min="19" max="19" width="10.83203125" style="1" customWidth="1"/>
    <col min="20" max="20" width="10.83203125" style="2" customWidth="1"/>
    <col min="21" max="21" width="18" style="2" customWidth="1"/>
    <col min="22" max="22" width="0.1640625" style="1" hidden="1" customWidth="1"/>
    <col min="23" max="23" width="5.83203125" style="1" hidden="1" customWidth="1"/>
    <col min="24" max="24" width="0.1640625" style="1" hidden="1" customWidth="1"/>
    <col min="25" max="25" width="0.1640625" hidden="1" customWidth="1"/>
  </cols>
  <sheetData>
    <row r="1" spans="2:26" s="1" customFormat="1">
      <c r="E1" s="36"/>
      <c r="J1" s="2"/>
      <c r="K1" s="2"/>
      <c r="Q1" s="2"/>
      <c r="R1" s="2"/>
      <c r="T1" s="2"/>
      <c r="U1" s="2"/>
    </row>
    <row r="2" spans="2:26" s="1" customFormat="1" ht="19">
      <c r="B2" s="158" t="s">
        <v>130</v>
      </c>
      <c r="C2" s="159"/>
      <c r="D2" s="73"/>
      <c r="E2" s="36"/>
      <c r="F2" s="160" t="s">
        <v>131</v>
      </c>
      <c r="G2" s="161"/>
      <c r="H2" s="161"/>
      <c r="I2" s="161"/>
      <c r="J2" s="161"/>
      <c r="K2" s="161"/>
      <c r="L2" s="161"/>
      <c r="M2" s="161"/>
      <c r="N2" s="162"/>
      <c r="Q2" s="158" t="s">
        <v>132</v>
      </c>
      <c r="R2" s="163"/>
      <c r="S2" s="163"/>
      <c r="T2" s="163"/>
      <c r="U2" s="163"/>
      <c r="V2" s="163"/>
      <c r="W2" s="159"/>
      <c r="Z2" s="50"/>
    </row>
    <row r="3" spans="2:26" s="1" customFormat="1">
      <c r="B3" s="136"/>
      <c r="C3" s="51" t="s">
        <v>80</v>
      </c>
      <c r="D3" s="74"/>
      <c r="E3" s="36"/>
      <c r="F3" s="63"/>
      <c r="G3" s="57"/>
      <c r="H3" s="25" t="s">
        <v>91</v>
      </c>
      <c r="I3" s="25" t="s">
        <v>91</v>
      </c>
      <c r="J3" s="58"/>
      <c r="K3" s="58"/>
      <c r="L3" s="57"/>
      <c r="M3" s="57"/>
      <c r="N3" s="65"/>
      <c r="Q3" s="137" t="str">
        <f>CONCATENATE("Date: ",TEXT(C4,"DD.MM.YYYY"),",   Time: ",TEXT(C5,"HH:MM"))</f>
        <v>Date: 21.05.2024,   Time: 15:00</v>
      </c>
      <c r="R3" s="57"/>
      <c r="S3" s="57"/>
      <c r="T3" s="58"/>
      <c r="U3" s="68" t="str">
        <f>CONCATENATE("Moon: ",TEXT('Illumination (BS)'!M8*100,"0.00"),"%")</f>
        <v>Moon: 96.19%</v>
      </c>
    </row>
    <row r="4" spans="2:26" s="1" customFormat="1">
      <c r="B4" s="21" t="s">
        <v>53</v>
      </c>
      <c r="C4" s="22">
        <v>45433</v>
      </c>
      <c r="D4" s="75"/>
      <c r="E4" s="36"/>
      <c r="F4" s="63"/>
      <c r="G4" s="57"/>
      <c r="H4" s="28">
        <v>120</v>
      </c>
      <c r="I4" s="28">
        <v>15</v>
      </c>
      <c r="J4" s="58"/>
      <c r="K4" s="58"/>
      <c r="L4" s="57"/>
      <c r="M4" s="57"/>
      <c r="N4" s="65"/>
      <c r="Q4" s="137" t="str">
        <f>CONCATENATE("Latitude: ",TEXT(C13,"0.00"),",      Longitude: ",TEXT(C14,"0.00"),"   (",C12,")")</f>
        <v>Latitude: 46.45,      Longitude: 7.42   (Home)</v>
      </c>
      <c r="R4" s="57"/>
      <c r="S4" s="57"/>
      <c r="T4" s="58"/>
      <c r="U4" s="68" t="str">
        <f>CONCATENATE("# total:       ",TEXT(50-COUNTBLANK(($E$8:$E$57)),"0"))</f>
        <v># total:       7</v>
      </c>
    </row>
    <row r="5" spans="2:26" s="1" customFormat="1">
      <c r="B5" s="23" t="s">
        <v>54</v>
      </c>
      <c r="C5" s="67">
        <v>0.625</v>
      </c>
      <c r="D5" s="76"/>
      <c r="E5" s="36"/>
      <c r="F5" s="63"/>
      <c r="G5" s="57"/>
      <c r="H5" s="25" t="s">
        <v>92</v>
      </c>
      <c r="I5" s="25" t="s">
        <v>92</v>
      </c>
      <c r="J5" s="58"/>
      <c r="K5" s="58"/>
      <c r="L5" s="57"/>
      <c r="M5" s="57"/>
      <c r="N5" s="65"/>
      <c r="Q5" s="63" t="str">
        <f>CONCATENATE("Limits: ",TEXT(H4,"0")," &lt;= azimuth &lt;= ",TEXT(H6,"0"),",   ",TEXT(I4,"0")," &lt;= altitude &lt;= ",TEXT(I6,"0"))</f>
        <v>Limits: 120 &lt;= azimuth &lt;= 180,   15 &lt;= altitude &lt;= 90</v>
      </c>
      <c r="R5" s="57"/>
      <c r="S5" s="57"/>
      <c r="T5" s="58"/>
      <c r="U5" s="68" t="str">
        <f>CONCATENATE("# selected: ",TEXT(50-COUNTBLANK(($Q$8:$Q$57)),"0"))</f>
        <v># selected: 7</v>
      </c>
    </row>
    <row r="6" spans="2:26" s="1" customFormat="1">
      <c r="B6" s="23" t="s">
        <v>81</v>
      </c>
      <c r="C6" s="24">
        <v>1</v>
      </c>
      <c r="D6" s="77"/>
      <c r="E6" s="36"/>
      <c r="F6" s="64"/>
      <c r="G6" s="61"/>
      <c r="H6" s="28">
        <v>180</v>
      </c>
      <c r="I6" s="28">
        <v>90</v>
      </c>
      <c r="J6" s="60"/>
      <c r="K6" s="60"/>
      <c r="L6" s="61"/>
      <c r="M6" s="61"/>
      <c r="N6" s="66"/>
      <c r="P6" s="39" t="s">
        <v>97</v>
      </c>
      <c r="Q6" s="59"/>
      <c r="R6" s="60"/>
      <c r="S6" s="61"/>
      <c r="T6" s="60"/>
      <c r="U6" s="62"/>
    </row>
    <row r="7" spans="2:26" s="1" customFormat="1">
      <c r="B7" s="21" t="s">
        <v>82</v>
      </c>
      <c r="C7" s="25" t="str">
        <f>IF(OR(MOD(YEAR(C4),400)=0,AND(MOD(YEAR(C4),4)=0,MOD(YEAR(C4),100)&lt;&gt;0)),"Y", "N")</f>
        <v>Y</v>
      </c>
      <c r="D7" s="78"/>
      <c r="E7" s="36"/>
      <c r="F7" s="29" t="s">
        <v>51</v>
      </c>
      <c r="G7" s="29" t="str">
        <f>IF(C17="","",C17)</f>
        <v>Observed?</v>
      </c>
      <c r="H7" s="31" t="s">
        <v>94</v>
      </c>
      <c r="I7" s="32" t="s">
        <v>95</v>
      </c>
      <c r="J7" s="33" t="s">
        <v>15</v>
      </c>
      <c r="K7" s="29" t="s">
        <v>16</v>
      </c>
      <c r="L7" s="30" t="s">
        <v>55</v>
      </c>
      <c r="M7" s="30" t="s">
        <v>93</v>
      </c>
      <c r="N7" s="30" t="s">
        <v>96</v>
      </c>
      <c r="P7" s="29" t="s">
        <v>51</v>
      </c>
      <c r="Q7" s="29" t="s">
        <v>51</v>
      </c>
      <c r="R7" s="38" t="str">
        <f>G7</f>
        <v>Observed?</v>
      </c>
      <c r="S7" s="31" t="s">
        <v>94</v>
      </c>
      <c r="T7" s="32" t="s">
        <v>95</v>
      </c>
      <c r="U7" s="33" t="s">
        <v>98</v>
      </c>
    </row>
    <row r="8" spans="2:26" s="1" customFormat="1">
      <c r="B8" s="21" t="s">
        <v>83</v>
      </c>
      <c r="C8" s="26">
        <f>INT(275*MONTH(C4)/9)-IF(C7="Y",1,2)*INT((MONTH(C4)+9)/12)+DAY(C4)-30</f>
        <v>142</v>
      </c>
      <c r="D8" s="79"/>
      <c r="E8" s="36" t="str">
        <f>IF(AND(I8&gt;=$I$4,I8&lt;=$I$6,H8&gt;=$H$4,H8&lt;=$H$6),IF(VLOOKUP(G8,$C$19:$D$24,2,FALSE)="yes","*","-"),"")</f>
        <v/>
      </c>
      <c r="F8" s="4">
        <v>1</v>
      </c>
      <c r="G8" s="69" t="s">
        <v>140</v>
      </c>
      <c r="H8" s="7">
        <f>IF(SIN($N$59*N8)&lt;0,ACOS((SIN($N$59*M8)-SIN($N$59*I8)*SIN($N$59*$C$13))/(COS($N$59*I8)*COS($N$59*$C$13)))/$N$59,360-ACOS((SIN($N$59*M8)-SIN($N$59*I8)*SIN($N$59*$C$13))/(COS($N$59*I8)*COS($N$59*$C$13)))/$N$59)</f>
        <v>138.28365345357361</v>
      </c>
      <c r="I8" s="7">
        <f t="shared" ref="I8:I39" si="0">ASIN(SIN($N$59*M8)*SIN($N$59*$C$13)+COS($N$59*M8)*COS($N$59*$C$13)*COS($N$59*N8))/$N$59</f>
        <v>-53.366169194798239</v>
      </c>
      <c r="J8" s="4" t="s">
        <v>128</v>
      </c>
      <c r="K8" s="5">
        <v>11.01</v>
      </c>
      <c r="L8" s="35">
        <v>14.483333333333333</v>
      </c>
      <c r="M8" s="7">
        <v>-62.68333333333333</v>
      </c>
      <c r="N8" s="6">
        <f t="shared" ref="N8:N39" si="1">$C$16-((L8/24)*360)</f>
        <v>-120.08896512499996</v>
      </c>
      <c r="P8" s="1" t="str" cm="1">
        <f t="array" ref="P8:Y14">_xlfn._xlws.FILTER(E8:N57,E8:E57="*","")</f>
        <v>*</v>
      </c>
      <c r="Q8" s="42">
        <v>7</v>
      </c>
      <c r="R8" s="49" t="str">
        <v>-</v>
      </c>
      <c r="S8" s="70">
        <v>175.61488258570697</v>
      </c>
      <c r="T8" s="70">
        <v>26.725533134224143</v>
      </c>
      <c r="U8" s="43" t="str">
        <v>Sirius A</v>
      </c>
      <c r="V8" s="1">
        <v>-1.46</v>
      </c>
      <c r="W8" s="1">
        <v>6.75</v>
      </c>
      <c r="X8" s="1">
        <v>-16.716666666666665</v>
      </c>
      <c r="Y8" s="1">
        <v>-4.0889651249999588</v>
      </c>
    </row>
    <row r="9" spans="2:26" s="1" customFormat="1">
      <c r="B9" s="21" t="s">
        <v>84</v>
      </c>
      <c r="C9" s="26" t="str">
        <f>IF(INT(MOD(C10+1.5,7))=1,"Monday",IF(INT(MOD(C10+1.5,7))=2,"Tuesday",IF(INT(MOD(C10+1.5,7))=3,"Wednesday",IF(INT(MOD(C10+1.5,7))=4,"Thursday",IF(INT(MOD(C10+1.5,7))=5,"Friday",IF(INT(MOD(C10+1.5,7))=6,"Saturday","Sunday"))))))</f>
        <v>Tuesday</v>
      </c>
      <c r="D9" s="79"/>
      <c r="E9" s="36" t="str">
        <f t="shared" ref="E9:E57" si="2">IF(AND(I9&gt;=$I$4,I9&lt;=$I$6,H9&gt;=$H$4,H9&lt;=$H$6),IF(VLOOKUP(G9,$C$19:$D$24,2,FALSE)="yes","*","-"),"")</f>
        <v/>
      </c>
      <c r="F9" s="4">
        <v>2</v>
      </c>
      <c r="G9" s="69" t="s">
        <v>140</v>
      </c>
      <c r="H9" s="7">
        <f t="shared" ref="H9:H57" si="3">IF(SIN($N$59*N9)&lt;0,ACOS((SIN($N$59*M9)-SIN($N$59*I9)*SIN($N$59*$C$13))/(COS($N$59*I9)*COS($N$59*$C$13)))/$N$59,360-ACOS((SIN($N$59*M9)-SIN($N$59*I9)*SIN($N$59*$C$13))/(COS($N$59*I9)*COS($N$59*$C$13)))/$N$59)</f>
        <v>135.05293425716343</v>
      </c>
      <c r="I9" s="7">
        <f t="shared" si="0"/>
        <v>-54.461961956645688</v>
      </c>
      <c r="J9" s="4" t="s">
        <v>99</v>
      </c>
      <c r="K9" s="5">
        <v>-0.01</v>
      </c>
      <c r="L9" s="35">
        <v>14.65</v>
      </c>
      <c r="M9" s="7">
        <v>-60.833333333333336</v>
      </c>
      <c r="N9" s="6">
        <f t="shared" si="1"/>
        <v>-122.58896512499999</v>
      </c>
      <c r="P9" s="1" t="str">
        <v>*</v>
      </c>
      <c r="Q9" s="44">
        <v>8</v>
      </c>
      <c r="R9" s="2" t="str">
        <v>-</v>
      </c>
      <c r="S9" s="71">
        <v>175.61488258570697</v>
      </c>
      <c r="T9" s="71">
        <v>26.725533134224143</v>
      </c>
      <c r="U9" s="45" t="str">
        <v>Sirius B</v>
      </c>
      <c r="V9" s="1">
        <v>8.44</v>
      </c>
      <c r="W9" s="1">
        <v>6.75</v>
      </c>
      <c r="X9" s="1">
        <v>-16.716666666666665</v>
      </c>
      <c r="Y9" s="1">
        <v>-4.0889651249999588</v>
      </c>
    </row>
    <row r="10" spans="2:26" s="1" customFormat="1">
      <c r="B10" s="21" t="s">
        <v>85</v>
      </c>
      <c r="C10" s="55">
        <f>367*YEAR(C4)-INT(7/4*YEAR(C4))-INT(3*(INT((YEAR(C4)-8/7)/100)+1)/4)+1721059.5-1+C8+(3600*HOUR(C5)+60*MINUTE(C5)+SECOND(C5))/(24*3600)</f>
        <v>2460452.125</v>
      </c>
      <c r="D10" s="80"/>
      <c r="E10" s="36" t="str">
        <f t="shared" si="2"/>
        <v/>
      </c>
      <c r="F10" s="4">
        <v>3</v>
      </c>
      <c r="G10" s="69" t="s">
        <v>140</v>
      </c>
      <c r="H10" s="7">
        <f t="shared" si="3"/>
        <v>135.05293425716343</v>
      </c>
      <c r="I10" s="7">
        <f t="shared" si="0"/>
        <v>-54.461961956645688</v>
      </c>
      <c r="J10" s="4" t="s">
        <v>100</v>
      </c>
      <c r="K10" s="5">
        <v>1.35</v>
      </c>
      <c r="L10" s="35">
        <v>14.65</v>
      </c>
      <c r="M10" s="7">
        <v>-60.833333333333336</v>
      </c>
      <c r="N10" s="6">
        <f t="shared" si="1"/>
        <v>-122.58896512499999</v>
      </c>
      <c r="P10" s="1" t="str">
        <v>*</v>
      </c>
      <c r="Q10" s="44">
        <v>19</v>
      </c>
      <c r="R10" s="2" t="str">
        <v>-</v>
      </c>
      <c r="S10" s="71">
        <v>154.29592478512993</v>
      </c>
      <c r="T10" s="71">
        <v>46.066586794575613</v>
      </c>
      <c r="U10" s="45" t="str">
        <v>Procyon A</v>
      </c>
      <c r="V10" s="1">
        <v>0.36</v>
      </c>
      <c r="W10" s="1">
        <v>7.65</v>
      </c>
      <c r="X10" s="1">
        <v>5.2333333333333334</v>
      </c>
      <c r="Y10" s="1">
        <v>-17.588965124999973</v>
      </c>
    </row>
    <row r="11" spans="2:26" s="1" customFormat="1">
      <c r="B11" s="21" t="s">
        <v>86</v>
      </c>
      <c r="C11" s="55">
        <f>C10-2451545</f>
        <v>8907.125</v>
      </c>
      <c r="D11" s="80"/>
      <c r="E11" s="36" t="str">
        <f t="shared" si="2"/>
        <v/>
      </c>
      <c r="F11" s="4">
        <v>4</v>
      </c>
      <c r="G11" s="69" t="s">
        <v>140</v>
      </c>
      <c r="H11" s="7">
        <f t="shared" si="3"/>
        <v>10.076491032204784</v>
      </c>
      <c r="I11" s="7">
        <f t="shared" si="0"/>
        <v>-38.370822715851276</v>
      </c>
      <c r="J11" s="4" t="s">
        <v>56</v>
      </c>
      <c r="K11" s="5">
        <v>9.5399999999999991</v>
      </c>
      <c r="L11" s="35">
        <v>17.95</v>
      </c>
      <c r="M11" s="7">
        <v>4.7</v>
      </c>
      <c r="N11" s="6">
        <f t="shared" si="1"/>
        <v>-172.08896512499996</v>
      </c>
      <c r="P11" s="1" t="str">
        <v>*</v>
      </c>
      <c r="Q11" s="44">
        <v>20</v>
      </c>
      <c r="R11" s="2" t="str">
        <v>-</v>
      </c>
      <c r="S11" s="71">
        <v>154.29592478512993</v>
      </c>
      <c r="T11" s="71">
        <v>46.066586794575613</v>
      </c>
      <c r="U11" s="45" t="str">
        <v>Procyon B</v>
      </c>
      <c r="V11" s="1">
        <v>10.7</v>
      </c>
      <c r="W11" s="1">
        <v>7.65</v>
      </c>
      <c r="X11" s="1">
        <v>5.2333333333333334</v>
      </c>
      <c r="Y11" s="1">
        <v>-17.588965124999973</v>
      </c>
    </row>
    <row r="12" spans="2:26" s="1" customFormat="1">
      <c r="B12" s="52" t="s">
        <v>133</v>
      </c>
      <c r="C12" s="53" t="s">
        <v>134</v>
      </c>
      <c r="D12" s="81"/>
      <c r="E12" s="36" t="str">
        <f t="shared" si="2"/>
        <v/>
      </c>
      <c r="F12" s="4">
        <v>5</v>
      </c>
      <c r="G12" s="69" t="s">
        <v>140</v>
      </c>
      <c r="H12" s="7">
        <f t="shared" si="3"/>
        <v>102.28826659387762</v>
      </c>
      <c r="I12" s="7">
        <f t="shared" si="0"/>
        <v>20.94659566777721</v>
      </c>
      <c r="J12" s="4" t="s">
        <v>57</v>
      </c>
      <c r="K12" s="5">
        <v>13.45</v>
      </c>
      <c r="L12" s="35">
        <v>10.933333333333334</v>
      </c>
      <c r="M12" s="7">
        <v>7.0166666666666666</v>
      </c>
      <c r="N12" s="6">
        <f t="shared" si="1"/>
        <v>-66.838965124999959</v>
      </c>
      <c r="P12" s="1" t="str">
        <v>*</v>
      </c>
      <c r="Q12" s="44">
        <v>34</v>
      </c>
      <c r="R12" s="2" t="str">
        <v>-</v>
      </c>
      <c r="S12" s="71">
        <v>158.46498851764389</v>
      </c>
      <c r="T12" s="71">
        <v>46.894890184976184</v>
      </c>
      <c r="U12" s="45" t="str">
        <v>Luyten's Star</v>
      </c>
      <c r="V12" s="1">
        <v>9.84</v>
      </c>
      <c r="W12" s="1">
        <v>7.45</v>
      </c>
      <c r="X12" s="1">
        <v>5.2333333333333334</v>
      </c>
      <c r="Y12" s="1">
        <v>-14.588965124999959</v>
      </c>
    </row>
    <row r="13" spans="2:26" s="1" customFormat="1">
      <c r="B13" s="27" t="s">
        <v>87</v>
      </c>
      <c r="C13" s="139">
        <f>VLOOKUP(C12,$B$29:$D$33,2,FALSE)</f>
        <v>46.45</v>
      </c>
      <c r="D13" s="82"/>
      <c r="E13" s="36" t="str">
        <f t="shared" si="2"/>
        <v/>
      </c>
      <c r="F13" s="4">
        <v>6</v>
      </c>
      <c r="G13" s="69" t="s">
        <v>140</v>
      </c>
      <c r="H13" s="7">
        <f t="shared" si="3"/>
        <v>75.811109951560638</v>
      </c>
      <c r="I13" s="7">
        <f t="shared" si="0"/>
        <v>38.994003258568156</v>
      </c>
      <c r="J13" s="4" t="s">
        <v>101</v>
      </c>
      <c r="K13" s="5">
        <v>7.49</v>
      </c>
      <c r="L13" s="35">
        <v>11.05</v>
      </c>
      <c r="M13" s="7">
        <v>35.966666666666669</v>
      </c>
      <c r="N13" s="6">
        <f t="shared" si="1"/>
        <v>-68.588965124999959</v>
      </c>
      <c r="P13" s="1" t="str">
        <v>*</v>
      </c>
      <c r="Q13" s="44">
        <v>43</v>
      </c>
      <c r="R13" s="2" t="str">
        <v>-</v>
      </c>
      <c r="S13" s="71">
        <v>179.88273570332581</v>
      </c>
      <c r="T13" s="71">
        <v>40.733270607825276</v>
      </c>
      <c r="U13" s="45" t="str">
        <v>Ross 614 A</v>
      </c>
      <c r="V13" s="1">
        <v>11.12</v>
      </c>
      <c r="W13" s="1">
        <v>6.4833333333333334</v>
      </c>
      <c r="X13" s="1">
        <v>-2.8166666666666664</v>
      </c>
      <c r="Y13" s="1">
        <v>-8.8965124999958789E-2</v>
      </c>
    </row>
    <row r="14" spans="2:26" s="1" customFormat="1">
      <c r="B14" s="21" t="s">
        <v>88</v>
      </c>
      <c r="C14" s="139">
        <f>VLOOKUP(C12,$B$29:$D$33,3,FALSE)</f>
        <v>7.42</v>
      </c>
      <c r="D14" s="82"/>
      <c r="E14" s="36" t="str">
        <f t="shared" si="2"/>
        <v>*</v>
      </c>
      <c r="F14" s="4">
        <v>7</v>
      </c>
      <c r="G14" s="69" t="s">
        <v>140</v>
      </c>
      <c r="H14" s="7">
        <f t="shared" si="3"/>
        <v>175.61488258570697</v>
      </c>
      <c r="I14" s="7">
        <f t="shared" si="0"/>
        <v>26.725533134224143</v>
      </c>
      <c r="J14" s="4" t="s">
        <v>58</v>
      </c>
      <c r="K14" s="5">
        <v>-1.46</v>
      </c>
      <c r="L14" s="35">
        <v>6.75</v>
      </c>
      <c r="M14" s="7">
        <v>-16.716666666666665</v>
      </c>
      <c r="N14" s="6">
        <f t="shared" si="1"/>
        <v>-4.0889651249999588</v>
      </c>
      <c r="P14" s="1" t="str">
        <v>*</v>
      </c>
      <c r="Q14" s="44">
        <v>44</v>
      </c>
      <c r="R14" s="2" t="str">
        <v>-</v>
      </c>
      <c r="S14" s="71">
        <v>179.88273570332581</v>
      </c>
      <c r="T14" s="71">
        <v>40.733270607825276</v>
      </c>
      <c r="U14" s="45" t="str">
        <v>Ross 614 B</v>
      </c>
      <c r="V14" s="1">
        <v>14.6</v>
      </c>
      <c r="W14" s="1">
        <v>6.4833333333333334</v>
      </c>
      <c r="X14" s="1">
        <v>-2.8166666666666664</v>
      </c>
      <c r="Y14" s="1">
        <v>-8.8965124999958789E-2</v>
      </c>
    </row>
    <row r="15" spans="2:26" s="1" customFormat="1">
      <c r="B15" s="21" t="s">
        <v>89</v>
      </c>
      <c r="C15" s="35">
        <f>MOD(HOUR(C5)+(MINUTE(C5)/60)+(SECOND(C5)/60)-C6,24)</f>
        <v>14</v>
      </c>
      <c r="D15" s="71"/>
      <c r="E15" s="36" t="str">
        <f t="shared" si="2"/>
        <v>*</v>
      </c>
      <c r="F15" s="4">
        <v>8</v>
      </c>
      <c r="G15" s="69" t="s">
        <v>140</v>
      </c>
      <c r="H15" s="7">
        <f t="shared" si="3"/>
        <v>175.61488258570697</v>
      </c>
      <c r="I15" s="7">
        <f t="shared" si="0"/>
        <v>26.725533134224143</v>
      </c>
      <c r="J15" s="4" t="s">
        <v>59</v>
      </c>
      <c r="K15" s="5">
        <v>8.44</v>
      </c>
      <c r="L15" s="35">
        <v>6.75</v>
      </c>
      <c r="M15" s="7">
        <v>-16.716666666666665</v>
      </c>
      <c r="N15" s="6">
        <f t="shared" si="1"/>
        <v>-4.0889651249999588</v>
      </c>
      <c r="Q15" s="44"/>
      <c r="R15" s="2"/>
      <c r="S15" s="71"/>
      <c r="T15" s="71"/>
      <c r="U15" s="45"/>
    </row>
    <row r="16" spans="2:26" s="1" customFormat="1">
      <c r="B16" s="21" t="s">
        <v>90</v>
      </c>
      <c r="C16" s="35">
        <f>MOD(100.46+0.985647*C11+C14+15*C15, 360)</f>
        <v>97.161034875000041</v>
      </c>
      <c r="D16" s="71"/>
      <c r="E16" s="36" t="str">
        <f t="shared" si="2"/>
        <v/>
      </c>
      <c r="F16" s="4">
        <v>9</v>
      </c>
      <c r="G16" s="69" t="s">
        <v>140</v>
      </c>
      <c r="H16" s="7">
        <f t="shared" si="3"/>
        <v>245.11314531272313</v>
      </c>
      <c r="I16" s="7">
        <f t="shared" si="0"/>
        <v>-1.4495794741721593</v>
      </c>
      <c r="J16" s="4" t="s">
        <v>102</v>
      </c>
      <c r="K16" s="5">
        <v>12.41</v>
      </c>
      <c r="L16" s="35">
        <v>1.65</v>
      </c>
      <c r="M16" s="7">
        <v>-17.95</v>
      </c>
      <c r="N16" s="6">
        <f t="shared" si="1"/>
        <v>72.411034875000041</v>
      </c>
      <c r="Q16" s="44"/>
      <c r="R16" s="2"/>
      <c r="S16" s="71"/>
      <c r="T16" s="71"/>
      <c r="U16" s="45"/>
    </row>
    <row r="17" spans="2:21" s="1" customFormat="1">
      <c r="B17" s="40" t="s">
        <v>137</v>
      </c>
      <c r="C17" s="54" t="s">
        <v>138</v>
      </c>
      <c r="D17" s="83"/>
      <c r="E17" s="36" t="str">
        <f t="shared" si="2"/>
        <v/>
      </c>
      <c r="F17" s="4">
        <v>10</v>
      </c>
      <c r="G17" s="69" t="s">
        <v>140</v>
      </c>
      <c r="H17" s="7">
        <f t="shared" si="3"/>
        <v>245.11314531272313</v>
      </c>
      <c r="I17" s="7">
        <f t="shared" si="0"/>
        <v>-1.4495794741721593</v>
      </c>
      <c r="J17" s="4" t="s">
        <v>103</v>
      </c>
      <c r="K17" s="5">
        <v>13.25</v>
      </c>
      <c r="L17" s="35">
        <v>1.65</v>
      </c>
      <c r="M17" s="7">
        <v>-17.95</v>
      </c>
      <c r="N17" s="6">
        <f t="shared" si="1"/>
        <v>72.411034875000041</v>
      </c>
      <c r="Q17" s="44"/>
      <c r="R17" s="2"/>
      <c r="S17" s="71"/>
      <c r="T17" s="71"/>
      <c r="U17" s="45"/>
    </row>
    <row r="18" spans="2:21" s="1" customFormat="1">
      <c r="B18" s="50"/>
      <c r="C18" s="4" t="s">
        <v>136</v>
      </c>
      <c r="D18" s="140" t="s">
        <v>176</v>
      </c>
      <c r="E18" s="36" t="str">
        <f t="shared" si="2"/>
        <v/>
      </c>
      <c r="F18" s="4">
        <v>11</v>
      </c>
      <c r="G18" s="69" t="s">
        <v>140</v>
      </c>
      <c r="H18" s="7">
        <f t="shared" si="3"/>
        <v>348.0068545900391</v>
      </c>
      <c r="I18" s="7">
        <f t="shared" si="0"/>
        <v>-67.016027137722944</v>
      </c>
      <c r="J18" s="4" t="s">
        <v>104</v>
      </c>
      <c r="K18" s="5">
        <v>10.37</v>
      </c>
      <c r="L18" s="35">
        <v>18.816666666666666</v>
      </c>
      <c r="M18" s="7">
        <v>-23.833333333333332</v>
      </c>
      <c r="N18" s="6">
        <f t="shared" si="1"/>
        <v>-185.08896512499996</v>
      </c>
      <c r="Q18" s="44"/>
      <c r="R18" s="2"/>
      <c r="S18" s="71"/>
      <c r="T18" s="71"/>
      <c r="U18" s="45"/>
    </row>
    <row r="19" spans="2:21" s="1" customFormat="1">
      <c r="B19" s="164" t="s">
        <v>139</v>
      </c>
      <c r="C19" s="141" t="s">
        <v>140</v>
      </c>
      <c r="D19" s="142" t="s">
        <v>177</v>
      </c>
      <c r="E19" s="36" t="str">
        <f t="shared" si="2"/>
        <v/>
      </c>
      <c r="F19" s="4">
        <v>12</v>
      </c>
      <c r="G19" s="69" t="s">
        <v>140</v>
      </c>
      <c r="H19" s="7">
        <f t="shared" si="3"/>
        <v>309.93725712099717</v>
      </c>
      <c r="I19" s="7">
        <f t="shared" si="0"/>
        <v>23.775915778783673</v>
      </c>
      <c r="J19" s="4" t="s">
        <v>60</v>
      </c>
      <c r="K19" s="5">
        <v>12.29</v>
      </c>
      <c r="L19" s="35">
        <v>23.683333333333334</v>
      </c>
      <c r="M19" s="7">
        <v>44.18333333333333</v>
      </c>
      <c r="N19" s="6">
        <f t="shared" si="1"/>
        <v>-258.08896512499996</v>
      </c>
      <c r="Q19" s="44"/>
      <c r="R19" s="2"/>
      <c r="S19" s="71"/>
      <c r="T19" s="71"/>
      <c r="U19" s="45"/>
    </row>
    <row r="20" spans="2:21" s="1" customFormat="1">
      <c r="B20" s="164"/>
      <c r="C20" s="141" t="s">
        <v>135</v>
      </c>
      <c r="D20" s="142" t="s">
        <v>177</v>
      </c>
      <c r="E20" s="36" t="str">
        <f t="shared" si="2"/>
        <v/>
      </c>
      <c r="F20" s="4">
        <v>13</v>
      </c>
      <c r="G20" s="69" t="s">
        <v>140</v>
      </c>
      <c r="H20" s="7">
        <f t="shared" si="3"/>
        <v>227.65960165686414</v>
      </c>
      <c r="I20" s="7">
        <f t="shared" si="0"/>
        <v>21.61274878208625</v>
      </c>
      <c r="J20" s="4" t="s">
        <v>105</v>
      </c>
      <c r="K20" s="5">
        <v>3.72</v>
      </c>
      <c r="L20" s="35">
        <v>3.5333333333333332</v>
      </c>
      <c r="M20" s="7">
        <v>-9.4666666666666668</v>
      </c>
      <c r="N20" s="6">
        <f t="shared" si="1"/>
        <v>44.161034875000041</v>
      </c>
      <c r="Q20" s="44"/>
      <c r="R20" s="2"/>
      <c r="S20" s="71"/>
      <c r="T20" s="71"/>
      <c r="U20" s="45"/>
    </row>
    <row r="21" spans="2:21" s="1" customFormat="1">
      <c r="B21" s="164"/>
      <c r="C21" s="141"/>
      <c r="D21" s="142"/>
      <c r="E21" s="36" t="str">
        <f t="shared" si="2"/>
        <v/>
      </c>
      <c r="F21" s="4">
        <v>14</v>
      </c>
      <c r="G21" s="69" t="s">
        <v>140</v>
      </c>
      <c r="H21" s="7">
        <f t="shared" si="3"/>
        <v>255.64040162298755</v>
      </c>
      <c r="I21" s="7">
        <f t="shared" si="0"/>
        <v>-38.594108661729983</v>
      </c>
      <c r="J21" s="4" t="s">
        <v>61</v>
      </c>
      <c r="K21" s="5">
        <v>7.35</v>
      </c>
      <c r="L21" s="35">
        <v>23.083333333333332</v>
      </c>
      <c r="M21" s="7">
        <v>-35.85</v>
      </c>
      <c r="N21" s="6">
        <f t="shared" si="1"/>
        <v>-249.0889651249999</v>
      </c>
      <c r="Q21" s="44"/>
      <c r="R21" s="2"/>
      <c r="S21" s="71"/>
      <c r="T21" s="71"/>
      <c r="U21" s="45"/>
    </row>
    <row r="22" spans="2:21" s="1" customFormat="1">
      <c r="B22" s="164"/>
      <c r="C22" s="141"/>
      <c r="D22" s="142"/>
      <c r="E22" s="36" t="str">
        <f t="shared" si="2"/>
        <v/>
      </c>
      <c r="F22" s="4">
        <v>15</v>
      </c>
      <c r="G22" s="69" t="s">
        <v>140</v>
      </c>
      <c r="H22" s="7">
        <f t="shared" si="3"/>
        <v>97.03379672697298</v>
      </c>
      <c r="I22" s="7">
        <f t="shared" si="0"/>
        <v>7.7362534944904571</v>
      </c>
      <c r="J22" s="4" t="s">
        <v>62</v>
      </c>
      <c r="K22" s="5">
        <v>11.12</v>
      </c>
      <c r="L22" s="35">
        <v>11.783333333333333</v>
      </c>
      <c r="M22" s="7">
        <v>0.8</v>
      </c>
      <c r="N22" s="6">
        <f t="shared" si="1"/>
        <v>-79.588965124999959</v>
      </c>
      <c r="Q22" s="44"/>
      <c r="R22" s="2"/>
      <c r="S22" s="71"/>
      <c r="T22" s="71"/>
      <c r="U22" s="45"/>
    </row>
    <row r="23" spans="2:21" s="1" customFormat="1">
      <c r="B23" s="164"/>
      <c r="C23" s="141"/>
      <c r="D23" s="142"/>
      <c r="E23" s="36" t="str">
        <f t="shared" si="2"/>
        <v/>
      </c>
      <c r="F23" s="4">
        <v>16</v>
      </c>
      <c r="G23" s="69" t="s">
        <v>140</v>
      </c>
      <c r="H23" s="7">
        <f t="shared" si="3"/>
        <v>279.48528153195491</v>
      </c>
      <c r="I23" s="7">
        <f t="shared" si="0"/>
        <v>-29.984586648246879</v>
      </c>
      <c r="J23" s="4" t="s">
        <v>106</v>
      </c>
      <c r="K23" s="5">
        <v>13.3</v>
      </c>
      <c r="L23" s="35">
        <v>22.633333333333333</v>
      </c>
      <c r="M23" s="7">
        <v>-15.3</v>
      </c>
      <c r="N23" s="6">
        <f t="shared" si="1"/>
        <v>-242.33896512499996</v>
      </c>
      <c r="Q23" s="44"/>
      <c r="R23" s="2"/>
      <c r="S23" s="71"/>
      <c r="T23" s="71"/>
      <c r="U23" s="45"/>
    </row>
    <row r="24" spans="2:21" s="1" customFormat="1">
      <c r="B24" s="165"/>
      <c r="C24" s="141"/>
      <c r="D24" s="142"/>
      <c r="E24" s="36" t="str">
        <f t="shared" si="2"/>
        <v/>
      </c>
      <c r="F24" s="4">
        <v>17</v>
      </c>
      <c r="G24" s="69" t="s">
        <v>140</v>
      </c>
      <c r="H24" s="7">
        <f t="shared" si="3"/>
        <v>279.48528153195491</v>
      </c>
      <c r="I24" s="7">
        <f t="shared" si="0"/>
        <v>-29.984586648246879</v>
      </c>
      <c r="J24" s="4" t="s">
        <v>107</v>
      </c>
      <c r="K24" s="5">
        <v>13.3</v>
      </c>
      <c r="L24" s="35">
        <v>22.633333333333333</v>
      </c>
      <c r="M24" s="7">
        <v>-15.3</v>
      </c>
      <c r="N24" s="6">
        <f t="shared" si="1"/>
        <v>-242.33896512499996</v>
      </c>
      <c r="Q24" s="44"/>
      <c r="R24" s="2"/>
      <c r="S24" s="71"/>
      <c r="T24" s="71"/>
      <c r="U24" s="45"/>
    </row>
    <row r="25" spans="2:21" s="1" customFormat="1">
      <c r="E25" s="36" t="str">
        <f t="shared" si="2"/>
        <v/>
      </c>
      <c r="F25" s="4">
        <v>18</v>
      </c>
      <c r="G25" s="69" t="s">
        <v>140</v>
      </c>
      <c r="H25" s="7">
        <f t="shared" si="3"/>
        <v>279.48528153195491</v>
      </c>
      <c r="I25" s="7">
        <f t="shared" si="0"/>
        <v>-29.984586648246879</v>
      </c>
      <c r="J25" s="4" t="s">
        <v>108</v>
      </c>
      <c r="K25" s="5">
        <v>14</v>
      </c>
      <c r="L25" s="35">
        <v>22.633333333333333</v>
      </c>
      <c r="M25" s="7">
        <v>-15.3</v>
      </c>
      <c r="N25" s="6">
        <f t="shared" si="1"/>
        <v>-242.33896512499996</v>
      </c>
      <c r="Q25" s="44"/>
      <c r="R25" s="2"/>
      <c r="S25" s="71"/>
      <c r="T25" s="71"/>
      <c r="U25" s="45"/>
    </row>
    <row r="26" spans="2:21" s="1" customFormat="1">
      <c r="E26" s="36" t="str">
        <f t="shared" si="2"/>
        <v>*</v>
      </c>
      <c r="F26" s="4">
        <v>19</v>
      </c>
      <c r="G26" s="69" t="s">
        <v>140</v>
      </c>
      <c r="H26" s="7">
        <f t="shared" si="3"/>
        <v>154.29592478512993</v>
      </c>
      <c r="I26" s="7">
        <f t="shared" si="0"/>
        <v>46.066586794575613</v>
      </c>
      <c r="J26" s="4" t="s">
        <v>63</v>
      </c>
      <c r="K26" s="5">
        <v>0.36</v>
      </c>
      <c r="L26" s="35">
        <v>7.65</v>
      </c>
      <c r="M26" s="7">
        <v>5.2333333333333334</v>
      </c>
      <c r="N26" s="6">
        <f t="shared" si="1"/>
        <v>-17.588965124999973</v>
      </c>
      <c r="Q26" s="44"/>
      <c r="R26" s="2"/>
      <c r="S26" s="71"/>
      <c r="T26" s="71"/>
      <c r="U26" s="45"/>
    </row>
    <row r="27" spans="2:21" s="1" customFormat="1">
      <c r="B27" s="166" t="s">
        <v>141</v>
      </c>
      <c r="C27" s="166"/>
      <c r="D27" s="166"/>
      <c r="E27" s="36" t="str">
        <f t="shared" si="2"/>
        <v>*</v>
      </c>
      <c r="F27" s="4">
        <v>20</v>
      </c>
      <c r="G27" s="69" t="s">
        <v>140</v>
      </c>
      <c r="H27" s="7">
        <f t="shared" si="3"/>
        <v>154.29592478512993</v>
      </c>
      <c r="I27" s="7">
        <f t="shared" si="0"/>
        <v>46.066586794575613</v>
      </c>
      <c r="J27" s="4" t="s">
        <v>64</v>
      </c>
      <c r="K27" s="5">
        <v>10.7</v>
      </c>
      <c r="L27" s="35">
        <v>7.65</v>
      </c>
      <c r="M27" s="7">
        <v>5.2333333333333334</v>
      </c>
      <c r="N27" s="6">
        <f t="shared" si="1"/>
        <v>-17.588965124999973</v>
      </c>
      <c r="Q27" s="44"/>
      <c r="R27" s="2"/>
      <c r="S27" s="71"/>
      <c r="T27" s="71"/>
      <c r="U27" s="45"/>
    </row>
    <row r="28" spans="2:21" s="1" customFormat="1">
      <c r="B28" s="84" t="s">
        <v>142</v>
      </c>
      <c r="C28" s="86" t="s">
        <v>143</v>
      </c>
      <c r="D28" s="87" t="s">
        <v>144</v>
      </c>
      <c r="E28" s="36" t="str">
        <f t="shared" si="2"/>
        <v/>
      </c>
      <c r="F28" s="4">
        <v>21</v>
      </c>
      <c r="G28" s="69" t="s">
        <v>140</v>
      </c>
      <c r="H28" s="7">
        <f t="shared" si="3"/>
        <v>330.34785514142675</v>
      </c>
      <c r="I28" s="7">
        <f t="shared" si="0"/>
        <v>2.1821366239996349</v>
      </c>
      <c r="J28" s="4" t="s">
        <v>109</v>
      </c>
      <c r="K28" s="5">
        <v>5.2</v>
      </c>
      <c r="L28" s="35">
        <v>21.1</v>
      </c>
      <c r="M28" s="7">
        <v>38.75</v>
      </c>
      <c r="N28" s="6">
        <f t="shared" si="1"/>
        <v>-219.33896512500002</v>
      </c>
      <c r="Q28" s="44"/>
      <c r="R28" s="2"/>
      <c r="S28" s="71"/>
      <c r="T28" s="71"/>
      <c r="U28" s="45"/>
    </row>
    <row r="29" spans="2:21" s="1" customFormat="1">
      <c r="B29" s="85" t="s">
        <v>134</v>
      </c>
      <c r="C29" s="138">
        <v>46.45</v>
      </c>
      <c r="D29" s="138">
        <v>7.42</v>
      </c>
      <c r="E29" s="36" t="str">
        <f t="shared" si="2"/>
        <v/>
      </c>
      <c r="F29" s="4">
        <v>22</v>
      </c>
      <c r="G29" s="69" t="s">
        <v>140</v>
      </c>
      <c r="H29" s="7">
        <f t="shared" si="3"/>
        <v>330.34785514142675</v>
      </c>
      <c r="I29" s="7">
        <f t="shared" si="0"/>
        <v>2.1821366239996349</v>
      </c>
      <c r="J29" s="4" t="s">
        <v>110</v>
      </c>
      <c r="K29" s="5">
        <v>6.05</v>
      </c>
      <c r="L29" s="35">
        <v>21.1</v>
      </c>
      <c r="M29" s="7">
        <v>38.75</v>
      </c>
      <c r="N29" s="6">
        <f t="shared" si="1"/>
        <v>-219.33896512500002</v>
      </c>
      <c r="Q29" s="44"/>
      <c r="R29" s="2"/>
      <c r="S29" s="71"/>
      <c r="T29" s="71"/>
      <c r="U29" s="45"/>
    </row>
    <row r="30" spans="2:21" s="1" customFormat="1">
      <c r="B30" s="85"/>
      <c r="C30" s="138"/>
      <c r="D30" s="138"/>
      <c r="E30" s="36" t="str">
        <f t="shared" si="2"/>
        <v/>
      </c>
      <c r="F30" s="4">
        <v>23</v>
      </c>
      <c r="G30" s="69" t="s">
        <v>140</v>
      </c>
      <c r="H30" s="7">
        <f t="shared" si="3"/>
        <v>358.24369579570009</v>
      </c>
      <c r="I30" s="7">
        <f t="shared" si="0"/>
        <v>16.118593678175674</v>
      </c>
      <c r="J30" s="4" t="s">
        <v>111</v>
      </c>
      <c r="K30" s="5">
        <v>8.94</v>
      </c>
      <c r="L30" s="35">
        <v>18.7</v>
      </c>
      <c r="M30" s="7">
        <v>59.633333333333333</v>
      </c>
      <c r="N30" s="6">
        <f t="shared" si="1"/>
        <v>-183.33896512499996</v>
      </c>
      <c r="Q30" s="44"/>
      <c r="R30" s="2"/>
      <c r="S30" s="71"/>
      <c r="T30" s="71"/>
      <c r="U30" s="45"/>
    </row>
    <row r="31" spans="2:21" s="1" customFormat="1">
      <c r="B31" s="85"/>
      <c r="C31" s="138"/>
      <c r="D31" s="138"/>
      <c r="E31" s="36" t="str">
        <f t="shared" si="2"/>
        <v/>
      </c>
      <c r="F31" s="4">
        <v>24</v>
      </c>
      <c r="G31" s="69" t="s">
        <v>140</v>
      </c>
      <c r="H31" s="7">
        <f t="shared" si="3"/>
        <v>358.24369579570009</v>
      </c>
      <c r="I31" s="7">
        <f t="shared" si="0"/>
        <v>16.118593678175674</v>
      </c>
      <c r="J31" s="4" t="s">
        <v>111</v>
      </c>
      <c r="K31" s="5">
        <v>9.6999999999999993</v>
      </c>
      <c r="L31" s="35">
        <v>18.7</v>
      </c>
      <c r="M31" s="7">
        <v>59.633333333333333</v>
      </c>
      <c r="N31" s="6">
        <f t="shared" si="1"/>
        <v>-183.33896512499996</v>
      </c>
      <c r="Q31" s="44"/>
      <c r="R31" s="2"/>
      <c r="S31" s="71"/>
      <c r="T31" s="71"/>
      <c r="U31" s="45"/>
    </row>
    <row r="32" spans="2:21" s="1" customFormat="1">
      <c r="B32" s="85"/>
      <c r="C32" s="138"/>
      <c r="D32" s="138"/>
      <c r="E32" s="36" t="str">
        <f t="shared" si="2"/>
        <v/>
      </c>
      <c r="F32" s="4">
        <v>25</v>
      </c>
      <c r="G32" s="69" t="s">
        <v>140</v>
      </c>
      <c r="H32" s="7">
        <f t="shared" si="3"/>
        <v>304.99735989450016</v>
      </c>
      <c r="I32" s="7">
        <f t="shared" si="0"/>
        <v>28.725770895120899</v>
      </c>
      <c r="J32" s="4" t="s">
        <v>112</v>
      </c>
      <c r="K32" s="5">
        <v>8.09</v>
      </c>
      <c r="L32" s="35">
        <v>0.3</v>
      </c>
      <c r="M32" s="7">
        <v>44.016666666666666</v>
      </c>
      <c r="N32" s="6">
        <f t="shared" si="1"/>
        <v>92.661034875000041</v>
      </c>
      <c r="Q32" s="44"/>
      <c r="R32" s="2"/>
      <c r="S32" s="71"/>
      <c r="T32" s="71"/>
      <c r="U32" s="45"/>
    </row>
    <row r="33" spans="2:21" s="1" customFormat="1">
      <c r="B33" s="85"/>
      <c r="C33" s="138"/>
      <c r="D33" s="138"/>
      <c r="E33" s="36" t="str">
        <f t="shared" si="2"/>
        <v/>
      </c>
      <c r="F33" s="4">
        <v>26</v>
      </c>
      <c r="G33" s="69" t="s">
        <v>140</v>
      </c>
      <c r="H33" s="7">
        <f t="shared" si="3"/>
        <v>304.99735989450016</v>
      </c>
      <c r="I33" s="7">
        <f t="shared" si="0"/>
        <v>28.725770895120899</v>
      </c>
      <c r="J33" s="4" t="s">
        <v>112</v>
      </c>
      <c r="K33" s="5">
        <v>11.06</v>
      </c>
      <c r="L33" s="35">
        <v>0.3</v>
      </c>
      <c r="M33" s="7">
        <v>44.016666666666666</v>
      </c>
      <c r="N33" s="6">
        <f t="shared" si="1"/>
        <v>92.661034875000041</v>
      </c>
      <c r="Q33" s="44"/>
      <c r="R33" s="2"/>
      <c r="S33" s="71"/>
      <c r="T33" s="71"/>
      <c r="U33" s="45"/>
    </row>
    <row r="34" spans="2:21" s="1" customFormat="1">
      <c r="E34" s="36" t="str">
        <f t="shared" si="2"/>
        <v/>
      </c>
      <c r="F34" s="4">
        <v>27</v>
      </c>
      <c r="G34" s="69" t="s">
        <v>140</v>
      </c>
      <c r="H34" s="7">
        <f t="shared" si="3"/>
        <v>119.12470036763722</v>
      </c>
      <c r="I34" s="7">
        <f t="shared" si="0"/>
        <v>59.18037876593062</v>
      </c>
      <c r="J34" s="4" t="s">
        <v>113</v>
      </c>
      <c r="K34" s="5">
        <v>14.81</v>
      </c>
      <c r="L34" s="35">
        <v>8.4833333333333325</v>
      </c>
      <c r="M34" s="7">
        <v>26.783333333333335</v>
      </c>
      <c r="N34" s="6">
        <f t="shared" si="1"/>
        <v>-30.088965124999945</v>
      </c>
      <c r="Q34" s="44"/>
      <c r="R34" s="2"/>
      <c r="S34" s="71"/>
      <c r="T34" s="71"/>
      <c r="U34" s="45"/>
    </row>
    <row r="35" spans="2:21" s="1" customFormat="1">
      <c r="E35" s="36" t="str">
        <f t="shared" si="2"/>
        <v/>
      </c>
      <c r="F35" s="4">
        <v>28</v>
      </c>
      <c r="G35" s="69" t="s">
        <v>140</v>
      </c>
      <c r="H35" s="7">
        <f t="shared" si="3"/>
        <v>232.2998219442828</v>
      </c>
      <c r="I35" s="7">
        <f t="shared" si="0"/>
        <v>-56.138071599012044</v>
      </c>
      <c r="J35" s="4" t="s">
        <v>114</v>
      </c>
      <c r="K35" s="5">
        <v>4.6900000000000004</v>
      </c>
      <c r="L35" s="35">
        <v>22.05</v>
      </c>
      <c r="M35" s="7">
        <v>-56.783333333333331</v>
      </c>
      <c r="N35" s="6">
        <f t="shared" si="1"/>
        <v>-233.58896512499996</v>
      </c>
      <c r="Q35" s="44"/>
      <c r="R35" s="2"/>
      <c r="S35" s="71"/>
      <c r="T35" s="71"/>
      <c r="U35" s="45"/>
    </row>
    <row r="36" spans="2:21" s="1" customFormat="1">
      <c r="B36" s="154" t="str">
        <f>CONCATENATE("Moon's illuminated fraction: ",TEXT('Illumination (NS)'!M8*100,"0.00"),"%")</f>
        <v>Moon's illuminated fraction: 96.19%</v>
      </c>
      <c r="C36" s="155"/>
      <c r="D36" s="156"/>
      <c r="E36" s="36" t="str">
        <f t="shared" si="2"/>
        <v/>
      </c>
      <c r="F36" s="4">
        <v>29</v>
      </c>
      <c r="G36" s="69" t="s">
        <v>140</v>
      </c>
      <c r="H36" s="7">
        <f t="shared" si="3"/>
        <v>232.27524804707193</v>
      </c>
      <c r="I36" s="7">
        <f t="shared" si="0"/>
        <v>-56.001808663452195</v>
      </c>
      <c r="J36" s="4" t="s">
        <v>115</v>
      </c>
      <c r="K36" s="5">
        <v>4.6900000000000004</v>
      </c>
      <c r="L36" s="35">
        <v>22.066666666666666</v>
      </c>
      <c r="M36" s="7">
        <v>-56.783333333333331</v>
      </c>
      <c r="N36" s="6">
        <f t="shared" si="1"/>
        <v>-233.83896512499996</v>
      </c>
      <c r="Q36" s="44"/>
      <c r="R36" s="2"/>
      <c r="S36" s="71"/>
      <c r="T36" s="71"/>
      <c r="U36" s="45"/>
    </row>
    <row r="37" spans="2:21" s="1" customFormat="1">
      <c r="E37" s="36" t="str">
        <f t="shared" si="2"/>
        <v/>
      </c>
      <c r="F37" s="4">
        <v>30</v>
      </c>
      <c r="G37" s="69" t="s">
        <v>140</v>
      </c>
      <c r="H37" s="7">
        <f t="shared" si="3"/>
        <v>232.27524804707193</v>
      </c>
      <c r="I37" s="7">
        <f t="shared" si="0"/>
        <v>-56.001808663452195</v>
      </c>
      <c r="J37" s="4" t="s">
        <v>116</v>
      </c>
      <c r="K37" s="5">
        <v>4.6900000000000004</v>
      </c>
      <c r="L37" s="35">
        <v>22.066666666666666</v>
      </c>
      <c r="M37" s="7">
        <v>-56.783333333333331</v>
      </c>
      <c r="N37" s="6">
        <f t="shared" si="1"/>
        <v>-233.83896512499996</v>
      </c>
      <c r="Q37" s="44"/>
      <c r="R37" s="2"/>
      <c r="S37" s="71"/>
      <c r="T37" s="71"/>
      <c r="U37" s="45"/>
    </row>
    <row r="38" spans="2:21" s="1" customFormat="1">
      <c r="E38" s="36" t="str">
        <f t="shared" si="2"/>
        <v/>
      </c>
      <c r="F38" s="4">
        <v>31</v>
      </c>
      <c r="G38" s="69" t="s">
        <v>140</v>
      </c>
      <c r="H38" s="7">
        <f t="shared" si="3"/>
        <v>245.5290890606895</v>
      </c>
      <c r="I38" s="7">
        <f t="shared" si="0"/>
        <v>0.85771191014484394</v>
      </c>
      <c r="J38" s="4" t="s">
        <v>117</v>
      </c>
      <c r="K38" s="5">
        <v>3.49</v>
      </c>
      <c r="L38" s="35">
        <v>1.7333333333333334</v>
      </c>
      <c r="M38" s="7">
        <v>-15.933333333333334</v>
      </c>
      <c r="N38" s="6">
        <f t="shared" si="1"/>
        <v>71.161034875000041</v>
      </c>
      <c r="Q38" s="44"/>
      <c r="R38" s="2"/>
      <c r="S38" s="71"/>
      <c r="T38" s="71"/>
      <c r="U38" s="45"/>
    </row>
    <row r="39" spans="2:21" s="1" customFormat="1">
      <c r="E39" s="36" t="str">
        <f t="shared" si="2"/>
        <v/>
      </c>
      <c r="F39" s="4">
        <v>32</v>
      </c>
      <c r="H39" s="7">
        <f t="shared" si="3"/>
        <v>209.55945522388504</v>
      </c>
      <c r="I39" s="7">
        <f t="shared" si="0"/>
        <v>-8.6150111531869449</v>
      </c>
      <c r="J39" s="4" t="s">
        <v>118</v>
      </c>
      <c r="K39" s="5">
        <v>13.01</v>
      </c>
      <c r="L39" s="35">
        <v>3.6</v>
      </c>
      <c r="M39" s="7">
        <v>-44.516666666666666</v>
      </c>
      <c r="N39" s="6">
        <f t="shared" si="1"/>
        <v>43.161034875000041</v>
      </c>
      <c r="Q39" s="44"/>
      <c r="R39" s="2"/>
      <c r="S39" s="71"/>
      <c r="T39" s="71"/>
      <c r="U39" s="45"/>
    </row>
    <row r="40" spans="2:21" s="1" customFormat="1">
      <c r="E40" s="36" t="str">
        <f t="shared" si="2"/>
        <v/>
      </c>
      <c r="F40" s="4">
        <v>33</v>
      </c>
      <c r="G40" s="69" t="s">
        <v>140</v>
      </c>
      <c r="H40" s="7">
        <f t="shared" si="3"/>
        <v>250.54476072292334</v>
      </c>
      <c r="I40" s="7">
        <f t="shared" ref="I40:I57" si="4">ASIN(SIN($N$59*M40)*SIN($N$59*$C$13)+COS($N$59*M40)*COS($N$59*$C$13)*COS($N$59*N40))/$N$59</f>
        <v>-5.0486144222143077</v>
      </c>
      <c r="J40" s="4" t="s">
        <v>119</v>
      </c>
      <c r="K40" s="5">
        <v>12.1</v>
      </c>
      <c r="L40" s="35">
        <v>1.2</v>
      </c>
      <c r="M40" s="7">
        <v>-17</v>
      </c>
      <c r="N40" s="6">
        <f t="shared" ref="N40:N57" si="5">$C$16-((L40/24)*360)</f>
        <v>79.161034875000041</v>
      </c>
      <c r="Q40" s="44"/>
      <c r="R40" s="2"/>
      <c r="S40" s="71"/>
      <c r="T40" s="71"/>
      <c r="U40" s="45"/>
    </row>
    <row r="41" spans="2:21" s="1" customFormat="1">
      <c r="E41" s="36" t="str">
        <f t="shared" si="2"/>
        <v>*</v>
      </c>
      <c r="F41" s="4">
        <v>34</v>
      </c>
      <c r="G41" s="69" t="s">
        <v>140</v>
      </c>
      <c r="H41" s="7">
        <f t="shared" si="3"/>
        <v>158.46498851764389</v>
      </c>
      <c r="I41" s="7">
        <f t="shared" si="4"/>
        <v>46.894890184976184</v>
      </c>
      <c r="J41" s="4" t="s">
        <v>65</v>
      </c>
      <c r="K41" s="5">
        <v>9.84</v>
      </c>
      <c r="L41" s="35">
        <v>7.45</v>
      </c>
      <c r="M41" s="7">
        <v>5.2333333333333334</v>
      </c>
      <c r="N41" s="6">
        <f t="shared" si="5"/>
        <v>-14.588965124999959</v>
      </c>
      <c r="Q41" s="44"/>
      <c r="R41" s="2"/>
      <c r="S41" s="71"/>
      <c r="T41" s="71"/>
      <c r="U41" s="45"/>
    </row>
    <row r="42" spans="2:21" s="1" customFormat="1">
      <c r="E42" s="36" t="str">
        <f t="shared" si="2"/>
        <v/>
      </c>
      <c r="F42" s="4">
        <v>35</v>
      </c>
      <c r="G42" s="69" t="s">
        <v>140</v>
      </c>
      <c r="H42" s="7">
        <f t="shared" si="3"/>
        <v>254.91542795428859</v>
      </c>
      <c r="I42" s="7">
        <f t="shared" si="4"/>
        <v>36.786902318975955</v>
      </c>
      <c r="J42" s="4" t="s">
        <v>120</v>
      </c>
      <c r="K42" s="5">
        <v>15.4</v>
      </c>
      <c r="L42" s="35">
        <v>2.8833333333333333</v>
      </c>
      <c r="M42" s="7">
        <v>16.883333333333333</v>
      </c>
      <c r="N42" s="6">
        <f t="shared" si="5"/>
        <v>53.911034875000041</v>
      </c>
      <c r="Q42" s="44"/>
      <c r="R42" s="2"/>
      <c r="S42" s="71"/>
      <c r="T42" s="71"/>
      <c r="U42" s="45"/>
    </row>
    <row r="43" spans="2:21" s="1" customFormat="1">
      <c r="E43" s="36" t="str">
        <f t="shared" si="2"/>
        <v/>
      </c>
      <c r="F43" s="4">
        <v>36</v>
      </c>
      <c r="G43" s="69" t="s">
        <v>140</v>
      </c>
      <c r="H43" s="7">
        <f t="shared" si="3"/>
        <v>193.60739950527881</v>
      </c>
      <c r="I43" s="7">
        <f t="shared" si="4"/>
        <v>-3.0541482548241436</v>
      </c>
      <c r="J43" s="4" t="s">
        <v>67</v>
      </c>
      <c r="K43" s="5">
        <v>8.86</v>
      </c>
      <c r="L43" s="35">
        <v>5.1833333333333336</v>
      </c>
      <c r="M43" s="7">
        <v>-45.016666666666666</v>
      </c>
      <c r="N43" s="6">
        <f t="shared" si="5"/>
        <v>19.411034875000041</v>
      </c>
      <c r="Q43" s="44"/>
      <c r="R43" s="2"/>
      <c r="S43" s="71"/>
      <c r="T43" s="71"/>
      <c r="U43" s="45"/>
    </row>
    <row r="44" spans="2:21" s="1" customFormat="1">
      <c r="E44" s="36" t="str">
        <f t="shared" si="2"/>
        <v/>
      </c>
      <c r="F44" s="4">
        <v>37</v>
      </c>
      <c r="G44" s="69" t="s">
        <v>140</v>
      </c>
      <c r="H44" s="7">
        <f t="shared" si="3"/>
        <v>185.92032779417141</v>
      </c>
      <c r="I44" s="7">
        <f t="shared" si="4"/>
        <v>-72.337394793936355</v>
      </c>
      <c r="J44" s="4" t="s">
        <v>66</v>
      </c>
      <c r="K44" s="5">
        <v>17.39</v>
      </c>
      <c r="L44" s="35">
        <v>18.75</v>
      </c>
      <c r="M44" s="7">
        <v>-63.966666666666669</v>
      </c>
      <c r="N44" s="6">
        <f t="shared" si="5"/>
        <v>-184.08896512499996</v>
      </c>
      <c r="Q44" s="44"/>
      <c r="R44" s="2"/>
      <c r="S44" s="71"/>
      <c r="T44" s="71"/>
      <c r="U44" s="45"/>
    </row>
    <row r="45" spans="2:21" s="1" customFormat="1">
      <c r="E45" s="36" t="str">
        <f t="shared" si="2"/>
        <v/>
      </c>
      <c r="F45" s="4">
        <v>38</v>
      </c>
      <c r="G45" s="69" t="s">
        <v>140</v>
      </c>
      <c r="H45" s="7">
        <f t="shared" si="3"/>
        <v>185.92032779417141</v>
      </c>
      <c r="I45" s="7">
        <f t="shared" si="4"/>
        <v>-72.337394793936355</v>
      </c>
      <c r="J45" s="4" t="s">
        <v>121</v>
      </c>
      <c r="K45" s="5">
        <v>17.39</v>
      </c>
      <c r="L45" s="35">
        <v>18.75</v>
      </c>
      <c r="M45" s="7">
        <v>-63.966666666666669</v>
      </c>
      <c r="N45" s="6">
        <f t="shared" si="5"/>
        <v>-184.08896512499996</v>
      </c>
      <c r="Q45" s="44"/>
      <c r="R45" s="2"/>
      <c r="S45" s="71"/>
      <c r="T45" s="71"/>
      <c r="U45" s="45"/>
    </row>
    <row r="46" spans="2:21" s="1" customFormat="1">
      <c r="E46" s="36" t="str">
        <f t="shared" si="2"/>
        <v/>
      </c>
      <c r="F46" s="4">
        <v>39</v>
      </c>
      <c r="G46" s="69" t="s">
        <v>140</v>
      </c>
      <c r="H46" s="7">
        <f t="shared" si="3"/>
        <v>268.510996935337</v>
      </c>
      <c r="I46" s="7">
        <f t="shared" si="4"/>
        <v>-58.529145227210911</v>
      </c>
      <c r="J46" s="4" t="s">
        <v>122</v>
      </c>
      <c r="K46" s="5">
        <v>6.69</v>
      </c>
      <c r="L46" s="35">
        <v>21.283333333333335</v>
      </c>
      <c r="M46" s="7">
        <v>-38.866666666666667</v>
      </c>
      <c r="N46" s="6">
        <f t="shared" si="5"/>
        <v>-222.08896512499996</v>
      </c>
      <c r="Q46" s="44"/>
      <c r="R46" s="2"/>
      <c r="S46" s="71"/>
      <c r="T46" s="71"/>
      <c r="U46" s="45"/>
    </row>
    <row r="47" spans="2:21" s="1" customFormat="1">
      <c r="E47" s="36" t="str">
        <f t="shared" si="2"/>
        <v/>
      </c>
      <c r="F47" s="4">
        <v>40</v>
      </c>
      <c r="G47" s="69" t="s">
        <v>140</v>
      </c>
      <c r="H47" s="7">
        <f t="shared" si="3"/>
        <v>329.26263404328449</v>
      </c>
      <c r="I47" s="7">
        <f t="shared" si="4"/>
        <v>25.318318668600366</v>
      </c>
      <c r="J47" s="4" t="s">
        <v>68</v>
      </c>
      <c r="K47" s="5">
        <v>9.85</v>
      </c>
      <c r="L47" s="35">
        <v>22.466666666666665</v>
      </c>
      <c r="M47" s="7">
        <v>57.7</v>
      </c>
      <c r="N47" s="6">
        <f t="shared" si="5"/>
        <v>-239.8389651249999</v>
      </c>
      <c r="Q47" s="44"/>
      <c r="R47" s="2"/>
      <c r="S47" s="71"/>
      <c r="T47" s="71"/>
      <c r="U47" s="45"/>
    </row>
    <row r="48" spans="2:21" s="1" customFormat="1">
      <c r="E48" s="36" t="str">
        <f t="shared" si="2"/>
        <v/>
      </c>
      <c r="F48" s="4">
        <v>41</v>
      </c>
      <c r="G48" s="69" t="s">
        <v>140</v>
      </c>
      <c r="H48" s="7">
        <f t="shared" si="3"/>
        <v>329.26263404328449</v>
      </c>
      <c r="I48" s="7">
        <f t="shared" si="4"/>
        <v>25.318318668600366</v>
      </c>
      <c r="J48" s="4" t="s">
        <v>69</v>
      </c>
      <c r="K48" s="5">
        <v>11.3</v>
      </c>
      <c r="L48" s="35">
        <v>22.466666666666665</v>
      </c>
      <c r="M48" s="7">
        <v>57.7</v>
      </c>
      <c r="N48" s="6">
        <f t="shared" si="5"/>
        <v>-239.8389651249999</v>
      </c>
      <c r="Q48" s="44"/>
      <c r="R48" s="2"/>
      <c r="S48" s="71"/>
      <c r="T48" s="71"/>
      <c r="U48" s="45"/>
    </row>
    <row r="49" spans="2:21" s="1" customFormat="1">
      <c r="E49" s="36" t="str">
        <f t="shared" si="2"/>
        <v/>
      </c>
      <c r="F49" s="4">
        <v>42</v>
      </c>
      <c r="G49" s="69" t="s">
        <v>140</v>
      </c>
      <c r="H49" s="7">
        <f t="shared" si="3"/>
        <v>134.35330778678247</v>
      </c>
      <c r="I49" s="7">
        <f t="shared" si="4"/>
        <v>-13.922591573275646</v>
      </c>
      <c r="J49" s="4" t="s">
        <v>123</v>
      </c>
      <c r="K49" s="5">
        <v>17.39</v>
      </c>
      <c r="L49" s="35">
        <v>10.8</v>
      </c>
      <c r="M49" s="7">
        <v>-39.93333333333333</v>
      </c>
      <c r="N49" s="6">
        <f t="shared" si="5"/>
        <v>-64.838965124999959</v>
      </c>
      <c r="Q49" s="44"/>
      <c r="R49" s="2"/>
      <c r="S49" s="71"/>
      <c r="T49" s="71"/>
      <c r="U49" s="45"/>
    </row>
    <row r="50" spans="2:21" s="1" customFormat="1">
      <c r="E50" s="36" t="str">
        <f t="shared" si="2"/>
        <v>*</v>
      </c>
      <c r="F50" s="4">
        <v>43</v>
      </c>
      <c r="G50" s="69" t="s">
        <v>140</v>
      </c>
      <c r="H50" s="7">
        <f t="shared" si="3"/>
        <v>179.88273570332581</v>
      </c>
      <c r="I50" s="7">
        <f t="shared" si="4"/>
        <v>40.733270607825276</v>
      </c>
      <c r="J50" s="4" t="s">
        <v>70</v>
      </c>
      <c r="K50" s="5">
        <v>11.12</v>
      </c>
      <c r="L50" s="35">
        <v>6.4833333333333334</v>
      </c>
      <c r="M50" s="7">
        <v>-2.8166666666666664</v>
      </c>
      <c r="N50" s="6">
        <f t="shared" si="5"/>
        <v>-8.8965124999958789E-2</v>
      </c>
      <c r="Q50" s="44"/>
      <c r="R50" s="2"/>
      <c r="S50" s="71"/>
      <c r="T50" s="71"/>
      <c r="U50" s="45"/>
    </row>
    <row r="51" spans="2:21" s="1" customFormat="1">
      <c r="E51" s="36" t="str">
        <f t="shared" si="2"/>
        <v>*</v>
      </c>
      <c r="F51" s="4">
        <v>44</v>
      </c>
      <c r="G51" s="69" t="s">
        <v>140</v>
      </c>
      <c r="H51" s="7">
        <f t="shared" si="3"/>
        <v>179.88273570332581</v>
      </c>
      <c r="I51" s="7">
        <f t="shared" si="4"/>
        <v>40.733270607825276</v>
      </c>
      <c r="J51" s="4" t="s">
        <v>71</v>
      </c>
      <c r="K51" s="5">
        <v>14.6</v>
      </c>
      <c r="L51" s="35">
        <v>6.4833333333333334</v>
      </c>
      <c r="M51" s="7">
        <v>-2.8166666666666664</v>
      </c>
      <c r="N51" s="6">
        <f t="shared" si="5"/>
        <v>-8.8965124999958789E-2</v>
      </c>
      <c r="Q51" s="44"/>
      <c r="R51" s="2"/>
      <c r="S51" s="71"/>
      <c r="T51" s="71"/>
      <c r="U51" s="45"/>
    </row>
    <row r="52" spans="2:21" s="1" customFormat="1">
      <c r="E52" s="36" t="str">
        <f t="shared" si="2"/>
        <v/>
      </c>
      <c r="F52" s="4">
        <v>45</v>
      </c>
      <c r="G52" s="69" t="s">
        <v>140</v>
      </c>
      <c r="H52" s="7">
        <f t="shared" si="3"/>
        <v>46.176183461947417</v>
      </c>
      <c r="I52" s="7">
        <f t="shared" si="4"/>
        <v>-47.993099840379827</v>
      </c>
      <c r="J52" s="4" t="s">
        <v>124</v>
      </c>
      <c r="K52" s="5">
        <v>10.1</v>
      </c>
      <c r="L52" s="35">
        <v>16.5</v>
      </c>
      <c r="M52" s="7">
        <v>-12.666666666666666</v>
      </c>
      <c r="N52" s="6">
        <f t="shared" si="5"/>
        <v>-150.33896512499996</v>
      </c>
      <c r="Q52" s="44"/>
      <c r="R52" s="2"/>
      <c r="S52" s="71"/>
      <c r="T52" s="71"/>
      <c r="U52" s="45"/>
    </row>
    <row r="53" spans="2:21" s="1" customFormat="1">
      <c r="E53" s="36" t="str">
        <f t="shared" si="2"/>
        <v/>
      </c>
      <c r="F53" s="4">
        <v>46</v>
      </c>
      <c r="G53" s="69" t="s">
        <v>140</v>
      </c>
      <c r="H53" s="7">
        <f t="shared" si="3"/>
        <v>82.980683299310698</v>
      </c>
      <c r="I53" s="7">
        <f t="shared" si="4"/>
        <v>5.7769153868385574</v>
      </c>
      <c r="J53" s="4" t="s">
        <v>72</v>
      </c>
      <c r="K53" s="5">
        <v>13.04</v>
      </c>
      <c r="L53" s="35">
        <v>12.55</v>
      </c>
      <c r="M53" s="7">
        <v>9.0166666666666675</v>
      </c>
      <c r="N53" s="6">
        <f t="shared" si="5"/>
        <v>-91.088965124999959</v>
      </c>
      <c r="Q53" s="44"/>
      <c r="R53" s="2"/>
      <c r="S53" s="71"/>
      <c r="T53" s="71"/>
      <c r="U53" s="45"/>
    </row>
    <row r="54" spans="2:21" s="1" customFormat="1">
      <c r="E54" s="36" t="str">
        <f t="shared" si="2"/>
        <v/>
      </c>
      <c r="F54" s="4">
        <v>47</v>
      </c>
      <c r="G54" s="69" t="s">
        <v>140</v>
      </c>
      <c r="H54" s="7">
        <f t="shared" si="3"/>
        <v>82.980683299310698</v>
      </c>
      <c r="I54" s="7">
        <f t="shared" si="4"/>
        <v>5.7769153868385574</v>
      </c>
      <c r="J54" s="4" t="s">
        <v>73</v>
      </c>
      <c r="K54" s="5">
        <v>13.3</v>
      </c>
      <c r="L54" s="35">
        <v>12.55</v>
      </c>
      <c r="M54" s="7">
        <v>9.0166666666666675</v>
      </c>
      <c r="N54" s="6">
        <f t="shared" si="5"/>
        <v>-91.088965124999959</v>
      </c>
      <c r="Q54" s="44"/>
      <c r="R54" s="2"/>
      <c r="S54" s="71"/>
      <c r="T54" s="71"/>
      <c r="U54" s="45"/>
    </row>
    <row r="55" spans="2:21" s="1" customFormat="1">
      <c r="B55" s="143" t="s">
        <v>177</v>
      </c>
      <c r="E55" s="36" t="str">
        <f t="shared" si="2"/>
        <v/>
      </c>
      <c r="F55" s="4">
        <v>48</v>
      </c>
      <c r="G55" s="69" t="s">
        <v>140</v>
      </c>
      <c r="H55" s="7">
        <f t="shared" si="3"/>
        <v>245.60142657942203</v>
      </c>
      <c r="I55" s="7">
        <f t="shared" si="4"/>
        <v>-29.743123440810567</v>
      </c>
      <c r="J55" s="4" t="s">
        <v>125</v>
      </c>
      <c r="K55" s="5">
        <v>8.56</v>
      </c>
      <c r="L55" s="35">
        <v>8.3333333333333329E-2</v>
      </c>
      <c r="M55" s="7">
        <v>-37.35</v>
      </c>
      <c r="N55" s="6">
        <f t="shared" si="5"/>
        <v>95.911034875000041</v>
      </c>
      <c r="Q55" s="44"/>
      <c r="R55" s="2"/>
      <c r="S55" s="71"/>
      <c r="T55" s="71"/>
      <c r="U55" s="45"/>
    </row>
    <row r="56" spans="2:21" s="1" customFormat="1">
      <c r="B56" s="143" t="s">
        <v>178</v>
      </c>
      <c r="E56" s="36" t="str">
        <f t="shared" si="2"/>
        <v/>
      </c>
      <c r="F56" s="4">
        <v>49</v>
      </c>
      <c r="G56" s="69" t="s">
        <v>140</v>
      </c>
      <c r="H56" s="7">
        <f t="shared" si="3"/>
        <v>270.03664695286182</v>
      </c>
      <c r="I56" s="7">
        <f t="shared" si="4"/>
        <v>7.4027168225776601</v>
      </c>
      <c r="J56" s="4" t="s">
        <v>126</v>
      </c>
      <c r="K56" s="5">
        <v>12.37</v>
      </c>
      <c r="L56" s="35">
        <v>0.81666666666666665</v>
      </c>
      <c r="M56" s="7">
        <v>5.3833333333333337</v>
      </c>
      <c r="N56" s="6">
        <f t="shared" si="5"/>
        <v>84.911034875000041</v>
      </c>
      <c r="Q56" s="44"/>
      <c r="R56" s="2"/>
      <c r="S56" s="71"/>
      <c r="T56" s="71"/>
      <c r="U56" s="45"/>
    </row>
    <row r="57" spans="2:21" s="1" customFormat="1">
      <c r="E57" s="36" t="str">
        <f t="shared" si="2"/>
        <v/>
      </c>
      <c r="F57" s="4">
        <v>50</v>
      </c>
      <c r="G57" s="69" t="s">
        <v>140</v>
      </c>
      <c r="H57" s="7">
        <f t="shared" si="3"/>
        <v>262.48253800248858</v>
      </c>
      <c r="I57" s="7">
        <f t="shared" si="4"/>
        <v>25.098345614090075</v>
      </c>
      <c r="J57" s="4" t="s">
        <v>127</v>
      </c>
      <c r="K57" s="5">
        <v>12.28</v>
      </c>
      <c r="L57" s="35">
        <v>2</v>
      </c>
      <c r="M57" s="7">
        <v>13.05</v>
      </c>
      <c r="N57" s="6">
        <f t="shared" si="5"/>
        <v>67.161034875000041</v>
      </c>
      <c r="Q57" s="46"/>
      <c r="R57" s="47"/>
      <c r="S57" s="72"/>
      <c r="T57" s="72"/>
      <c r="U57" s="48"/>
    </row>
    <row r="58" spans="2:21" s="1" customFormat="1">
      <c r="E58" s="36"/>
      <c r="J58" s="2"/>
      <c r="K58" s="2"/>
      <c r="Q58" s="2"/>
      <c r="R58" s="2"/>
      <c r="T58" s="2"/>
      <c r="U58" s="2"/>
    </row>
    <row r="59" spans="2:21" s="1" customFormat="1">
      <c r="E59" s="36"/>
      <c r="J59" s="2"/>
      <c r="K59" s="2"/>
      <c r="M59" s="88" t="s">
        <v>145</v>
      </c>
      <c r="N59" s="56">
        <f>PI()/180</f>
        <v>1.7453292519943295E-2</v>
      </c>
      <c r="Q59" s="2"/>
      <c r="R59" s="2"/>
      <c r="T59" s="2"/>
      <c r="U59" s="2"/>
    </row>
    <row r="131" spans="7:7">
      <c r="G131" s="69" t="s">
        <v>140</v>
      </c>
    </row>
  </sheetData>
  <sheetProtection sheet="1" objects="1" scenarios="1"/>
  <mergeCells count="6">
    <mergeCell ref="B36:D36"/>
    <mergeCell ref="B2:C2"/>
    <mergeCell ref="F2:N2"/>
    <mergeCell ref="Q2:W2"/>
    <mergeCell ref="B19:B24"/>
    <mergeCell ref="B27:D27"/>
  </mergeCells>
  <conditionalFormatting sqref="F8:F57">
    <cfRule type="expression" dxfId="4" priority="3">
      <formula>AND($H8&gt;=$H$4,$H8&lt;=$H$6,$I8&gt;=$I$4,$I8&lt;=$I$6)</formula>
    </cfRule>
  </conditionalFormatting>
  <conditionalFormatting sqref="H8:H57">
    <cfRule type="expression" dxfId="3" priority="5">
      <formula>AND($H8&gt;=$H$4,$H8&lt;=$H$6)</formula>
    </cfRule>
  </conditionalFormatting>
  <conditionalFormatting sqref="I8:I57">
    <cfRule type="expression" dxfId="2" priority="4">
      <formula>AND($I8&gt;=$I$4,$I8&lt;=$I$6)</formula>
    </cfRule>
  </conditionalFormatting>
  <conditionalFormatting sqref="J8:J38 J40:J57">
    <cfRule type="expression" dxfId="1" priority="2">
      <formula>AND($G8&gt;=$G$3,$G8&lt;=$G$5,$H8&gt;=$H$3,$H8&lt;=$H$5)</formula>
    </cfRule>
  </conditionalFormatting>
  <conditionalFormatting sqref="J39">
    <cfRule type="expression" dxfId="0" priority="9">
      <formula>AND($G131&gt;=$G$3,$G131&lt;=$G$5,$H39&gt;=$H$3,$H39&lt;=$H$5)</formula>
    </cfRule>
  </conditionalFormatting>
  <conditionalFormatting sqref="K8:K5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3">
    <dataValidation type="list" allowBlank="1" showInputMessage="1" showErrorMessage="1" sqref="C12" xr:uid="{953B31E7-139E-124D-803D-DE7F89268B0B}">
      <formula1>$B$29:$B$33</formula1>
    </dataValidation>
    <dataValidation type="list" allowBlank="1" showInputMessage="1" showErrorMessage="1" sqref="G8:G38 G131 G40:G57" xr:uid="{08728F18-6760-2643-A16D-0D5BEC7716BF}">
      <formula1>$C$19:$C$24</formula1>
    </dataValidation>
    <dataValidation type="list" allowBlank="1" showInputMessage="1" showErrorMessage="1" sqref="D19:D24" xr:uid="{BDEB153A-E87A-934B-A1AD-AFF26E843DFC}">
      <formula1>$B$55:$B$56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E051A-C6A4-5B44-8E09-AE1DFE4C148E}">
  <dimension ref="A1:W209"/>
  <sheetViews>
    <sheetView showGridLines="0" workbookViewId="0">
      <selection activeCell="C3" sqref="C3"/>
    </sheetView>
  </sheetViews>
  <sheetFormatPr baseColWidth="10" defaultRowHeight="16"/>
  <cols>
    <col min="1" max="1" width="10.83203125" style="92" customWidth="1"/>
    <col min="2" max="2" width="15.83203125" style="92" customWidth="1"/>
    <col min="3" max="3" width="13.33203125" style="92" customWidth="1"/>
    <col min="4" max="4" width="15.83203125" style="92" customWidth="1"/>
    <col min="5" max="7" width="10.83203125" style="92" customWidth="1"/>
    <col min="8" max="10" width="12.1640625" style="92" customWidth="1"/>
    <col min="11" max="11" width="10.83203125" style="89" customWidth="1"/>
    <col min="12" max="12" width="15.83203125" style="89" customWidth="1"/>
    <col min="13" max="13" width="13.33203125" style="89" customWidth="1"/>
    <col min="14" max="14" width="15.83203125" style="89" customWidth="1"/>
    <col min="15" max="17" width="10.83203125" style="89" customWidth="1"/>
    <col min="18" max="20" width="12.1640625" style="89" customWidth="1"/>
    <col min="21" max="22" width="10.83203125" style="89" customWidth="1"/>
    <col min="23" max="23" width="10.1640625" style="89" bestFit="1" customWidth="1"/>
    <col min="24" max="247" width="8.83203125" style="90" customWidth="1"/>
    <col min="248" max="248" width="7.83203125" style="90" customWidth="1"/>
    <col min="249" max="249" width="7.5" style="90" customWidth="1"/>
    <col min="250" max="250" width="9" style="90" customWidth="1"/>
    <col min="251" max="251" width="8.33203125" style="90" customWidth="1"/>
    <col min="252" max="254" width="8.5" style="90" bestFit="1" customWidth="1"/>
    <col min="255" max="255" width="10" style="90" bestFit="1" customWidth="1"/>
    <col min="256" max="256" width="8.1640625" style="90" bestFit="1" customWidth="1"/>
    <col min="257" max="258" width="8.5" style="90" bestFit="1" customWidth="1"/>
    <col min="259" max="259" width="6" style="90" bestFit="1" customWidth="1"/>
    <col min="260" max="260" width="8.83203125" style="90" customWidth="1"/>
    <col min="261" max="261" width="8.5" style="90" bestFit="1" customWidth="1"/>
    <col min="262" max="262" width="7.1640625" style="90" bestFit="1" customWidth="1"/>
    <col min="263" max="263" width="4.5" style="90" bestFit="1" customWidth="1"/>
    <col min="264" max="264" width="5.5" style="90" bestFit="1" customWidth="1"/>
    <col min="265" max="267" width="6.1640625" style="90" bestFit="1" customWidth="1"/>
    <col min="268" max="268" width="7.1640625" style="90" bestFit="1" customWidth="1"/>
    <col min="269" max="278" width="8.83203125" style="90" customWidth="1"/>
    <col min="279" max="279" width="10" style="90" bestFit="1" customWidth="1"/>
    <col min="280" max="503" width="8.83203125" style="90" customWidth="1"/>
    <col min="504" max="504" width="7.83203125" style="90" customWidth="1"/>
    <col min="505" max="505" width="7.5" style="90" customWidth="1"/>
    <col min="506" max="506" width="9" style="90" customWidth="1"/>
    <col min="507" max="507" width="8.33203125" style="90" customWidth="1"/>
    <col min="508" max="510" width="8.5" style="90" bestFit="1" customWidth="1"/>
    <col min="511" max="511" width="10" style="90" bestFit="1" customWidth="1"/>
    <col min="512" max="512" width="8.1640625" style="90" bestFit="1" customWidth="1"/>
    <col min="513" max="514" width="8.5" style="90" bestFit="1" customWidth="1"/>
    <col min="515" max="515" width="6" style="90" bestFit="1" customWidth="1"/>
    <col min="516" max="516" width="8.83203125" style="90" customWidth="1"/>
    <col min="517" max="517" width="8.5" style="90" bestFit="1" customWidth="1"/>
    <col min="518" max="518" width="7.1640625" style="90" bestFit="1" customWidth="1"/>
    <col min="519" max="519" width="4.5" style="90" bestFit="1" customWidth="1"/>
    <col min="520" max="520" width="5.5" style="90" bestFit="1" customWidth="1"/>
    <col min="521" max="523" width="6.1640625" style="90" bestFit="1" customWidth="1"/>
    <col min="524" max="524" width="7.1640625" style="90" bestFit="1" customWidth="1"/>
    <col min="525" max="534" width="8.83203125" style="90" customWidth="1"/>
    <col min="535" max="535" width="10" style="90" bestFit="1" customWidth="1"/>
    <col min="536" max="759" width="8.83203125" style="90" customWidth="1"/>
    <col min="760" max="760" width="7.83203125" style="90" customWidth="1"/>
    <col min="761" max="761" width="7.5" style="90" customWidth="1"/>
    <col min="762" max="762" width="9" style="90" customWidth="1"/>
    <col min="763" max="763" width="8.33203125" style="90" customWidth="1"/>
    <col min="764" max="766" width="8.5" style="90" bestFit="1" customWidth="1"/>
    <col min="767" max="767" width="10" style="90" bestFit="1" customWidth="1"/>
    <col min="768" max="768" width="8.1640625" style="90" bestFit="1" customWidth="1"/>
    <col min="769" max="770" width="8.5" style="90" bestFit="1" customWidth="1"/>
    <col min="771" max="771" width="6" style="90" bestFit="1" customWidth="1"/>
    <col min="772" max="772" width="8.83203125" style="90" customWidth="1"/>
    <col min="773" max="773" width="8.5" style="90" bestFit="1" customWidth="1"/>
    <col min="774" max="774" width="7.1640625" style="90" bestFit="1" customWidth="1"/>
    <col min="775" max="775" width="4.5" style="90" bestFit="1" customWidth="1"/>
    <col min="776" max="776" width="5.5" style="90" bestFit="1" customWidth="1"/>
    <col min="777" max="779" width="6.1640625" style="90" bestFit="1" customWidth="1"/>
    <col min="780" max="780" width="7.1640625" style="90" bestFit="1" customWidth="1"/>
    <col min="781" max="790" width="8.83203125" style="90" customWidth="1"/>
    <col min="791" max="791" width="10" style="90" bestFit="1" customWidth="1"/>
    <col min="792" max="1015" width="8.83203125" style="90" customWidth="1"/>
    <col min="1016" max="1016" width="7.83203125" style="90" customWidth="1"/>
    <col min="1017" max="1017" width="7.5" style="90" customWidth="1"/>
    <col min="1018" max="1018" width="9" style="90" customWidth="1"/>
    <col min="1019" max="1019" width="8.33203125" style="90" customWidth="1"/>
    <col min="1020" max="1022" width="8.5" style="90" bestFit="1" customWidth="1"/>
    <col min="1023" max="1023" width="10" style="90" bestFit="1" customWidth="1"/>
    <col min="1024" max="1024" width="8.1640625" style="90" bestFit="1" customWidth="1"/>
    <col min="1025" max="1026" width="8.5" style="90" bestFit="1" customWidth="1"/>
    <col min="1027" max="1027" width="6" style="90" bestFit="1" customWidth="1"/>
    <col min="1028" max="1028" width="8.83203125" style="90" customWidth="1"/>
    <col min="1029" max="1029" width="8.5" style="90" bestFit="1" customWidth="1"/>
    <col min="1030" max="1030" width="7.1640625" style="90" bestFit="1" customWidth="1"/>
    <col min="1031" max="1031" width="4.5" style="90" bestFit="1" customWidth="1"/>
    <col min="1032" max="1032" width="5.5" style="90" bestFit="1" customWidth="1"/>
    <col min="1033" max="1035" width="6.1640625" style="90" bestFit="1" customWidth="1"/>
    <col min="1036" max="1036" width="7.1640625" style="90" bestFit="1" customWidth="1"/>
    <col min="1037" max="1046" width="8.83203125" style="90" customWidth="1"/>
    <col min="1047" max="1047" width="10" style="90" bestFit="1" customWidth="1"/>
    <col min="1048" max="1271" width="8.83203125" style="90" customWidth="1"/>
    <col min="1272" max="1272" width="7.83203125" style="90" customWidth="1"/>
    <col min="1273" max="1273" width="7.5" style="90" customWidth="1"/>
    <col min="1274" max="1274" width="9" style="90" customWidth="1"/>
    <col min="1275" max="1275" width="8.33203125" style="90" customWidth="1"/>
    <col min="1276" max="1278" width="8.5" style="90" bestFit="1" customWidth="1"/>
    <col min="1279" max="1279" width="10" style="90" bestFit="1" customWidth="1"/>
    <col min="1280" max="1280" width="8.1640625" style="90" bestFit="1" customWidth="1"/>
    <col min="1281" max="1282" width="8.5" style="90" bestFit="1" customWidth="1"/>
    <col min="1283" max="1283" width="6" style="90" bestFit="1" customWidth="1"/>
    <col min="1284" max="1284" width="8.83203125" style="90" customWidth="1"/>
    <col min="1285" max="1285" width="8.5" style="90" bestFit="1" customWidth="1"/>
    <col min="1286" max="1286" width="7.1640625" style="90" bestFit="1" customWidth="1"/>
    <col min="1287" max="1287" width="4.5" style="90" bestFit="1" customWidth="1"/>
    <col min="1288" max="1288" width="5.5" style="90" bestFit="1" customWidth="1"/>
    <col min="1289" max="1291" width="6.1640625" style="90" bestFit="1" customWidth="1"/>
    <col min="1292" max="1292" width="7.1640625" style="90" bestFit="1" customWidth="1"/>
    <col min="1293" max="1302" width="8.83203125" style="90" customWidth="1"/>
    <col min="1303" max="1303" width="10" style="90" bestFit="1" customWidth="1"/>
    <col min="1304" max="1527" width="8.83203125" style="90" customWidth="1"/>
    <col min="1528" max="1528" width="7.83203125" style="90" customWidth="1"/>
    <col min="1529" max="1529" width="7.5" style="90" customWidth="1"/>
    <col min="1530" max="1530" width="9" style="90" customWidth="1"/>
    <col min="1531" max="1531" width="8.33203125" style="90" customWidth="1"/>
    <col min="1532" max="1534" width="8.5" style="90" bestFit="1" customWidth="1"/>
    <col min="1535" max="1535" width="10" style="90" bestFit="1" customWidth="1"/>
    <col min="1536" max="1536" width="8.1640625" style="90" bestFit="1" customWidth="1"/>
    <col min="1537" max="1538" width="8.5" style="90" bestFit="1" customWidth="1"/>
    <col min="1539" max="1539" width="6" style="90" bestFit="1" customWidth="1"/>
    <col min="1540" max="1540" width="8.83203125" style="90" customWidth="1"/>
    <col min="1541" max="1541" width="8.5" style="90" bestFit="1" customWidth="1"/>
    <col min="1542" max="1542" width="7.1640625" style="90" bestFit="1" customWidth="1"/>
    <col min="1543" max="1543" width="4.5" style="90" bestFit="1" customWidth="1"/>
    <col min="1544" max="1544" width="5.5" style="90" bestFit="1" customWidth="1"/>
    <col min="1545" max="1547" width="6.1640625" style="90" bestFit="1" customWidth="1"/>
    <col min="1548" max="1548" width="7.1640625" style="90" bestFit="1" customWidth="1"/>
    <col min="1549" max="1558" width="8.83203125" style="90" customWidth="1"/>
    <col min="1559" max="1559" width="10" style="90" bestFit="1" customWidth="1"/>
    <col min="1560" max="1783" width="8.83203125" style="90" customWidth="1"/>
    <col min="1784" max="1784" width="7.83203125" style="90" customWidth="1"/>
    <col min="1785" max="1785" width="7.5" style="90" customWidth="1"/>
    <col min="1786" max="1786" width="9" style="90" customWidth="1"/>
    <col min="1787" max="1787" width="8.33203125" style="90" customWidth="1"/>
    <col min="1788" max="1790" width="8.5" style="90" bestFit="1" customWidth="1"/>
    <col min="1791" max="1791" width="10" style="90" bestFit="1" customWidth="1"/>
    <col min="1792" max="1792" width="8.1640625" style="90" bestFit="1" customWidth="1"/>
    <col min="1793" max="1794" width="8.5" style="90" bestFit="1" customWidth="1"/>
    <col min="1795" max="1795" width="6" style="90" bestFit="1" customWidth="1"/>
    <col min="1796" max="1796" width="8.83203125" style="90" customWidth="1"/>
    <col min="1797" max="1797" width="8.5" style="90" bestFit="1" customWidth="1"/>
    <col min="1798" max="1798" width="7.1640625" style="90" bestFit="1" customWidth="1"/>
    <col min="1799" max="1799" width="4.5" style="90" bestFit="1" customWidth="1"/>
    <col min="1800" max="1800" width="5.5" style="90" bestFit="1" customWidth="1"/>
    <col min="1801" max="1803" width="6.1640625" style="90" bestFit="1" customWidth="1"/>
    <col min="1804" max="1804" width="7.1640625" style="90" bestFit="1" customWidth="1"/>
    <col min="1805" max="1814" width="8.83203125" style="90" customWidth="1"/>
    <col min="1815" max="1815" width="10" style="90" bestFit="1" customWidth="1"/>
    <col min="1816" max="2039" width="8.83203125" style="90" customWidth="1"/>
    <col min="2040" max="2040" width="7.83203125" style="90" customWidth="1"/>
    <col min="2041" max="2041" width="7.5" style="90" customWidth="1"/>
    <col min="2042" max="2042" width="9" style="90" customWidth="1"/>
    <col min="2043" max="2043" width="8.33203125" style="90" customWidth="1"/>
    <col min="2044" max="2046" width="8.5" style="90" bestFit="1" customWidth="1"/>
    <col min="2047" max="2047" width="10" style="90" bestFit="1" customWidth="1"/>
    <col min="2048" max="2048" width="8.1640625" style="90" bestFit="1" customWidth="1"/>
    <col min="2049" max="2050" width="8.5" style="90" bestFit="1" customWidth="1"/>
    <col min="2051" max="2051" width="6" style="90" bestFit="1" customWidth="1"/>
    <col min="2052" max="2052" width="8.83203125" style="90" customWidth="1"/>
    <col min="2053" max="2053" width="8.5" style="90" bestFit="1" customWidth="1"/>
    <col min="2054" max="2054" width="7.1640625" style="90" bestFit="1" customWidth="1"/>
    <col min="2055" max="2055" width="4.5" style="90" bestFit="1" customWidth="1"/>
    <col min="2056" max="2056" width="5.5" style="90" bestFit="1" customWidth="1"/>
    <col min="2057" max="2059" width="6.1640625" style="90" bestFit="1" customWidth="1"/>
    <col min="2060" max="2060" width="7.1640625" style="90" bestFit="1" customWidth="1"/>
    <col min="2061" max="2070" width="8.83203125" style="90" customWidth="1"/>
    <col min="2071" max="2071" width="10" style="90" bestFit="1" customWidth="1"/>
    <col min="2072" max="2295" width="8.83203125" style="90" customWidth="1"/>
    <col min="2296" max="2296" width="7.83203125" style="90" customWidth="1"/>
    <col min="2297" max="2297" width="7.5" style="90" customWidth="1"/>
    <col min="2298" max="2298" width="9" style="90" customWidth="1"/>
    <col min="2299" max="2299" width="8.33203125" style="90" customWidth="1"/>
    <col min="2300" max="2302" width="8.5" style="90" bestFit="1" customWidth="1"/>
    <col min="2303" max="2303" width="10" style="90" bestFit="1" customWidth="1"/>
    <col min="2304" max="2304" width="8.1640625" style="90" bestFit="1" customWidth="1"/>
    <col min="2305" max="2306" width="8.5" style="90" bestFit="1" customWidth="1"/>
    <col min="2307" max="2307" width="6" style="90" bestFit="1" customWidth="1"/>
    <col min="2308" max="2308" width="8.83203125" style="90" customWidth="1"/>
    <col min="2309" max="2309" width="8.5" style="90" bestFit="1" customWidth="1"/>
    <col min="2310" max="2310" width="7.1640625" style="90" bestFit="1" customWidth="1"/>
    <col min="2311" max="2311" width="4.5" style="90" bestFit="1" customWidth="1"/>
    <col min="2312" max="2312" width="5.5" style="90" bestFit="1" customWidth="1"/>
    <col min="2313" max="2315" width="6.1640625" style="90" bestFit="1" customWidth="1"/>
    <col min="2316" max="2316" width="7.1640625" style="90" bestFit="1" customWidth="1"/>
    <col min="2317" max="2326" width="8.83203125" style="90" customWidth="1"/>
    <col min="2327" max="2327" width="10" style="90" bestFit="1" customWidth="1"/>
    <col min="2328" max="2551" width="8.83203125" style="90" customWidth="1"/>
    <col min="2552" max="2552" width="7.83203125" style="90" customWidth="1"/>
    <col min="2553" max="2553" width="7.5" style="90" customWidth="1"/>
    <col min="2554" max="2554" width="9" style="90" customWidth="1"/>
    <col min="2555" max="2555" width="8.33203125" style="90" customWidth="1"/>
    <col min="2556" max="2558" width="8.5" style="90" bestFit="1" customWidth="1"/>
    <col min="2559" max="2559" width="10" style="90" bestFit="1" customWidth="1"/>
    <col min="2560" max="2560" width="8.1640625" style="90" bestFit="1" customWidth="1"/>
    <col min="2561" max="2562" width="8.5" style="90" bestFit="1" customWidth="1"/>
    <col min="2563" max="2563" width="6" style="90" bestFit="1" customWidth="1"/>
    <col min="2564" max="2564" width="8.83203125" style="90" customWidth="1"/>
    <col min="2565" max="2565" width="8.5" style="90" bestFit="1" customWidth="1"/>
    <col min="2566" max="2566" width="7.1640625" style="90" bestFit="1" customWidth="1"/>
    <col min="2567" max="2567" width="4.5" style="90" bestFit="1" customWidth="1"/>
    <col min="2568" max="2568" width="5.5" style="90" bestFit="1" customWidth="1"/>
    <col min="2569" max="2571" width="6.1640625" style="90" bestFit="1" customWidth="1"/>
    <col min="2572" max="2572" width="7.1640625" style="90" bestFit="1" customWidth="1"/>
    <col min="2573" max="2582" width="8.83203125" style="90" customWidth="1"/>
    <col min="2583" max="2583" width="10" style="90" bestFit="1" customWidth="1"/>
    <col min="2584" max="2807" width="8.83203125" style="90" customWidth="1"/>
    <col min="2808" max="2808" width="7.83203125" style="90" customWidth="1"/>
    <col min="2809" max="2809" width="7.5" style="90" customWidth="1"/>
    <col min="2810" max="2810" width="9" style="90" customWidth="1"/>
    <col min="2811" max="2811" width="8.33203125" style="90" customWidth="1"/>
    <col min="2812" max="2814" width="8.5" style="90" bestFit="1" customWidth="1"/>
    <col min="2815" max="2815" width="10" style="90" bestFit="1" customWidth="1"/>
    <col min="2816" max="2816" width="8.1640625" style="90" bestFit="1" customWidth="1"/>
    <col min="2817" max="2818" width="8.5" style="90" bestFit="1" customWidth="1"/>
    <col min="2819" max="2819" width="6" style="90" bestFit="1" customWidth="1"/>
    <col min="2820" max="2820" width="8.83203125" style="90" customWidth="1"/>
    <col min="2821" max="2821" width="8.5" style="90" bestFit="1" customWidth="1"/>
    <col min="2822" max="2822" width="7.1640625" style="90" bestFit="1" customWidth="1"/>
    <col min="2823" max="2823" width="4.5" style="90" bestFit="1" customWidth="1"/>
    <col min="2824" max="2824" width="5.5" style="90" bestFit="1" customWidth="1"/>
    <col min="2825" max="2827" width="6.1640625" style="90" bestFit="1" customWidth="1"/>
    <col min="2828" max="2828" width="7.1640625" style="90" bestFit="1" customWidth="1"/>
    <col min="2829" max="2838" width="8.83203125" style="90" customWidth="1"/>
    <col min="2839" max="2839" width="10" style="90" bestFit="1" customWidth="1"/>
    <col min="2840" max="3063" width="8.83203125" style="90" customWidth="1"/>
    <col min="3064" max="3064" width="7.83203125" style="90" customWidth="1"/>
    <col min="3065" max="3065" width="7.5" style="90" customWidth="1"/>
    <col min="3066" max="3066" width="9" style="90" customWidth="1"/>
    <col min="3067" max="3067" width="8.33203125" style="90" customWidth="1"/>
    <col min="3068" max="3070" width="8.5" style="90" bestFit="1" customWidth="1"/>
    <col min="3071" max="3071" width="10" style="90" bestFit="1" customWidth="1"/>
    <col min="3072" max="3072" width="8.1640625" style="90" bestFit="1" customWidth="1"/>
    <col min="3073" max="3074" width="8.5" style="90" bestFit="1" customWidth="1"/>
    <col min="3075" max="3075" width="6" style="90" bestFit="1" customWidth="1"/>
    <col min="3076" max="3076" width="8.83203125" style="90" customWidth="1"/>
    <col min="3077" max="3077" width="8.5" style="90" bestFit="1" customWidth="1"/>
    <col min="3078" max="3078" width="7.1640625" style="90" bestFit="1" customWidth="1"/>
    <col min="3079" max="3079" width="4.5" style="90" bestFit="1" customWidth="1"/>
    <col min="3080" max="3080" width="5.5" style="90" bestFit="1" customWidth="1"/>
    <col min="3081" max="3083" width="6.1640625" style="90" bestFit="1" customWidth="1"/>
    <col min="3084" max="3084" width="7.1640625" style="90" bestFit="1" customWidth="1"/>
    <col min="3085" max="3094" width="8.83203125" style="90" customWidth="1"/>
    <col min="3095" max="3095" width="10" style="90" bestFit="1" customWidth="1"/>
    <col min="3096" max="3319" width="8.83203125" style="90" customWidth="1"/>
    <col min="3320" max="3320" width="7.83203125" style="90" customWidth="1"/>
    <col min="3321" max="3321" width="7.5" style="90" customWidth="1"/>
    <col min="3322" max="3322" width="9" style="90" customWidth="1"/>
    <col min="3323" max="3323" width="8.33203125" style="90" customWidth="1"/>
    <col min="3324" max="3326" width="8.5" style="90" bestFit="1" customWidth="1"/>
    <col min="3327" max="3327" width="10" style="90" bestFit="1" customWidth="1"/>
    <col min="3328" max="3328" width="8.1640625" style="90" bestFit="1" customWidth="1"/>
    <col min="3329" max="3330" width="8.5" style="90" bestFit="1" customWidth="1"/>
    <col min="3331" max="3331" width="6" style="90" bestFit="1" customWidth="1"/>
    <col min="3332" max="3332" width="8.83203125" style="90" customWidth="1"/>
    <col min="3333" max="3333" width="8.5" style="90" bestFit="1" customWidth="1"/>
    <col min="3334" max="3334" width="7.1640625" style="90" bestFit="1" customWidth="1"/>
    <col min="3335" max="3335" width="4.5" style="90" bestFit="1" customWidth="1"/>
    <col min="3336" max="3336" width="5.5" style="90" bestFit="1" customWidth="1"/>
    <col min="3337" max="3339" width="6.1640625" style="90" bestFit="1" customWidth="1"/>
    <col min="3340" max="3340" width="7.1640625" style="90" bestFit="1" customWidth="1"/>
    <col min="3341" max="3350" width="8.83203125" style="90" customWidth="1"/>
    <col min="3351" max="3351" width="10" style="90" bestFit="1" customWidth="1"/>
    <col min="3352" max="3575" width="8.83203125" style="90" customWidth="1"/>
    <col min="3576" max="3576" width="7.83203125" style="90" customWidth="1"/>
    <col min="3577" max="3577" width="7.5" style="90" customWidth="1"/>
    <col min="3578" max="3578" width="9" style="90" customWidth="1"/>
    <col min="3579" max="3579" width="8.33203125" style="90" customWidth="1"/>
    <col min="3580" max="3582" width="8.5" style="90" bestFit="1" customWidth="1"/>
    <col min="3583" max="3583" width="10" style="90" bestFit="1" customWidth="1"/>
    <col min="3584" max="3584" width="8.1640625" style="90" bestFit="1" customWidth="1"/>
    <col min="3585" max="3586" width="8.5" style="90" bestFit="1" customWidth="1"/>
    <col min="3587" max="3587" width="6" style="90" bestFit="1" customWidth="1"/>
    <col min="3588" max="3588" width="8.83203125" style="90" customWidth="1"/>
    <col min="3589" max="3589" width="8.5" style="90" bestFit="1" customWidth="1"/>
    <col min="3590" max="3590" width="7.1640625" style="90" bestFit="1" customWidth="1"/>
    <col min="3591" max="3591" width="4.5" style="90" bestFit="1" customWidth="1"/>
    <col min="3592" max="3592" width="5.5" style="90" bestFit="1" customWidth="1"/>
    <col min="3593" max="3595" width="6.1640625" style="90" bestFit="1" customWidth="1"/>
    <col min="3596" max="3596" width="7.1640625" style="90" bestFit="1" customWidth="1"/>
    <col min="3597" max="3606" width="8.83203125" style="90" customWidth="1"/>
    <col min="3607" max="3607" width="10" style="90" bestFit="1" customWidth="1"/>
    <col min="3608" max="3831" width="8.83203125" style="90" customWidth="1"/>
    <col min="3832" max="3832" width="7.83203125" style="90" customWidth="1"/>
    <col min="3833" max="3833" width="7.5" style="90" customWidth="1"/>
    <col min="3834" max="3834" width="9" style="90" customWidth="1"/>
    <col min="3835" max="3835" width="8.33203125" style="90" customWidth="1"/>
    <col min="3836" max="3838" width="8.5" style="90" bestFit="1" customWidth="1"/>
    <col min="3839" max="3839" width="10" style="90" bestFit="1" customWidth="1"/>
    <col min="3840" max="3840" width="8.1640625" style="90" bestFit="1" customWidth="1"/>
    <col min="3841" max="3842" width="8.5" style="90" bestFit="1" customWidth="1"/>
    <col min="3843" max="3843" width="6" style="90" bestFit="1" customWidth="1"/>
    <col min="3844" max="3844" width="8.83203125" style="90" customWidth="1"/>
    <col min="3845" max="3845" width="8.5" style="90" bestFit="1" customWidth="1"/>
    <col min="3846" max="3846" width="7.1640625" style="90" bestFit="1" customWidth="1"/>
    <col min="3847" max="3847" width="4.5" style="90" bestFit="1" customWidth="1"/>
    <col min="3848" max="3848" width="5.5" style="90" bestFit="1" customWidth="1"/>
    <col min="3849" max="3851" width="6.1640625" style="90" bestFit="1" customWidth="1"/>
    <col min="3852" max="3852" width="7.1640625" style="90" bestFit="1" customWidth="1"/>
    <col min="3853" max="3862" width="8.83203125" style="90" customWidth="1"/>
    <col min="3863" max="3863" width="10" style="90" bestFit="1" customWidth="1"/>
    <col min="3864" max="4087" width="8.83203125" style="90" customWidth="1"/>
    <col min="4088" max="4088" width="7.83203125" style="90" customWidth="1"/>
    <col min="4089" max="4089" width="7.5" style="90" customWidth="1"/>
    <col min="4090" max="4090" width="9" style="90" customWidth="1"/>
    <col min="4091" max="4091" width="8.33203125" style="90" customWidth="1"/>
    <col min="4092" max="4094" width="8.5" style="90" bestFit="1" customWidth="1"/>
    <col min="4095" max="4095" width="10" style="90" bestFit="1" customWidth="1"/>
    <col min="4096" max="4096" width="8.1640625" style="90" bestFit="1" customWidth="1"/>
    <col min="4097" max="4098" width="8.5" style="90" bestFit="1" customWidth="1"/>
    <col min="4099" max="4099" width="6" style="90" bestFit="1" customWidth="1"/>
    <col min="4100" max="4100" width="8.83203125" style="90" customWidth="1"/>
    <col min="4101" max="4101" width="8.5" style="90" bestFit="1" customWidth="1"/>
    <col min="4102" max="4102" width="7.1640625" style="90" bestFit="1" customWidth="1"/>
    <col min="4103" max="4103" width="4.5" style="90" bestFit="1" customWidth="1"/>
    <col min="4104" max="4104" width="5.5" style="90" bestFit="1" customWidth="1"/>
    <col min="4105" max="4107" width="6.1640625" style="90" bestFit="1" customWidth="1"/>
    <col min="4108" max="4108" width="7.1640625" style="90" bestFit="1" customWidth="1"/>
    <col min="4109" max="4118" width="8.83203125" style="90" customWidth="1"/>
    <col min="4119" max="4119" width="10" style="90" bestFit="1" customWidth="1"/>
    <col min="4120" max="4343" width="8.83203125" style="90" customWidth="1"/>
    <col min="4344" max="4344" width="7.83203125" style="90" customWidth="1"/>
    <col min="4345" max="4345" width="7.5" style="90" customWidth="1"/>
    <col min="4346" max="4346" width="9" style="90" customWidth="1"/>
    <col min="4347" max="4347" width="8.33203125" style="90" customWidth="1"/>
    <col min="4348" max="4350" width="8.5" style="90" bestFit="1" customWidth="1"/>
    <col min="4351" max="4351" width="10" style="90" bestFit="1" customWidth="1"/>
    <col min="4352" max="4352" width="8.1640625" style="90" bestFit="1" customWidth="1"/>
    <col min="4353" max="4354" width="8.5" style="90" bestFit="1" customWidth="1"/>
    <col min="4355" max="4355" width="6" style="90" bestFit="1" customWidth="1"/>
    <col min="4356" max="4356" width="8.83203125" style="90" customWidth="1"/>
    <col min="4357" max="4357" width="8.5" style="90" bestFit="1" customWidth="1"/>
    <col min="4358" max="4358" width="7.1640625" style="90" bestFit="1" customWidth="1"/>
    <col min="4359" max="4359" width="4.5" style="90" bestFit="1" customWidth="1"/>
    <col min="4360" max="4360" width="5.5" style="90" bestFit="1" customWidth="1"/>
    <col min="4361" max="4363" width="6.1640625" style="90" bestFit="1" customWidth="1"/>
    <col min="4364" max="4364" width="7.1640625" style="90" bestFit="1" customWidth="1"/>
    <col min="4365" max="4374" width="8.83203125" style="90" customWidth="1"/>
    <col min="4375" max="4375" width="10" style="90" bestFit="1" customWidth="1"/>
    <col min="4376" max="4599" width="8.83203125" style="90" customWidth="1"/>
    <col min="4600" max="4600" width="7.83203125" style="90" customWidth="1"/>
    <col min="4601" max="4601" width="7.5" style="90" customWidth="1"/>
    <col min="4602" max="4602" width="9" style="90" customWidth="1"/>
    <col min="4603" max="4603" width="8.33203125" style="90" customWidth="1"/>
    <col min="4604" max="4606" width="8.5" style="90" bestFit="1" customWidth="1"/>
    <col min="4607" max="4607" width="10" style="90" bestFit="1" customWidth="1"/>
    <col min="4608" max="4608" width="8.1640625" style="90" bestFit="1" customWidth="1"/>
    <col min="4609" max="4610" width="8.5" style="90" bestFit="1" customWidth="1"/>
    <col min="4611" max="4611" width="6" style="90" bestFit="1" customWidth="1"/>
    <col min="4612" max="4612" width="8.83203125" style="90" customWidth="1"/>
    <col min="4613" max="4613" width="8.5" style="90" bestFit="1" customWidth="1"/>
    <col min="4614" max="4614" width="7.1640625" style="90" bestFit="1" customWidth="1"/>
    <col min="4615" max="4615" width="4.5" style="90" bestFit="1" customWidth="1"/>
    <col min="4616" max="4616" width="5.5" style="90" bestFit="1" customWidth="1"/>
    <col min="4617" max="4619" width="6.1640625" style="90" bestFit="1" customWidth="1"/>
    <col min="4620" max="4620" width="7.1640625" style="90" bestFit="1" customWidth="1"/>
    <col min="4621" max="4630" width="8.83203125" style="90" customWidth="1"/>
    <col min="4631" max="4631" width="10" style="90" bestFit="1" customWidth="1"/>
    <col min="4632" max="4855" width="8.83203125" style="90" customWidth="1"/>
    <col min="4856" max="4856" width="7.83203125" style="90" customWidth="1"/>
    <col min="4857" max="4857" width="7.5" style="90" customWidth="1"/>
    <col min="4858" max="4858" width="9" style="90" customWidth="1"/>
    <col min="4859" max="4859" width="8.33203125" style="90" customWidth="1"/>
    <col min="4860" max="4862" width="8.5" style="90" bestFit="1" customWidth="1"/>
    <col min="4863" max="4863" width="10" style="90" bestFit="1" customWidth="1"/>
    <col min="4864" max="4864" width="8.1640625" style="90" bestFit="1" customWidth="1"/>
    <col min="4865" max="4866" width="8.5" style="90" bestFit="1" customWidth="1"/>
    <col min="4867" max="4867" width="6" style="90" bestFit="1" customWidth="1"/>
    <col min="4868" max="4868" width="8.83203125" style="90" customWidth="1"/>
    <col min="4869" max="4869" width="8.5" style="90" bestFit="1" customWidth="1"/>
    <col min="4870" max="4870" width="7.1640625" style="90" bestFit="1" customWidth="1"/>
    <col min="4871" max="4871" width="4.5" style="90" bestFit="1" customWidth="1"/>
    <col min="4872" max="4872" width="5.5" style="90" bestFit="1" customWidth="1"/>
    <col min="4873" max="4875" width="6.1640625" style="90" bestFit="1" customWidth="1"/>
    <col min="4876" max="4876" width="7.1640625" style="90" bestFit="1" customWidth="1"/>
    <col min="4877" max="4886" width="8.83203125" style="90" customWidth="1"/>
    <col min="4887" max="4887" width="10" style="90" bestFit="1" customWidth="1"/>
    <col min="4888" max="5111" width="8.83203125" style="90" customWidth="1"/>
    <col min="5112" max="5112" width="7.83203125" style="90" customWidth="1"/>
    <col min="5113" max="5113" width="7.5" style="90" customWidth="1"/>
    <col min="5114" max="5114" width="9" style="90" customWidth="1"/>
    <col min="5115" max="5115" width="8.33203125" style="90" customWidth="1"/>
    <col min="5116" max="5118" width="8.5" style="90" bestFit="1" customWidth="1"/>
    <col min="5119" max="5119" width="10" style="90" bestFit="1" customWidth="1"/>
    <col min="5120" max="5120" width="8.1640625" style="90" bestFit="1" customWidth="1"/>
    <col min="5121" max="5122" width="8.5" style="90" bestFit="1" customWidth="1"/>
    <col min="5123" max="5123" width="6" style="90" bestFit="1" customWidth="1"/>
    <col min="5124" max="5124" width="8.83203125" style="90" customWidth="1"/>
    <col min="5125" max="5125" width="8.5" style="90" bestFit="1" customWidth="1"/>
    <col min="5126" max="5126" width="7.1640625" style="90" bestFit="1" customWidth="1"/>
    <col min="5127" max="5127" width="4.5" style="90" bestFit="1" customWidth="1"/>
    <col min="5128" max="5128" width="5.5" style="90" bestFit="1" customWidth="1"/>
    <col min="5129" max="5131" width="6.1640625" style="90" bestFit="1" customWidth="1"/>
    <col min="5132" max="5132" width="7.1640625" style="90" bestFit="1" customWidth="1"/>
    <col min="5133" max="5142" width="8.83203125" style="90" customWidth="1"/>
    <col min="5143" max="5143" width="10" style="90" bestFit="1" customWidth="1"/>
    <col min="5144" max="5367" width="8.83203125" style="90" customWidth="1"/>
    <col min="5368" max="5368" width="7.83203125" style="90" customWidth="1"/>
    <col min="5369" max="5369" width="7.5" style="90" customWidth="1"/>
    <col min="5370" max="5370" width="9" style="90" customWidth="1"/>
    <col min="5371" max="5371" width="8.33203125" style="90" customWidth="1"/>
    <col min="5372" max="5374" width="8.5" style="90" bestFit="1" customWidth="1"/>
    <col min="5375" max="5375" width="10" style="90" bestFit="1" customWidth="1"/>
    <col min="5376" max="5376" width="8.1640625" style="90" bestFit="1" customWidth="1"/>
    <col min="5377" max="5378" width="8.5" style="90" bestFit="1" customWidth="1"/>
    <col min="5379" max="5379" width="6" style="90" bestFit="1" customWidth="1"/>
    <col min="5380" max="5380" width="8.83203125" style="90" customWidth="1"/>
    <col min="5381" max="5381" width="8.5" style="90" bestFit="1" customWidth="1"/>
    <col min="5382" max="5382" width="7.1640625" style="90" bestFit="1" customWidth="1"/>
    <col min="5383" max="5383" width="4.5" style="90" bestFit="1" customWidth="1"/>
    <col min="5384" max="5384" width="5.5" style="90" bestFit="1" customWidth="1"/>
    <col min="5385" max="5387" width="6.1640625" style="90" bestFit="1" customWidth="1"/>
    <col min="5388" max="5388" width="7.1640625" style="90" bestFit="1" customWidth="1"/>
    <col min="5389" max="5398" width="8.83203125" style="90" customWidth="1"/>
    <col min="5399" max="5399" width="10" style="90" bestFit="1" customWidth="1"/>
    <col min="5400" max="5623" width="8.83203125" style="90" customWidth="1"/>
    <col min="5624" max="5624" width="7.83203125" style="90" customWidth="1"/>
    <col min="5625" max="5625" width="7.5" style="90" customWidth="1"/>
    <col min="5626" max="5626" width="9" style="90" customWidth="1"/>
    <col min="5627" max="5627" width="8.33203125" style="90" customWidth="1"/>
    <col min="5628" max="5630" width="8.5" style="90" bestFit="1" customWidth="1"/>
    <col min="5631" max="5631" width="10" style="90" bestFit="1" customWidth="1"/>
    <col min="5632" max="5632" width="8.1640625" style="90" bestFit="1" customWidth="1"/>
    <col min="5633" max="5634" width="8.5" style="90" bestFit="1" customWidth="1"/>
    <col min="5635" max="5635" width="6" style="90" bestFit="1" customWidth="1"/>
    <col min="5636" max="5636" width="8.83203125" style="90" customWidth="1"/>
    <col min="5637" max="5637" width="8.5" style="90" bestFit="1" customWidth="1"/>
    <col min="5638" max="5638" width="7.1640625" style="90" bestFit="1" customWidth="1"/>
    <col min="5639" max="5639" width="4.5" style="90" bestFit="1" customWidth="1"/>
    <col min="5640" max="5640" width="5.5" style="90" bestFit="1" customWidth="1"/>
    <col min="5641" max="5643" width="6.1640625" style="90" bestFit="1" customWidth="1"/>
    <col min="5644" max="5644" width="7.1640625" style="90" bestFit="1" customWidth="1"/>
    <col min="5645" max="5654" width="8.83203125" style="90" customWidth="1"/>
    <col min="5655" max="5655" width="10" style="90" bestFit="1" customWidth="1"/>
    <col min="5656" max="5879" width="8.83203125" style="90" customWidth="1"/>
    <col min="5880" max="5880" width="7.83203125" style="90" customWidth="1"/>
    <col min="5881" max="5881" width="7.5" style="90" customWidth="1"/>
    <col min="5882" max="5882" width="9" style="90" customWidth="1"/>
    <col min="5883" max="5883" width="8.33203125" style="90" customWidth="1"/>
    <col min="5884" max="5886" width="8.5" style="90" bestFit="1" customWidth="1"/>
    <col min="5887" max="5887" width="10" style="90" bestFit="1" customWidth="1"/>
    <col min="5888" max="5888" width="8.1640625" style="90" bestFit="1" customWidth="1"/>
    <col min="5889" max="5890" width="8.5" style="90" bestFit="1" customWidth="1"/>
    <col min="5891" max="5891" width="6" style="90" bestFit="1" customWidth="1"/>
    <col min="5892" max="5892" width="8.83203125" style="90" customWidth="1"/>
    <col min="5893" max="5893" width="8.5" style="90" bestFit="1" customWidth="1"/>
    <col min="5894" max="5894" width="7.1640625" style="90" bestFit="1" customWidth="1"/>
    <col min="5895" max="5895" width="4.5" style="90" bestFit="1" customWidth="1"/>
    <col min="5896" max="5896" width="5.5" style="90" bestFit="1" customWidth="1"/>
    <col min="5897" max="5899" width="6.1640625" style="90" bestFit="1" customWidth="1"/>
    <col min="5900" max="5900" width="7.1640625" style="90" bestFit="1" customWidth="1"/>
    <col min="5901" max="5910" width="8.83203125" style="90" customWidth="1"/>
    <col min="5911" max="5911" width="10" style="90" bestFit="1" customWidth="1"/>
    <col min="5912" max="6135" width="8.83203125" style="90" customWidth="1"/>
    <col min="6136" max="6136" width="7.83203125" style="90" customWidth="1"/>
    <col min="6137" max="6137" width="7.5" style="90" customWidth="1"/>
    <col min="6138" max="6138" width="9" style="90" customWidth="1"/>
    <col min="6139" max="6139" width="8.33203125" style="90" customWidth="1"/>
    <col min="6140" max="6142" width="8.5" style="90" bestFit="1" customWidth="1"/>
    <col min="6143" max="6143" width="10" style="90" bestFit="1" customWidth="1"/>
    <col min="6144" max="6144" width="8.1640625" style="90" bestFit="1" customWidth="1"/>
    <col min="6145" max="6146" width="8.5" style="90" bestFit="1" customWidth="1"/>
    <col min="6147" max="6147" width="6" style="90" bestFit="1" customWidth="1"/>
    <col min="6148" max="6148" width="8.83203125" style="90" customWidth="1"/>
    <col min="6149" max="6149" width="8.5" style="90" bestFit="1" customWidth="1"/>
    <col min="6150" max="6150" width="7.1640625" style="90" bestFit="1" customWidth="1"/>
    <col min="6151" max="6151" width="4.5" style="90" bestFit="1" customWidth="1"/>
    <col min="6152" max="6152" width="5.5" style="90" bestFit="1" customWidth="1"/>
    <col min="6153" max="6155" width="6.1640625" style="90" bestFit="1" customWidth="1"/>
    <col min="6156" max="6156" width="7.1640625" style="90" bestFit="1" customWidth="1"/>
    <col min="6157" max="6166" width="8.83203125" style="90" customWidth="1"/>
    <col min="6167" max="6167" width="10" style="90" bestFit="1" customWidth="1"/>
    <col min="6168" max="6391" width="8.83203125" style="90" customWidth="1"/>
    <col min="6392" max="6392" width="7.83203125" style="90" customWidth="1"/>
    <col min="6393" max="6393" width="7.5" style="90" customWidth="1"/>
    <col min="6394" max="6394" width="9" style="90" customWidth="1"/>
    <col min="6395" max="6395" width="8.33203125" style="90" customWidth="1"/>
    <col min="6396" max="6398" width="8.5" style="90" bestFit="1" customWidth="1"/>
    <col min="6399" max="6399" width="10" style="90" bestFit="1" customWidth="1"/>
    <col min="6400" max="6400" width="8.1640625" style="90" bestFit="1" customWidth="1"/>
    <col min="6401" max="6402" width="8.5" style="90" bestFit="1" customWidth="1"/>
    <col min="6403" max="6403" width="6" style="90" bestFit="1" customWidth="1"/>
    <col min="6404" max="6404" width="8.83203125" style="90" customWidth="1"/>
    <col min="6405" max="6405" width="8.5" style="90" bestFit="1" customWidth="1"/>
    <col min="6406" max="6406" width="7.1640625" style="90" bestFit="1" customWidth="1"/>
    <col min="6407" max="6407" width="4.5" style="90" bestFit="1" customWidth="1"/>
    <col min="6408" max="6408" width="5.5" style="90" bestFit="1" customWidth="1"/>
    <col min="6409" max="6411" width="6.1640625" style="90" bestFit="1" customWidth="1"/>
    <col min="6412" max="6412" width="7.1640625" style="90" bestFit="1" customWidth="1"/>
    <col min="6413" max="6422" width="8.83203125" style="90" customWidth="1"/>
    <col min="6423" max="6423" width="10" style="90" bestFit="1" customWidth="1"/>
    <col min="6424" max="6647" width="8.83203125" style="90" customWidth="1"/>
    <col min="6648" max="6648" width="7.83203125" style="90" customWidth="1"/>
    <col min="6649" max="6649" width="7.5" style="90" customWidth="1"/>
    <col min="6650" max="6650" width="9" style="90" customWidth="1"/>
    <col min="6651" max="6651" width="8.33203125" style="90" customWidth="1"/>
    <col min="6652" max="6654" width="8.5" style="90" bestFit="1" customWidth="1"/>
    <col min="6655" max="6655" width="10" style="90" bestFit="1" customWidth="1"/>
    <col min="6656" max="6656" width="8.1640625" style="90" bestFit="1" customWidth="1"/>
    <col min="6657" max="6658" width="8.5" style="90" bestFit="1" customWidth="1"/>
    <col min="6659" max="6659" width="6" style="90" bestFit="1" customWidth="1"/>
    <col min="6660" max="6660" width="8.83203125" style="90" customWidth="1"/>
    <col min="6661" max="6661" width="8.5" style="90" bestFit="1" customWidth="1"/>
    <col min="6662" max="6662" width="7.1640625" style="90" bestFit="1" customWidth="1"/>
    <col min="6663" max="6663" width="4.5" style="90" bestFit="1" customWidth="1"/>
    <col min="6664" max="6664" width="5.5" style="90" bestFit="1" customWidth="1"/>
    <col min="6665" max="6667" width="6.1640625" style="90" bestFit="1" customWidth="1"/>
    <col min="6668" max="6668" width="7.1640625" style="90" bestFit="1" customWidth="1"/>
    <col min="6669" max="6678" width="8.83203125" style="90" customWidth="1"/>
    <col min="6679" max="6679" width="10" style="90" bestFit="1" customWidth="1"/>
    <col min="6680" max="6903" width="8.83203125" style="90" customWidth="1"/>
    <col min="6904" max="6904" width="7.83203125" style="90" customWidth="1"/>
    <col min="6905" max="6905" width="7.5" style="90" customWidth="1"/>
    <col min="6906" max="6906" width="9" style="90" customWidth="1"/>
    <col min="6907" max="6907" width="8.33203125" style="90" customWidth="1"/>
    <col min="6908" max="6910" width="8.5" style="90" bestFit="1" customWidth="1"/>
    <col min="6911" max="6911" width="10" style="90" bestFit="1" customWidth="1"/>
    <col min="6912" max="6912" width="8.1640625" style="90" bestFit="1" customWidth="1"/>
    <col min="6913" max="6914" width="8.5" style="90" bestFit="1" customWidth="1"/>
    <col min="6915" max="6915" width="6" style="90" bestFit="1" customWidth="1"/>
    <col min="6916" max="6916" width="8.83203125" style="90" customWidth="1"/>
    <col min="6917" max="6917" width="8.5" style="90" bestFit="1" customWidth="1"/>
    <col min="6918" max="6918" width="7.1640625" style="90" bestFit="1" customWidth="1"/>
    <col min="6919" max="6919" width="4.5" style="90" bestFit="1" customWidth="1"/>
    <col min="6920" max="6920" width="5.5" style="90" bestFit="1" customWidth="1"/>
    <col min="6921" max="6923" width="6.1640625" style="90" bestFit="1" customWidth="1"/>
    <col min="6924" max="6924" width="7.1640625" style="90" bestFit="1" customWidth="1"/>
    <col min="6925" max="6934" width="8.83203125" style="90" customWidth="1"/>
    <col min="6935" max="6935" width="10" style="90" bestFit="1" customWidth="1"/>
    <col min="6936" max="7159" width="8.83203125" style="90" customWidth="1"/>
    <col min="7160" max="7160" width="7.83203125" style="90" customWidth="1"/>
    <col min="7161" max="7161" width="7.5" style="90" customWidth="1"/>
    <col min="7162" max="7162" width="9" style="90" customWidth="1"/>
    <col min="7163" max="7163" width="8.33203125" style="90" customWidth="1"/>
    <col min="7164" max="7166" width="8.5" style="90" bestFit="1" customWidth="1"/>
    <col min="7167" max="7167" width="10" style="90" bestFit="1" customWidth="1"/>
    <col min="7168" max="7168" width="8.1640625" style="90" bestFit="1" customWidth="1"/>
    <col min="7169" max="7170" width="8.5" style="90" bestFit="1" customWidth="1"/>
    <col min="7171" max="7171" width="6" style="90" bestFit="1" customWidth="1"/>
    <col min="7172" max="7172" width="8.83203125" style="90" customWidth="1"/>
    <col min="7173" max="7173" width="8.5" style="90" bestFit="1" customWidth="1"/>
    <col min="7174" max="7174" width="7.1640625" style="90" bestFit="1" customWidth="1"/>
    <col min="7175" max="7175" width="4.5" style="90" bestFit="1" customWidth="1"/>
    <col min="7176" max="7176" width="5.5" style="90" bestFit="1" customWidth="1"/>
    <col min="7177" max="7179" width="6.1640625" style="90" bestFit="1" customWidth="1"/>
    <col min="7180" max="7180" width="7.1640625" style="90" bestFit="1" customWidth="1"/>
    <col min="7181" max="7190" width="8.83203125" style="90" customWidth="1"/>
    <col min="7191" max="7191" width="10" style="90" bestFit="1" customWidth="1"/>
    <col min="7192" max="7415" width="8.83203125" style="90" customWidth="1"/>
    <col min="7416" max="7416" width="7.83203125" style="90" customWidth="1"/>
    <col min="7417" max="7417" width="7.5" style="90" customWidth="1"/>
    <col min="7418" max="7418" width="9" style="90" customWidth="1"/>
    <col min="7419" max="7419" width="8.33203125" style="90" customWidth="1"/>
    <col min="7420" max="7422" width="8.5" style="90" bestFit="1" customWidth="1"/>
    <col min="7423" max="7423" width="10" style="90" bestFit="1" customWidth="1"/>
    <col min="7424" max="7424" width="8.1640625" style="90" bestFit="1" customWidth="1"/>
    <col min="7425" max="7426" width="8.5" style="90" bestFit="1" customWidth="1"/>
    <col min="7427" max="7427" width="6" style="90" bestFit="1" customWidth="1"/>
    <col min="7428" max="7428" width="8.83203125" style="90" customWidth="1"/>
    <col min="7429" max="7429" width="8.5" style="90" bestFit="1" customWidth="1"/>
    <col min="7430" max="7430" width="7.1640625" style="90" bestFit="1" customWidth="1"/>
    <col min="7431" max="7431" width="4.5" style="90" bestFit="1" customWidth="1"/>
    <col min="7432" max="7432" width="5.5" style="90" bestFit="1" customWidth="1"/>
    <col min="7433" max="7435" width="6.1640625" style="90" bestFit="1" customWidth="1"/>
    <col min="7436" max="7436" width="7.1640625" style="90" bestFit="1" customWidth="1"/>
    <col min="7437" max="7446" width="8.83203125" style="90" customWidth="1"/>
    <col min="7447" max="7447" width="10" style="90" bestFit="1" customWidth="1"/>
    <col min="7448" max="7671" width="8.83203125" style="90" customWidth="1"/>
    <col min="7672" max="7672" width="7.83203125" style="90" customWidth="1"/>
    <col min="7673" max="7673" width="7.5" style="90" customWidth="1"/>
    <col min="7674" max="7674" width="9" style="90" customWidth="1"/>
    <col min="7675" max="7675" width="8.33203125" style="90" customWidth="1"/>
    <col min="7676" max="7678" width="8.5" style="90" bestFit="1" customWidth="1"/>
    <col min="7679" max="7679" width="10" style="90" bestFit="1" customWidth="1"/>
    <col min="7680" max="7680" width="8.1640625" style="90" bestFit="1" customWidth="1"/>
    <col min="7681" max="7682" width="8.5" style="90" bestFit="1" customWidth="1"/>
    <col min="7683" max="7683" width="6" style="90" bestFit="1" customWidth="1"/>
    <col min="7684" max="7684" width="8.83203125" style="90" customWidth="1"/>
    <col min="7685" max="7685" width="8.5" style="90" bestFit="1" customWidth="1"/>
    <col min="7686" max="7686" width="7.1640625" style="90" bestFit="1" customWidth="1"/>
    <col min="7687" max="7687" width="4.5" style="90" bestFit="1" customWidth="1"/>
    <col min="7688" max="7688" width="5.5" style="90" bestFit="1" customWidth="1"/>
    <col min="7689" max="7691" width="6.1640625" style="90" bestFit="1" customWidth="1"/>
    <col min="7692" max="7692" width="7.1640625" style="90" bestFit="1" customWidth="1"/>
    <col min="7693" max="7702" width="8.83203125" style="90" customWidth="1"/>
    <col min="7703" max="7703" width="10" style="90" bestFit="1" customWidth="1"/>
    <col min="7704" max="7927" width="8.83203125" style="90" customWidth="1"/>
    <col min="7928" max="7928" width="7.83203125" style="90" customWidth="1"/>
    <col min="7929" max="7929" width="7.5" style="90" customWidth="1"/>
    <col min="7930" max="7930" width="9" style="90" customWidth="1"/>
    <col min="7931" max="7931" width="8.33203125" style="90" customWidth="1"/>
    <col min="7932" max="7934" width="8.5" style="90" bestFit="1" customWidth="1"/>
    <col min="7935" max="7935" width="10" style="90" bestFit="1" customWidth="1"/>
    <col min="7936" max="7936" width="8.1640625" style="90" bestFit="1" customWidth="1"/>
    <col min="7937" max="7938" width="8.5" style="90" bestFit="1" customWidth="1"/>
    <col min="7939" max="7939" width="6" style="90" bestFit="1" customWidth="1"/>
    <col min="7940" max="7940" width="8.83203125" style="90" customWidth="1"/>
    <col min="7941" max="7941" width="8.5" style="90" bestFit="1" customWidth="1"/>
    <col min="7942" max="7942" width="7.1640625" style="90" bestFit="1" customWidth="1"/>
    <col min="7943" max="7943" width="4.5" style="90" bestFit="1" customWidth="1"/>
    <col min="7944" max="7944" width="5.5" style="90" bestFit="1" customWidth="1"/>
    <col min="7945" max="7947" width="6.1640625" style="90" bestFit="1" customWidth="1"/>
    <col min="7948" max="7948" width="7.1640625" style="90" bestFit="1" customWidth="1"/>
    <col min="7949" max="7958" width="8.83203125" style="90" customWidth="1"/>
    <col min="7959" max="7959" width="10" style="90" bestFit="1" customWidth="1"/>
    <col min="7960" max="8183" width="8.83203125" style="90" customWidth="1"/>
    <col min="8184" max="8184" width="7.83203125" style="90" customWidth="1"/>
    <col min="8185" max="8185" width="7.5" style="90" customWidth="1"/>
    <col min="8186" max="8186" width="9" style="90" customWidth="1"/>
    <col min="8187" max="8187" width="8.33203125" style="90" customWidth="1"/>
    <col min="8188" max="8190" width="8.5" style="90" bestFit="1" customWidth="1"/>
    <col min="8191" max="8191" width="10" style="90" bestFit="1" customWidth="1"/>
    <col min="8192" max="8192" width="8.1640625" style="90" bestFit="1" customWidth="1"/>
    <col min="8193" max="8194" width="8.5" style="90" bestFit="1" customWidth="1"/>
    <col min="8195" max="8195" width="6" style="90" bestFit="1" customWidth="1"/>
    <col min="8196" max="8196" width="8.83203125" style="90" customWidth="1"/>
    <col min="8197" max="8197" width="8.5" style="90" bestFit="1" customWidth="1"/>
    <col min="8198" max="8198" width="7.1640625" style="90" bestFit="1" customWidth="1"/>
    <col min="8199" max="8199" width="4.5" style="90" bestFit="1" customWidth="1"/>
    <col min="8200" max="8200" width="5.5" style="90" bestFit="1" customWidth="1"/>
    <col min="8201" max="8203" width="6.1640625" style="90" bestFit="1" customWidth="1"/>
    <col min="8204" max="8204" width="7.1640625" style="90" bestFit="1" customWidth="1"/>
    <col min="8205" max="8214" width="8.83203125" style="90" customWidth="1"/>
    <col min="8215" max="8215" width="10" style="90" bestFit="1" customWidth="1"/>
    <col min="8216" max="8439" width="8.83203125" style="90" customWidth="1"/>
    <col min="8440" max="8440" width="7.83203125" style="90" customWidth="1"/>
    <col min="8441" max="8441" width="7.5" style="90" customWidth="1"/>
    <col min="8442" max="8442" width="9" style="90" customWidth="1"/>
    <col min="8443" max="8443" width="8.33203125" style="90" customWidth="1"/>
    <col min="8444" max="8446" width="8.5" style="90" bestFit="1" customWidth="1"/>
    <col min="8447" max="8447" width="10" style="90" bestFit="1" customWidth="1"/>
    <col min="8448" max="8448" width="8.1640625" style="90" bestFit="1" customWidth="1"/>
    <col min="8449" max="8450" width="8.5" style="90" bestFit="1" customWidth="1"/>
    <col min="8451" max="8451" width="6" style="90" bestFit="1" customWidth="1"/>
    <col min="8452" max="8452" width="8.83203125" style="90" customWidth="1"/>
    <col min="8453" max="8453" width="8.5" style="90" bestFit="1" customWidth="1"/>
    <col min="8454" max="8454" width="7.1640625" style="90" bestFit="1" customWidth="1"/>
    <col min="8455" max="8455" width="4.5" style="90" bestFit="1" customWidth="1"/>
    <col min="8456" max="8456" width="5.5" style="90" bestFit="1" customWidth="1"/>
    <col min="8457" max="8459" width="6.1640625" style="90" bestFit="1" customWidth="1"/>
    <col min="8460" max="8460" width="7.1640625" style="90" bestFit="1" customWidth="1"/>
    <col min="8461" max="8470" width="8.83203125" style="90" customWidth="1"/>
    <col min="8471" max="8471" width="10" style="90" bestFit="1" customWidth="1"/>
    <col min="8472" max="8695" width="8.83203125" style="90" customWidth="1"/>
    <col min="8696" max="8696" width="7.83203125" style="90" customWidth="1"/>
    <col min="8697" max="8697" width="7.5" style="90" customWidth="1"/>
    <col min="8698" max="8698" width="9" style="90" customWidth="1"/>
    <col min="8699" max="8699" width="8.33203125" style="90" customWidth="1"/>
    <col min="8700" max="8702" width="8.5" style="90" bestFit="1" customWidth="1"/>
    <col min="8703" max="8703" width="10" style="90" bestFit="1" customWidth="1"/>
    <col min="8704" max="8704" width="8.1640625" style="90" bestFit="1" customWidth="1"/>
    <col min="8705" max="8706" width="8.5" style="90" bestFit="1" customWidth="1"/>
    <col min="8707" max="8707" width="6" style="90" bestFit="1" customWidth="1"/>
    <col min="8708" max="8708" width="8.83203125" style="90" customWidth="1"/>
    <col min="8709" max="8709" width="8.5" style="90" bestFit="1" customWidth="1"/>
    <col min="8710" max="8710" width="7.1640625" style="90" bestFit="1" customWidth="1"/>
    <col min="8711" max="8711" width="4.5" style="90" bestFit="1" customWidth="1"/>
    <col min="8712" max="8712" width="5.5" style="90" bestFit="1" customWidth="1"/>
    <col min="8713" max="8715" width="6.1640625" style="90" bestFit="1" customWidth="1"/>
    <col min="8716" max="8716" width="7.1640625" style="90" bestFit="1" customWidth="1"/>
    <col min="8717" max="8726" width="8.83203125" style="90" customWidth="1"/>
    <col min="8727" max="8727" width="10" style="90" bestFit="1" customWidth="1"/>
    <col min="8728" max="8951" width="8.83203125" style="90" customWidth="1"/>
    <col min="8952" max="8952" width="7.83203125" style="90" customWidth="1"/>
    <col min="8953" max="8953" width="7.5" style="90" customWidth="1"/>
    <col min="8954" max="8954" width="9" style="90" customWidth="1"/>
    <col min="8955" max="8955" width="8.33203125" style="90" customWidth="1"/>
    <col min="8956" max="8958" width="8.5" style="90" bestFit="1" customWidth="1"/>
    <col min="8959" max="8959" width="10" style="90" bestFit="1" customWidth="1"/>
    <col min="8960" max="8960" width="8.1640625" style="90" bestFit="1" customWidth="1"/>
    <col min="8961" max="8962" width="8.5" style="90" bestFit="1" customWidth="1"/>
    <col min="8963" max="8963" width="6" style="90" bestFit="1" customWidth="1"/>
    <col min="8964" max="8964" width="8.83203125" style="90" customWidth="1"/>
    <col min="8965" max="8965" width="8.5" style="90" bestFit="1" customWidth="1"/>
    <col min="8966" max="8966" width="7.1640625" style="90" bestFit="1" customWidth="1"/>
    <col min="8967" max="8967" width="4.5" style="90" bestFit="1" customWidth="1"/>
    <col min="8968" max="8968" width="5.5" style="90" bestFit="1" customWidth="1"/>
    <col min="8969" max="8971" width="6.1640625" style="90" bestFit="1" customWidth="1"/>
    <col min="8972" max="8972" width="7.1640625" style="90" bestFit="1" customWidth="1"/>
    <col min="8973" max="8982" width="8.83203125" style="90" customWidth="1"/>
    <col min="8983" max="8983" width="10" style="90" bestFit="1" customWidth="1"/>
    <col min="8984" max="9207" width="8.83203125" style="90" customWidth="1"/>
    <col min="9208" max="9208" width="7.83203125" style="90" customWidth="1"/>
    <col min="9209" max="9209" width="7.5" style="90" customWidth="1"/>
    <col min="9210" max="9210" width="9" style="90" customWidth="1"/>
    <col min="9211" max="9211" width="8.33203125" style="90" customWidth="1"/>
    <col min="9212" max="9214" width="8.5" style="90" bestFit="1" customWidth="1"/>
    <col min="9215" max="9215" width="10" style="90" bestFit="1" customWidth="1"/>
    <col min="9216" max="9216" width="8.1640625" style="90" bestFit="1" customWidth="1"/>
    <col min="9217" max="9218" width="8.5" style="90" bestFit="1" customWidth="1"/>
    <col min="9219" max="9219" width="6" style="90" bestFit="1" customWidth="1"/>
    <col min="9220" max="9220" width="8.83203125" style="90" customWidth="1"/>
    <col min="9221" max="9221" width="8.5" style="90" bestFit="1" customWidth="1"/>
    <col min="9222" max="9222" width="7.1640625" style="90" bestFit="1" customWidth="1"/>
    <col min="9223" max="9223" width="4.5" style="90" bestFit="1" customWidth="1"/>
    <col min="9224" max="9224" width="5.5" style="90" bestFit="1" customWidth="1"/>
    <col min="9225" max="9227" width="6.1640625" style="90" bestFit="1" customWidth="1"/>
    <col min="9228" max="9228" width="7.1640625" style="90" bestFit="1" customWidth="1"/>
    <col min="9229" max="9238" width="8.83203125" style="90" customWidth="1"/>
    <col min="9239" max="9239" width="10" style="90" bestFit="1" customWidth="1"/>
    <col min="9240" max="9463" width="8.83203125" style="90" customWidth="1"/>
    <col min="9464" max="9464" width="7.83203125" style="90" customWidth="1"/>
    <col min="9465" max="9465" width="7.5" style="90" customWidth="1"/>
    <col min="9466" max="9466" width="9" style="90" customWidth="1"/>
    <col min="9467" max="9467" width="8.33203125" style="90" customWidth="1"/>
    <col min="9468" max="9470" width="8.5" style="90" bestFit="1" customWidth="1"/>
    <col min="9471" max="9471" width="10" style="90" bestFit="1" customWidth="1"/>
    <col min="9472" max="9472" width="8.1640625" style="90" bestFit="1" customWidth="1"/>
    <col min="9473" max="9474" width="8.5" style="90" bestFit="1" customWidth="1"/>
    <col min="9475" max="9475" width="6" style="90" bestFit="1" customWidth="1"/>
    <col min="9476" max="9476" width="8.83203125" style="90" customWidth="1"/>
    <col min="9477" max="9477" width="8.5" style="90" bestFit="1" customWidth="1"/>
    <col min="9478" max="9478" width="7.1640625" style="90" bestFit="1" customWidth="1"/>
    <col min="9479" max="9479" width="4.5" style="90" bestFit="1" customWidth="1"/>
    <col min="9480" max="9480" width="5.5" style="90" bestFit="1" customWidth="1"/>
    <col min="9481" max="9483" width="6.1640625" style="90" bestFit="1" customWidth="1"/>
    <col min="9484" max="9484" width="7.1640625" style="90" bestFit="1" customWidth="1"/>
    <col min="9485" max="9494" width="8.83203125" style="90" customWidth="1"/>
    <col min="9495" max="9495" width="10" style="90" bestFit="1" customWidth="1"/>
    <col min="9496" max="9719" width="8.83203125" style="90" customWidth="1"/>
    <col min="9720" max="9720" width="7.83203125" style="90" customWidth="1"/>
    <col min="9721" max="9721" width="7.5" style="90" customWidth="1"/>
    <col min="9722" max="9722" width="9" style="90" customWidth="1"/>
    <col min="9723" max="9723" width="8.33203125" style="90" customWidth="1"/>
    <col min="9724" max="9726" width="8.5" style="90" bestFit="1" customWidth="1"/>
    <col min="9727" max="9727" width="10" style="90" bestFit="1" customWidth="1"/>
    <col min="9728" max="9728" width="8.1640625" style="90" bestFit="1" customWidth="1"/>
    <col min="9729" max="9730" width="8.5" style="90" bestFit="1" customWidth="1"/>
    <col min="9731" max="9731" width="6" style="90" bestFit="1" customWidth="1"/>
    <col min="9732" max="9732" width="8.83203125" style="90" customWidth="1"/>
    <col min="9733" max="9733" width="8.5" style="90" bestFit="1" customWidth="1"/>
    <col min="9734" max="9734" width="7.1640625" style="90" bestFit="1" customWidth="1"/>
    <col min="9735" max="9735" width="4.5" style="90" bestFit="1" customWidth="1"/>
    <col min="9736" max="9736" width="5.5" style="90" bestFit="1" customWidth="1"/>
    <col min="9737" max="9739" width="6.1640625" style="90" bestFit="1" customWidth="1"/>
    <col min="9740" max="9740" width="7.1640625" style="90" bestFit="1" customWidth="1"/>
    <col min="9741" max="9750" width="8.83203125" style="90" customWidth="1"/>
    <col min="9751" max="9751" width="10" style="90" bestFit="1" customWidth="1"/>
    <col min="9752" max="9975" width="8.83203125" style="90" customWidth="1"/>
    <col min="9976" max="9976" width="7.83203125" style="90" customWidth="1"/>
    <col min="9977" max="9977" width="7.5" style="90" customWidth="1"/>
    <col min="9978" max="9978" width="9" style="90" customWidth="1"/>
    <col min="9979" max="9979" width="8.33203125" style="90" customWidth="1"/>
    <col min="9980" max="9982" width="8.5" style="90" bestFit="1" customWidth="1"/>
    <col min="9983" max="9983" width="10" style="90" bestFit="1" customWidth="1"/>
    <col min="9984" max="9984" width="8.1640625" style="90" bestFit="1" customWidth="1"/>
    <col min="9985" max="9986" width="8.5" style="90" bestFit="1" customWidth="1"/>
    <col min="9987" max="9987" width="6" style="90" bestFit="1" customWidth="1"/>
    <col min="9988" max="9988" width="8.83203125" style="90" customWidth="1"/>
    <col min="9989" max="9989" width="8.5" style="90" bestFit="1" customWidth="1"/>
    <col min="9990" max="9990" width="7.1640625" style="90" bestFit="1" customWidth="1"/>
    <col min="9991" max="9991" width="4.5" style="90" bestFit="1" customWidth="1"/>
    <col min="9992" max="9992" width="5.5" style="90" bestFit="1" customWidth="1"/>
    <col min="9993" max="9995" width="6.1640625" style="90" bestFit="1" customWidth="1"/>
    <col min="9996" max="9996" width="7.1640625" style="90" bestFit="1" customWidth="1"/>
    <col min="9997" max="10006" width="8.83203125" style="90" customWidth="1"/>
    <col min="10007" max="10007" width="10" style="90" bestFit="1" customWidth="1"/>
    <col min="10008" max="10231" width="8.83203125" style="90" customWidth="1"/>
    <col min="10232" max="10232" width="7.83203125" style="90" customWidth="1"/>
    <col min="10233" max="10233" width="7.5" style="90" customWidth="1"/>
    <col min="10234" max="10234" width="9" style="90" customWidth="1"/>
    <col min="10235" max="10235" width="8.33203125" style="90" customWidth="1"/>
    <col min="10236" max="10238" width="8.5" style="90" bestFit="1" customWidth="1"/>
    <col min="10239" max="10239" width="10" style="90" bestFit="1" customWidth="1"/>
    <col min="10240" max="10240" width="8.1640625" style="90" bestFit="1" customWidth="1"/>
    <col min="10241" max="10242" width="8.5" style="90" bestFit="1" customWidth="1"/>
    <col min="10243" max="10243" width="6" style="90" bestFit="1" customWidth="1"/>
    <col min="10244" max="10244" width="8.83203125" style="90" customWidth="1"/>
    <col min="10245" max="10245" width="8.5" style="90" bestFit="1" customWidth="1"/>
    <col min="10246" max="10246" width="7.1640625" style="90" bestFit="1" customWidth="1"/>
    <col min="10247" max="10247" width="4.5" style="90" bestFit="1" customWidth="1"/>
    <col min="10248" max="10248" width="5.5" style="90" bestFit="1" customWidth="1"/>
    <col min="10249" max="10251" width="6.1640625" style="90" bestFit="1" customWidth="1"/>
    <col min="10252" max="10252" width="7.1640625" style="90" bestFit="1" customWidth="1"/>
    <col min="10253" max="10262" width="8.83203125" style="90" customWidth="1"/>
    <col min="10263" max="10263" width="10" style="90" bestFit="1" customWidth="1"/>
    <col min="10264" max="10487" width="8.83203125" style="90" customWidth="1"/>
    <col min="10488" max="10488" width="7.83203125" style="90" customWidth="1"/>
    <col min="10489" max="10489" width="7.5" style="90" customWidth="1"/>
    <col min="10490" max="10490" width="9" style="90" customWidth="1"/>
    <col min="10491" max="10491" width="8.33203125" style="90" customWidth="1"/>
    <col min="10492" max="10494" width="8.5" style="90" bestFit="1" customWidth="1"/>
    <col min="10495" max="10495" width="10" style="90" bestFit="1" customWidth="1"/>
    <col min="10496" max="10496" width="8.1640625" style="90" bestFit="1" customWidth="1"/>
    <col min="10497" max="10498" width="8.5" style="90" bestFit="1" customWidth="1"/>
    <col min="10499" max="10499" width="6" style="90" bestFit="1" customWidth="1"/>
    <col min="10500" max="10500" width="8.83203125" style="90" customWidth="1"/>
    <col min="10501" max="10501" width="8.5" style="90" bestFit="1" customWidth="1"/>
    <col min="10502" max="10502" width="7.1640625" style="90" bestFit="1" customWidth="1"/>
    <col min="10503" max="10503" width="4.5" style="90" bestFit="1" customWidth="1"/>
    <col min="10504" max="10504" width="5.5" style="90" bestFit="1" customWidth="1"/>
    <col min="10505" max="10507" width="6.1640625" style="90" bestFit="1" customWidth="1"/>
    <col min="10508" max="10508" width="7.1640625" style="90" bestFit="1" customWidth="1"/>
    <col min="10509" max="10518" width="8.83203125" style="90" customWidth="1"/>
    <col min="10519" max="10519" width="10" style="90" bestFit="1" customWidth="1"/>
    <col min="10520" max="10743" width="8.83203125" style="90" customWidth="1"/>
    <col min="10744" max="10744" width="7.83203125" style="90" customWidth="1"/>
    <col min="10745" max="10745" width="7.5" style="90" customWidth="1"/>
    <col min="10746" max="10746" width="9" style="90" customWidth="1"/>
    <col min="10747" max="10747" width="8.33203125" style="90" customWidth="1"/>
    <col min="10748" max="10750" width="8.5" style="90" bestFit="1" customWidth="1"/>
    <col min="10751" max="10751" width="10" style="90" bestFit="1" customWidth="1"/>
    <col min="10752" max="10752" width="8.1640625" style="90" bestFit="1" customWidth="1"/>
    <col min="10753" max="10754" width="8.5" style="90" bestFit="1" customWidth="1"/>
    <col min="10755" max="10755" width="6" style="90" bestFit="1" customWidth="1"/>
    <col min="10756" max="10756" width="8.83203125" style="90" customWidth="1"/>
    <col min="10757" max="10757" width="8.5" style="90" bestFit="1" customWidth="1"/>
    <col min="10758" max="10758" width="7.1640625" style="90" bestFit="1" customWidth="1"/>
    <col min="10759" max="10759" width="4.5" style="90" bestFit="1" customWidth="1"/>
    <col min="10760" max="10760" width="5.5" style="90" bestFit="1" customWidth="1"/>
    <col min="10761" max="10763" width="6.1640625" style="90" bestFit="1" customWidth="1"/>
    <col min="10764" max="10764" width="7.1640625" style="90" bestFit="1" customWidth="1"/>
    <col min="10765" max="10774" width="8.83203125" style="90" customWidth="1"/>
    <col min="10775" max="10775" width="10" style="90" bestFit="1" customWidth="1"/>
    <col min="10776" max="10999" width="8.83203125" style="90" customWidth="1"/>
    <col min="11000" max="11000" width="7.83203125" style="90" customWidth="1"/>
    <col min="11001" max="11001" width="7.5" style="90" customWidth="1"/>
    <col min="11002" max="11002" width="9" style="90" customWidth="1"/>
    <col min="11003" max="11003" width="8.33203125" style="90" customWidth="1"/>
    <col min="11004" max="11006" width="8.5" style="90" bestFit="1" customWidth="1"/>
    <col min="11007" max="11007" width="10" style="90" bestFit="1" customWidth="1"/>
    <col min="11008" max="11008" width="8.1640625" style="90" bestFit="1" customWidth="1"/>
    <col min="11009" max="11010" width="8.5" style="90" bestFit="1" customWidth="1"/>
    <col min="11011" max="11011" width="6" style="90" bestFit="1" customWidth="1"/>
    <col min="11012" max="11012" width="8.83203125" style="90" customWidth="1"/>
    <col min="11013" max="11013" width="8.5" style="90" bestFit="1" customWidth="1"/>
    <col min="11014" max="11014" width="7.1640625" style="90" bestFit="1" customWidth="1"/>
    <col min="11015" max="11015" width="4.5" style="90" bestFit="1" customWidth="1"/>
    <col min="11016" max="11016" width="5.5" style="90" bestFit="1" customWidth="1"/>
    <col min="11017" max="11019" width="6.1640625" style="90" bestFit="1" customWidth="1"/>
    <col min="11020" max="11020" width="7.1640625" style="90" bestFit="1" customWidth="1"/>
    <col min="11021" max="11030" width="8.83203125" style="90" customWidth="1"/>
    <col min="11031" max="11031" width="10" style="90" bestFit="1" customWidth="1"/>
    <col min="11032" max="11255" width="8.83203125" style="90" customWidth="1"/>
    <col min="11256" max="11256" width="7.83203125" style="90" customWidth="1"/>
    <col min="11257" max="11257" width="7.5" style="90" customWidth="1"/>
    <col min="11258" max="11258" width="9" style="90" customWidth="1"/>
    <col min="11259" max="11259" width="8.33203125" style="90" customWidth="1"/>
    <col min="11260" max="11262" width="8.5" style="90" bestFit="1" customWidth="1"/>
    <col min="11263" max="11263" width="10" style="90" bestFit="1" customWidth="1"/>
    <col min="11264" max="11264" width="8.1640625" style="90" bestFit="1" customWidth="1"/>
    <col min="11265" max="11266" width="8.5" style="90" bestFit="1" customWidth="1"/>
    <col min="11267" max="11267" width="6" style="90" bestFit="1" customWidth="1"/>
    <col min="11268" max="11268" width="8.83203125" style="90" customWidth="1"/>
    <col min="11269" max="11269" width="8.5" style="90" bestFit="1" customWidth="1"/>
    <col min="11270" max="11270" width="7.1640625" style="90" bestFit="1" customWidth="1"/>
    <col min="11271" max="11271" width="4.5" style="90" bestFit="1" customWidth="1"/>
    <col min="11272" max="11272" width="5.5" style="90" bestFit="1" customWidth="1"/>
    <col min="11273" max="11275" width="6.1640625" style="90" bestFit="1" customWidth="1"/>
    <col min="11276" max="11276" width="7.1640625" style="90" bestFit="1" customWidth="1"/>
    <col min="11277" max="11286" width="8.83203125" style="90" customWidth="1"/>
    <col min="11287" max="11287" width="10" style="90" bestFit="1" customWidth="1"/>
    <col min="11288" max="11511" width="8.83203125" style="90" customWidth="1"/>
    <col min="11512" max="11512" width="7.83203125" style="90" customWidth="1"/>
    <col min="11513" max="11513" width="7.5" style="90" customWidth="1"/>
    <col min="11514" max="11514" width="9" style="90" customWidth="1"/>
    <col min="11515" max="11515" width="8.33203125" style="90" customWidth="1"/>
    <col min="11516" max="11518" width="8.5" style="90" bestFit="1" customWidth="1"/>
    <col min="11519" max="11519" width="10" style="90" bestFit="1" customWidth="1"/>
    <col min="11520" max="11520" width="8.1640625" style="90" bestFit="1" customWidth="1"/>
    <col min="11521" max="11522" width="8.5" style="90" bestFit="1" customWidth="1"/>
    <col min="11523" max="11523" width="6" style="90" bestFit="1" customWidth="1"/>
    <col min="11524" max="11524" width="8.83203125" style="90" customWidth="1"/>
    <col min="11525" max="11525" width="8.5" style="90" bestFit="1" customWidth="1"/>
    <col min="11526" max="11526" width="7.1640625" style="90" bestFit="1" customWidth="1"/>
    <col min="11527" max="11527" width="4.5" style="90" bestFit="1" customWidth="1"/>
    <col min="11528" max="11528" width="5.5" style="90" bestFit="1" customWidth="1"/>
    <col min="11529" max="11531" width="6.1640625" style="90" bestFit="1" customWidth="1"/>
    <col min="11532" max="11532" width="7.1640625" style="90" bestFit="1" customWidth="1"/>
    <col min="11533" max="11542" width="8.83203125" style="90" customWidth="1"/>
    <col min="11543" max="11543" width="10" style="90" bestFit="1" customWidth="1"/>
    <col min="11544" max="11767" width="8.83203125" style="90" customWidth="1"/>
    <col min="11768" max="11768" width="7.83203125" style="90" customWidth="1"/>
    <col min="11769" max="11769" width="7.5" style="90" customWidth="1"/>
    <col min="11770" max="11770" width="9" style="90" customWidth="1"/>
    <col min="11771" max="11771" width="8.33203125" style="90" customWidth="1"/>
    <col min="11772" max="11774" width="8.5" style="90" bestFit="1" customWidth="1"/>
    <col min="11775" max="11775" width="10" style="90" bestFit="1" customWidth="1"/>
    <col min="11776" max="11776" width="8.1640625" style="90" bestFit="1" customWidth="1"/>
    <col min="11777" max="11778" width="8.5" style="90" bestFit="1" customWidth="1"/>
    <col min="11779" max="11779" width="6" style="90" bestFit="1" customWidth="1"/>
    <col min="11780" max="11780" width="8.83203125" style="90" customWidth="1"/>
    <col min="11781" max="11781" width="8.5" style="90" bestFit="1" customWidth="1"/>
    <col min="11782" max="11782" width="7.1640625" style="90" bestFit="1" customWidth="1"/>
    <col min="11783" max="11783" width="4.5" style="90" bestFit="1" customWidth="1"/>
    <col min="11784" max="11784" width="5.5" style="90" bestFit="1" customWidth="1"/>
    <col min="11785" max="11787" width="6.1640625" style="90" bestFit="1" customWidth="1"/>
    <col min="11788" max="11788" width="7.1640625" style="90" bestFit="1" customWidth="1"/>
    <col min="11789" max="11798" width="8.83203125" style="90" customWidth="1"/>
    <col min="11799" max="11799" width="10" style="90" bestFit="1" customWidth="1"/>
    <col min="11800" max="12023" width="8.83203125" style="90" customWidth="1"/>
    <col min="12024" max="12024" width="7.83203125" style="90" customWidth="1"/>
    <col min="12025" max="12025" width="7.5" style="90" customWidth="1"/>
    <col min="12026" max="12026" width="9" style="90" customWidth="1"/>
    <col min="12027" max="12027" width="8.33203125" style="90" customWidth="1"/>
    <col min="12028" max="12030" width="8.5" style="90" bestFit="1" customWidth="1"/>
    <col min="12031" max="12031" width="10" style="90" bestFit="1" customWidth="1"/>
    <col min="12032" max="12032" width="8.1640625" style="90" bestFit="1" customWidth="1"/>
    <col min="12033" max="12034" width="8.5" style="90" bestFit="1" customWidth="1"/>
    <col min="12035" max="12035" width="6" style="90" bestFit="1" customWidth="1"/>
    <col min="12036" max="12036" width="8.83203125" style="90" customWidth="1"/>
    <col min="12037" max="12037" width="8.5" style="90" bestFit="1" customWidth="1"/>
    <col min="12038" max="12038" width="7.1640625" style="90" bestFit="1" customWidth="1"/>
    <col min="12039" max="12039" width="4.5" style="90" bestFit="1" customWidth="1"/>
    <col min="12040" max="12040" width="5.5" style="90" bestFit="1" customWidth="1"/>
    <col min="12041" max="12043" width="6.1640625" style="90" bestFit="1" customWidth="1"/>
    <col min="12044" max="12044" width="7.1640625" style="90" bestFit="1" customWidth="1"/>
    <col min="12045" max="12054" width="8.83203125" style="90" customWidth="1"/>
    <col min="12055" max="12055" width="10" style="90" bestFit="1" customWidth="1"/>
    <col min="12056" max="12279" width="8.83203125" style="90" customWidth="1"/>
    <col min="12280" max="12280" width="7.83203125" style="90" customWidth="1"/>
    <col min="12281" max="12281" width="7.5" style="90" customWidth="1"/>
    <col min="12282" max="12282" width="9" style="90" customWidth="1"/>
    <col min="12283" max="12283" width="8.33203125" style="90" customWidth="1"/>
    <col min="12284" max="12286" width="8.5" style="90" bestFit="1" customWidth="1"/>
    <col min="12287" max="12287" width="10" style="90" bestFit="1" customWidth="1"/>
    <col min="12288" max="12288" width="8.1640625" style="90" bestFit="1" customWidth="1"/>
    <col min="12289" max="12290" width="8.5" style="90" bestFit="1" customWidth="1"/>
    <col min="12291" max="12291" width="6" style="90" bestFit="1" customWidth="1"/>
    <col min="12292" max="12292" width="8.83203125" style="90" customWidth="1"/>
    <col min="12293" max="12293" width="8.5" style="90" bestFit="1" customWidth="1"/>
    <col min="12294" max="12294" width="7.1640625" style="90" bestFit="1" customWidth="1"/>
    <col min="12295" max="12295" width="4.5" style="90" bestFit="1" customWidth="1"/>
    <col min="12296" max="12296" width="5.5" style="90" bestFit="1" customWidth="1"/>
    <col min="12297" max="12299" width="6.1640625" style="90" bestFit="1" customWidth="1"/>
    <col min="12300" max="12300" width="7.1640625" style="90" bestFit="1" customWidth="1"/>
    <col min="12301" max="12310" width="8.83203125" style="90" customWidth="1"/>
    <col min="12311" max="12311" width="10" style="90" bestFit="1" customWidth="1"/>
    <col min="12312" max="12535" width="8.83203125" style="90" customWidth="1"/>
    <col min="12536" max="12536" width="7.83203125" style="90" customWidth="1"/>
    <col min="12537" max="12537" width="7.5" style="90" customWidth="1"/>
    <col min="12538" max="12538" width="9" style="90" customWidth="1"/>
    <col min="12539" max="12539" width="8.33203125" style="90" customWidth="1"/>
    <col min="12540" max="12542" width="8.5" style="90" bestFit="1" customWidth="1"/>
    <col min="12543" max="12543" width="10" style="90" bestFit="1" customWidth="1"/>
    <col min="12544" max="12544" width="8.1640625" style="90" bestFit="1" customWidth="1"/>
    <col min="12545" max="12546" width="8.5" style="90" bestFit="1" customWidth="1"/>
    <col min="12547" max="12547" width="6" style="90" bestFit="1" customWidth="1"/>
    <col min="12548" max="12548" width="8.83203125" style="90" customWidth="1"/>
    <col min="12549" max="12549" width="8.5" style="90" bestFit="1" customWidth="1"/>
    <col min="12550" max="12550" width="7.1640625" style="90" bestFit="1" customWidth="1"/>
    <col min="12551" max="12551" width="4.5" style="90" bestFit="1" customWidth="1"/>
    <col min="12552" max="12552" width="5.5" style="90" bestFit="1" customWidth="1"/>
    <col min="12553" max="12555" width="6.1640625" style="90" bestFit="1" customWidth="1"/>
    <col min="12556" max="12556" width="7.1640625" style="90" bestFit="1" customWidth="1"/>
    <col min="12557" max="12566" width="8.83203125" style="90" customWidth="1"/>
    <col min="12567" max="12567" width="10" style="90" bestFit="1" customWidth="1"/>
    <col min="12568" max="12791" width="8.83203125" style="90" customWidth="1"/>
    <col min="12792" max="12792" width="7.83203125" style="90" customWidth="1"/>
    <col min="12793" max="12793" width="7.5" style="90" customWidth="1"/>
    <col min="12794" max="12794" width="9" style="90" customWidth="1"/>
    <col min="12795" max="12795" width="8.33203125" style="90" customWidth="1"/>
    <col min="12796" max="12798" width="8.5" style="90" bestFit="1" customWidth="1"/>
    <col min="12799" max="12799" width="10" style="90" bestFit="1" customWidth="1"/>
    <col min="12800" max="12800" width="8.1640625" style="90" bestFit="1" customWidth="1"/>
    <col min="12801" max="12802" width="8.5" style="90" bestFit="1" customWidth="1"/>
    <col min="12803" max="12803" width="6" style="90" bestFit="1" customWidth="1"/>
    <col min="12804" max="12804" width="8.83203125" style="90" customWidth="1"/>
    <col min="12805" max="12805" width="8.5" style="90" bestFit="1" customWidth="1"/>
    <col min="12806" max="12806" width="7.1640625" style="90" bestFit="1" customWidth="1"/>
    <col min="12807" max="12807" width="4.5" style="90" bestFit="1" customWidth="1"/>
    <col min="12808" max="12808" width="5.5" style="90" bestFit="1" customWidth="1"/>
    <col min="12809" max="12811" width="6.1640625" style="90" bestFit="1" customWidth="1"/>
    <col min="12812" max="12812" width="7.1640625" style="90" bestFit="1" customWidth="1"/>
    <col min="12813" max="12822" width="8.83203125" style="90" customWidth="1"/>
    <col min="12823" max="12823" width="10" style="90" bestFit="1" customWidth="1"/>
    <col min="12824" max="13047" width="8.83203125" style="90" customWidth="1"/>
    <col min="13048" max="13048" width="7.83203125" style="90" customWidth="1"/>
    <col min="13049" max="13049" width="7.5" style="90" customWidth="1"/>
    <col min="13050" max="13050" width="9" style="90" customWidth="1"/>
    <col min="13051" max="13051" width="8.33203125" style="90" customWidth="1"/>
    <col min="13052" max="13054" width="8.5" style="90" bestFit="1" customWidth="1"/>
    <col min="13055" max="13055" width="10" style="90" bestFit="1" customWidth="1"/>
    <col min="13056" max="13056" width="8.1640625" style="90" bestFit="1" customWidth="1"/>
    <col min="13057" max="13058" width="8.5" style="90" bestFit="1" customWidth="1"/>
    <col min="13059" max="13059" width="6" style="90" bestFit="1" customWidth="1"/>
    <col min="13060" max="13060" width="8.83203125" style="90" customWidth="1"/>
    <col min="13061" max="13061" width="8.5" style="90" bestFit="1" customWidth="1"/>
    <col min="13062" max="13062" width="7.1640625" style="90" bestFit="1" customWidth="1"/>
    <col min="13063" max="13063" width="4.5" style="90" bestFit="1" customWidth="1"/>
    <col min="13064" max="13064" width="5.5" style="90" bestFit="1" customWidth="1"/>
    <col min="13065" max="13067" width="6.1640625" style="90" bestFit="1" customWidth="1"/>
    <col min="13068" max="13068" width="7.1640625" style="90" bestFit="1" customWidth="1"/>
    <col min="13069" max="13078" width="8.83203125" style="90" customWidth="1"/>
    <col min="13079" max="13079" width="10" style="90" bestFit="1" customWidth="1"/>
    <col min="13080" max="13303" width="8.83203125" style="90" customWidth="1"/>
    <col min="13304" max="13304" width="7.83203125" style="90" customWidth="1"/>
    <col min="13305" max="13305" width="7.5" style="90" customWidth="1"/>
    <col min="13306" max="13306" width="9" style="90" customWidth="1"/>
    <col min="13307" max="13307" width="8.33203125" style="90" customWidth="1"/>
    <col min="13308" max="13310" width="8.5" style="90" bestFit="1" customWidth="1"/>
    <col min="13311" max="13311" width="10" style="90" bestFit="1" customWidth="1"/>
    <col min="13312" max="13312" width="8.1640625" style="90" bestFit="1" customWidth="1"/>
    <col min="13313" max="13314" width="8.5" style="90" bestFit="1" customWidth="1"/>
    <col min="13315" max="13315" width="6" style="90" bestFit="1" customWidth="1"/>
    <col min="13316" max="13316" width="8.83203125" style="90" customWidth="1"/>
    <col min="13317" max="13317" width="8.5" style="90" bestFit="1" customWidth="1"/>
    <col min="13318" max="13318" width="7.1640625" style="90" bestFit="1" customWidth="1"/>
    <col min="13319" max="13319" width="4.5" style="90" bestFit="1" customWidth="1"/>
    <col min="13320" max="13320" width="5.5" style="90" bestFit="1" customWidth="1"/>
    <col min="13321" max="13323" width="6.1640625" style="90" bestFit="1" customWidth="1"/>
    <col min="13324" max="13324" width="7.1640625" style="90" bestFit="1" customWidth="1"/>
    <col min="13325" max="13334" width="8.83203125" style="90" customWidth="1"/>
    <col min="13335" max="13335" width="10" style="90" bestFit="1" customWidth="1"/>
    <col min="13336" max="13559" width="8.83203125" style="90" customWidth="1"/>
    <col min="13560" max="13560" width="7.83203125" style="90" customWidth="1"/>
    <col min="13561" max="13561" width="7.5" style="90" customWidth="1"/>
    <col min="13562" max="13562" width="9" style="90" customWidth="1"/>
    <col min="13563" max="13563" width="8.33203125" style="90" customWidth="1"/>
    <col min="13564" max="13566" width="8.5" style="90" bestFit="1" customWidth="1"/>
    <col min="13567" max="13567" width="10" style="90" bestFit="1" customWidth="1"/>
    <col min="13568" max="13568" width="8.1640625" style="90" bestFit="1" customWidth="1"/>
    <col min="13569" max="13570" width="8.5" style="90" bestFit="1" customWidth="1"/>
    <col min="13571" max="13571" width="6" style="90" bestFit="1" customWidth="1"/>
    <col min="13572" max="13572" width="8.83203125" style="90" customWidth="1"/>
    <col min="13573" max="13573" width="8.5" style="90" bestFit="1" customWidth="1"/>
    <col min="13574" max="13574" width="7.1640625" style="90" bestFit="1" customWidth="1"/>
    <col min="13575" max="13575" width="4.5" style="90" bestFit="1" customWidth="1"/>
    <col min="13576" max="13576" width="5.5" style="90" bestFit="1" customWidth="1"/>
    <col min="13577" max="13579" width="6.1640625" style="90" bestFit="1" customWidth="1"/>
    <col min="13580" max="13580" width="7.1640625" style="90" bestFit="1" customWidth="1"/>
    <col min="13581" max="13590" width="8.83203125" style="90" customWidth="1"/>
    <col min="13591" max="13591" width="10" style="90" bestFit="1" customWidth="1"/>
    <col min="13592" max="13815" width="8.83203125" style="90" customWidth="1"/>
    <col min="13816" max="13816" width="7.83203125" style="90" customWidth="1"/>
    <col min="13817" max="13817" width="7.5" style="90" customWidth="1"/>
    <col min="13818" max="13818" width="9" style="90" customWidth="1"/>
    <col min="13819" max="13819" width="8.33203125" style="90" customWidth="1"/>
    <col min="13820" max="13822" width="8.5" style="90" bestFit="1" customWidth="1"/>
    <col min="13823" max="13823" width="10" style="90" bestFit="1" customWidth="1"/>
    <col min="13824" max="13824" width="8.1640625" style="90" bestFit="1" customWidth="1"/>
    <col min="13825" max="13826" width="8.5" style="90" bestFit="1" customWidth="1"/>
    <col min="13827" max="13827" width="6" style="90" bestFit="1" customWidth="1"/>
    <col min="13828" max="13828" width="8.83203125" style="90" customWidth="1"/>
    <col min="13829" max="13829" width="8.5" style="90" bestFit="1" customWidth="1"/>
    <col min="13830" max="13830" width="7.1640625" style="90" bestFit="1" customWidth="1"/>
    <col min="13831" max="13831" width="4.5" style="90" bestFit="1" customWidth="1"/>
    <col min="13832" max="13832" width="5.5" style="90" bestFit="1" customWidth="1"/>
    <col min="13833" max="13835" width="6.1640625" style="90" bestFit="1" customWidth="1"/>
    <col min="13836" max="13836" width="7.1640625" style="90" bestFit="1" customWidth="1"/>
    <col min="13837" max="13846" width="8.83203125" style="90" customWidth="1"/>
    <col min="13847" max="13847" width="10" style="90" bestFit="1" customWidth="1"/>
    <col min="13848" max="14071" width="8.83203125" style="90" customWidth="1"/>
    <col min="14072" max="14072" width="7.83203125" style="90" customWidth="1"/>
    <col min="14073" max="14073" width="7.5" style="90" customWidth="1"/>
    <col min="14074" max="14074" width="9" style="90" customWidth="1"/>
    <col min="14075" max="14075" width="8.33203125" style="90" customWidth="1"/>
    <col min="14076" max="14078" width="8.5" style="90" bestFit="1" customWidth="1"/>
    <col min="14079" max="14079" width="10" style="90" bestFit="1" customWidth="1"/>
    <col min="14080" max="14080" width="8.1640625" style="90" bestFit="1" customWidth="1"/>
    <col min="14081" max="14082" width="8.5" style="90" bestFit="1" customWidth="1"/>
    <col min="14083" max="14083" width="6" style="90" bestFit="1" customWidth="1"/>
    <col min="14084" max="14084" width="8.83203125" style="90" customWidth="1"/>
    <col min="14085" max="14085" width="8.5" style="90" bestFit="1" customWidth="1"/>
    <col min="14086" max="14086" width="7.1640625" style="90" bestFit="1" customWidth="1"/>
    <col min="14087" max="14087" width="4.5" style="90" bestFit="1" customWidth="1"/>
    <col min="14088" max="14088" width="5.5" style="90" bestFit="1" customWidth="1"/>
    <col min="14089" max="14091" width="6.1640625" style="90" bestFit="1" customWidth="1"/>
    <col min="14092" max="14092" width="7.1640625" style="90" bestFit="1" customWidth="1"/>
    <col min="14093" max="14102" width="8.83203125" style="90" customWidth="1"/>
    <col min="14103" max="14103" width="10" style="90" bestFit="1" customWidth="1"/>
    <col min="14104" max="14327" width="8.83203125" style="90" customWidth="1"/>
    <col min="14328" max="14328" width="7.83203125" style="90" customWidth="1"/>
    <col min="14329" max="14329" width="7.5" style="90" customWidth="1"/>
    <col min="14330" max="14330" width="9" style="90" customWidth="1"/>
    <col min="14331" max="14331" width="8.33203125" style="90" customWidth="1"/>
    <col min="14332" max="14334" width="8.5" style="90" bestFit="1" customWidth="1"/>
    <col min="14335" max="14335" width="10" style="90" bestFit="1" customWidth="1"/>
    <col min="14336" max="14336" width="8.1640625" style="90" bestFit="1" customWidth="1"/>
    <col min="14337" max="14338" width="8.5" style="90" bestFit="1" customWidth="1"/>
    <col min="14339" max="14339" width="6" style="90" bestFit="1" customWidth="1"/>
    <col min="14340" max="14340" width="8.83203125" style="90" customWidth="1"/>
    <col min="14341" max="14341" width="8.5" style="90" bestFit="1" customWidth="1"/>
    <col min="14342" max="14342" width="7.1640625" style="90" bestFit="1" customWidth="1"/>
    <col min="14343" max="14343" width="4.5" style="90" bestFit="1" customWidth="1"/>
    <col min="14344" max="14344" width="5.5" style="90" bestFit="1" customWidth="1"/>
    <col min="14345" max="14347" width="6.1640625" style="90" bestFit="1" customWidth="1"/>
    <col min="14348" max="14348" width="7.1640625" style="90" bestFit="1" customWidth="1"/>
    <col min="14349" max="14358" width="8.83203125" style="90" customWidth="1"/>
    <col min="14359" max="14359" width="10" style="90" bestFit="1" customWidth="1"/>
    <col min="14360" max="14583" width="8.83203125" style="90" customWidth="1"/>
    <col min="14584" max="14584" width="7.83203125" style="90" customWidth="1"/>
    <col min="14585" max="14585" width="7.5" style="90" customWidth="1"/>
    <col min="14586" max="14586" width="9" style="90" customWidth="1"/>
    <col min="14587" max="14587" width="8.33203125" style="90" customWidth="1"/>
    <col min="14588" max="14590" width="8.5" style="90" bestFit="1" customWidth="1"/>
    <col min="14591" max="14591" width="10" style="90" bestFit="1" customWidth="1"/>
    <col min="14592" max="14592" width="8.1640625" style="90" bestFit="1" customWidth="1"/>
    <col min="14593" max="14594" width="8.5" style="90" bestFit="1" customWidth="1"/>
    <col min="14595" max="14595" width="6" style="90" bestFit="1" customWidth="1"/>
    <col min="14596" max="14596" width="8.83203125" style="90" customWidth="1"/>
    <col min="14597" max="14597" width="8.5" style="90" bestFit="1" customWidth="1"/>
    <col min="14598" max="14598" width="7.1640625" style="90" bestFit="1" customWidth="1"/>
    <col min="14599" max="14599" width="4.5" style="90" bestFit="1" customWidth="1"/>
    <col min="14600" max="14600" width="5.5" style="90" bestFit="1" customWidth="1"/>
    <col min="14601" max="14603" width="6.1640625" style="90" bestFit="1" customWidth="1"/>
    <col min="14604" max="14604" width="7.1640625" style="90" bestFit="1" customWidth="1"/>
    <col min="14605" max="14614" width="8.83203125" style="90" customWidth="1"/>
    <col min="14615" max="14615" width="10" style="90" bestFit="1" customWidth="1"/>
    <col min="14616" max="14839" width="8.83203125" style="90" customWidth="1"/>
    <col min="14840" max="14840" width="7.83203125" style="90" customWidth="1"/>
    <col min="14841" max="14841" width="7.5" style="90" customWidth="1"/>
    <col min="14842" max="14842" width="9" style="90" customWidth="1"/>
    <col min="14843" max="14843" width="8.33203125" style="90" customWidth="1"/>
    <col min="14844" max="14846" width="8.5" style="90" bestFit="1" customWidth="1"/>
    <col min="14847" max="14847" width="10" style="90" bestFit="1" customWidth="1"/>
    <col min="14848" max="14848" width="8.1640625" style="90" bestFit="1" customWidth="1"/>
    <col min="14849" max="14850" width="8.5" style="90" bestFit="1" customWidth="1"/>
    <col min="14851" max="14851" width="6" style="90" bestFit="1" customWidth="1"/>
    <col min="14852" max="14852" width="8.83203125" style="90" customWidth="1"/>
    <col min="14853" max="14853" width="8.5" style="90" bestFit="1" customWidth="1"/>
    <col min="14854" max="14854" width="7.1640625" style="90" bestFit="1" customWidth="1"/>
    <col min="14855" max="14855" width="4.5" style="90" bestFit="1" customWidth="1"/>
    <col min="14856" max="14856" width="5.5" style="90" bestFit="1" customWidth="1"/>
    <col min="14857" max="14859" width="6.1640625" style="90" bestFit="1" customWidth="1"/>
    <col min="14860" max="14860" width="7.1640625" style="90" bestFit="1" customWidth="1"/>
    <col min="14861" max="14870" width="8.83203125" style="90" customWidth="1"/>
    <col min="14871" max="14871" width="10" style="90" bestFit="1" customWidth="1"/>
    <col min="14872" max="15095" width="8.83203125" style="90" customWidth="1"/>
    <col min="15096" max="15096" width="7.83203125" style="90" customWidth="1"/>
    <col min="15097" max="15097" width="7.5" style="90" customWidth="1"/>
    <col min="15098" max="15098" width="9" style="90" customWidth="1"/>
    <col min="15099" max="15099" width="8.33203125" style="90" customWidth="1"/>
    <col min="15100" max="15102" width="8.5" style="90" bestFit="1" customWidth="1"/>
    <col min="15103" max="15103" width="10" style="90" bestFit="1" customWidth="1"/>
    <col min="15104" max="15104" width="8.1640625" style="90" bestFit="1" customWidth="1"/>
    <col min="15105" max="15106" width="8.5" style="90" bestFit="1" customWidth="1"/>
    <col min="15107" max="15107" width="6" style="90" bestFit="1" customWidth="1"/>
    <col min="15108" max="15108" width="8.83203125" style="90" customWidth="1"/>
    <col min="15109" max="15109" width="8.5" style="90" bestFit="1" customWidth="1"/>
    <col min="15110" max="15110" width="7.1640625" style="90" bestFit="1" customWidth="1"/>
    <col min="15111" max="15111" width="4.5" style="90" bestFit="1" customWidth="1"/>
    <col min="15112" max="15112" width="5.5" style="90" bestFit="1" customWidth="1"/>
    <col min="15113" max="15115" width="6.1640625" style="90" bestFit="1" customWidth="1"/>
    <col min="15116" max="15116" width="7.1640625" style="90" bestFit="1" customWidth="1"/>
    <col min="15117" max="15126" width="8.83203125" style="90" customWidth="1"/>
    <col min="15127" max="15127" width="10" style="90" bestFit="1" customWidth="1"/>
    <col min="15128" max="15351" width="8.83203125" style="90" customWidth="1"/>
    <col min="15352" max="15352" width="7.83203125" style="90" customWidth="1"/>
    <col min="15353" max="15353" width="7.5" style="90" customWidth="1"/>
    <col min="15354" max="15354" width="9" style="90" customWidth="1"/>
    <col min="15355" max="15355" width="8.33203125" style="90" customWidth="1"/>
    <col min="15356" max="15358" width="8.5" style="90" bestFit="1" customWidth="1"/>
    <col min="15359" max="15359" width="10" style="90" bestFit="1" customWidth="1"/>
    <col min="15360" max="15360" width="8.1640625" style="90" bestFit="1" customWidth="1"/>
    <col min="15361" max="15362" width="8.5" style="90" bestFit="1" customWidth="1"/>
    <col min="15363" max="15363" width="6" style="90" bestFit="1" customWidth="1"/>
    <col min="15364" max="15364" width="8.83203125" style="90" customWidth="1"/>
    <col min="15365" max="15365" width="8.5" style="90" bestFit="1" customWidth="1"/>
    <col min="15366" max="15366" width="7.1640625" style="90" bestFit="1" customWidth="1"/>
    <col min="15367" max="15367" width="4.5" style="90" bestFit="1" customWidth="1"/>
    <col min="15368" max="15368" width="5.5" style="90" bestFit="1" customWidth="1"/>
    <col min="15369" max="15371" width="6.1640625" style="90" bestFit="1" customWidth="1"/>
    <col min="15372" max="15372" width="7.1640625" style="90" bestFit="1" customWidth="1"/>
    <col min="15373" max="15382" width="8.83203125" style="90" customWidth="1"/>
    <col min="15383" max="15383" width="10" style="90" bestFit="1" customWidth="1"/>
    <col min="15384" max="15607" width="8.83203125" style="90" customWidth="1"/>
    <col min="15608" max="15608" width="7.83203125" style="90" customWidth="1"/>
    <col min="15609" max="15609" width="7.5" style="90" customWidth="1"/>
    <col min="15610" max="15610" width="9" style="90" customWidth="1"/>
    <col min="15611" max="15611" width="8.33203125" style="90" customWidth="1"/>
    <col min="15612" max="15614" width="8.5" style="90" bestFit="1" customWidth="1"/>
    <col min="15615" max="15615" width="10" style="90" bestFit="1" customWidth="1"/>
    <col min="15616" max="15616" width="8.1640625" style="90" bestFit="1" customWidth="1"/>
    <col min="15617" max="15618" width="8.5" style="90" bestFit="1" customWidth="1"/>
    <col min="15619" max="15619" width="6" style="90" bestFit="1" customWidth="1"/>
    <col min="15620" max="15620" width="8.83203125" style="90" customWidth="1"/>
    <col min="15621" max="15621" width="8.5" style="90" bestFit="1" customWidth="1"/>
    <col min="15622" max="15622" width="7.1640625" style="90" bestFit="1" customWidth="1"/>
    <col min="15623" max="15623" width="4.5" style="90" bestFit="1" customWidth="1"/>
    <col min="15624" max="15624" width="5.5" style="90" bestFit="1" customWidth="1"/>
    <col min="15625" max="15627" width="6.1640625" style="90" bestFit="1" customWidth="1"/>
    <col min="15628" max="15628" width="7.1640625" style="90" bestFit="1" customWidth="1"/>
    <col min="15629" max="15638" width="8.83203125" style="90" customWidth="1"/>
    <col min="15639" max="15639" width="10" style="90" bestFit="1" customWidth="1"/>
    <col min="15640" max="15863" width="8.83203125" style="90" customWidth="1"/>
    <col min="15864" max="15864" width="7.83203125" style="90" customWidth="1"/>
    <col min="15865" max="15865" width="7.5" style="90" customWidth="1"/>
    <col min="15866" max="15866" width="9" style="90" customWidth="1"/>
    <col min="15867" max="15867" width="8.33203125" style="90" customWidth="1"/>
    <col min="15868" max="15870" width="8.5" style="90" bestFit="1" customWidth="1"/>
    <col min="15871" max="15871" width="10" style="90" bestFit="1" customWidth="1"/>
    <col min="15872" max="15872" width="8.1640625" style="90" bestFit="1" customWidth="1"/>
    <col min="15873" max="15874" width="8.5" style="90" bestFit="1" customWidth="1"/>
    <col min="15875" max="15875" width="6" style="90" bestFit="1" customWidth="1"/>
    <col min="15876" max="15876" width="8.83203125" style="90" customWidth="1"/>
    <col min="15877" max="15877" width="8.5" style="90" bestFit="1" customWidth="1"/>
    <col min="15878" max="15878" width="7.1640625" style="90" bestFit="1" customWidth="1"/>
    <col min="15879" max="15879" width="4.5" style="90" bestFit="1" customWidth="1"/>
    <col min="15880" max="15880" width="5.5" style="90" bestFit="1" customWidth="1"/>
    <col min="15881" max="15883" width="6.1640625" style="90" bestFit="1" customWidth="1"/>
    <col min="15884" max="15884" width="7.1640625" style="90" bestFit="1" customWidth="1"/>
    <col min="15885" max="15894" width="8.83203125" style="90" customWidth="1"/>
    <col min="15895" max="15895" width="10" style="90" bestFit="1" customWidth="1"/>
    <col min="15896" max="16119" width="8.83203125" style="90" customWidth="1"/>
    <col min="16120" max="16120" width="7.83203125" style="90" customWidth="1"/>
    <col min="16121" max="16121" width="7.5" style="90" customWidth="1"/>
    <col min="16122" max="16122" width="9" style="90" customWidth="1"/>
    <col min="16123" max="16123" width="8.33203125" style="90" customWidth="1"/>
    <col min="16124" max="16126" width="8.5" style="90" bestFit="1" customWidth="1"/>
    <col min="16127" max="16127" width="10" style="90" bestFit="1" customWidth="1"/>
    <col min="16128" max="16128" width="8.1640625" style="90" bestFit="1" customWidth="1"/>
    <col min="16129" max="16130" width="8.5" style="90" bestFit="1" customWidth="1"/>
    <col min="16131" max="16131" width="6" style="90" bestFit="1" customWidth="1"/>
    <col min="16132" max="16132" width="8.83203125" style="90" customWidth="1"/>
    <col min="16133" max="16133" width="8.5" style="90" bestFit="1" customWidth="1"/>
    <col min="16134" max="16134" width="7.1640625" style="90" bestFit="1" customWidth="1"/>
    <col min="16135" max="16135" width="4.5" style="90" bestFit="1" customWidth="1"/>
    <col min="16136" max="16136" width="5.5" style="90" bestFit="1" customWidth="1"/>
    <col min="16137" max="16139" width="6.1640625" style="90" bestFit="1" customWidth="1"/>
    <col min="16140" max="16140" width="7.1640625" style="90" bestFit="1" customWidth="1"/>
    <col min="16141" max="16150" width="8.83203125" style="90" customWidth="1"/>
    <col min="16151" max="16151" width="10" style="90" bestFit="1" customWidth="1"/>
    <col min="16152" max="16384" width="8.83203125" style="90" customWidth="1"/>
  </cols>
  <sheetData>
    <row r="1" spans="2:20" s="89" customFormat="1" ht="14" customHeight="1"/>
    <row r="2" spans="2:20" s="89" customFormat="1" ht="14" customHeight="1">
      <c r="B2" s="93" t="s">
        <v>145</v>
      </c>
      <c r="C2" s="94">
        <f>PI()/180</f>
        <v>1.7453292519943295E-2</v>
      </c>
      <c r="F2" s="113" t="s">
        <v>146</v>
      </c>
      <c r="G2" s="114">
        <f>'Illumination (BS)'!C21</f>
        <v>180.0070441450452</v>
      </c>
      <c r="H2" s="115"/>
      <c r="I2" s="116"/>
      <c r="J2" s="117"/>
      <c r="L2" s="93" t="s">
        <v>145</v>
      </c>
      <c r="M2" s="94">
        <f>PI()/180</f>
        <v>1.7453292519943295E-2</v>
      </c>
      <c r="P2" s="113" t="s">
        <v>146</v>
      </c>
      <c r="Q2" s="114">
        <f>'Illumination (BS)'!M21</f>
        <v>173.14612832863733</v>
      </c>
      <c r="R2" s="115"/>
      <c r="S2" s="116"/>
      <c r="T2" s="117"/>
    </row>
    <row r="3" spans="2:20" s="89" customFormat="1" ht="14" customHeight="1">
      <c r="B3" s="95" t="s">
        <v>147</v>
      </c>
      <c r="C3" s="96">
        <f>('Visibility - Brightest Stars'!C10-2451545)/36525</f>
        <v>0.24391854893908282</v>
      </c>
      <c r="F3" s="118" t="s">
        <v>148</v>
      </c>
      <c r="G3" s="119">
        <v>200</v>
      </c>
      <c r="H3" s="119"/>
      <c r="I3" s="119" t="s">
        <v>149</v>
      </c>
      <c r="J3" s="120">
        <f>MOD(360-'Illumination (BS)'!G2+180,360)</f>
        <v>359.9929558549548</v>
      </c>
      <c r="L3" s="95" t="s">
        <v>147</v>
      </c>
      <c r="M3" s="96">
        <f>('Visibility - Nearest Stars'!C10-2451545)/36525</f>
        <v>0.24386379192334018</v>
      </c>
      <c r="P3" s="118" t="s">
        <v>148</v>
      </c>
      <c r="Q3" s="119">
        <v>200</v>
      </c>
      <c r="R3" s="119"/>
      <c r="S3" s="119" t="s">
        <v>149</v>
      </c>
      <c r="T3" s="120">
        <f>MOD(360-'Illumination (BS)'!Q2+180,360)</f>
        <v>6.85387167136264</v>
      </c>
    </row>
    <row r="4" spans="2:20" s="89" customFormat="1" ht="14" customHeight="1">
      <c r="B4" s="95" t="s">
        <v>150</v>
      </c>
      <c r="C4" s="96">
        <f>MOD(297.8502042+445267.1115168*$C$3-0.00163*POWER($C$3,2)+(POWER($C$3,3)/545868)-(POWER($C$3,4)/113065000),360)</f>
        <v>186.75783872230386</v>
      </c>
      <c r="F4" s="118" t="s">
        <v>151</v>
      </c>
      <c r="G4" s="119">
        <f>2/G3</f>
        <v>0.01</v>
      </c>
      <c r="H4" s="119"/>
      <c r="I4" s="119" t="s">
        <v>152</v>
      </c>
      <c r="J4" s="121">
        <f>COS(RADIANS(J3))</f>
        <v>0.99999999244244497</v>
      </c>
      <c r="L4" s="95" t="s">
        <v>150</v>
      </c>
      <c r="M4" s="96">
        <f>MOD(297.8502042+445267.1115168*$M$3-0.00163*POWER($M$3,2)+(POWER($M$3,3)/545868)-(POWER($M$3,4)/113065000),360)</f>
        <v>162.37634053079819</v>
      </c>
      <c r="P4" s="118" t="s">
        <v>151</v>
      </c>
      <c r="Q4" s="119">
        <f>2/Q3</f>
        <v>0.01</v>
      </c>
      <c r="R4" s="119"/>
      <c r="S4" s="119" t="s">
        <v>152</v>
      </c>
      <c r="T4" s="121">
        <f>COS(RADIANS(T3))</f>
        <v>0.99285374129365012</v>
      </c>
    </row>
    <row r="5" spans="2:20" s="89" customFormat="1" ht="14" customHeight="1">
      <c r="B5" s="95" t="s">
        <v>153</v>
      </c>
      <c r="C5" s="96">
        <f>MOD(357.5291092+35999.0502909*$C$3-0.0001536*POWER($C$3,2)+(POWER($C$3,3)/24490000),360)</f>
        <v>138.36521020336477</v>
      </c>
      <c r="F5" s="118"/>
      <c r="G5" s="119"/>
      <c r="H5" s="119"/>
      <c r="I5" s="119" t="s">
        <v>154</v>
      </c>
      <c r="J5" s="122">
        <f>ABS(J4)</f>
        <v>0.99999999244244497</v>
      </c>
      <c r="L5" s="95" t="s">
        <v>153</v>
      </c>
      <c r="M5" s="96">
        <f>MOD(357.5291092+35999.0502909*$M$3-0.0001536*POWER($M$3,2)+(POWER($M$3,3)/24490000),360)</f>
        <v>136.39400964396737</v>
      </c>
      <c r="P5" s="118"/>
      <c r="Q5" s="119"/>
      <c r="R5" s="119"/>
      <c r="S5" s="119" t="s">
        <v>154</v>
      </c>
      <c r="T5" s="122">
        <f>ABS(T4)</f>
        <v>0.99285374129365012</v>
      </c>
    </row>
    <row r="6" spans="2:20" s="89" customFormat="1" ht="14" customHeight="1">
      <c r="B6" s="95" t="s">
        <v>155</v>
      </c>
      <c r="C6" s="96">
        <f>MOD(134.9634114+477198.8676313*$C$3+0.008997*POWER($C$3,2)+(POWER($C$3,3)/69699)-(POWER($C$3,4)/14712000),360)</f>
        <v>252.61929489595059</v>
      </c>
      <c r="F6" s="123"/>
      <c r="G6" s="124"/>
      <c r="H6" s="124"/>
      <c r="I6" s="124" t="s">
        <v>156</v>
      </c>
      <c r="J6" s="125">
        <v>1</v>
      </c>
      <c r="L6" s="95" t="s">
        <v>155</v>
      </c>
      <c r="M6" s="96">
        <f>MOD(134.9634114+477198.8676313*$M$3+0.008997*POWER($M$3,2)+(POWER($M$3,3)/69699)-(POWER($M$3,4)/14712000),360)</f>
        <v>226.48930874824873</v>
      </c>
      <c r="P6" s="123"/>
      <c r="Q6" s="124"/>
      <c r="R6" s="124"/>
      <c r="S6" s="124" t="s">
        <v>156</v>
      </c>
      <c r="T6" s="125">
        <v>1</v>
      </c>
    </row>
    <row r="7" spans="2:20" s="89" customFormat="1" ht="14" customHeight="1">
      <c r="B7" s="95" t="s">
        <v>157</v>
      </c>
      <c r="C7" s="96">
        <f>180-C4-6.289*SIN($C$2*C6)+2.1*SIN($C$2*C5)-1.274*SIN($C$2*(2*C4-C6))-0.658*SIN($C$2*2*C4)-0.214*SIN($C$2*2*C6)-0.11*SIN($C$2*C4)</f>
        <v>-0.71685835799646569</v>
      </c>
      <c r="F7" s="118"/>
      <c r="G7" s="119"/>
      <c r="H7" s="119"/>
      <c r="I7" s="119"/>
      <c r="J7" s="122"/>
      <c r="L7" s="95" t="s">
        <v>157</v>
      </c>
      <c r="M7" s="96">
        <f>180-M4-6.289*SIN($M$2*M6)+2.1*SIN($M$2*M5)-1.274*SIN($M$2*(2*M4-M6))-0.658*SIN($M$2*2*M4)-0.214*SIN($M$2*2*M6)-0.11*SIN($M$2*M4)</f>
        <v>22.50503940511685</v>
      </c>
      <c r="P7" s="118"/>
      <c r="Q7" s="119"/>
      <c r="R7" s="119"/>
      <c r="S7" s="119"/>
      <c r="T7" s="122"/>
    </row>
    <row r="8" spans="2:20" s="89" customFormat="1" ht="14" customHeight="1">
      <c r="B8" s="97" t="s">
        <v>158</v>
      </c>
      <c r="C8" s="98">
        <f>(1+COS($C$2*C7))/2</f>
        <v>0.99996086586086008</v>
      </c>
      <c r="F8" s="126" t="s">
        <v>135</v>
      </c>
      <c r="G8" s="127" t="s">
        <v>159</v>
      </c>
      <c r="H8" s="127" t="s">
        <v>160</v>
      </c>
      <c r="I8" s="127" t="s">
        <v>161</v>
      </c>
      <c r="J8" s="128" t="s">
        <v>162</v>
      </c>
      <c r="L8" s="97" t="s">
        <v>158</v>
      </c>
      <c r="M8" s="98">
        <f>(1+COS($M$2*M7))/2</f>
        <v>0.96192293515909622</v>
      </c>
      <c r="P8" s="126" t="s">
        <v>135</v>
      </c>
      <c r="Q8" s="127" t="s">
        <v>159</v>
      </c>
      <c r="R8" s="127" t="s">
        <v>160</v>
      </c>
      <c r="S8" s="127" t="s">
        <v>161</v>
      </c>
      <c r="T8" s="128" t="s">
        <v>162</v>
      </c>
    </row>
    <row r="9" spans="2:20" s="89" customFormat="1" ht="14" customHeight="1">
      <c r="F9" s="129">
        <v>-1</v>
      </c>
      <c r="G9" s="130">
        <f t="shared" ref="G9:G72" si="0">IFERROR(IF(SQRT(1-(F9*F9)/($J$5*$J$5))&lt;0.05,0,SQRT(1-(F9*F9)/($J$5*$J$5))),0)</f>
        <v>0</v>
      </c>
      <c r="H9" s="130">
        <f t="shared" ref="H9:H72" si="1">CHOOSE(MATCH($J$3,degrees),IF(F9&lt;0,IFERROR(1-G9,1),0),0,0,IF(F9&gt;0,IFERROR(1-G9,1),0))</f>
        <v>0</v>
      </c>
      <c r="I9" s="130">
        <f t="shared" ref="I9:I72" si="2">CHOOSE(MATCH($J$3,degrees),IF(F9&lt;0,2*G9,2),IF(F9&lt;0,0,1-G9),IF(F9&gt;0,0,1-G9),IF(F9&gt;0,2*G9,2))</f>
        <v>2</v>
      </c>
      <c r="J9" s="121">
        <f t="shared" ref="J9:J72" si="3">CHOOSE(MATCH($J$3,degrees),IF(F9&lt;0,G9+1,2),IF(F9&lt;0,2,2*G9),IF(F9&gt;0,2,2*G9),IF(F9&gt;0,G9+1,2))</f>
        <v>2</v>
      </c>
      <c r="P9" s="129">
        <v>-1</v>
      </c>
      <c r="Q9" s="130">
        <f t="shared" ref="Q9:Q72" si="4">IFERROR(IF(SQRT(1-(P9*P9)/($T$5*$T$5))&lt;0.05,0,SQRT(1-(P9*P9)/($T$5*$T$5))),0)</f>
        <v>0</v>
      </c>
      <c r="R9" s="130">
        <f t="shared" ref="R9:R72" si="5">CHOOSE(MATCH($T$3,degrees),IF(P9&lt;0,IFERROR(1-Q9,1),0),0,0,IF(P9&gt;0,IFERROR(1-Q9,1),0))</f>
        <v>1</v>
      </c>
      <c r="S9" s="130">
        <f t="shared" ref="S9:S72" si="6">CHOOSE(MATCH($T$3,degrees),IF(P9&lt;0,2*Q9,2),IF(P9&lt;0,0,1-Q9),IF(P9&gt;0,0,1-Q9),IF(P9&gt;0,2*Q9,2))</f>
        <v>0</v>
      </c>
      <c r="T9" s="121">
        <f t="shared" ref="T9:T72" si="7">CHOOSE(MATCH($T$3,degrees),IF(P9&lt;0,Q9+1,2),IF(P9&lt;0,2,2*Q9),IF(P9&gt;0,2,2*Q9),IF(P9&gt;0,Q9+1,2))</f>
        <v>1</v>
      </c>
    </row>
    <row r="10" spans="2:20" s="89" customFormat="1" ht="14" customHeight="1">
      <c r="F10" s="129">
        <f t="shared" ref="F10:F73" si="8">F9+$G$4</f>
        <v>-0.99</v>
      </c>
      <c r="G10" s="130">
        <f t="shared" si="0"/>
        <v>0.14106730728868611</v>
      </c>
      <c r="H10" s="130">
        <f t="shared" si="1"/>
        <v>0</v>
      </c>
      <c r="I10" s="130">
        <f t="shared" si="2"/>
        <v>2</v>
      </c>
      <c r="J10" s="121">
        <f t="shared" si="3"/>
        <v>2</v>
      </c>
      <c r="P10" s="129">
        <f t="shared" ref="P10:P41" si="9">P9+$Q$4</f>
        <v>-0.99</v>
      </c>
      <c r="Q10" s="130">
        <f t="shared" si="4"/>
        <v>7.5764779501177215E-2</v>
      </c>
      <c r="R10" s="130">
        <f t="shared" si="5"/>
        <v>0.92423522049882278</v>
      </c>
      <c r="S10" s="130">
        <f t="shared" si="6"/>
        <v>0.15152955900235443</v>
      </c>
      <c r="T10" s="121">
        <f t="shared" si="7"/>
        <v>1.0757647795011773</v>
      </c>
    </row>
    <row r="11" spans="2:20" s="89" customFormat="1" ht="16" customHeight="1">
      <c r="F11" s="129">
        <f t="shared" si="8"/>
        <v>-0.98</v>
      </c>
      <c r="G11" s="130">
        <f t="shared" si="0"/>
        <v>0.19899745094711196</v>
      </c>
      <c r="H11" s="130">
        <f t="shared" si="1"/>
        <v>0</v>
      </c>
      <c r="I11" s="130">
        <f t="shared" si="2"/>
        <v>2</v>
      </c>
      <c r="J11" s="121">
        <f t="shared" si="3"/>
        <v>2</v>
      </c>
      <c r="P11" s="129">
        <f t="shared" si="9"/>
        <v>-0.98</v>
      </c>
      <c r="Q11" s="130">
        <f t="shared" si="4"/>
        <v>0.16038987375128008</v>
      </c>
      <c r="R11" s="130">
        <f t="shared" si="5"/>
        <v>0.83961012624871989</v>
      </c>
      <c r="S11" s="130">
        <f t="shared" si="6"/>
        <v>0.32077974750256016</v>
      </c>
      <c r="T11" s="121">
        <f t="shared" si="7"/>
        <v>1.1603898737512801</v>
      </c>
    </row>
    <row r="12" spans="2:20" s="89" customFormat="1" ht="16" customHeight="1">
      <c r="F12" s="129">
        <f t="shared" si="8"/>
        <v>-0.97</v>
      </c>
      <c r="G12" s="130">
        <f t="shared" si="0"/>
        <v>0.24310488637251385</v>
      </c>
      <c r="H12" s="130">
        <f t="shared" si="1"/>
        <v>0</v>
      </c>
      <c r="I12" s="130">
        <f t="shared" si="2"/>
        <v>2</v>
      </c>
      <c r="J12" s="121">
        <f t="shared" si="3"/>
        <v>2</v>
      </c>
      <c r="P12" s="129">
        <f t="shared" si="9"/>
        <v>-0.97</v>
      </c>
      <c r="Q12" s="130">
        <f t="shared" si="4"/>
        <v>0.21332283504481631</v>
      </c>
      <c r="R12" s="130">
        <f t="shared" si="5"/>
        <v>0.78667716495518369</v>
      </c>
      <c r="S12" s="130">
        <f t="shared" si="6"/>
        <v>0.42664567008963261</v>
      </c>
      <c r="T12" s="121">
        <f t="shared" si="7"/>
        <v>1.2133228350448162</v>
      </c>
    </row>
    <row r="13" spans="2:20" s="89" customFormat="1" ht="16" customHeight="1">
      <c r="F13" s="129">
        <f t="shared" si="8"/>
        <v>-0.96</v>
      </c>
      <c r="G13" s="130">
        <f t="shared" si="0"/>
        <v>0.2799999751248462</v>
      </c>
      <c r="H13" s="130">
        <f t="shared" si="1"/>
        <v>0</v>
      </c>
      <c r="I13" s="130">
        <f t="shared" si="2"/>
        <v>2</v>
      </c>
      <c r="J13" s="121">
        <f t="shared" si="3"/>
        <v>2</v>
      </c>
      <c r="P13" s="129">
        <f t="shared" si="9"/>
        <v>-0.96</v>
      </c>
      <c r="Q13" s="130">
        <f t="shared" si="4"/>
        <v>0.25511852708433613</v>
      </c>
      <c r="R13" s="130">
        <f t="shared" si="5"/>
        <v>0.74488147291566387</v>
      </c>
      <c r="S13" s="130">
        <f t="shared" si="6"/>
        <v>0.51023705416867227</v>
      </c>
      <c r="T13" s="121">
        <f t="shared" si="7"/>
        <v>1.2551185270843361</v>
      </c>
    </row>
    <row r="14" spans="2:20" s="89" customFormat="1" ht="16" customHeight="1">
      <c r="E14" s="91"/>
      <c r="F14" s="129">
        <f t="shared" si="8"/>
        <v>-0.95</v>
      </c>
      <c r="G14" s="130">
        <f t="shared" si="0"/>
        <v>0.31224987807621818</v>
      </c>
      <c r="H14" s="130">
        <f t="shared" si="1"/>
        <v>0</v>
      </c>
      <c r="I14" s="130">
        <f t="shared" si="2"/>
        <v>2</v>
      </c>
      <c r="J14" s="121">
        <f t="shared" si="3"/>
        <v>2</v>
      </c>
      <c r="O14" s="135"/>
      <c r="P14" s="129">
        <f t="shared" si="9"/>
        <v>-0.95</v>
      </c>
      <c r="Q14" s="130">
        <f t="shared" si="4"/>
        <v>0.29062244292607753</v>
      </c>
      <c r="R14" s="130">
        <f t="shared" si="5"/>
        <v>0.70937755707392247</v>
      </c>
      <c r="S14" s="130">
        <f t="shared" si="6"/>
        <v>0.58124488585215506</v>
      </c>
      <c r="T14" s="121">
        <f t="shared" si="7"/>
        <v>1.2906224429260775</v>
      </c>
    </row>
    <row r="15" spans="2:20" s="89" customFormat="1" ht="16" customHeight="1">
      <c r="E15" s="91"/>
      <c r="F15" s="129">
        <f t="shared" si="8"/>
        <v>-0.94</v>
      </c>
      <c r="G15" s="130">
        <f t="shared" si="0"/>
        <v>0.34117442261149755</v>
      </c>
      <c r="H15" s="130">
        <f t="shared" si="1"/>
        <v>0</v>
      </c>
      <c r="I15" s="130">
        <f t="shared" si="2"/>
        <v>2</v>
      </c>
      <c r="J15" s="121">
        <f t="shared" si="3"/>
        <v>2</v>
      </c>
      <c r="O15" s="135"/>
      <c r="P15" s="129">
        <f t="shared" si="9"/>
        <v>-0.94</v>
      </c>
      <c r="Q15" s="130">
        <f t="shared" si="4"/>
        <v>0.32192305969513602</v>
      </c>
      <c r="R15" s="130">
        <f t="shared" si="5"/>
        <v>0.67807694030486398</v>
      </c>
      <c r="S15" s="130">
        <f t="shared" si="6"/>
        <v>0.64384611939027203</v>
      </c>
      <c r="T15" s="121">
        <f t="shared" si="7"/>
        <v>1.3219230596951359</v>
      </c>
    </row>
    <row r="16" spans="2:20" s="89" customFormat="1" ht="16" customHeight="1">
      <c r="E16" s="91"/>
      <c r="F16" s="129">
        <f t="shared" si="8"/>
        <v>-0.92999999999999994</v>
      </c>
      <c r="G16" s="130">
        <f t="shared" si="0"/>
        <v>0.36755950120618752</v>
      </c>
      <c r="H16" s="130">
        <f t="shared" si="1"/>
        <v>0</v>
      </c>
      <c r="I16" s="130">
        <f t="shared" si="2"/>
        <v>2</v>
      </c>
      <c r="J16" s="121">
        <f t="shared" si="3"/>
        <v>2</v>
      </c>
      <c r="O16" s="135"/>
      <c r="P16" s="129">
        <f t="shared" si="9"/>
        <v>-0.92999999999999994</v>
      </c>
      <c r="Q16" s="130">
        <f t="shared" si="4"/>
        <v>0.35014942375384822</v>
      </c>
      <c r="R16" s="130">
        <f t="shared" si="5"/>
        <v>0.64985057624615172</v>
      </c>
      <c r="S16" s="130">
        <f t="shared" si="6"/>
        <v>0.70029884750769644</v>
      </c>
      <c r="T16" s="121">
        <f t="shared" si="7"/>
        <v>1.3501494237538483</v>
      </c>
    </row>
    <row r="17" spans="2:20" s="89" customFormat="1" ht="16" customHeight="1">
      <c r="E17" s="91"/>
      <c r="F17" s="129">
        <f t="shared" si="8"/>
        <v>-0.91999999999999993</v>
      </c>
      <c r="G17" s="130">
        <f t="shared" si="0"/>
        <v>0.39191834252375962</v>
      </c>
      <c r="H17" s="130">
        <f t="shared" si="1"/>
        <v>0</v>
      </c>
      <c r="I17" s="130">
        <f t="shared" si="2"/>
        <v>2</v>
      </c>
      <c r="J17" s="121">
        <f t="shared" si="3"/>
        <v>2</v>
      </c>
      <c r="O17" s="135"/>
      <c r="P17" s="129">
        <f t="shared" si="9"/>
        <v>-0.91999999999999993</v>
      </c>
      <c r="Q17" s="130">
        <f t="shared" si="4"/>
        <v>0.37599453733710375</v>
      </c>
      <c r="R17" s="130">
        <f t="shared" si="5"/>
        <v>0.62400546266289625</v>
      </c>
      <c r="S17" s="130">
        <f t="shared" si="6"/>
        <v>0.7519890746742075</v>
      </c>
      <c r="T17" s="121">
        <f t="shared" si="7"/>
        <v>1.3759945373371036</v>
      </c>
    </row>
    <row r="18" spans="2:20" s="89" customFormat="1" ht="16" customHeight="1">
      <c r="E18" s="91"/>
      <c r="F18" s="129">
        <f t="shared" si="8"/>
        <v>-0.90999999999999992</v>
      </c>
      <c r="G18" s="130">
        <f t="shared" si="0"/>
        <v>0.41460823373779915</v>
      </c>
      <c r="H18" s="130">
        <f t="shared" si="1"/>
        <v>0</v>
      </c>
      <c r="I18" s="130">
        <f t="shared" si="2"/>
        <v>2</v>
      </c>
      <c r="J18" s="121">
        <f t="shared" si="3"/>
        <v>2</v>
      </c>
      <c r="O18" s="135"/>
      <c r="P18" s="129">
        <f t="shared" si="9"/>
        <v>-0.90999999999999992</v>
      </c>
      <c r="Q18" s="130">
        <f t="shared" si="4"/>
        <v>0.39992033684228939</v>
      </c>
      <c r="R18" s="130">
        <f t="shared" si="5"/>
        <v>0.60007966315771055</v>
      </c>
      <c r="S18" s="130">
        <f t="shared" si="6"/>
        <v>0.79984067368457878</v>
      </c>
      <c r="T18" s="121">
        <f t="shared" si="7"/>
        <v>1.3999203368422894</v>
      </c>
    </row>
    <row r="19" spans="2:20" s="89" customFormat="1" ht="16" customHeight="1">
      <c r="B19" s="99" t="s">
        <v>163</v>
      </c>
      <c r="C19" s="100">
        <v>2460438.64</v>
      </c>
      <c r="D19" s="89" t="s">
        <v>164</v>
      </c>
      <c r="E19" s="91"/>
      <c r="F19" s="129">
        <f t="shared" si="8"/>
        <v>-0.89999999999999991</v>
      </c>
      <c r="G19" s="130">
        <f t="shared" si="0"/>
        <v>0.43588988031010878</v>
      </c>
      <c r="H19" s="130">
        <f t="shared" si="1"/>
        <v>0</v>
      </c>
      <c r="I19" s="130">
        <f t="shared" si="2"/>
        <v>2</v>
      </c>
      <c r="J19" s="121">
        <f t="shared" si="3"/>
        <v>2</v>
      </c>
      <c r="L19" s="99" t="s">
        <v>163</v>
      </c>
      <c r="M19" s="100">
        <v>2460438.64</v>
      </c>
      <c r="N19" s="89" t="s">
        <v>164</v>
      </c>
      <c r="O19" s="135"/>
      <c r="P19" s="129">
        <f t="shared" si="9"/>
        <v>-0.89999999999999991</v>
      </c>
      <c r="Q19" s="130">
        <f t="shared" si="4"/>
        <v>0.42225320613735373</v>
      </c>
      <c r="R19" s="130">
        <f t="shared" si="5"/>
        <v>0.57774679386264627</v>
      </c>
      <c r="S19" s="130">
        <f t="shared" si="6"/>
        <v>0.84450641227470746</v>
      </c>
      <c r="T19" s="121">
        <f t="shared" si="7"/>
        <v>1.4222532061373538</v>
      </c>
    </row>
    <row r="20" spans="2:20" s="89" customFormat="1" ht="16" customHeight="1">
      <c r="B20" s="101" t="s">
        <v>165</v>
      </c>
      <c r="C20" s="102">
        <f>(('Visibility - Brightest Stars'!C10-C19)/29.530588853)-INT(('Visibility - Brightest Stars'!C10-C19)/29.530588853)</f>
        <v>0.52437152800955744</v>
      </c>
      <c r="D20" s="89" t="str">
        <f>IF(C20&lt;0.5,"(before FM)","(after FM)")</f>
        <v>(after FM)</v>
      </c>
      <c r="E20" s="91"/>
      <c r="F20" s="129">
        <f t="shared" si="8"/>
        <v>-0.8899999999999999</v>
      </c>
      <c r="G20" s="130">
        <f t="shared" si="0"/>
        <v>0.45596051147804617</v>
      </c>
      <c r="H20" s="130">
        <f t="shared" si="1"/>
        <v>0</v>
      </c>
      <c r="I20" s="130">
        <f t="shared" si="2"/>
        <v>2</v>
      </c>
      <c r="J20" s="121">
        <f t="shared" si="3"/>
        <v>2</v>
      </c>
      <c r="L20" s="101" t="s">
        <v>165</v>
      </c>
      <c r="M20" s="102">
        <f>('Visibility - Nearest Stars'!C10-M19)/29.530588853</f>
        <v>0.45664514402325163</v>
      </c>
      <c r="N20" s="89" t="str">
        <f>IF(M20&lt;0.5,"(before FM)","(after FM)")</f>
        <v>(before FM)</v>
      </c>
      <c r="O20" s="135"/>
      <c r="P20" s="129">
        <f t="shared" si="9"/>
        <v>-0.8899999999999999</v>
      </c>
      <c r="Q20" s="130">
        <f t="shared" si="4"/>
        <v>0.44323399568062899</v>
      </c>
      <c r="R20" s="130">
        <f t="shared" si="5"/>
        <v>0.55676600431937096</v>
      </c>
      <c r="S20" s="130">
        <f t="shared" si="6"/>
        <v>0.88646799136125798</v>
      </c>
      <c r="T20" s="121">
        <f t="shared" si="7"/>
        <v>1.443233995680629</v>
      </c>
    </row>
    <row r="21" spans="2:20" s="89" customFormat="1" ht="16" customHeight="1">
      <c r="B21" s="97" t="s">
        <v>166</v>
      </c>
      <c r="C21" s="103">
        <f>IF(C20&lt;0.5,180*C8,360-180*C8)</f>
        <v>180.0070441450452</v>
      </c>
      <c r="E21" s="91"/>
      <c r="F21" s="129">
        <f t="shared" si="8"/>
        <v>-0.87999999999999989</v>
      </c>
      <c r="G21" s="130">
        <f t="shared" si="0"/>
        <v>0.47497367115963263</v>
      </c>
      <c r="H21" s="130">
        <f t="shared" si="1"/>
        <v>0</v>
      </c>
      <c r="I21" s="130">
        <f t="shared" si="2"/>
        <v>2</v>
      </c>
      <c r="J21" s="121">
        <f t="shared" si="3"/>
        <v>2</v>
      </c>
      <c r="L21" s="97" t="s">
        <v>166</v>
      </c>
      <c r="M21" s="103">
        <f>IF(M20&lt;0.5,180*M8,360-180*M8)</f>
        <v>173.14612832863733</v>
      </c>
      <c r="O21" s="135"/>
      <c r="P21" s="129">
        <f t="shared" si="9"/>
        <v>-0.87999999999999989</v>
      </c>
      <c r="Q21" s="130">
        <f t="shared" si="4"/>
        <v>0.46304653148606334</v>
      </c>
      <c r="R21" s="130">
        <f t="shared" si="5"/>
        <v>0.53695346851393666</v>
      </c>
      <c r="S21" s="130">
        <f t="shared" si="6"/>
        <v>0.92609306297212668</v>
      </c>
      <c r="T21" s="121">
        <f t="shared" si="7"/>
        <v>1.4630465314860635</v>
      </c>
    </row>
    <row r="22" spans="2:20" s="89" customFormat="1" ht="16" customHeight="1">
      <c r="E22" s="91"/>
      <c r="F22" s="129">
        <f t="shared" si="8"/>
        <v>-0.86999999999999988</v>
      </c>
      <c r="G22" s="130">
        <f t="shared" si="0"/>
        <v>0.49305170982298935</v>
      </c>
      <c r="H22" s="130">
        <f t="shared" si="1"/>
        <v>0</v>
      </c>
      <c r="I22" s="130">
        <f t="shared" si="2"/>
        <v>2</v>
      </c>
      <c r="J22" s="121">
        <f t="shared" si="3"/>
        <v>2</v>
      </c>
      <c r="O22" s="135"/>
      <c r="P22" s="129">
        <f t="shared" si="9"/>
        <v>-0.86999999999999988</v>
      </c>
      <c r="Q22" s="130">
        <f t="shared" si="4"/>
        <v>0.48183494713028946</v>
      </c>
      <c r="R22" s="130">
        <f t="shared" si="5"/>
        <v>0.5181650528697106</v>
      </c>
      <c r="S22" s="130">
        <f t="shared" si="6"/>
        <v>0.96366989426057892</v>
      </c>
      <c r="T22" s="121">
        <f t="shared" si="7"/>
        <v>1.4818349471302894</v>
      </c>
    </row>
    <row r="23" spans="2:20" s="89" customFormat="1" ht="16" customHeight="1">
      <c r="B23" s="104">
        <v>0</v>
      </c>
      <c r="C23" s="105">
        <v>0</v>
      </c>
      <c r="D23" s="106" t="s">
        <v>167</v>
      </c>
      <c r="F23" s="129">
        <f t="shared" si="8"/>
        <v>-0.85999999999999988</v>
      </c>
      <c r="G23" s="130">
        <f t="shared" si="0"/>
        <v>0.51029402193330142</v>
      </c>
      <c r="H23" s="130">
        <f t="shared" si="1"/>
        <v>0</v>
      </c>
      <c r="I23" s="130">
        <f t="shared" si="2"/>
        <v>2</v>
      </c>
      <c r="J23" s="121">
        <f t="shared" si="3"/>
        <v>2</v>
      </c>
      <c r="L23" s="104">
        <v>0</v>
      </c>
      <c r="M23" s="105">
        <v>0</v>
      </c>
      <c r="N23" s="106" t="s">
        <v>167</v>
      </c>
      <c r="P23" s="129">
        <f t="shared" si="9"/>
        <v>-0.85999999999999988</v>
      </c>
      <c r="Q23" s="130">
        <f t="shared" si="4"/>
        <v>0.49971477143600695</v>
      </c>
      <c r="R23" s="130">
        <f t="shared" si="5"/>
        <v>0.50028522856399305</v>
      </c>
      <c r="S23" s="130">
        <f t="shared" si="6"/>
        <v>0.99942954287201391</v>
      </c>
      <c r="T23" s="121">
        <f t="shared" si="7"/>
        <v>1.4997147714360071</v>
      </c>
    </row>
    <row r="24" spans="2:20" s="89" customFormat="1" ht="16" customHeight="1">
      <c r="B24" s="107">
        <f t="shared" ref="B24:B31" si="10">B23+45</f>
        <v>45</v>
      </c>
      <c r="C24" s="108">
        <f t="shared" ref="C24:C31" si="11">B24-22.5</f>
        <v>22.5</v>
      </c>
      <c r="D24" s="109" t="s">
        <v>168</v>
      </c>
      <c r="F24" s="129">
        <f t="shared" si="8"/>
        <v>-0.84999999999999987</v>
      </c>
      <c r="G24" s="130">
        <f t="shared" si="0"/>
        <v>0.52678267727719852</v>
      </c>
      <c r="H24" s="130">
        <f t="shared" si="1"/>
        <v>0</v>
      </c>
      <c r="I24" s="130">
        <f t="shared" si="2"/>
        <v>2</v>
      </c>
      <c r="J24" s="121">
        <f t="shared" si="3"/>
        <v>2</v>
      </c>
      <c r="L24" s="107">
        <f t="shared" ref="L24:L31" si="12">L23+45</f>
        <v>45</v>
      </c>
      <c r="M24" s="108">
        <f t="shared" ref="M24:M31" si="13">L24-22.5</f>
        <v>22.5</v>
      </c>
      <c r="N24" s="109" t="s">
        <v>168</v>
      </c>
      <c r="P24" s="129">
        <f t="shared" si="9"/>
        <v>-0.84999999999999987</v>
      </c>
      <c r="Q24" s="130">
        <f t="shared" si="4"/>
        <v>0.51678032070421298</v>
      </c>
      <c r="R24" s="130">
        <f t="shared" si="5"/>
        <v>0.48321967929578702</v>
      </c>
      <c r="S24" s="130">
        <f t="shared" si="6"/>
        <v>1.033560641408426</v>
      </c>
      <c r="T24" s="121">
        <f t="shared" si="7"/>
        <v>1.516780320704213</v>
      </c>
    </row>
    <row r="25" spans="2:20" s="89" customFormat="1" ht="16" customHeight="1">
      <c r="B25" s="107">
        <f t="shared" si="10"/>
        <v>90</v>
      </c>
      <c r="C25" s="108">
        <f t="shared" si="11"/>
        <v>67.5</v>
      </c>
      <c r="D25" s="109" t="s">
        <v>169</v>
      </c>
      <c r="F25" s="129">
        <f t="shared" si="8"/>
        <v>-0.83999999999999986</v>
      </c>
      <c r="G25" s="130">
        <f t="shared" si="0"/>
        <v>0.54258638882188936</v>
      </c>
      <c r="H25" s="130">
        <f t="shared" si="1"/>
        <v>0</v>
      </c>
      <c r="I25" s="130">
        <f t="shared" si="2"/>
        <v>2</v>
      </c>
      <c r="J25" s="121">
        <f t="shared" si="3"/>
        <v>2</v>
      </c>
      <c r="L25" s="107">
        <f t="shared" si="12"/>
        <v>90</v>
      </c>
      <c r="M25" s="108">
        <f t="shared" si="13"/>
        <v>67.5</v>
      </c>
      <c r="N25" s="109" t="s">
        <v>169</v>
      </c>
      <c r="P25" s="129">
        <f t="shared" si="9"/>
        <v>-0.83999999999999986</v>
      </c>
      <c r="Q25" s="130">
        <f t="shared" si="4"/>
        <v>0.53310979873143849</v>
      </c>
      <c r="R25" s="130">
        <f t="shared" si="5"/>
        <v>0.46689020126856151</v>
      </c>
      <c r="S25" s="130">
        <f t="shared" si="6"/>
        <v>1.066219597462877</v>
      </c>
      <c r="T25" s="121">
        <f t="shared" si="7"/>
        <v>1.5331097987314384</v>
      </c>
    </row>
    <row r="26" spans="2:20" s="89" customFormat="1" ht="16" customHeight="1">
      <c r="B26" s="107">
        <f t="shared" si="10"/>
        <v>135</v>
      </c>
      <c r="C26" s="108">
        <f t="shared" si="11"/>
        <v>112.5</v>
      </c>
      <c r="D26" s="109" t="s">
        <v>170</v>
      </c>
      <c r="F26" s="129">
        <f t="shared" si="8"/>
        <v>-0.82999999999999985</v>
      </c>
      <c r="G26" s="130">
        <f t="shared" si="0"/>
        <v>0.55776338136095027</v>
      </c>
      <c r="H26" s="130">
        <f t="shared" si="1"/>
        <v>0</v>
      </c>
      <c r="I26" s="130">
        <f t="shared" si="2"/>
        <v>2</v>
      </c>
      <c r="J26" s="121">
        <f t="shared" si="3"/>
        <v>2</v>
      </c>
      <c r="L26" s="107">
        <f t="shared" si="12"/>
        <v>135</v>
      </c>
      <c r="M26" s="108">
        <f t="shared" si="13"/>
        <v>112.5</v>
      </c>
      <c r="N26" s="109" t="s">
        <v>170</v>
      </c>
      <c r="P26" s="129">
        <f t="shared" si="9"/>
        <v>-0.82999999999999985</v>
      </c>
      <c r="Q26" s="130">
        <f t="shared" si="4"/>
        <v>0.54876891830743946</v>
      </c>
      <c r="R26" s="130">
        <f t="shared" si="5"/>
        <v>0.45123108169256054</v>
      </c>
      <c r="S26" s="130">
        <f t="shared" si="6"/>
        <v>1.0975378366148789</v>
      </c>
      <c r="T26" s="121">
        <f t="shared" si="7"/>
        <v>1.5487689183074393</v>
      </c>
    </row>
    <row r="27" spans="2:20" s="89" customFormat="1" ht="16" customHeight="1">
      <c r="B27" s="107">
        <f t="shared" si="10"/>
        <v>180</v>
      </c>
      <c r="C27" s="108">
        <f t="shared" si="11"/>
        <v>157.5</v>
      </c>
      <c r="D27" s="109" t="s">
        <v>171</v>
      </c>
      <c r="F27" s="129">
        <f t="shared" si="8"/>
        <v>-0.81999999999999984</v>
      </c>
      <c r="G27" s="130">
        <f t="shared" si="0"/>
        <v>0.57236351197171897</v>
      </c>
      <c r="H27" s="130">
        <f t="shared" si="1"/>
        <v>0</v>
      </c>
      <c r="I27" s="130">
        <f t="shared" si="2"/>
        <v>2</v>
      </c>
      <c r="J27" s="121">
        <f t="shared" si="3"/>
        <v>2</v>
      </c>
      <c r="L27" s="107">
        <f t="shared" si="12"/>
        <v>180</v>
      </c>
      <c r="M27" s="108">
        <f t="shared" si="13"/>
        <v>157.5</v>
      </c>
      <c r="N27" s="109" t="s">
        <v>171</v>
      </c>
      <c r="P27" s="129">
        <f t="shared" si="9"/>
        <v>-0.81999999999999984</v>
      </c>
      <c r="Q27" s="130">
        <f t="shared" si="4"/>
        <v>0.56381353695851999</v>
      </c>
      <c r="R27" s="130">
        <f t="shared" si="5"/>
        <v>0.43618646304148001</v>
      </c>
      <c r="S27" s="130">
        <f t="shared" si="6"/>
        <v>1.12762707391704</v>
      </c>
      <c r="T27" s="121">
        <f t="shared" si="7"/>
        <v>1.56381353695852</v>
      </c>
    </row>
    <row r="28" spans="2:20" s="89" customFormat="1" ht="16" customHeight="1">
      <c r="B28" s="107">
        <f t="shared" si="10"/>
        <v>225</v>
      </c>
      <c r="C28" s="108">
        <f t="shared" si="11"/>
        <v>202.5</v>
      </c>
      <c r="D28" s="109" t="s">
        <v>172</v>
      </c>
      <c r="F28" s="129">
        <f t="shared" si="8"/>
        <v>-0.80999999999999983</v>
      </c>
      <c r="G28" s="130">
        <f t="shared" si="0"/>
        <v>0.58642986800040853</v>
      </c>
      <c r="H28" s="130">
        <f t="shared" si="1"/>
        <v>0</v>
      </c>
      <c r="I28" s="130">
        <f t="shared" si="2"/>
        <v>2</v>
      </c>
      <c r="J28" s="121">
        <f t="shared" si="3"/>
        <v>2</v>
      </c>
      <c r="L28" s="107">
        <f t="shared" si="12"/>
        <v>225</v>
      </c>
      <c r="M28" s="108">
        <f t="shared" si="13"/>
        <v>202.5</v>
      </c>
      <c r="N28" s="109" t="s">
        <v>172</v>
      </c>
      <c r="P28" s="129">
        <f t="shared" si="9"/>
        <v>-0.80999999999999983</v>
      </c>
      <c r="Q28" s="130">
        <f t="shared" si="4"/>
        <v>0.57829161655306105</v>
      </c>
      <c r="R28" s="130">
        <f t="shared" si="5"/>
        <v>0.42170838344693895</v>
      </c>
      <c r="S28" s="130">
        <f t="shared" si="6"/>
        <v>1.1565832331061221</v>
      </c>
      <c r="T28" s="121">
        <f t="shared" si="7"/>
        <v>1.5782916165530612</v>
      </c>
    </row>
    <row r="29" spans="2:20" s="89" customFormat="1" ht="16" customHeight="1">
      <c r="B29" s="107">
        <f t="shared" si="10"/>
        <v>270</v>
      </c>
      <c r="C29" s="108">
        <f t="shared" si="11"/>
        <v>247.5</v>
      </c>
      <c r="D29" s="109" t="s">
        <v>173</v>
      </c>
      <c r="F29" s="129">
        <f t="shared" si="8"/>
        <v>-0.79999999999999982</v>
      </c>
      <c r="G29" s="130">
        <f t="shared" si="0"/>
        <v>0.59999999193860809</v>
      </c>
      <c r="H29" s="130">
        <f t="shared" si="1"/>
        <v>0</v>
      </c>
      <c r="I29" s="130">
        <f t="shared" si="2"/>
        <v>2</v>
      </c>
      <c r="J29" s="121">
        <f t="shared" si="3"/>
        <v>2</v>
      </c>
      <c r="L29" s="107">
        <f t="shared" si="12"/>
        <v>270</v>
      </c>
      <c r="M29" s="108">
        <f t="shared" si="13"/>
        <v>247.5</v>
      </c>
      <c r="N29" s="109" t="s">
        <v>173</v>
      </c>
      <c r="P29" s="129">
        <f t="shared" si="9"/>
        <v>-0.79999999999999982</v>
      </c>
      <c r="Q29" s="130">
        <f t="shared" si="4"/>
        <v>0.59224470757782677</v>
      </c>
      <c r="R29" s="130">
        <f t="shared" si="5"/>
        <v>0.40775529242217323</v>
      </c>
      <c r="S29" s="130">
        <f t="shared" si="6"/>
        <v>1.1844894151556535</v>
      </c>
      <c r="T29" s="121">
        <f t="shared" si="7"/>
        <v>1.5922447075778268</v>
      </c>
    </row>
    <row r="30" spans="2:20" s="89" customFormat="1" ht="16" customHeight="1">
      <c r="B30" s="107">
        <f t="shared" si="10"/>
        <v>315</v>
      </c>
      <c r="C30" s="108">
        <f t="shared" si="11"/>
        <v>292.5</v>
      </c>
      <c r="D30" s="109" t="s">
        <v>174</v>
      </c>
      <c r="F30" s="129">
        <f t="shared" si="8"/>
        <v>-0.78999999999999981</v>
      </c>
      <c r="G30" s="130">
        <f t="shared" si="0"/>
        <v>0.61310683454570958</v>
      </c>
      <c r="H30" s="130">
        <f t="shared" si="1"/>
        <v>0</v>
      </c>
      <c r="I30" s="130">
        <f t="shared" si="2"/>
        <v>2</v>
      </c>
      <c r="J30" s="121">
        <f t="shared" si="3"/>
        <v>2</v>
      </c>
      <c r="L30" s="107">
        <f t="shared" si="12"/>
        <v>315</v>
      </c>
      <c r="M30" s="108">
        <f t="shared" si="13"/>
        <v>292.5</v>
      </c>
      <c r="N30" s="109" t="s">
        <v>174</v>
      </c>
      <c r="P30" s="129">
        <f t="shared" si="9"/>
        <v>-0.78999999999999981</v>
      </c>
      <c r="Q30" s="130">
        <f t="shared" si="4"/>
        <v>0.60570909196812894</v>
      </c>
      <c r="R30" s="130">
        <f t="shared" si="5"/>
        <v>0.39429090803187106</v>
      </c>
      <c r="S30" s="130">
        <f t="shared" si="6"/>
        <v>1.2114181839362579</v>
      </c>
      <c r="T30" s="121">
        <f t="shared" si="7"/>
        <v>1.6057090919681289</v>
      </c>
    </row>
    <row r="31" spans="2:20" s="89" customFormat="1" ht="16" customHeight="1">
      <c r="B31" s="110">
        <f t="shared" si="10"/>
        <v>360</v>
      </c>
      <c r="C31" s="111">
        <f t="shared" si="11"/>
        <v>337.5</v>
      </c>
      <c r="D31" s="112" t="s">
        <v>167</v>
      </c>
      <c r="F31" s="129">
        <f t="shared" si="8"/>
        <v>-0.7799999999999998</v>
      </c>
      <c r="G31" s="130">
        <f t="shared" si="0"/>
        <v>0.62577950653881853</v>
      </c>
      <c r="H31" s="130">
        <f t="shared" si="1"/>
        <v>0</v>
      </c>
      <c r="I31" s="130">
        <f t="shared" si="2"/>
        <v>2</v>
      </c>
      <c r="J31" s="121">
        <f t="shared" si="3"/>
        <v>2</v>
      </c>
      <c r="L31" s="110">
        <f t="shared" si="12"/>
        <v>360</v>
      </c>
      <c r="M31" s="111">
        <f t="shared" si="13"/>
        <v>337.5</v>
      </c>
      <c r="N31" s="112" t="s">
        <v>167</v>
      </c>
      <c r="P31" s="129">
        <f t="shared" si="9"/>
        <v>-0.7799999999999998</v>
      </c>
      <c r="Q31" s="130">
        <f t="shared" si="4"/>
        <v>0.61871667594488022</v>
      </c>
      <c r="R31" s="130">
        <f t="shared" si="5"/>
        <v>0.38128332405511978</v>
      </c>
      <c r="S31" s="130">
        <f t="shared" si="6"/>
        <v>1.2374333518897604</v>
      </c>
      <c r="T31" s="121">
        <f t="shared" si="7"/>
        <v>1.6187166759448801</v>
      </c>
    </row>
    <row r="32" spans="2:20" s="89" customFormat="1" ht="16" customHeight="1">
      <c r="F32" s="129">
        <f t="shared" si="8"/>
        <v>-0.7699999999999998</v>
      </c>
      <c r="G32" s="130">
        <f t="shared" si="0"/>
        <v>0.63804387861514</v>
      </c>
      <c r="H32" s="130">
        <f t="shared" si="1"/>
        <v>0</v>
      </c>
      <c r="I32" s="130">
        <f t="shared" si="2"/>
        <v>2</v>
      </c>
      <c r="J32" s="121">
        <f t="shared" si="3"/>
        <v>2</v>
      </c>
      <c r="P32" s="129">
        <f t="shared" si="9"/>
        <v>-0.7699999999999998</v>
      </c>
      <c r="Q32" s="130">
        <f t="shared" si="4"/>
        <v>0.63129569668438701</v>
      </c>
      <c r="R32" s="130">
        <f t="shared" si="5"/>
        <v>0.36870430331561299</v>
      </c>
      <c r="S32" s="130">
        <f t="shared" si="6"/>
        <v>1.262591393368774</v>
      </c>
      <c r="T32" s="121">
        <f t="shared" si="7"/>
        <v>1.631295696684387</v>
      </c>
    </row>
    <row r="33" spans="6:20" s="89" customFormat="1" ht="16" customHeight="1">
      <c r="F33" s="129">
        <f t="shared" si="8"/>
        <v>-0.75999999999999979</v>
      </c>
      <c r="G33" s="130">
        <f t="shared" si="0"/>
        <v>0.64992306565432245</v>
      </c>
      <c r="H33" s="130">
        <f t="shared" si="1"/>
        <v>0</v>
      </c>
      <c r="I33" s="130">
        <f t="shared" si="2"/>
        <v>2</v>
      </c>
      <c r="J33" s="121">
        <f t="shared" si="3"/>
        <v>2</v>
      </c>
      <c r="P33" s="129">
        <f t="shared" si="9"/>
        <v>-0.75999999999999979</v>
      </c>
      <c r="Q33" s="130">
        <f t="shared" si="4"/>
        <v>0.64347128822713284</v>
      </c>
      <c r="R33" s="130">
        <f t="shared" si="5"/>
        <v>0.35652871177286716</v>
      </c>
      <c r="S33" s="130">
        <f t="shared" si="6"/>
        <v>1.2869425764542657</v>
      </c>
      <c r="T33" s="121">
        <f t="shared" si="7"/>
        <v>1.6434712882271327</v>
      </c>
    </row>
    <row r="34" spans="6:20" s="89" customFormat="1" ht="16" customHeight="1">
      <c r="F34" s="129">
        <f t="shared" si="8"/>
        <v>-0.74999999999999978</v>
      </c>
      <c r="G34" s="130">
        <f t="shared" si="0"/>
        <v>0.66143782133905138</v>
      </c>
      <c r="H34" s="130">
        <f t="shared" si="1"/>
        <v>0</v>
      </c>
      <c r="I34" s="130">
        <f t="shared" si="2"/>
        <v>2</v>
      </c>
      <c r="J34" s="121">
        <f t="shared" si="3"/>
        <v>2</v>
      </c>
      <c r="P34" s="129">
        <f t="shared" si="9"/>
        <v>-0.74999999999999978</v>
      </c>
      <c r="Q34" s="130">
        <f t="shared" si="4"/>
        <v>0.65526593948843637</v>
      </c>
      <c r="R34" s="130">
        <f t="shared" si="5"/>
        <v>0.34473406051156363</v>
      </c>
      <c r="S34" s="130">
        <f t="shared" si="6"/>
        <v>1.3105318789768727</v>
      </c>
      <c r="T34" s="121">
        <f t="shared" si="7"/>
        <v>1.6552659394884364</v>
      </c>
    </row>
    <row r="35" spans="6:20" s="89" customFormat="1" ht="16" customHeight="1">
      <c r="F35" s="129">
        <f t="shared" si="8"/>
        <v>-0.73999999999999977</v>
      </c>
      <c r="G35" s="130">
        <f t="shared" si="0"/>
        <v>0.67260686267905867</v>
      </c>
      <c r="H35" s="130">
        <f t="shared" si="1"/>
        <v>0</v>
      </c>
      <c r="I35" s="130">
        <f t="shared" si="2"/>
        <v>2</v>
      </c>
      <c r="J35" s="121">
        <f t="shared" si="3"/>
        <v>2</v>
      </c>
      <c r="P35" s="129">
        <f t="shared" si="9"/>
        <v>-0.73999999999999977</v>
      </c>
      <c r="Q35" s="130">
        <f t="shared" si="4"/>
        <v>0.66669986852792851</v>
      </c>
      <c r="R35" s="130">
        <f t="shared" si="5"/>
        <v>0.33330013147207149</v>
      </c>
      <c r="S35" s="130">
        <f t="shared" si="6"/>
        <v>1.333399737055857</v>
      </c>
      <c r="T35" s="121">
        <f t="shared" si="7"/>
        <v>1.6666998685279286</v>
      </c>
    </row>
    <row r="36" spans="6:20" s="89" customFormat="1" ht="16" customHeight="1">
      <c r="F36" s="129">
        <f t="shared" si="8"/>
        <v>-0.72999999999999976</v>
      </c>
      <c r="G36" s="130">
        <f t="shared" si="0"/>
        <v>0.68344713910086574</v>
      </c>
      <c r="H36" s="130">
        <f t="shared" si="1"/>
        <v>0</v>
      </c>
      <c r="I36" s="130">
        <f t="shared" si="2"/>
        <v>2</v>
      </c>
      <c r="J36" s="121">
        <f t="shared" si="3"/>
        <v>2</v>
      </c>
      <c r="P36" s="129">
        <f t="shared" si="9"/>
        <v>-0.72999999999999976</v>
      </c>
      <c r="Q36" s="130">
        <f t="shared" si="4"/>
        <v>0.67779133108735479</v>
      </c>
      <c r="R36" s="130">
        <f t="shared" si="5"/>
        <v>0.32220866891264521</v>
      </c>
      <c r="S36" s="130">
        <f t="shared" si="6"/>
        <v>1.3555826621747096</v>
      </c>
      <c r="T36" s="121">
        <f t="shared" si="7"/>
        <v>1.6777913310873549</v>
      </c>
    </row>
    <row r="37" spans="6:20" s="89" customFormat="1" ht="16" customHeight="1">
      <c r="F37" s="129">
        <f t="shared" si="8"/>
        <v>-0.71999999999999975</v>
      </c>
      <c r="G37" s="130">
        <f t="shared" si="0"/>
        <v>0.69397405727039052</v>
      </c>
      <c r="H37" s="130">
        <f t="shared" si="1"/>
        <v>0</v>
      </c>
      <c r="I37" s="130">
        <f t="shared" si="2"/>
        <v>2</v>
      </c>
      <c r="J37" s="121">
        <f t="shared" si="3"/>
        <v>2</v>
      </c>
      <c r="P37" s="129">
        <f t="shared" si="9"/>
        <v>-0.71999999999999975</v>
      </c>
      <c r="Q37" s="130">
        <f t="shared" si="4"/>
        <v>0.68855687699687962</v>
      </c>
      <c r="R37" s="130">
        <f t="shared" si="5"/>
        <v>0.31144312300312038</v>
      </c>
      <c r="S37" s="130">
        <f t="shared" si="6"/>
        <v>1.3771137539937592</v>
      </c>
      <c r="T37" s="121">
        <f t="shared" si="7"/>
        <v>1.6885568769968797</v>
      </c>
    </row>
    <row r="38" spans="6:20" s="89" customFormat="1" ht="16" customHeight="1">
      <c r="F38" s="129">
        <f t="shared" si="8"/>
        <v>-0.70999999999999974</v>
      </c>
      <c r="G38" s="130">
        <f t="shared" si="0"/>
        <v>0.70420167024828428</v>
      </c>
      <c r="H38" s="130">
        <f t="shared" si="1"/>
        <v>0</v>
      </c>
      <c r="I38" s="130">
        <f t="shared" si="2"/>
        <v>2</v>
      </c>
      <c r="J38" s="121">
        <f t="shared" si="3"/>
        <v>2</v>
      </c>
      <c r="P38" s="129">
        <f t="shared" si="9"/>
        <v>-0.70999999999999974</v>
      </c>
      <c r="Q38" s="130">
        <f t="shared" si="4"/>
        <v>0.6990115648419134</v>
      </c>
      <c r="R38" s="130">
        <f t="shared" si="5"/>
        <v>0.3009884351580866</v>
      </c>
      <c r="S38" s="130">
        <f t="shared" si="6"/>
        <v>1.3980231296838268</v>
      </c>
      <c r="T38" s="121">
        <f t="shared" si="7"/>
        <v>1.6990115648419133</v>
      </c>
    </row>
    <row r="39" spans="6:20" s="89" customFormat="1" ht="16" customHeight="1">
      <c r="F39" s="129">
        <f t="shared" si="8"/>
        <v>-0.69999999999999973</v>
      </c>
      <c r="G39" s="130">
        <f t="shared" si="0"/>
        <v>0.7141428376687653</v>
      </c>
      <c r="H39" s="130">
        <f t="shared" si="1"/>
        <v>0</v>
      </c>
      <c r="I39" s="130">
        <f t="shared" si="2"/>
        <v>2</v>
      </c>
      <c r="J39" s="121">
        <f t="shared" si="3"/>
        <v>2</v>
      </c>
      <c r="P39" s="129">
        <f t="shared" si="9"/>
        <v>-0.69999999999999973</v>
      </c>
      <c r="Q39" s="130">
        <f t="shared" si="4"/>
        <v>0.70916914291747224</v>
      </c>
      <c r="R39" s="130">
        <f t="shared" si="5"/>
        <v>0.29083085708252776</v>
      </c>
      <c r="S39" s="130">
        <f t="shared" si="6"/>
        <v>1.4183382858349445</v>
      </c>
      <c r="T39" s="121">
        <f t="shared" si="7"/>
        <v>1.7091691429174722</v>
      </c>
    </row>
    <row r="40" spans="6:20" s="89" customFormat="1" ht="16" customHeight="1">
      <c r="F40" s="129">
        <f t="shared" si="8"/>
        <v>-0.68999999999999972</v>
      </c>
      <c r="G40" s="130">
        <f t="shared" si="0"/>
        <v>0.72380936219677106</v>
      </c>
      <c r="H40" s="130">
        <f t="shared" si="1"/>
        <v>0</v>
      </c>
      <c r="I40" s="130">
        <f t="shared" si="2"/>
        <v>2</v>
      </c>
      <c r="J40" s="121">
        <f t="shared" si="3"/>
        <v>2</v>
      </c>
      <c r="P40" s="129">
        <f t="shared" si="9"/>
        <v>-0.68999999999999972</v>
      </c>
      <c r="Q40" s="130">
        <f t="shared" si="4"/>
        <v>0.71904220273248254</v>
      </c>
      <c r="R40" s="130">
        <f t="shared" si="5"/>
        <v>0.28095779726751746</v>
      </c>
      <c r="S40" s="130">
        <f t="shared" si="6"/>
        <v>1.4380844054649651</v>
      </c>
      <c r="T40" s="121">
        <f t="shared" si="7"/>
        <v>1.7190422027324825</v>
      </c>
    </row>
    <row r="41" spans="6:20" s="89" customFormat="1" ht="16" customHeight="1">
      <c r="F41" s="129">
        <f t="shared" si="8"/>
        <v>-0.67999999999999972</v>
      </c>
      <c r="G41" s="130">
        <f t="shared" si="0"/>
        <v>0.73321210642676482</v>
      </c>
      <c r="H41" s="130">
        <f t="shared" si="1"/>
        <v>0</v>
      </c>
      <c r="I41" s="130">
        <f t="shared" si="2"/>
        <v>2</v>
      </c>
      <c r="J41" s="121">
        <f t="shared" si="3"/>
        <v>2</v>
      </c>
      <c r="P41" s="129">
        <f t="shared" si="9"/>
        <v>-0.67999999999999972</v>
      </c>
      <c r="Q41" s="130">
        <f t="shared" si="4"/>
        <v>0.72864230999508661</v>
      </c>
      <c r="R41" s="130">
        <f t="shared" si="5"/>
        <v>0.27135769000491339</v>
      </c>
      <c r="S41" s="130">
        <f t="shared" si="6"/>
        <v>1.4572846199901732</v>
      </c>
      <c r="T41" s="121">
        <f t="shared" si="7"/>
        <v>1.7286423099950867</v>
      </c>
    </row>
    <row r="42" spans="6:20" s="89" customFormat="1" ht="16" customHeight="1">
      <c r="F42" s="129">
        <f t="shared" si="8"/>
        <v>-0.66999999999999971</v>
      </c>
      <c r="G42" s="130">
        <f t="shared" si="0"/>
        <v>0.74236109354870383</v>
      </c>
      <c r="H42" s="130">
        <f t="shared" si="1"/>
        <v>0</v>
      </c>
      <c r="I42" s="130">
        <f t="shared" si="2"/>
        <v>2</v>
      </c>
      <c r="J42" s="121">
        <f t="shared" si="3"/>
        <v>2</v>
      </c>
      <c r="P42" s="129">
        <f t="shared" ref="P42:P73" si="14">P41+$Q$4</f>
        <v>-0.66999999999999971</v>
      </c>
      <c r="Q42" s="130">
        <f t="shared" si="4"/>
        <v>0.73798011699509081</v>
      </c>
      <c r="R42" s="130">
        <f t="shared" si="5"/>
        <v>0.26201988300490919</v>
      </c>
      <c r="S42" s="130">
        <f t="shared" si="6"/>
        <v>1.4759602339901816</v>
      </c>
      <c r="T42" s="121">
        <f t="shared" si="7"/>
        <v>1.7379801169950908</v>
      </c>
    </row>
    <row r="43" spans="6:20" s="89" customFormat="1" ht="16" customHeight="1">
      <c r="F43" s="129">
        <f t="shared" si="8"/>
        <v>-0.6599999999999997</v>
      </c>
      <c r="G43" s="130">
        <f t="shared" si="0"/>
        <v>0.7512655944576847</v>
      </c>
      <c r="H43" s="130">
        <f t="shared" si="1"/>
        <v>0</v>
      </c>
      <c r="I43" s="130">
        <f t="shared" si="2"/>
        <v>2</v>
      </c>
      <c r="J43" s="121">
        <f t="shared" si="3"/>
        <v>2</v>
      </c>
      <c r="P43" s="129">
        <f t="shared" si="14"/>
        <v>-0.6599999999999997</v>
      </c>
      <c r="Q43" s="130">
        <f t="shared" si="4"/>
        <v>0.74706545951858649</v>
      </c>
      <c r="R43" s="130">
        <f t="shared" si="5"/>
        <v>0.25293454048141351</v>
      </c>
      <c r="S43" s="130">
        <f t="shared" si="6"/>
        <v>1.494130919037173</v>
      </c>
      <c r="T43" s="121">
        <f t="shared" si="7"/>
        <v>1.7470654595185864</v>
      </c>
    </row>
    <row r="44" spans="6:20" s="89" customFormat="1" ht="16" customHeight="1">
      <c r="F44" s="129">
        <f t="shared" si="8"/>
        <v>-0.64999999999999969</v>
      </c>
      <c r="G44" s="130">
        <f t="shared" si="0"/>
        <v>0.75993420347676566</v>
      </c>
      <c r="H44" s="130">
        <f t="shared" si="1"/>
        <v>0</v>
      </c>
      <c r="I44" s="130">
        <f t="shared" si="2"/>
        <v>2</v>
      </c>
      <c r="J44" s="121">
        <f t="shared" si="3"/>
        <v>2</v>
      </c>
      <c r="P44" s="129">
        <f t="shared" si="14"/>
        <v>-0.64999999999999969</v>
      </c>
      <c r="Q44" s="130">
        <f t="shared" si="4"/>
        <v>0.75590744082318873</v>
      </c>
      <c r="R44" s="130">
        <f t="shared" si="5"/>
        <v>0.24409255917681127</v>
      </c>
      <c r="S44" s="130">
        <f t="shared" si="6"/>
        <v>1.5118148816463775</v>
      </c>
      <c r="T44" s="121">
        <f t="shared" si="7"/>
        <v>1.7559074408231887</v>
      </c>
    </row>
    <row r="45" spans="6:20" s="89" customFormat="1" ht="16" customHeight="1">
      <c r="F45" s="129">
        <f t="shared" si="8"/>
        <v>-0.63999999999999968</v>
      </c>
      <c r="G45" s="130">
        <f t="shared" si="0"/>
        <v>0.76837490446321277</v>
      </c>
      <c r="H45" s="130">
        <f t="shared" si="1"/>
        <v>0</v>
      </c>
      <c r="I45" s="130">
        <f t="shared" si="2"/>
        <v>2</v>
      </c>
      <c r="J45" s="121">
        <f t="shared" si="3"/>
        <v>2</v>
      </c>
      <c r="P45" s="129">
        <f t="shared" si="14"/>
        <v>-0.63999999999999968</v>
      </c>
      <c r="Q45" s="130">
        <f t="shared" si="4"/>
        <v>0.76451450472736315</v>
      </c>
      <c r="R45" s="130">
        <f t="shared" si="5"/>
        <v>0.23548549527263685</v>
      </c>
      <c r="S45" s="130">
        <f t="shared" si="6"/>
        <v>1.5290290094547263</v>
      </c>
      <c r="T45" s="121">
        <f t="shared" si="7"/>
        <v>1.7645145047273632</v>
      </c>
    </row>
    <row r="46" spans="6:20" s="89" customFormat="1" ht="16" customHeight="1">
      <c r="F46" s="129">
        <f t="shared" si="8"/>
        <v>-0.62999999999999967</v>
      </c>
      <c r="G46" s="130">
        <f t="shared" si="0"/>
        <v>0.77659512875166381</v>
      </c>
      <c r="H46" s="130">
        <f t="shared" si="1"/>
        <v>0</v>
      </c>
      <c r="I46" s="130">
        <f t="shared" si="2"/>
        <v>2</v>
      </c>
      <c r="J46" s="121">
        <f t="shared" si="3"/>
        <v>2</v>
      </c>
      <c r="P46" s="129">
        <f t="shared" si="14"/>
        <v>-0.62999999999999967</v>
      </c>
      <c r="Q46" s="130">
        <f t="shared" si="4"/>
        <v>0.77289449949246303</v>
      </c>
      <c r="R46" s="130">
        <f t="shared" si="5"/>
        <v>0.22710550050753697</v>
      </c>
      <c r="S46" s="130">
        <f t="shared" si="6"/>
        <v>1.5457889989849261</v>
      </c>
      <c r="T46" s="121">
        <f t="shared" si="7"/>
        <v>1.7728944994924629</v>
      </c>
    </row>
    <row r="47" spans="6:20" s="89" customFormat="1" ht="16" customHeight="1">
      <c r="F47" s="129">
        <f t="shared" si="8"/>
        <v>-0.61999999999999966</v>
      </c>
      <c r="G47" s="130">
        <f t="shared" si="0"/>
        <v>0.78460180613464825</v>
      </c>
      <c r="H47" s="130">
        <f t="shared" si="1"/>
        <v>0</v>
      </c>
      <c r="I47" s="130">
        <f t="shared" si="2"/>
        <v>2</v>
      </c>
      <c r="J47" s="121">
        <f t="shared" si="3"/>
        <v>2</v>
      </c>
      <c r="P47" s="129">
        <f t="shared" si="14"/>
        <v>-0.61999999999999966</v>
      </c>
      <c r="Q47" s="130">
        <f t="shared" si="4"/>
        <v>0.78105473387810742</v>
      </c>
      <c r="R47" s="130">
        <f t="shared" si="5"/>
        <v>0.21894526612189258</v>
      </c>
      <c r="S47" s="130">
        <f t="shared" si="6"/>
        <v>1.5621094677562148</v>
      </c>
      <c r="T47" s="121">
        <f t="shared" si="7"/>
        <v>1.7810547338781073</v>
      </c>
    </row>
    <row r="48" spans="6:20" s="89" customFormat="1" ht="16" customHeight="1">
      <c r="F48" s="129">
        <f t="shared" si="8"/>
        <v>-0.60999999999999965</v>
      </c>
      <c r="G48" s="130">
        <f t="shared" si="0"/>
        <v>0.79240140987738528</v>
      </c>
      <c r="H48" s="130">
        <f t="shared" si="1"/>
        <v>0</v>
      </c>
      <c r="I48" s="130">
        <f t="shared" si="2"/>
        <v>2</v>
      </c>
      <c r="J48" s="121">
        <f t="shared" si="3"/>
        <v>2</v>
      </c>
      <c r="P48" s="129">
        <f t="shared" si="14"/>
        <v>-0.60999999999999965</v>
      </c>
      <c r="Q48" s="130">
        <f t="shared" si="4"/>
        <v>0.789002026512996</v>
      </c>
      <c r="R48" s="130">
        <f t="shared" si="5"/>
        <v>0.210997973487004</v>
      </c>
      <c r="S48" s="130">
        <f t="shared" si="6"/>
        <v>1.578004053025992</v>
      </c>
      <c r="T48" s="121">
        <f t="shared" si="7"/>
        <v>1.789002026512996</v>
      </c>
    </row>
    <row r="49" spans="6:20" s="89" customFormat="1" ht="16" customHeight="1">
      <c r="F49" s="129">
        <f t="shared" si="8"/>
        <v>-0.59999999999999964</v>
      </c>
      <c r="G49" s="130">
        <f t="shared" si="0"/>
        <v>0.79999999659910048</v>
      </c>
      <c r="H49" s="130">
        <f t="shared" si="1"/>
        <v>0</v>
      </c>
      <c r="I49" s="130">
        <f t="shared" si="2"/>
        <v>2</v>
      </c>
      <c r="J49" s="121">
        <f t="shared" si="3"/>
        <v>2</v>
      </c>
      <c r="P49" s="129">
        <f t="shared" si="14"/>
        <v>-0.59999999999999964</v>
      </c>
      <c r="Q49" s="130">
        <f t="shared" si="4"/>
        <v>0.7967427495310796</v>
      </c>
      <c r="R49" s="130">
        <f t="shared" si="5"/>
        <v>0.2032572504689204</v>
      </c>
      <c r="S49" s="130">
        <f t="shared" si="6"/>
        <v>1.5934854990621592</v>
      </c>
      <c r="T49" s="121">
        <f t="shared" si="7"/>
        <v>1.7967427495310795</v>
      </c>
    </row>
    <row r="50" spans="6:20" s="89" customFormat="1" ht="16" customHeight="1">
      <c r="F50" s="129">
        <f t="shared" si="8"/>
        <v>-0.58999999999999964</v>
      </c>
      <c r="G50" s="130">
        <f t="shared" si="0"/>
        <v>0.80740324171904987</v>
      </c>
      <c r="H50" s="130">
        <f t="shared" si="1"/>
        <v>0</v>
      </c>
      <c r="I50" s="130">
        <f t="shared" si="2"/>
        <v>2</v>
      </c>
      <c r="J50" s="121">
        <f t="shared" si="3"/>
        <v>2</v>
      </c>
      <c r="P50" s="129">
        <f t="shared" si="14"/>
        <v>-0.58999999999999964</v>
      </c>
      <c r="Q50" s="130">
        <f t="shared" si="4"/>
        <v>0.80428286726722675</v>
      </c>
      <c r="R50" s="130">
        <f t="shared" si="5"/>
        <v>0.19571713273277325</v>
      </c>
      <c r="S50" s="130">
        <f t="shared" si="6"/>
        <v>1.6085657345344535</v>
      </c>
      <c r="T50" s="121">
        <f t="shared" si="7"/>
        <v>1.8042828672672266</v>
      </c>
    </row>
    <row r="51" spans="6:20" s="89" customFormat="1" ht="16" customHeight="1">
      <c r="F51" s="129">
        <f t="shared" si="8"/>
        <v>-0.57999999999999963</v>
      </c>
      <c r="G51" s="130">
        <f t="shared" si="0"/>
        <v>0.81461647105572166</v>
      </c>
      <c r="H51" s="130">
        <f t="shared" si="1"/>
        <v>0</v>
      </c>
      <c r="I51" s="130">
        <f t="shared" si="2"/>
        <v>2</v>
      </c>
      <c r="J51" s="121">
        <f t="shared" si="3"/>
        <v>2</v>
      </c>
      <c r="P51" s="129">
        <f t="shared" si="14"/>
        <v>-0.57999999999999963</v>
      </c>
      <c r="Q51" s="130">
        <f t="shared" si="4"/>
        <v>0.81162797067951975</v>
      </c>
      <c r="R51" s="130">
        <f t="shared" si="5"/>
        <v>0.18837202932048025</v>
      </c>
      <c r="S51" s="130">
        <f t="shared" si="6"/>
        <v>1.6232559413590395</v>
      </c>
      <c r="T51" s="121">
        <f t="shared" si="7"/>
        <v>1.8116279706795198</v>
      </c>
    </row>
    <row r="52" spans="6:20" s="89" customFormat="1" ht="16" customHeight="1">
      <c r="F52" s="129">
        <f t="shared" si="8"/>
        <v>-0.56999999999999962</v>
      </c>
      <c r="G52" s="130">
        <f t="shared" si="0"/>
        <v>0.82164468907740229</v>
      </c>
      <c r="H52" s="130">
        <f t="shared" si="1"/>
        <v>0</v>
      </c>
      <c r="I52" s="130">
        <f t="shared" si="2"/>
        <v>2</v>
      </c>
      <c r="J52" s="121">
        <f t="shared" si="3"/>
        <v>2</v>
      </c>
      <c r="P52" s="129">
        <f t="shared" si="14"/>
        <v>-0.56999999999999962</v>
      </c>
      <c r="Q52" s="130">
        <f t="shared" si="4"/>
        <v>0.81878330806119637</v>
      </c>
      <c r="R52" s="130">
        <f t="shared" si="5"/>
        <v>0.18121669193880363</v>
      </c>
      <c r="S52" s="130">
        <f t="shared" si="6"/>
        <v>1.6375666161223927</v>
      </c>
      <c r="T52" s="121">
        <f t="shared" si="7"/>
        <v>1.8187833080611964</v>
      </c>
    </row>
    <row r="53" spans="6:20" s="89" customFormat="1" ht="16" customHeight="1">
      <c r="F53" s="129">
        <f t="shared" si="8"/>
        <v>-0.55999999999999961</v>
      </c>
      <c r="G53" s="130">
        <f t="shared" si="0"/>
        <v>0.82849260422764304</v>
      </c>
      <c r="H53" s="130">
        <f t="shared" si="1"/>
        <v>0</v>
      </c>
      <c r="I53" s="130">
        <f t="shared" si="2"/>
        <v>2</v>
      </c>
      <c r="J53" s="121">
        <f t="shared" si="3"/>
        <v>2</v>
      </c>
      <c r="P53" s="129">
        <f t="shared" si="14"/>
        <v>-0.55999999999999961</v>
      </c>
      <c r="Q53" s="130">
        <f t="shared" si="4"/>
        <v>0.82575381251946611</v>
      </c>
      <c r="R53" s="130">
        <f t="shared" si="5"/>
        <v>0.17424618748053389</v>
      </c>
      <c r="S53" s="130">
        <f t="shared" si="6"/>
        <v>1.6515076250389322</v>
      </c>
      <c r="T53" s="121">
        <f t="shared" si="7"/>
        <v>1.8257538125194661</v>
      </c>
    </row>
    <row r="54" spans="6:20" s="89" customFormat="1" ht="16" customHeight="1">
      <c r="F54" s="129">
        <f t="shared" si="8"/>
        <v>-0.5499999999999996</v>
      </c>
      <c r="G54" s="130">
        <f t="shared" si="0"/>
        <v>0.83516465168712672</v>
      </c>
      <c r="H54" s="130">
        <f t="shared" si="1"/>
        <v>0</v>
      </c>
      <c r="I54" s="130">
        <f t="shared" si="2"/>
        <v>2</v>
      </c>
      <c r="J54" s="121">
        <f t="shared" si="3"/>
        <v>2</v>
      </c>
      <c r="P54" s="129">
        <f t="shared" si="14"/>
        <v>-0.5499999999999996</v>
      </c>
      <c r="Q54" s="130">
        <f t="shared" si="4"/>
        <v>0.83254412662738064</v>
      </c>
      <c r="R54" s="130">
        <f t="shared" si="5"/>
        <v>0.16745587337261936</v>
      </c>
      <c r="S54" s="130">
        <f t="shared" si="6"/>
        <v>1.6650882532547613</v>
      </c>
      <c r="T54" s="121">
        <f t="shared" si="7"/>
        <v>1.8325441266273805</v>
      </c>
    </row>
    <row r="55" spans="6:20" s="89" customFormat="1" ht="16" customHeight="1">
      <c r="F55" s="129">
        <f t="shared" si="8"/>
        <v>-0.53999999999999959</v>
      </c>
      <c r="G55" s="130">
        <f t="shared" si="0"/>
        <v>0.84166501388167148</v>
      </c>
      <c r="H55" s="130">
        <f t="shared" si="1"/>
        <v>0</v>
      </c>
      <c r="I55" s="130">
        <f t="shared" si="2"/>
        <v>2</v>
      </c>
      <c r="J55" s="121">
        <f t="shared" si="3"/>
        <v>2</v>
      </c>
      <c r="P55" s="129">
        <f t="shared" si="14"/>
        <v>-0.53999999999999959</v>
      </c>
      <c r="Q55" s="130">
        <f t="shared" si="4"/>
        <v>0.83915862459583834</v>
      </c>
      <c r="R55" s="130">
        <f t="shared" si="5"/>
        <v>0.16084137540416166</v>
      </c>
      <c r="S55" s="130">
        <f t="shared" si="6"/>
        <v>1.6783172491916767</v>
      </c>
      <c r="T55" s="121">
        <f t="shared" si="7"/>
        <v>1.8391586245958385</v>
      </c>
    </row>
    <row r="56" spans="6:20" s="89" customFormat="1" ht="16" customHeight="1">
      <c r="F56" s="129">
        <f t="shared" si="8"/>
        <v>-0.52999999999999958</v>
      </c>
      <c r="G56" s="130">
        <f t="shared" si="0"/>
        <v>0.8479976390027073</v>
      </c>
      <c r="H56" s="130">
        <f t="shared" si="1"/>
        <v>0</v>
      </c>
      <c r="I56" s="130">
        <f t="shared" si="2"/>
        <v>2</v>
      </c>
      <c r="J56" s="121">
        <f t="shared" si="3"/>
        <v>2</v>
      </c>
      <c r="P56" s="129">
        <f t="shared" si="14"/>
        <v>-0.52999999999999958</v>
      </c>
      <c r="Q56" s="130">
        <f t="shared" si="4"/>
        <v>0.84560143226340823</v>
      </c>
      <c r="R56" s="130">
        <f t="shared" si="5"/>
        <v>0.15439856773659177</v>
      </c>
      <c r="S56" s="130">
        <f t="shared" si="6"/>
        <v>1.6912028645268165</v>
      </c>
      <c r="T56" s="121">
        <f t="shared" si="7"/>
        <v>1.8456014322634082</v>
      </c>
    </row>
    <row r="57" spans="6:20" s="89" customFormat="1" ht="16" customHeight="1">
      <c r="F57" s="129">
        <f t="shared" si="8"/>
        <v>-0.51999999999999957</v>
      </c>
      <c r="G57" s="130">
        <f t="shared" si="0"/>
        <v>0.85416625777004018</v>
      </c>
      <c r="H57" s="130">
        <f t="shared" si="1"/>
        <v>0</v>
      </c>
      <c r="I57" s="130">
        <f t="shared" si="2"/>
        <v>2</v>
      </c>
      <c r="J57" s="121">
        <f t="shared" si="3"/>
        <v>2</v>
      </c>
      <c r="P57" s="129">
        <f t="shared" si="14"/>
        <v>-0.51999999999999957</v>
      </c>
      <c r="Q57" s="130">
        <f t="shared" si="4"/>
        <v>0.85187644516020766</v>
      </c>
      <c r="R57" s="130">
        <f t="shared" si="5"/>
        <v>0.14812355483979234</v>
      </c>
      <c r="S57" s="130">
        <f t="shared" si="6"/>
        <v>1.7037528903204153</v>
      </c>
      <c r="T57" s="121">
        <f t="shared" si="7"/>
        <v>1.8518764451602077</v>
      </c>
    </row>
    <row r="58" spans="6:20" s="89" customFormat="1" ht="16" customHeight="1">
      <c r="F58" s="129">
        <f t="shared" si="8"/>
        <v>-0.50999999999999956</v>
      </c>
      <c r="G58" s="130">
        <f t="shared" si="0"/>
        <v>0.86017439863585821</v>
      </c>
      <c r="H58" s="130">
        <f t="shared" si="1"/>
        <v>0</v>
      </c>
      <c r="I58" s="130">
        <f t="shared" si="2"/>
        <v>2</v>
      </c>
      <c r="J58" s="121">
        <f t="shared" si="3"/>
        <v>2</v>
      </c>
      <c r="P58" s="129">
        <f t="shared" si="14"/>
        <v>-0.50999999999999956</v>
      </c>
      <c r="Q58" s="130">
        <f t="shared" si="4"/>
        <v>0.85798734486714545</v>
      </c>
      <c r="R58" s="130">
        <f t="shared" si="5"/>
        <v>0.14201265513285455</v>
      </c>
      <c r="S58" s="130">
        <f t="shared" si="6"/>
        <v>1.7159746897342909</v>
      </c>
      <c r="T58" s="121">
        <f t="shared" si="7"/>
        <v>1.8579873448671456</v>
      </c>
    </row>
    <row r="59" spans="6:20" s="89" customFormat="1" ht="16" customHeight="1">
      <c r="F59" s="129">
        <f t="shared" si="8"/>
        <v>-0.49999999999999956</v>
      </c>
      <c r="G59" s="130">
        <f t="shared" si="0"/>
        <v>0.86602540160276065</v>
      </c>
      <c r="H59" s="130">
        <f t="shared" si="1"/>
        <v>0</v>
      </c>
      <c r="I59" s="130">
        <f t="shared" si="2"/>
        <v>2</v>
      </c>
      <c r="J59" s="121">
        <f t="shared" si="3"/>
        <v>2</v>
      </c>
      <c r="P59" s="129">
        <f t="shared" si="14"/>
        <v>-0.49999999999999956</v>
      </c>
      <c r="Q59" s="130">
        <f t="shared" si="4"/>
        <v>0.86393761386229317</v>
      </c>
      <c r="R59" s="130">
        <f t="shared" si="5"/>
        <v>0.13606238613770683</v>
      </c>
      <c r="S59" s="130">
        <f t="shared" si="6"/>
        <v>1.7278752277245863</v>
      </c>
      <c r="T59" s="121">
        <f t="shared" si="7"/>
        <v>1.8639376138622932</v>
      </c>
    </row>
    <row r="60" spans="6:20" s="89" customFormat="1" ht="16" customHeight="1">
      <c r="F60" s="129">
        <f t="shared" si="8"/>
        <v>-0.48999999999999955</v>
      </c>
      <c r="G60" s="130">
        <f t="shared" si="0"/>
        <v>0.87172243080631029</v>
      </c>
      <c r="H60" s="130">
        <f t="shared" si="1"/>
        <v>0</v>
      </c>
      <c r="I60" s="130">
        <f t="shared" si="2"/>
        <v>2</v>
      </c>
      <c r="J60" s="121">
        <f t="shared" si="3"/>
        <v>2</v>
      </c>
      <c r="P60" s="129">
        <f t="shared" si="14"/>
        <v>-0.48999999999999955</v>
      </c>
      <c r="Q60" s="130">
        <f t="shared" si="4"/>
        <v>0.86973054902106794</v>
      </c>
      <c r="R60" s="130">
        <f t="shared" si="5"/>
        <v>0.13026945097893206</v>
      </c>
      <c r="S60" s="130">
        <f t="shared" si="6"/>
        <v>1.7394610980421359</v>
      </c>
      <c r="T60" s="121">
        <f t="shared" si="7"/>
        <v>1.8697305490210678</v>
      </c>
    </row>
    <row r="61" spans="6:20" s="89" customFormat="1" ht="16" customHeight="1">
      <c r="F61" s="129">
        <f t="shared" si="8"/>
        <v>-0.47999999999999954</v>
      </c>
      <c r="G61" s="130">
        <f t="shared" si="0"/>
        <v>0.87726848599358631</v>
      </c>
      <c r="H61" s="130">
        <f t="shared" si="1"/>
        <v>0</v>
      </c>
      <c r="I61" s="130">
        <f t="shared" si="2"/>
        <v>2</v>
      </c>
      <c r="J61" s="121">
        <f t="shared" si="3"/>
        <v>2</v>
      </c>
      <c r="P61" s="129">
        <f t="shared" si="14"/>
        <v>-0.47999999999999954</v>
      </c>
      <c r="Q61" s="130">
        <f t="shared" si="4"/>
        <v>0.87536927391554065</v>
      </c>
      <c r="R61" s="130">
        <f t="shared" si="5"/>
        <v>0.12463072608445935</v>
      </c>
      <c r="S61" s="130">
        <f t="shared" si="6"/>
        <v>1.7507385478310813</v>
      </c>
      <c r="T61" s="121">
        <f t="shared" si="7"/>
        <v>1.8753692739155405</v>
      </c>
    </row>
    <row r="62" spans="6:20" s="89" customFormat="1" ht="16" customHeight="1">
      <c r="F62" s="129">
        <f t="shared" si="8"/>
        <v>-0.46999999999999953</v>
      </c>
      <c r="G62" s="130">
        <f t="shared" si="0"/>
        <v>0.88266641301290749</v>
      </c>
      <c r="H62" s="130">
        <f t="shared" si="1"/>
        <v>0</v>
      </c>
      <c r="I62" s="130">
        <f t="shared" si="2"/>
        <v>2</v>
      </c>
      <c r="J62" s="121">
        <f t="shared" si="3"/>
        <v>2</v>
      </c>
      <c r="P62" s="129">
        <f t="shared" si="14"/>
        <v>-0.46999999999999953</v>
      </c>
      <c r="Q62" s="130">
        <f t="shared" si="4"/>
        <v>0.8808567500399086</v>
      </c>
      <c r="R62" s="130">
        <f t="shared" si="5"/>
        <v>0.1191432499600914</v>
      </c>
      <c r="S62" s="130">
        <f t="shared" si="6"/>
        <v>1.7617135000798172</v>
      </c>
      <c r="T62" s="121">
        <f t="shared" si="7"/>
        <v>1.8808567500399085</v>
      </c>
    </row>
    <row r="63" spans="6:20" s="89" customFormat="1" ht="16" customHeight="1">
      <c r="F63" s="129">
        <f t="shared" si="8"/>
        <v>-0.45999999999999952</v>
      </c>
      <c r="G63" s="130">
        <f t="shared" si="0"/>
        <v>0.88791891341588347</v>
      </c>
      <c r="H63" s="130">
        <f t="shared" si="1"/>
        <v>0</v>
      </c>
      <c r="I63" s="130">
        <f t="shared" si="2"/>
        <v>2</v>
      </c>
      <c r="J63" s="121">
        <f t="shared" si="3"/>
        <v>2</v>
      </c>
      <c r="P63" s="129">
        <f t="shared" si="14"/>
        <v>-0.45999999999999952</v>
      </c>
      <c r="Q63" s="130">
        <f t="shared" si="4"/>
        <v>0.88619578707350899</v>
      </c>
      <c r="R63" s="130">
        <f t="shared" si="5"/>
        <v>0.11380421292649101</v>
      </c>
      <c r="S63" s="130">
        <f t="shared" si="6"/>
        <v>1.772391574147018</v>
      </c>
      <c r="T63" s="121">
        <f t="shared" si="7"/>
        <v>1.8861957870735089</v>
      </c>
    </row>
    <row r="64" spans="6:20">
      <c r="F64" s="129">
        <f t="shared" si="8"/>
        <v>-0.44999999999999951</v>
      </c>
      <c r="G64" s="130">
        <f t="shared" si="0"/>
        <v>0.89302855326086328</v>
      </c>
      <c r="H64" s="130">
        <f t="shared" si="1"/>
        <v>0</v>
      </c>
      <c r="I64" s="130">
        <f t="shared" si="2"/>
        <v>2</v>
      </c>
      <c r="J64" s="121">
        <f t="shared" si="3"/>
        <v>2</v>
      </c>
      <c r="P64" s="129">
        <f t="shared" si="14"/>
        <v>-0.44999999999999951</v>
      </c>
      <c r="Q64" s="130">
        <f t="shared" si="4"/>
        <v>0.89138905227926091</v>
      </c>
      <c r="R64" s="130">
        <f t="shared" si="5"/>
        <v>0.10861094772073909</v>
      </c>
      <c r="S64" s="130">
        <f t="shared" si="6"/>
        <v>1.7827781045585218</v>
      </c>
      <c r="T64" s="121">
        <f t="shared" si="7"/>
        <v>1.8913890522792609</v>
      </c>
    </row>
    <row r="65" spans="6:20">
      <c r="F65" s="129">
        <f t="shared" si="8"/>
        <v>-0.4399999999999995</v>
      </c>
      <c r="G65" s="130">
        <f t="shared" si="0"/>
        <v>0.89799777119640734</v>
      </c>
      <c r="H65" s="130">
        <f t="shared" si="1"/>
        <v>0</v>
      </c>
      <c r="I65" s="130">
        <f t="shared" si="2"/>
        <v>2</v>
      </c>
      <c r="J65" s="121">
        <f t="shared" si="3"/>
        <v>2</v>
      </c>
      <c r="P65" s="129">
        <f t="shared" si="14"/>
        <v>-0.4399999999999995</v>
      </c>
      <c r="Q65" s="130">
        <f t="shared" si="4"/>
        <v>0.89643907912379572</v>
      </c>
      <c r="R65" s="130">
        <f t="shared" si="5"/>
        <v>0.10356092087620428</v>
      </c>
      <c r="S65" s="130">
        <f t="shared" si="6"/>
        <v>1.7928781582475914</v>
      </c>
      <c r="T65" s="121">
        <f t="shared" si="7"/>
        <v>1.8964390791237957</v>
      </c>
    </row>
    <row r="66" spans="6:20">
      <c r="F66" s="129">
        <f t="shared" si="8"/>
        <v>-0.42999999999999949</v>
      </c>
      <c r="G66" s="130">
        <f t="shared" si="0"/>
        <v>0.90282888589434074</v>
      </c>
      <c r="H66" s="130">
        <f t="shared" si="1"/>
        <v>0</v>
      </c>
      <c r="I66" s="130">
        <f t="shared" si="2"/>
        <v>2</v>
      </c>
      <c r="J66" s="121">
        <f t="shared" si="3"/>
        <v>2</v>
      </c>
      <c r="P66" s="129">
        <f t="shared" si="14"/>
        <v>-0.42999999999999949</v>
      </c>
      <c r="Q66" s="130">
        <f t="shared" si="4"/>
        <v>0.90134827519546268</v>
      </c>
      <c r="R66" s="130">
        <f t="shared" si="5"/>
        <v>9.8651724804537322E-2</v>
      </c>
      <c r="S66" s="130">
        <f t="shared" si="6"/>
        <v>1.8026965503909254</v>
      </c>
      <c r="T66" s="121">
        <f t="shared" si="7"/>
        <v>1.9013482751954627</v>
      </c>
    </row>
    <row r="67" spans="6:20">
      <c r="F67" s="129">
        <f t="shared" si="8"/>
        <v>-0.41999999999999948</v>
      </c>
      <c r="G67" s="130">
        <f t="shared" si="0"/>
        <v>0.9075241028940747</v>
      </c>
      <c r="H67" s="130">
        <f t="shared" si="1"/>
        <v>0</v>
      </c>
      <c r="I67" s="130">
        <f t="shared" si="2"/>
        <v>2</v>
      </c>
      <c r="J67" s="121">
        <f t="shared" si="3"/>
        <v>2</v>
      </c>
      <c r="P67" s="129">
        <f t="shared" si="14"/>
        <v>-0.41999999999999948</v>
      </c>
      <c r="Q67" s="130">
        <f t="shared" si="4"/>
        <v>0.90611892948766337</v>
      </c>
      <c r="R67" s="130">
        <f t="shared" si="5"/>
        <v>9.3881070512336628E-2</v>
      </c>
      <c r="S67" s="130">
        <f t="shared" si="6"/>
        <v>1.8122378589753267</v>
      </c>
      <c r="T67" s="121">
        <f t="shared" si="7"/>
        <v>1.9061189294876635</v>
      </c>
    </row>
    <row r="68" spans="6:20">
      <c r="F68" s="129">
        <f t="shared" si="8"/>
        <v>-0.40999999999999948</v>
      </c>
      <c r="G68" s="130">
        <f t="shared" si="0"/>
        <v>0.91208552091300643</v>
      </c>
      <c r="H68" s="130">
        <f t="shared" si="1"/>
        <v>0</v>
      </c>
      <c r="I68" s="130">
        <f t="shared" si="2"/>
        <v>2</v>
      </c>
      <c r="J68" s="121">
        <f t="shared" si="3"/>
        <v>2</v>
      </c>
      <c r="P68" s="129">
        <f t="shared" si="14"/>
        <v>-0.40999999999999948</v>
      </c>
      <c r="Q68" s="130">
        <f t="shared" si="4"/>
        <v>0.91075321910736029</v>
      </c>
      <c r="R68" s="130">
        <f t="shared" si="5"/>
        <v>8.924678089263971E-2</v>
      </c>
      <c r="S68" s="130">
        <f t="shared" si="6"/>
        <v>1.8215064382147206</v>
      </c>
      <c r="T68" s="121">
        <f t="shared" si="7"/>
        <v>1.9107532191073604</v>
      </c>
    </row>
    <row r="69" spans="6:20">
      <c r="F69" s="129">
        <f t="shared" si="8"/>
        <v>-0.39999999999999947</v>
      </c>
      <c r="G69" s="130">
        <f t="shared" si="0"/>
        <v>0.91651513767181325</v>
      </c>
      <c r="H69" s="130">
        <f t="shared" si="1"/>
        <v>0</v>
      </c>
      <c r="I69" s="130">
        <f t="shared" si="2"/>
        <v>2</v>
      </c>
      <c r="J69" s="121">
        <f t="shared" si="3"/>
        <v>2</v>
      </c>
      <c r="P69" s="129">
        <f t="shared" si="14"/>
        <v>-0.39999999999999947</v>
      </c>
      <c r="Q69" s="130">
        <f t="shared" si="4"/>
        <v>0.91525321546197624</v>
      </c>
      <c r="R69" s="130">
        <f t="shared" si="5"/>
        <v>8.4746784538023756E-2</v>
      </c>
      <c r="S69" s="130">
        <f t="shared" si="6"/>
        <v>1.8305064309239525</v>
      </c>
      <c r="T69" s="121">
        <f t="shared" si="7"/>
        <v>1.9152532154619761</v>
      </c>
    </row>
    <row r="70" spans="6:20">
      <c r="F70" s="129">
        <f t="shared" si="8"/>
        <v>-0.38999999999999946</v>
      </c>
      <c r="G70" s="130">
        <f t="shared" si="0"/>
        <v>0.92081485527818907</v>
      </c>
      <c r="H70" s="130">
        <f t="shared" si="1"/>
        <v>0</v>
      </c>
      <c r="I70" s="130">
        <f t="shared" si="2"/>
        <v>2</v>
      </c>
      <c r="J70" s="121">
        <f t="shared" si="3"/>
        <v>2</v>
      </c>
      <c r="P70" s="129">
        <f t="shared" si="14"/>
        <v>-0.38999999999999946</v>
      </c>
      <c r="Q70" s="130">
        <f t="shared" si="4"/>
        <v>0.91962088997209657</v>
      </c>
      <c r="R70" s="130">
        <f t="shared" si="5"/>
        <v>8.0379110027903433E-2</v>
      </c>
      <c r="S70" s="130">
        <f t="shared" si="6"/>
        <v>1.8392417799441931</v>
      </c>
      <c r="T70" s="121">
        <f t="shared" si="7"/>
        <v>1.9196208899720966</v>
      </c>
    </row>
    <row r="71" spans="6:20">
      <c r="F71" s="129">
        <f t="shared" si="8"/>
        <v>-0.37999999999999945</v>
      </c>
      <c r="G71" s="130">
        <f t="shared" si="0"/>
        <v>0.92498648520796156</v>
      </c>
      <c r="H71" s="130">
        <f t="shared" si="1"/>
        <v>0</v>
      </c>
      <c r="I71" s="130">
        <f t="shared" si="2"/>
        <v>2</v>
      </c>
      <c r="J71" s="121">
        <f t="shared" si="3"/>
        <v>2</v>
      </c>
      <c r="P71" s="129">
        <f t="shared" si="14"/>
        <v>-0.37999999999999945</v>
      </c>
      <c r="Q71" s="130">
        <f t="shared" si="4"/>
        <v>0.92385811935230178</v>
      </c>
      <c r="R71" s="130">
        <f t="shared" si="5"/>
        <v>7.6141880647698224E-2</v>
      </c>
      <c r="S71" s="130">
        <f t="shared" si="6"/>
        <v>1.8477162387046036</v>
      </c>
      <c r="T71" s="121">
        <f t="shared" si="7"/>
        <v>1.9238581193523019</v>
      </c>
    </row>
    <row r="72" spans="6:20">
      <c r="F72" s="129">
        <f t="shared" si="8"/>
        <v>-0.36999999999999944</v>
      </c>
      <c r="G72" s="130">
        <f t="shared" si="0"/>
        <v>0.92903175291845752</v>
      </c>
      <c r="H72" s="130">
        <f t="shared" si="1"/>
        <v>0</v>
      </c>
      <c r="I72" s="130">
        <f t="shared" si="2"/>
        <v>2</v>
      </c>
      <c r="J72" s="121">
        <f t="shared" si="3"/>
        <v>2</v>
      </c>
      <c r="P72" s="129">
        <f t="shared" si="14"/>
        <v>-0.36999999999999944</v>
      </c>
      <c r="Q72" s="130">
        <f t="shared" si="4"/>
        <v>0.92796669049798852</v>
      </c>
      <c r="R72" s="130">
        <f t="shared" si="5"/>
        <v>7.2033309502011478E-2</v>
      </c>
      <c r="S72" s="130">
        <f t="shared" si="6"/>
        <v>1.855933380995977</v>
      </c>
      <c r="T72" s="121">
        <f t="shared" si="7"/>
        <v>1.9279666904979886</v>
      </c>
    </row>
    <row r="73" spans="6:20">
      <c r="F73" s="129">
        <f t="shared" si="8"/>
        <v>-0.35999999999999943</v>
      </c>
      <c r="G73" s="130">
        <f t="shared" ref="G73:G136" si="15">IFERROR(IF(SQRT(1-(F73*F73)/($J$5*$J$5))&lt;0.05,0,SQRT(1-(F73*F73)/($J$5*$J$5))),0)</f>
        <v>0.93295230212539915</v>
      </c>
      <c r="H73" s="130">
        <f t="shared" ref="H73:H136" si="16">CHOOSE(MATCH($J$3,degrees),IF(F73&lt;0,IFERROR(1-G73,1),0),0,0,IF(F73&gt;0,IFERROR(1-G73,1),0))</f>
        <v>0</v>
      </c>
      <c r="I73" s="130">
        <f t="shared" ref="I73:I136" si="17">CHOOSE(MATCH($J$3,degrees),IF(F73&lt;0,2*G73,2),IF(F73&lt;0,0,1-G73),IF(F73&gt;0,0,1-G73),IF(F73&gt;0,2*G73,2))</f>
        <v>2</v>
      </c>
      <c r="J73" s="121">
        <f t="shared" ref="J73:J136" si="18">CHOOSE(MATCH($J$3,degrees),IF(F73&lt;0,G73+1,2),IF(F73&lt;0,2,2*G73),IF(F73&gt;0,2,2*G73),IF(F73&gt;0,G73+1,2))</f>
        <v>2</v>
      </c>
      <c r="P73" s="129">
        <f t="shared" si="14"/>
        <v>-0.35999999999999943</v>
      </c>
      <c r="Q73" s="130">
        <f t="shared" ref="Q73:Q136" si="19">IFERROR(IF(SQRT(1-(P73*P73)/($T$5*$T$5))&lt;0.05,0,SQRT(1-(P73*P73)/($T$5*$T$5))),0)</f>
        <v>0.93194830501209902</v>
      </c>
      <c r="R73" s="130">
        <f t="shared" ref="R73:R136" si="20">CHOOSE(MATCH($T$3,degrees),IF(P73&lt;0,IFERROR(1-Q73,1),0),0,0,IF(P73&gt;0,IFERROR(1-Q73,1),0))</f>
        <v>6.8051694987900979E-2</v>
      </c>
      <c r="S73" s="130">
        <f t="shared" ref="S73:S136" si="21">CHOOSE(MATCH($T$3,degrees),IF(P73&lt;0,2*Q73,2),IF(P73&lt;0,0,1-Q73),IF(P73&gt;0,0,1-Q73),IF(P73&gt;0,2*Q73,2))</f>
        <v>1.863896610024198</v>
      </c>
      <c r="T73" s="121">
        <f t="shared" ref="T73:T136" si="22">CHOOSE(MATCH($T$3,degrees),IF(P73&lt;0,Q73+1,2),IF(P73&lt;0,2,2*Q73),IF(P73&gt;0,2,2*Q73),IF(P73&gt;0,Q73+1,2))</f>
        <v>1.9319483050120989</v>
      </c>
    </row>
    <row r="74" spans="6:20">
      <c r="F74" s="129">
        <f t="shared" ref="F74:F137" si="23">F73+$G$4</f>
        <v>-0.34999999999999942</v>
      </c>
      <c r="G74" s="130">
        <f t="shared" si="15"/>
        <v>0.93674969877144842</v>
      </c>
      <c r="H74" s="130">
        <f t="shared" si="16"/>
        <v>0</v>
      </c>
      <c r="I74" s="130">
        <f t="shared" si="17"/>
        <v>2</v>
      </c>
      <c r="J74" s="121">
        <f t="shared" si="18"/>
        <v>2</v>
      </c>
      <c r="P74" s="129">
        <f t="shared" ref="P74:P105" si="24">P73+$Q$4</f>
        <v>-0.34999999999999942</v>
      </c>
      <c r="Q74" s="130">
        <f t="shared" si="19"/>
        <v>0.93580458340220574</v>
      </c>
      <c r="R74" s="130">
        <f t="shared" si="20"/>
        <v>6.4195416597794264E-2</v>
      </c>
      <c r="S74" s="130">
        <f t="shared" si="21"/>
        <v>1.8716091668044115</v>
      </c>
      <c r="T74" s="121">
        <f t="shared" si="22"/>
        <v>1.9358045834022057</v>
      </c>
    </row>
    <row r="75" spans="6:20">
      <c r="F75" s="129">
        <f t="shared" si="23"/>
        <v>-0.33999999999999941</v>
      </c>
      <c r="G75" s="130">
        <f t="shared" si="15"/>
        <v>0.94042543471170204</v>
      </c>
      <c r="H75" s="130">
        <f t="shared" si="16"/>
        <v>0</v>
      </c>
      <c r="I75" s="130">
        <f t="shared" si="17"/>
        <v>2</v>
      </c>
      <c r="J75" s="121">
        <f t="shared" si="18"/>
        <v>2</v>
      </c>
      <c r="P75" s="129">
        <f t="shared" si="24"/>
        <v>-0.33999999999999941</v>
      </c>
      <c r="Q75" s="130">
        <f t="shared" si="19"/>
        <v>0.93953706897532485</v>
      </c>
      <c r="R75" s="130">
        <f t="shared" si="20"/>
        <v>6.0462931024675148E-2</v>
      </c>
      <c r="S75" s="130">
        <f t="shared" si="21"/>
        <v>1.8790741379506497</v>
      </c>
      <c r="T75" s="121">
        <f t="shared" si="22"/>
        <v>1.9395370689753249</v>
      </c>
    </row>
    <row r="76" spans="6:20">
      <c r="F76" s="129">
        <f t="shared" si="23"/>
        <v>-0.3299999999999994</v>
      </c>
      <c r="G76" s="130">
        <f t="shared" si="15"/>
        <v>0.94398093113895309</v>
      </c>
      <c r="H76" s="130">
        <f t="shared" si="16"/>
        <v>0</v>
      </c>
      <c r="I76" s="130">
        <f t="shared" si="17"/>
        <v>2</v>
      </c>
      <c r="J76" s="121">
        <f t="shared" si="18"/>
        <v>2</v>
      </c>
      <c r="P76" s="129">
        <f t="shared" si="24"/>
        <v>-0.3299999999999994</v>
      </c>
      <c r="Q76" s="130">
        <f t="shared" si="19"/>
        <v>0.94314723145510504</v>
      </c>
      <c r="R76" s="130">
        <f t="shared" si="20"/>
        <v>5.685276854489496E-2</v>
      </c>
      <c r="S76" s="130">
        <f t="shared" si="21"/>
        <v>1.8862944629102101</v>
      </c>
      <c r="T76" s="121">
        <f t="shared" si="22"/>
        <v>1.943147231455105</v>
      </c>
    </row>
    <row r="77" spans="6:20">
      <c r="F77" s="129">
        <f t="shared" si="23"/>
        <v>-0.3199999999999994</v>
      </c>
      <c r="G77" s="130">
        <f t="shared" si="15"/>
        <v>0.9474175417693157</v>
      </c>
      <c r="H77" s="130">
        <f t="shared" si="16"/>
        <v>0</v>
      </c>
      <c r="I77" s="130">
        <f t="shared" si="17"/>
        <v>2</v>
      </c>
      <c r="J77" s="121">
        <f t="shared" si="18"/>
        <v>2</v>
      </c>
      <c r="P77" s="129">
        <f t="shared" si="24"/>
        <v>-0.3199999999999994</v>
      </c>
      <c r="Q77" s="130">
        <f t="shared" si="19"/>
        <v>0.94663647034362219</v>
      </c>
      <c r="R77" s="130">
        <f t="shared" si="20"/>
        <v>5.3363529656377806E-2</v>
      </c>
      <c r="S77" s="130">
        <f t="shared" si="21"/>
        <v>1.8932729406872444</v>
      </c>
      <c r="T77" s="121">
        <f t="shared" si="22"/>
        <v>1.9466364703436221</v>
      </c>
    </row>
    <row r="78" spans="6:20">
      <c r="F78" s="129">
        <f t="shared" si="23"/>
        <v>-0.30999999999999939</v>
      </c>
      <c r="G78" s="130">
        <f t="shared" si="15"/>
        <v>0.95073655580683247</v>
      </c>
      <c r="H78" s="130">
        <f t="shared" si="16"/>
        <v>0</v>
      </c>
      <c r="I78" s="130">
        <f t="shared" si="17"/>
        <v>2</v>
      </c>
      <c r="J78" s="121">
        <f t="shared" si="18"/>
        <v>2</v>
      </c>
      <c r="P78" s="129">
        <f t="shared" si="24"/>
        <v>-0.30999999999999939</v>
      </c>
      <c r="Q78" s="130">
        <f t="shared" si="19"/>
        <v>0.95000611804785273</v>
      </c>
      <c r="R78" s="130">
        <f t="shared" si="20"/>
        <v>4.9993881952147268E-2</v>
      </c>
      <c r="S78" s="130">
        <f t="shared" si="21"/>
        <v>1.9000122360957055</v>
      </c>
      <c r="T78" s="121">
        <f t="shared" si="22"/>
        <v>1.9500061180478527</v>
      </c>
    </row>
    <row r="79" spans="6:20">
      <c r="F79" s="129">
        <f t="shared" si="23"/>
        <v>-0.29999999999999938</v>
      </c>
      <c r="G79" s="130">
        <f t="shared" si="15"/>
        <v>0.95393920070392346</v>
      </c>
      <c r="H79" s="130">
        <f t="shared" si="16"/>
        <v>0</v>
      </c>
      <c r="I79" s="130">
        <f t="shared" si="17"/>
        <v>2</v>
      </c>
      <c r="J79" s="121">
        <f t="shared" si="18"/>
        <v>2</v>
      </c>
      <c r="P79" s="129">
        <f t="shared" si="24"/>
        <v>-0.29999999999999938</v>
      </c>
      <c r="Q79" s="130">
        <f t="shared" si="19"/>
        <v>0.9532574427889805</v>
      </c>
      <c r="R79" s="130">
        <f t="shared" si="20"/>
        <v>4.6742557211019498E-2</v>
      </c>
      <c r="S79" s="130">
        <f t="shared" si="21"/>
        <v>1.906514885577961</v>
      </c>
      <c r="T79" s="121">
        <f t="shared" si="22"/>
        <v>1.9532574427889804</v>
      </c>
    </row>
    <row r="80" spans="6:20">
      <c r="F80" s="129">
        <f t="shared" si="23"/>
        <v>-0.28999999999999937</v>
      </c>
      <c r="G80" s="130">
        <f t="shared" si="15"/>
        <v>0.95702664473295596</v>
      </c>
      <c r="H80" s="130">
        <f t="shared" si="16"/>
        <v>0</v>
      </c>
      <c r="I80" s="130">
        <f t="shared" si="17"/>
        <v>2</v>
      </c>
      <c r="J80" s="121">
        <f t="shared" si="18"/>
        <v>2</v>
      </c>
      <c r="P80" s="129">
        <f t="shared" si="24"/>
        <v>-0.28999999999999937</v>
      </c>
      <c r="Q80" s="130">
        <f t="shared" si="19"/>
        <v>0.95639165131097792</v>
      </c>
      <c r="R80" s="130">
        <f t="shared" si="20"/>
        <v>4.3608348689022081E-2</v>
      </c>
      <c r="S80" s="130">
        <f t="shared" si="21"/>
        <v>1.9127833026219558</v>
      </c>
      <c r="T80" s="121">
        <f t="shared" si="22"/>
        <v>1.956391651310978</v>
      </c>
    </row>
    <row r="81" spans="6:20">
      <c r="F81" s="129">
        <f t="shared" si="23"/>
        <v>-0.27999999999999936</v>
      </c>
      <c r="G81" s="130">
        <f t="shared" si="15"/>
        <v>0.95999999938279978</v>
      </c>
      <c r="H81" s="130">
        <f t="shared" si="16"/>
        <v>0</v>
      </c>
      <c r="I81" s="130">
        <f t="shared" si="17"/>
        <v>2</v>
      </c>
      <c r="J81" s="121">
        <f t="shared" si="18"/>
        <v>2</v>
      </c>
      <c r="P81" s="129">
        <f t="shared" si="24"/>
        <v>-0.27999999999999936</v>
      </c>
      <c r="Q81" s="130">
        <f t="shared" si="19"/>
        <v>0.95940989140336086</v>
      </c>
      <c r="R81" s="130">
        <f t="shared" si="20"/>
        <v>4.0590108596639141E-2</v>
      </c>
      <c r="S81" s="130">
        <f t="shared" si="21"/>
        <v>1.9188197828067217</v>
      </c>
      <c r="T81" s="121">
        <f t="shared" si="22"/>
        <v>1.9594098914033609</v>
      </c>
    </row>
    <row r="82" spans="6:20">
      <c r="F82" s="129">
        <f t="shared" si="23"/>
        <v>-0.26999999999999935</v>
      </c>
      <c r="G82" s="130">
        <f t="shared" si="15"/>
        <v>0.96286032159296542</v>
      </c>
      <c r="H82" s="130">
        <f t="shared" si="16"/>
        <v>0</v>
      </c>
      <c r="I82" s="130">
        <f t="shared" si="17"/>
        <v>2</v>
      </c>
      <c r="J82" s="121">
        <f t="shared" si="18"/>
        <v>2</v>
      </c>
      <c r="P82" s="129">
        <f t="shared" si="24"/>
        <v>-0.26999999999999935</v>
      </c>
      <c r="Q82" s="130">
        <f t="shared" si="19"/>
        <v>0.96231325425164704</v>
      </c>
      <c r="R82" s="130">
        <f t="shared" si="20"/>
        <v>3.7686745748352957E-2</v>
      </c>
      <c r="S82" s="130">
        <f t="shared" si="21"/>
        <v>1.9246265085032941</v>
      </c>
      <c r="T82" s="121">
        <f t="shared" si="22"/>
        <v>1.962313254251647</v>
      </c>
    </row>
    <row r="83" spans="6:20">
      <c r="F83" s="129">
        <f t="shared" si="23"/>
        <v>-0.25999999999999934</v>
      </c>
      <c r="G83" s="130">
        <f t="shared" si="15"/>
        <v>0.96560861583677826</v>
      </c>
      <c r="H83" s="130">
        <f t="shared" si="16"/>
        <v>0</v>
      </c>
      <c r="I83" s="130">
        <f t="shared" si="17"/>
        <v>2</v>
      </c>
      <c r="J83" s="121">
        <f t="shared" si="18"/>
        <v>2</v>
      </c>
      <c r="P83" s="129">
        <f t="shared" si="24"/>
        <v>-0.25999999999999934</v>
      </c>
      <c r="Q83" s="130">
        <f t="shared" si="19"/>
        <v>0.96510277662780475</v>
      </c>
      <c r="R83" s="130">
        <f t="shared" si="20"/>
        <v>3.4897223372195252E-2</v>
      </c>
      <c r="S83" s="130">
        <f t="shared" si="21"/>
        <v>1.9302055532556095</v>
      </c>
      <c r="T83" s="121">
        <f t="shared" si="22"/>
        <v>1.9651027766278046</v>
      </c>
    </row>
    <row r="84" spans="6:20">
      <c r="F84" s="129">
        <f t="shared" si="23"/>
        <v>-0.24999999999999933</v>
      </c>
      <c r="G84" s="130">
        <f t="shared" si="15"/>
        <v>0.96824583606401626</v>
      </c>
      <c r="H84" s="130">
        <f t="shared" si="16"/>
        <v>0</v>
      </c>
      <c r="I84" s="130">
        <f t="shared" si="17"/>
        <v>2</v>
      </c>
      <c r="J84" s="121">
        <f t="shared" si="18"/>
        <v>2</v>
      </c>
      <c r="P84" s="129">
        <f t="shared" si="24"/>
        <v>-0.24999999999999933</v>
      </c>
      <c r="Q84" s="130">
        <f t="shared" si="19"/>
        <v>0.96777944293186891</v>
      </c>
      <c r="R84" s="130">
        <f t="shared" si="20"/>
        <v>3.2220557068131095E-2</v>
      </c>
      <c r="S84" s="130">
        <f t="shared" si="21"/>
        <v>1.9355588858637378</v>
      </c>
      <c r="T84" s="121">
        <f t="shared" si="22"/>
        <v>1.9677794429318689</v>
      </c>
    </row>
    <row r="85" spans="6:20">
      <c r="F85" s="129">
        <f t="shared" si="23"/>
        <v>-0.23999999999999932</v>
      </c>
      <c r="G85" s="130">
        <f t="shared" si="15"/>
        <v>0.97077288751250668</v>
      </c>
      <c r="H85" s="130">
        <f t="shared" si="16"/>
        <v>0</v>
      </c>
      <c r="I85" s="130">
        <f t="shared" si="17"/>
        <v>2</v>
      </c>
      <c r="J85" s="121">
        <f t="shared" si="18"/>
        <v>2</v>
      </c>
      <c r="P85" s="129">
        <f t="shared" si="24"/>
        <v>-0.23999999999999932</v>
      </c>
      <c r="Q85" s="130">
        <f t="shared" si="19"/>
        <v>0.97034418709489645</v>
      </c>
      <c r="R85" s="130">
        <f t="shared" si="20"/>
        <v>2.9655812905103551E-2</v>
      </c>
      <c r="S85" s="130">
        <f t="shared" si="21"/>
        <v>1.9406883741897929</v>
      </c>
      <c r="T85" s="121">
        <f t="shared" si="22"/>
        <v>1.9703441870948963</v>
      </c>
    </row>
    <row r="86" spans="6:20">
      <c r="F86" s="129">
        <f t="shared" si="23"/>
        <v>-0.22999999999999932</v>
      </c>
      <c r="G86" s="130">
        <f t="shared" si="15"/>
        <v>0.97319062839734072</v>
      </c>
      <c r="H86" s="130">
        <f t="shared" si="16"/>
        <v>0</v>
      </c>
      <c r="I86" s="130">
        <f t="shared" si="17"/>
        <v>2</v>
      </c>
      <c r="J86" s="121">
        <f t="shared" si="18"/>
        <v>2</v>
      </c>
      <c r="P86" s="129">
        <f t="shared" si="24"/>
        <v>-0.22999999999999932</v>
      </c>
      <c r="Q86" s="130">
        <f t="shared" si="19"/>
        <v>0.9727978943525265</v>
      </c>
      <c r="R86" s="130">
        <f t="shared" si="20"/>
        <v>2.7202105647473496E-2</v>
      </c>
      <c r="S86" s="130">
        <f t="shared" si="21"/>
        <v>1.945595788705053</v>
      </c>
      <c r="T86" s="121">
        <f t="shared" si="22"/>
        <v>1.9727978943525266</v>
      </c>
    </row>
    <row r="87" spans="6:20">
      <c r="F87" s="129">
        <f t="shared" si="23"/>
        <v>-0.21999999999999931</v>
      </c>
      <c r="G87" s="130">
        <f t="shared" si="15"/>
        <v>0.97549987148560346</v>
      </c>
      <c r="H87" s="130">
        <f t="shared" si="16"/>
        <v>0</v>
      </c>
      <c r="I87" s="130">
        <f t="shared" si="17"/>
        <v>2</v>
      </c>
      <c r="J87" s="121">
        <f t="shared" si="18"/>
        <v>2</v>
      </c>
      <c r="P87" s="129">
        <f t="shared" si="24"/>
        <v>-0.21999999999999931</v>
      </c>
      <c r="Q87" s="130">
        <f t="shared" si="19"/>
        <v>0.97514140289758999</v>
      </c>
      <c r="R87" s="130">
        <f t="shared" si="20"/>
        <v>2.4858597102410007E-2</v>
      </c>
      <c r="S87" s="130">
        <f t="shared" si="21"/>
        <v>1.95028280579518</v>
      </c>
      <c r="T87" s="121">
        <f t="shared" si="22"/>
        <v>1.97514140289759</v>
      </c>
    </row>
    <row r="88" spans="6:20">
      <c r="F88" s="129">
        <f t="shared" si="23"/>
        <v>-0.2099999999999993</v>
      </c>
      <c r="G88" s="130">
        <f t="shared" si="15"/>
        <v>0.97770138556382535</v>
      </c>
      <c r="H88" s="130">
        <f t="shared" si="16"/>
        <v>0</v>
      </c>
      <c r="I88" s="130">
        <f t="shared" si="17"/>
        <v>2</v>
      </c>
      <c r="J88" s="121">
        <f t="shared" si="18"/>
        <v>2</v>
      </c>
      <c r="P88" s="129">
        <f t="shared" si="24"/>
        <v>-0.2099999999999993</v>
      </c>
      <c r="Q88" s="130">
        <f t="shared" si="19"/>
        <v>0.97737550541947149</v>
      </c>
      <c r="R88" s="130">
        <f t="shared" si="20"/>
        <v>2.2624494580528509E-2</v>
      </c>
      <c r="S88" s="130">
        <f t="shared" si="21"/>
        <v>1.954751010838943</v>
      </c>
      <c r="T88" s="121">
        <f t="shared" si="22"/>
        <v>1.9773755054194715</v>
      </c>
    </row>
    <row r="89" spans="6:20">
      <c r="F89" s="129">
        <f t="shared" si="23"/>
        <v>-0.19999999999999929</v>
      </c>
      <c r="G89" s="130">
        <f t="shared" si="15"/>
        <v>0.97979589680473544</v>
      </c>
      <c r="H89" s="130">
        <f t="shared" si="16"/>
        <v>0</v>
      </c>
      <c r="I89" s="130">
        <f t="shared" si="17"/>
        <v>2</v>
      </c>
      <c r="J89" s="121">
        <f t="shared" si="18"/>
        <v>2</v>
      </c>
      <c r="P89" s="129">
        <f t="shared" si="24"/>
        <v>-0.19999999999999929</v>
      </c>
      <c r="Q89" s="130">
        <f t="shared" si="19"/>
        <v>0.97950095053724773</v>
      </c>
      <c r="R89" s="130">
        <f t="shared" si="20"/>
        <v>2.0499049462752272E-2</v>
      </c>
      <c r="S89" s="130">
        <f t="shared" si="21"/>
        <v>1.9590019010744955</v>
      </c>
      <c r="T89" s="121">
        <f t="shared" si="22"/>
        <v>1.9795009505372478</v>
      </c>
    </row>
    <row r="90" spans="6:20">
      <c r="F90" s="129">
        <f t="shared" si="23"/>
        <v>-0.18999999999999928</v>
      </c>
      <c r="G90" s="130">
        <f t="shared" si="15"/>
        <v>0.98178409003932465</v>
      </c>
      <c r="H90" s="130">
        <f t="shared" si="16"/>
        <v>0</v>
      </c>
      <c r="I90" s="130">
        <f t="shared" si="17"/>
        <v>2</v>
      </c>
      <c r="J90" s="121">
        <f t="shared" si="18"/>
        <v>2</v>
      </c>
      <c r="P90" s="129">
        <f t="shared" si="24"/>
        <v>-0.18999999999999928</v>
      </c>
      <c r="Q90" s="130">
        <f t="shared" si="19"/>
        <v>0.98151844413301426</v>
      </c>
      <c r="R90" s="130">
        <f t="shared" si="20"/>
        <v>1.8481555866985744E-2</v>
      </c>
      <c r="S90" s="130">
        <f t="shared" si="21"/>
        <v>1.9630368882660285</v>
      </c>
      <c r="T90" s="121">
        <f t="shared" si="22"/>
        <v>1.9815184441330143</v>
      </c>
    </row>
    <row r="91" spans="6:20">
      <c r="F91" s="129">
        <f t="shared" si="23"/>
        <v>-0.17999999999999927</v>
      </c>
      <c r="G91" s="130">
        <f t="shared" si="15"/>
        <v>0.98366660993970445</v>
      </c>
      <c r="H91" s="130">
        <f t="shared" si="16"/>
        <v>0</v>
      </c>
      <c r="I91" s="130">
        <f t="shared" si="17"/>
        <v>2</v>
      </c>
      <c r="J91" s="121">
        <f t="shared" si="18"/>
        <v>2</v>
      </c>
      <c r="P91" s="129">
        <f t="shared" si="24"/>
        <v>-0.17999999999999927</v>
      </c>
      <c r="Q91" s="130">
        <f t="shared" si="19"/>
        <v>0.98342865059125228</v>
      </c>
      <c r="R91" s="130">
        <f t="shared" si="20"/>
        <v>1.6571349408747715E-2</v>
      </c>
      <c r="S91" s="130">
        <f t="shared" si="21"/>
        <v>1.9668573011825046</v>
      </c>
      <c r="T91" s="121">
        <f t="shared" si="22"/>
        <v>1.9834286505912524</v>
      </c>
    </row>
    <row r="92" spans="6:20">
      <c r="F92" s="129">
        <f t="shared" si="23"/>
        <v>-0.16999999999999926</v>
      </c>
      <c r="G92" s="130">
        <f t="shared" si="15"/>
        <v>0.98544406211777114</v>
      </c>
      <c r="H92" s="130">
        <f t="shared" si="16"/>
        <v>0</v>
      </c>
      <c r="I92" s="130">
        <f t="shared" si="17"/>
        <v>2</v>
      </c>
      <c r="J92" s="121">
        <f t="shared" si="18"/>
        <v>2</v>
      </c>
      <c r="P92" s="129">
        <f t="shared" si="24"/>
        <v>-0.16999999999999926</v>
      </c>
      <c r="Q92" s="130">
        <f t="shared" si="19"/>
        <v>0.98523219394957162</v>
      </c>
      <c r="R92" s="130">
        <f t="shared" si="20"/>
        <v>1.4767806050428378E-2</v>
      </c>
      <c r="S92" s="130">
        <f t="shared" si="21"/>
        <v>1.9704643878991432</v>
      </c>
      <c r="T92" s="121">
        <f t="shared" si="22"/>
        <v>1.9852321939495716</v>
      </c>
    </row>
    <row r="93" spans="6:20">
      <c r="F93" s="129">
        <f t="shared" si="23"/>
        <v>-0.15999999999999925</v>
      </c>
      <c r="G93" s="130">
        <f t="shared" si="15"/>
        <v>0.98711701414424702</v>
      </c>
      <c r="H93" s="130">
        <f t="shared" si="16"/>
        <v>0</v>
      </c>
      <c r="I93" s="130">
        <f t="shared" si="17"/>
        <v>2</v>
      </c>
      <c r="J93" s="121">
        <f t="shared" si="18"/>
        <v>2</v>
      </c>
      <c r="P93" s="129">
        <f t="shared" si="24"/>
        <v>-0.15999999999999925</v>
      </c>
      <c r="Q93" s="130">
        <f t="shared" si="19"/>
        <v>0.98692965896570262</v>
      </c>
      <c r="R93" s="130">
        <f t="shared" si="20"/>
        <v>1.3070341034297384E-2</v>
      </c>
      <c r="S93" s="130">
        <f t="shared" si="21"/>
        <v>1.9738593179314052</v>
      </c>
      <c r="T93" s="121">
        <f t="shared" si="22"/>
        <v>1.9869296589657026</v>
      </c>
    </row>
    <row r="94" spans="6:20">
      <c r="F94" s="129">
        <f t="shared" si="23"/>
        <v>-0.14999999999999925</v>
      </c>
      <c r="G94" s="130">
        <f t="shared" si="15"/>
        <v>0.98868599649226863</v>
      </c>
      <c r="H94" s="130">
        <f t="shared" si="16"/>
        <v>0</v>
      </c>
      <c r="I94" s="130">
        <f t="shared" si="17"/>
        <v>2</v>
      </c>
      <c r="J94" s="121">
        <f t="shared" si="18"/>
        <v>2</v>
      </c>
      <c r="P94" s="129">
        <f t="shared" si="24"/>
        <v>-0.14999999999999925</v>
      </c>
      <c r="Q94" s="130">
        <f t="shared" si="19"/>
        <v>0.98852159210517332</v>
      </c>
      <c r="R94" s="130">
        <f t="shared" si="20"/>
        <v>1.1478407894826681E-2</v>
      </c>
      <c r="S94" s="130">
        <f t="shared" si="21"/>
        <v>1.9770431842103466</v>
      </c>
      <c r="T94" s="121">
        <f t="shared" si="22"/>
        <v>1.9885215921051733</v>
      </c>
    </row>
    <row r="95" spans="6:20">
      <c r="F95" s="129">
        <f t="shared" si="23"/>
        <v>-0.13999999999999924</v>
      </c>
      <c r="G95" s="130">
        <f t="shared" si="15"/>
        <v>0.99015150340932379</v>
      </c>
      <c r="H95" s="130">
        <f t="shared" si="16"/>
        <v>0</v>
      </c>
      <c r="I95" s="130">
        <f t="shared" si="17"/>
        <v>2</v>
      </c>
      <c r="J95" s="121">
        <f t="shared" si="18"/>
        <v>2</v>
      </c>
      <c r="P95" s="129">
        <f t="shared" si="24"/>
        <v>-0.13999999999999924</v>
      </c>
      <c r="Q95" s="130">
        <f t="shared" si="19"/>
        <v>0.99000850245371741</v>
      </c>
      <c r="R95" s="130">
        <f t="shared" si="20"/>
        <v>9.9914975462825906E-3</v>
      </c>
      <c r="S95" s="130">
        <f t="shared" si="21"/>
        <v>1.9800170049074348</v>
      </c>
      <c r="T95" s="121">
        <f t="shared" si="22"/>
        <v>1.9900085024537173</v>
      </c>
    </row>
    <row r="96" spans="6:20">
      <c r="F96" s="129">
        <f t="shared" si="23"/>
        <v>-0.12999999999999923</v>
      </c>
      <c r="G96" s="130">
        <f t="shared" si="15"/>
        <v>0.9915139937209938</v>
      </c>
      <c r="H96" s="130">
        <f t="shared" si="16"/>
        <v>0</v>
      </c>
      <c r="I96" s="130">
        <f t="shared" si="17"/>
        <v>2</v>
      </c>
      <c r="J96" s="121">
        <f t="shared" si="18"/>
        <v>2</v>
      </c>
      <c r="P96" s="129">
        <f t="shared" si="24"/>
        <v>-0.12999999999999923</v>
      </c>
      <c r="Q96" s="130">
        <f t="shared" si="19"/>
        <v>0.9913908625580905</v>
      </c>
      <c r="R96" s="130">
        <f t="shared" si="20"/>
        <v>8.6091374419094979E-3</v>
      </c>
      <c r="S96" s="130">
        <f t="shared" si="21"/>
        <v>1.982781725116181</v>
      </c>
      <c r="T96" s="121">
        <f t="shared" si="22"/>
        <v>1.9913908625580905</v>
      </c>
    </row>
    <row r="97" spans="6:20">
      <c r="F97" s="129">
        <f t="shared" si="23"/>
        <v>-0.11999999999999923</v>
      </c>
      <c r="G97" s="130">
        <f t="shared" si="15"/>
        <v>0.99277389156964768</v>
      </c>
      <c r="H97" s="130">
        <f t="shared" si="16"/>
        <v>0</v>
      </c>
      <c r="I97" s="130">
        <f t="shared" si="17"/>
        <v>2</v>
      </c>
      <c r="J97" s="121">
        <f t="shared" si="18"/>
        <v>2</v>
      </c>
      <c r="P97" s="129">
        <f t="shared" si="24"/>
        <v>-0.11999999999999923</v>
      </c>
      <c r="Q97" s="130">
        <f t="shared" si="19"/>
        <v>0.99266910919863627</v>
      </c>
      <c r="R97" s="130">
        <f t="shared" si="20"/>
        <v>7.3308908013637319E-3</v>
      </c>
      <c r="S97" s="130">
        <f t="shared" si="21"/>
        <v>1.9853382183972725</v>
      </c>
      <c r="T97" s="121">
        <f t="shared" si="22"/>
        <v>1.9926691091986362</v>
      </c>
    </row>
    <row r="98" spans="6:20">
      <c r="F98" s="129">
        <f t="shared" si="23"/>
        <v>-0.10999999999999924</v>
      </c>
      <c r="G98" s="130">
        <f t="shared" si="15"/>
        <v>0.99393158709093621</v>
      </c>
      <c r="H98" s="130">
        <f t="shared" si="16"/>
        <v>0</v>
      </c>
      <c r="I98" s="130">
        <f t="shared" si="17"/>
        <v>2</v>
      </c>
      <c r="J98" s="121">
        <f t="shared" si="18"/>
        <v>2</v>
      </c>
      <c r="P98" s="129">
        <f t="shared" si="24"/>
        <v>-0.10999999999999924</v>
      </c>
      <c r="Q98" s="130">
        <f t="shared" si="19"/>
        <v>0.99384364409663051</v>
      </c>
      <c r="R98" s="130">
        <f t="shared" si="20"/>
        <v>6.1563559033694926E-3</v>
      </c>
      <c r="S98" s="130">
        <f t="shared" si="21"/>
        <v>1.987687288193261</v>
      </c>
      <c r="T98" s="121">
        <f t="shared" si="22"/>
        <v>1.9938436440966305</v>
      </c>
    </row>
    <row r="99" spans="6:20">
      <c r="F99" s="129">
        <f t="shared" si="23"/>
        <v>-9.9999999999999242E-2</v>
      </c>
      <c r="G99" s="130">
        <f t="shared" si="15"/>
        <v>0.99498743703066372</v>
      </c>
      <c r="H99" s="130">
        <f t="shared" si="16"/>
        <v>0</v>
      </c>
      <c r="I99" s="130">
        <f t="shared" si="17"/>
        <v>2</v>
      </c>
      <c r="J99" s="121">
        <f t="shared" si="18"/>
        <v>2</v>
      </c>
      <c r="P99" s="129">
        <f t="shared" si="24"/>
        <v>-9.9999999999999242E-2</v>
      </c>
      <c r="Q99" s="130">
        <f t="shared" si="19"/>
        <v>0.99491483455914109</v>
      </c>
      <c r="R99" s="130">
        <f t="shared" si="20"/>
        <v>5.0851654408589075E-3</v>
      </c>
      <c r="S99" s="130">
        <f t="shared" si="21"/>
        <v>1.9898296691182822</v>
      </c>
      <c r="T99" s="121">
        <f t="shared" si="22"/>
        <v>1.994914834559141</v>
      </c>
    </row>
    <row r="100" spans="6:20">
      <c r="F100" s="129">
        <f t="shared" si="23"/>
        <v>-8.9999999999999247E-2</v>
      </c>
      <c r="G100" s="130">
        <f t="shared" si="15"/>
        <v>0.9959417653043614</v>
      </c>
      <c r="H100" s="130">
        <f t="shared" si="16"/>
        <v>0</v>
      </c>
      <c r="I100" s="130">
        <f t="shared" si="17"/>
        <v>2</v>
      </c>
      <c r="J100" s="121">
        <f t="shared" si="18"/>
        <v>2</v>
      </c>
      <c r="P100" s="129">
        <f t="shared" si="24"/>
        <v>-8.9999999999999247E-2</v>
      </c>
      <c r="Q100" s="130">
        <f t="shared" si="19"/>
        <v>0.99588301406386726</v>
      </c>
      <c r="R100" s="130">
        <f t="shared" si="20"/>
        <v>4.1169859361327443E-3</v>
      </c>
      <c r="S100" s="130">
        <f t="shared" si="21"/>
        <v>1.9917660281277345</v>
      </c>
      <c r="T100" s="121">
        <f t="shared" si="22"/>
        <v>1.9958830140638673</v>
      </c>
    </row>
    <row r="101" spans="6:20">
      <c r="F101" s="129">
        <f t="shared" si="23"/>
        <v>-7.9999999999999252E-2</v>
      </c>
      <c r="G101" s="130">
        <f t="shared" si="15"/>
        <v>0.99679486350164515</v>
      </c>
      <c r="H101" s="130">
        <f t="shared" si="16"/>
        <v>0</v>
      </c>
      <c r="I101" s="130">
        <f t="shared" si="17"/>
        <v>2</v>
      </c>
      <c r="J101" s="121">
        <f t="shared" si="18"/>
        <v>2</v>
      </c>
      <c r="P101" s="129">
        <f t="shared" si="24"/>
        <v>-7.9999999999999252E-2</v>
      </c>
      <c r="Q101" s="130">
        <f t="shared" si="19"/>
        <v>0.99674848278617389</v>
      </c>
      <c r="R101" s="130">
        <f t="shared" si="20"/>
        <v>3.251517213826105E-3</v>
      </c>
      <c r="S101" s="130">
        <f t="shared" si="21"/>
        <v>1.9934969655723478</v>
      </c>
      <c r="T101" s="121">
        <f t="shared" si="22"/>
        <v>1.9967484827861739</v>
      </c>
    </row>
    <row r="102" spans="6:20">
      <c r="F102" s="129">
        <f t="shared" si="23"/>
        <v>-6.9999999999999257E-2</v>
      </c>
      <c r="G102" s="130">
        <f t="shared" si="15"/>
        <v>0.99754699133721825</v>
      </c>
      <c r="H102" s="130">
        <f t="shared" si="16"/>
        <v>0</v>
      </c>
      <c r="I102" s="130">
        <f t="shared" si="17"/>
        <v>2</v>
      </c>
      <c r="J102" s="121">
        <f t="shared" si="18"/>
        <v>2</v>
      </c>
      <c r="P102" s="129">
        <f t="shared" si="24"/>
        <v>-6.9999999999999257E-2</v>
      </c>
      <c r="Q102" s="130">
        <f t="shared" si="19"/>
        <v>0.99751150807028943</v>
      </c>
      <c r="R102" s="130">
        <f t="shared" si="20"/>
        <v>2.4884919297105679E-3</v>
      </c>
      <c r="S102" s="130">
        <f t="shared" si="21"/>
        <v>1.9950230161405789</v>
      </c>
      <c r="T102" s="121">
        <f t="shared" si="22"/>
        <v>1.9975115080702894</v>
      </c>
    </row>
    <row r="103" spans="6:20">
      <c r="F103" s="129">
        <f t="shared" si="23"/>
        <v>-5.9999999999999255E-2</v>
      </c>
      <c r="G103" s="130">
        <f t="shared" si="15"/>
        <v>0.99819837705016612</v>
      </c>
      <c r="H103" s="130">
        <f t="shared" si="16"/>
        <v>0</v>
      </c>
      <c r="I103" s="130">
        <f t="shared" si="17"/>
        <v>2</v>
      </c>
      <c r="J103" s="121">
        <f t="shared" si="18"/>
        <v>2</v>
      </c>
      <c r="P103" s="129">
        <f t="shared" si="24"/>
        <v>-5.9999999999999255E-2</v>
      </c>
      <c r="Q103" s="130">
        <f t="shared" si="19"/>
        <v>0.99817232484641827</v>
      </c>
      <c r="R103" s="130">
        <f t="shared" si="20"/>
        <v>1.8276751535817315E-3</v>
      </c>
      <c r="S103" s="130">
        <f t="shared" si="21"/>
        <v>1.9963446496928365</v>
      </c>
      <c r="T103" s="121">
        <f t="shared" si="22"/>
        <v>1.9981723248464183</v>
      </c>
    </row>
    <row r="104" spans="6:20">
      <c r="F104" s="129">
        <f t="shared" si="23"/>
        <v>-4.9999999999999253E-2</v>
      </c>
      <c r="G104" s="130">
        <f t="shared" si="15"/>
        <v>0.99874921775299141</v>
      </c>
      <c r="H104" s="130">
        <f t="shared" si="16"/>
        <v>0</v>
      </c>
      <c r="I104" s="130">
        <f t="shared" si="17"/>
        <v>2</v>
      </c>
      <c r="J104" s="121">
        <f t="shared" si="18"/>
        <v>2</v>
      </c>
      <c r="P104" s="129">
        <f t="shared" si="24"/>
        <v>-4.9999999999999253E-2</v>
      </c>
      <c r="Q104" s="130">
        <f t="shared" si="19"/>
        <v>0.99873113599529917</v>
      </c>
      <c r="R104" s="130">
        <f t="shared" si="20"/>
        <v>1.2688640047008315E-3</v>
      </c>
      <c r="S104" s="130">
        <f t="shared" si="21"/>
        <v>1.9974622719905983</v>
      </c>
      <c r="T104" s="121">
        <f t="shared" si="22"/>
        <v>1.9987311359952993</v>
      </c>
    </row>
    <row r="105" spans="6:20">
      <c r="F105" s="129">
        <f t="shared" si="23"/>
        <v>-3.9999999999999251E-2</v>
      </c>
      <c r="G105" s="130">
        <f t="shared" si="15"/>
        <v>0.99919967973164192</v>
      </c>
      <c r="H105" s="130">
        <f t="shared" si="16"/>
        <v>0</v>
      </c>
      <c r="I105" s="130">
        <f t="shared" si="17"/>
        <v>2</v>
      </c>
      <c r="J105" s="121">
        <f t="shared" si="18"/>
        <v>2</v>
      </c>
      <c r="P105" s="129">
        <f t="shared" si="24"/>
        <v>-3.9999999999999251E-2</v>
      </c>
      <c r="Q105" s="130">
        <f t="shared" si="19"/>
        <v>0.99918811266154228</v>
      </c>
      <c r="R105" s="130">
        <f t="shared" si="20"/>
        <v>8.1188733845771743E-4</v>
      </c>
      <c r="S105" s="130">
        <f t="shared" si="21"/>
        <v>1.9983762253230846</v>
      </c>
      <c r="T105" s="121">
        <f t="shared" si="22"/>
        <v>1.9991881126615423</v>
      </c>
    </row>
    <row r="106" spans="6:20">
      <c r="F106" s="129">
        <f t="shared" si="23"/>
        <v>-2.9999999999999249E-2</v>
      </c>
      <c r="G106" s="130">
        <f t="shared" si="15"/>
        <v>0.99954989869760702</v>
      </c>
      <c r="H106" s="130">
        <f t="shared" si="16"/>
        <v>0</v>
      </c>
      <c r="I106" s="130">
        <f t="shared" si="17"/>
        <v>2</v>
      </c>
      <c r="J106" s="121">
        <f t="shared" si="18"/>
        <v>2</v>
      </c>
      <c r="P106" s="129">
        <f t="shared" ref="P106:P137" si="25">P105+$Q$4</f>
        <v>-2.9999999999999249E-2</v>
      </c>
      <c r="Q106" s="130">
        <f t="shared" si="19"/>
        <v>0.99954339451687935</v>
      </c>
      <c r="R106" s="130">
        <f t="shared" si="20"/>
        <v>4.5660548312065341E-4</v>
      </c>
      <c r="S106" s="130">
        <f t="shared" si="21"/>
        <v>1.9990867890337587</v>
      </c>
      <c r="T106" s="121">
        <f t="shared" si="22"/>
        <v>1.9995433945168792</v>
      </c>
    </row>
    <row r="107" spans="6:20">
      <c r="F107" s="129">
        <f t="shared" si="23"/>
        <v>-1.9999999999999248E-2</v>
      </c>
      <c r="G107" s="130">
        <f t="shared" si="15"/>
        <v>0.99979997999297543</v>
      </c>
      <c r="H107" s="130">
        <f t="shared" si="16"/>
        <v>0</v>
      </c>
      <c r="I107" s="130">
        <f t="shared" si="17"/>
        <v>2</v>
      </c>
      <c r="J107" s="121">
        <f t="shared" si="18"/>
        <v>2</v>
      </c>
      <c r="P107" s="129">
        <f t="shared" si="25"/>
        <v>-1.9999999999999248E-2</v>
      </c>
      <c r="Q107" s="130">
        <f t="shared" si="19"/>
        <v>0.99979708997427763</v>
      </c>
      <c r="R107" s="130">
        <f t="shared" si="20"/>
        <v>2.0291002572236927E-4</v>
      </c>
      <c r="S107" s="130">
        <f t="shared" si="21"/>
        <v>1.9995941799485553</v>
      </c>
      <c r="T107" s="121">
        <f t="shared" si="22"/>
        <v>1.9997970899742776</v>
      </c>
    </row>
    <row r="108" spans="6:20">
      <c r="F108" s="129">
        <f t="shared" si="23"/>
        <v>-9.9999999999992473E-3</v>
      </c>
      <c r="G108" s="130">
        <f t="shared" si="15"/>
        <v>0.99994999874918178</v>
      </c>
      <c r="H108" s="130">
        <f t="shared" si="16"/>
        <v>0</v>
      </c>
      <c r="I108" s="130">
        <f t="shared" si="17"/>
        <v>2</v>
      </c>
      <c r="J108" s="121">
        <f t="shared" si="18"/>
        <v>2</v>
      </c>
      <c r="P108" s="129">
        <f t="shared" si="25"/>
        <v>-9.9999999999992473E-3</v>
      </c>
      <c r="Q108" s="130">
        <f t="shared" si="19"/>
        <v>0.99994927635368502</v>
      </c>
      <c r="R108" s="130">
        <f t="shared" si="20"/>
        <v>5.0723646314976278E-5</v>
      </c>
      <c r="S108" s="130">
        <f t="shared" si="21"/>
        <v>1.99989855270737</v>
      </c>
      <c r="T108" s="121">
        <f t="shared" si="22"/>
        <v>1.999949276353685</v>
      </c>
    </row>
    <row r="109" spans="6:20">
      <c r="F109" s="129">
        <f t="shared" si="23"/>
        <v>7.5286998857393428E-16</v>
      </c>
      <c r="G109" s="130">
        <f t="shared" si="15"/>
        <v>1</v>
      </c>
      <c r="H109" s="130">
        <f t="shared" si="16"/>
        <v>0</v>
      </c>
      <c r="I109" s="130">
        <f t="shared" si="17"/>
        <v>2</v>
      </c>
      <c r="J109" s="121">
        <f t="shared" si="18"/>
        <v>2</v>
      </c>
      <c r="P109" s="129">
        <f t="shared" si="25"/>
        <v>7.5286998857393428E-16</v>
      </c>
      <c r="Q109" s="130">
        <f t="shared" si="19"/>
        <v>1</v>
      </c>
      <c r="R109" s="130">
        <f t="shared" si="20"/>
        <v>0</v>
      </c>
      <c r="S109" s="130">
        <f t="shared" si="21"/>
        <v>2</v>
      </c>
      <c r="T109" s="121">
        <f t="shared" si="22"/>
        <v>2</v>
      </c>
    </row>
    <row r="110" spans="6:20">
      <c r="F110" s="129">
        <f t="shared" si="23"/>
        <v>1.0000000000000753E-2</v>
      </c>
      <c r="G110" s="130">
        <f t="shared" si="15"/>
        <v>0.99994999874918167</v>
      </c>
      <c r="H110" s="130">
        <f t="shared" si="16"/>
        <v>5.0001250818332288E-5</v>
      </c>
      <c r="I110" s="130">
        <f t="shared" si="17"/>
        <v>1.9998999974983633</v>
      </c>
      <c r="J110" s="121">
        <f t="shared" si="18"/>
        <v>1.9999499987491816</v>
      </c>
      <c r="P110" s="129">
        <f t="shared" si="25"/>
        <v>1.0000000000000753E-2</v>
      </c>
      <c r="Q110" s="130">
        <f t="shared" si="19"/>
        <v>0.99994927635368502</v>
      </c>
      <c r="R110" s="130">
        <f t="shared" si="20"/>
        <v>0</v>
      </c>
      <c r="S110" s="130">
        <f t="shared" si="21"/>
        <v>2</v>
      </c>
      <c r="T110" s="121">
        <f t="shared" si="22"/>
        <v>2</v>
      </c>
    </row>
    <row r="111" spans="6:20">
      <c r="F111" s="129">
        <f t="shared" si="23"/>
        <v>2.0000000000000753E-2</v>
      </c>
      <c r="G111" s="130">
        <f t="shared" si="15"/>
        <v>0.99979997999297532</v>
      </c>
      <c r="H111" s="130">
        <f t="shared" si="16"/>
        <v>2.0002000702468159E-4</v>
      </c>
      <c r="I111" s="130">
        <f t="shared" si="17"/>
        <v>1.9995999599859506</v>
      </c>
      <c r="J111" s="121">
        <f t="shared" si="18"/>
        <v>1.9997999799929753</v>
      </c>
      <c r="P111" s="129">
        <f t="shared" si="25"/>
        <v>2.0000000000000753E-2</v>
      </c>
      <c r="Q111" s="130">
        <f t="shared" si="19"/>
        <v>0.99979708997427752</v>
      </c>
      <c r="R111" s="130">
        <f t="shared" si="20"/>
        <v>0</v>
      </c>
      <c r="S111" s="130">
        <f t="shared" si="21"/>
        <v>2</v>
      </c>
      <c r="T111" s="121">
        <f t="shared" si="22"/>
        <v>2</v>
      </c>
    </row>
    <row r="112" spans="6:20">
      <c r="F112" s="129">
        <f t="shared" si="23"/>
        <v>3.0000000000000755E-2</v>
      </c>
      <c r="G112" s="130">
        <f t="shared" si="15"/>
        <v>0.99954989869760691</v>
      </c>
      <c r="H112" s="130">
        <f t="shared" si="16"/>
        <v>4.501013023930911E-4</v>
      </c>
      <c r="I112" s="130">
        <f t="shared" si="17"/>
        <v>1.9990997973952138</v>
      </c>
      <c r="J112" s="121">
        <f t="shared" si="18"/>
        <v>1.999549898697607</v>
      </c>
      <c r="P112" s="129">
        <f t="shared" si="25"/>
        <v>3.0000000000000755E-2</v>
      </c>
      <c r="Q112" s="130">
        <f t="shared" si="19"/>
        <v>0.99954339451687924</v>
      </c>
      <c r="R112" s="130">
        <f t="shared" si="20"/>
        <v>0</v>
      </c>
      <c r="S112" s="130">
        <f t="shared" si="21"/>
        <v>2</v>
      </c>
      <c r="T112" s="121">
        <f t="shared" si="22"/>
        <v>2</v>
      </c>
    </row>
    <row r="113" spans="6:20">
      <c r="F113" s="129">
        <f t="shared" si="23"/>
        <v>4.0000000000000757E-2</v>
      </c>
      <c r="G113" s="130">
        <f t="shared" si="15"/>
        <v>0.99919967973164192</v>
      </c>
      <c r="H113" s="130">
        <f t="shared" si="16"/>
        <v>8.0032026835807901E-4</v>
      </c>
      <c r="I113" s="130">
        <f t="shared" si="17"/>
        <v>1.9983993594632838</v>
      </c>
      <c r="J113" s="121">
        <f t="shared" si="18"/>
        <v>1.999199679731642</v>
      </c>
      <c r="P113" s="129">
        <f t="shared" si="25"/>
        <v>4.0000000000000757E-2</v>
      </c>
      <c r="Q113" s="130">
        <f t="shared" si="19"/>
        <v>0.99918811266154217</v>
      </c>
      <c r="R113" s="130">
        <f t="shared" si="20"/>
        <v>0</v>
      </c>
      <c r="S113" s="130">
        <f t="shared" si="21"/>
        <v>2</v>
      </c>
      <c r="T113" s="121">
        <f t="shared" si="22"/>
        <v>2</v>
      </c>
    </row>
    <row r="114" spans="6:20">
      <c r="F114" s="129">
        <f t="shared" si="23"/>
        <v>5.0000000000000759E-2</v>
      </c>
      <c r="G114" s="130">
        <f t="shared" si="15"/>
        <v>0.99874921775299141</v>
      </c>
      <c r="H114" s="130">
        <f t="shared" si="16"/>
        <v>1.2507822470085861E-3</v>
      </c>
      <c r="I114" s="130">
        <f t="shared" si="17"/>
        <v>1.9974984355059828</v>
      </c>
      <c r="J114" s="121">
        <f t="shared" si="18"/>
        <v>1.9987492177529913</v>
      </c>
      <c r="P114" s="129">
        <f t="shared" si="25"/>
        <v>5.0000000000000759E-2</v>
      </c>
      <c r="Q114" s="130">
        <f t="shared" si="19"/>
        <v>0.99873113599529906</v>
      </c>
      <c r="R114" s="130">
        <f t="shared" si="20"/>
        <v>0</v>
      </c>
      <c r="S114" s="130">
        <f t="shared" si="21"/>
        <v>2</v>
      </c>
      <c r="T114" s="121">
        <f t="shared" si="22"/>
        <v>2</v>
      </c>
    </row>
    <row r="115" spans="6:20">
      <c r="F115" s="129">
        <f t="shared" si="23"/>
        <v>6.0000000000000761E-2</v>
      </c>
      <c r="G115" s="130">
        <f t="shared" si="15"/>
        <v>0.99819837705016601</v>
      </c>
      <c r="H115" s="130">
        <f t="shared" si="16"/>
        <v>1.801622949833992E-3</v>
      </c>
      <c r="I115" s="130">
        <f t="shared" si="17"/>
        <v>1.996396754100332</v>
      </c>
      <c r="J115" s="121">
        <f t="shared" si="18"/>
        <v>1.9981983770501661</v>
      </c>
      <c r="P115" s="129">
        <f t="shared" si="25"/>
        <v>6.0000000000000761E-2</v>
      </c>
      <c r="Q115" s="130">
        <f t="shared" si="19"/>
        <v>0.99817232484641816</v>
      </c>
      <c r="R115" s="130">
        <f t="shared" si="20"/>
        <v>0</v>
      </c>
      <c r="S115" s="130">
        <f t="shared" si="21"/>
        <v>2</v>
      </c>
      <c r="T115" s="121">
        <f t="shared" si="22"/>
        <v>2</v>
      </c>
    </row>
    <row r="116" spans="6:20">
      <c r="F116" s="129">
        <f t="shared" si="23"/>
        <v>7.0000000000000756E-2</v>
      </c>
      <c r="G116" s="130">
        <f t="shared" si="15"/>
        <v>0.99754699133721814</v>
      </c>
      <c r="H116" s="130">
        <f t="shared" si="16"/>
        <v>2.4530086627818637E-3</v>
      </c>
      <c r="I116" s="130">
        <f t="shared" si="17"/>
        <v>1.9950939826744363</v>
      </c>
      <c r="J116" s="121">
        <f t="shared" si="18"/>
        <v>1.9975469913372181</v>
      </c>
      <c r="P116" s="129">
        <f t="shared" si="25"/>
        <v>7.0000000000000756E-2</v>
      </c>
      <c r="Q116" s="130">
        <f t="shared" si="19"/>
        <v>0.99751150807028932</v>
      </c>
      <c r="R116" s="130">
        <f t="shared" si="20"/>
        <v>0</v>
      </c>
      <c r="S116" s="130">
        <f t="shared" si="21"/>
        <v>2</v>
      </c>
      <c r="T116" s="121">
        <f t="shared" si="22"/>
        <v>2</v>
      </c>
    </row>
    <row r="117" spans="6:20">
      <c r="F117" s="129">
        <f t="shared" si="23"/>
        <v>8.0000000000000751E-2</v>
      </c>
      <c r="G117" s="130">
        <f t="shared" si="15"/>
        <v>0.99679486350164503</v>
      </c>
      <c r="H117" s="130">
        <f t="shared" si="16"/>
        <v>3.2051364983549657E-3</v>
      </c>
      <c r="I117" s="130">
        <f t="shared" si="17"/>
        <v>1.9935897270032901</v>
      </c>
      <c r="J117" s="121">
        <f t="shared" si="18"/>
        <v>1.996794863501645</v>
      </c>
      <c r="P117" s="129">
        <f t="shared" si="25"/>
        <v>8.0000000000000751E-2</v>
      </c>
      <c r="Q117" s="130">
        <f t="shared" si="19"/>
        <v>0.99674848278617378</v>
      </c>
      <c r="R117" s="130">
        <f t="shared" si="20"/>
        <v>0</v>
      </c>
      <c r="S117" s="130">
        <f t="shared" si="21"/>
        <v>2</v>
      </c>
      <c r="T117" s="121">
        <f t="shared" si="22"/>
        <v>2</v>
      </c>
    </row>
    <row r="118" spans="6:20">
      <c r="F118" s="129">
        <f t="shared" si="23"/>
        <v>9.0000000000000746E-2</v>
      </c>
      <c r="G118" s="130">
        <f t="shared" si="15"/>
        <v>0.99594176530436129</v>
      </c>
      <c r="H118" s="130">
        <f t="shared" si="16"/>
        <v>4.0582346956387072E-3</v>
      </c>
      <c r="I118" s="130">
        <f t="shared" si="17"/>
        <v>1.9918835306087226</v>
      </c>
      <c r="J118" s="121">
        <f t="shared" si="18"/>
        <v>1.9959417653043614</v>
      </c>
      <c r="P118" s="129">
        <f t="shared" si="25"/>
        <v>9.0000000000000746E-2</v>
      </c>
      <c r="Q118" s="130">
        <f t="shared" si="19"/>
        <v>0.99588301406386714</v>
      </c>
      <c r="R118" s="130">
        <f t="shared" si="20"/>
        <v>0</v>
      </c>
      <c r="S118" s="130">
        <f t="shared" si="21"/>
        <v>2</v>
      </c>
      <c r="T118" s="121">
        <f t="shared" si="22"/>
        <v>2</v>
      </c>
    </row>
    <row r="119" spans="6:20">
      <c r="F119" s="129">
        <f t="shared" si="23"/>
        <v>0.10000000000000074</v>
      </c>
      <c r="G119" s="130">
        <f t="shared" si="15"/>
        <v>0.99498743703066361</v>
      </c>
      <c r="H119" s="130">
        <f t="shared" si="16"/>
        <v>5.0125629693363871E-3</v>
      </c>
      <c r="I119" s="130">
        <f t="shared" si="17"/>
        <v>1.9899748740613272</v>
      </c>
      <c r="J119" s="121">
        <f t="shared" si="18"/>
        <v>1.9949874370306637</v>
      </c>
      <c r="P119" s="129">
        <f t="shared" si="25"/>
        <v>0.10000000000000074</v>
      </c>
      <c r="Q119" s="130">
        <f t="shared" si="19"/>
        <v>0.99491483455914087</v>
      </c>
      <c r="R119" s="130">
        <f t="shared" si="20"/>
        <v>0</v>
      </c>
      <c r="S119" s="130">
        <f t="shared" si="21"/>
        <v>2</v>
      </c>
      <c r="T119" s="121">
        <f t="shared" si="22"/>
        <v>2</v>
      </c>
    </row>
    <row r="120" spans="6:20">
      <c r="F120" s="129">
        <f t="shared" si="23"/>
        <v>0.11000000000000074</v>
      </c>
      <c r="G120" s="130">
        <f t="shared" si="15"/>
        <v>0.99393158709093599</v>
      </c>
      <c r="H120" s="130">
        <f t="shared" si="16"/>
        <v>6.0684129090640138E-3</v>
      </c>
      <c r="I120" s="130">
        <f t="shared" si="17"/>
        <v>1.987863174181872</v>
      </c>
      <c r="J120" s="121">
        <f t="shared" si="18"/>
        <v>1.993931587090936</v>
      </c>
      <c r="P120" s="129">
        <f t="shared" si="25"/>
        <v>0.11000000000000074</v>
      </c>
      <c r="Q120" s="130">
        <f t="shared" si="19"/>
        <v>0.9938436440966304</v>
      </c>
      <c r="R120" s="130">
        <f t="shared" si="20"/>
        <v>0</v>
      </c>
      <c r="S120" s="130">
        <f t="shared" si="21"/>
        <v>2</v>
      </c>
      <c r="T120" s="121">
        <f t="shared" si="22"/>
        <v>2</v>
      </c>
    </row>
    <row r="121" spans="6:20">
      <c r="F121" s="129">
        <f t="shared" si="23"/>
        <v>0.12000000000000073</v>
      </c>
      <c r="G121" s="130">
        <f t="shared" si="15"/>
        <v>0.99277389156964757</v>
      </c>
      <c r="H121" s="130">
        <f t="shared" si="16"/>
        <v>7.2261084303524292E-3</v>
      </c>
      <c r="I121" s="130">
        <f t="shared" si="17"/>
        <v>1.9855477831392951</v>
      </c>
      <c r="J121" s="121">
        <f t="shared" si="18"/>
        <v>1.9927738915696476</v>
      </c>
      <c r="P121" s="129">
        <f t="shared" si="25"/>
        <v>0.12000000000000073</v>
      </c>
      <c r="Q121" s="130">
        <f t="shared" si="19"/>
        <v>0.99266910919863605</v>
      </c>
      <c r="R121" s="130">
        <f t="shared" si="20"/>
        <v>0</v>
      </c>
      <c r="S121" s="130">
        <f t="shared" si="21"/>
        <v>2</v>
      </c>
      <c r="T121" s="121">
        <f t="shared" si="22"/>
        <v>2</v>
      </c>
    </row>
    <row r="122" spans="6:20">
      <c r="F122" s="129">
        <f t="shared" si="23"/>
        <v>0.13000000000000073</v>
      </c>
      <c r="G122" s="130">
        <f t="shared" si="15"/>
        <v>0.99151399372099358</v>
      </c>
      <c r="H122" s="130">
        <f t="shared" si="16"/>
        <v>8.4860062790064195E-3</v>
      </c>
      <c r="I122" s="130">
        <f t="shared" si="17"/>
        <v>1.9830279874419872</v>
      </c>
      <c r="J122" s="121">
        <f t="shared" si="18"/>
        <v>1.9915139937209936</v>
      </c>
      <c r="P122" s="129">
        <f t="shared" si="25"/>
        <v>0.13000000000000073</v>
      </c>
      <c r="Q122" s="130">
        <f t="shared" si="19"/>
        <v>0.99139086255809028</v>
      </c>
      <c r="R122" s="130">
        <f t="shared" si="20"/>
        <v>0</v>
      </c>
      <c r="S122" s="130">
        <f t="shared" si="21"/>
        <v>2</v>
      </c>
      <c r="T122" s="121">
        <f t="shared" si="22"/>
        <v>2</v>
      </c>
    </row>
    <row r="123" spans="6:20">
      <c r="F123" s="129">
        <f t="shared" si="23"/>
        <v>0.14000000000000073</v>
      </c>
      <c r="G123" s="130">
        <f t="shared" si="15"/>
        <v>0.99015150340932356</v>
      </c>
      <c r="H123" s="130">
        <f t="shared" si="16"/>
        <v>9.8484965906764366E-3</v>
      </c>
      <c r="I123" s="130">
        <f t="shared" si="17"/>
        <v>1.9803030068186471</v>
      </c>
      <c r="J123" s="121">
        <f t="shared" si="18"/>
        <v>1.9901515034093236</v>
      </c>
      <c r="P123" s="129">
        <f t="shared" si="25"/>
        <v>0.14000000000000073</v>
      </c>
      <c r="Q123" s="130">
        <f t="shared" si="19"/>
        <v>0.99000850245371719</v>
      </c>
      <c r="R123" s="130">
        <f t="shared" si="20"/>
        <v>0</v>
      </c>
      <c r="S123" s="130">
        <f t="shared" si="21"/>
        <v>2</v>
      </c>
      <c r="T123" s="121">
        <f t="shared" si="22"/>
        <v>2</v>
      </c>
    </row>
    <row r="124" spans="6:20">
      <c r="F124" s="129">
        <f t="shared" si="23"/>
        <v>0.15000000000000074</v>
      </c>
      <c r="G124" s="130">
        <f t="shared" si="15"/>
        <v>0.9886859964922684</v>
      </c>
      <c r="H124" s="130">
        <f t="shared" si="16"/>
        <v>1.1314003507731596E-2</v>
      </c>
      <c r="I124" s="130">
        <f t="shared" si="17"/>
        <v>1.9773719929845368</v>
      </c>
      <c r="J124" s="121">
        <f t="shared" si="18"/>
        <v>1.9886859964922685</v>
      </c>
      <c r="P124" s="129">
        <f t="shared" si="25"/>
        <v>0.15000000000000074</v>
      </c>
      <c r="Q124" s="130">
        <f t="shared" si="19"/>
        <v>0.9885215921051731</v>
      </c>
      <c r="R124" s="130">
        <f t="shared" si="20"/>
        <v>0</v>
      </c>
      <c r="S124" s="130">
        <f t="shared" si="21"/>
        <v>2</v>
      </c>
      <c r="T124" s="121">
        <f t="shared" si="22"/>
        <v>2</v>
      </c>
    </row>
    <row r="125" spans="6:20">
      <c r="F125" s="129">
        <f t="shared" si="23"/>
        <v>0.16000000000000075</v>
      </c>
      <c r="G125" s="130">
        <f t="shared" si="15"/>
        <v>0.98711701414424668</v>
      </c>
      <c r="H125" s="130">
        <f t="shared" si="16"/>
        <v>1.2882985855753315E-2</v>
      </c>
      <c r="I125" s="130">
        <f t="shared" si="17"/>
        <v>1.9742340282884934</v>
      </c>
      <c r="J125" s="121">
        <f t="shared" si="18"/>
        <v>1.9871170141442467</v>
      </c>
      <c r="P125" s="129">
        <f t="shared" si="25"/>
        <v>0.16000000000000075</v>
      </c>
      <c r="Q125" s="130">
        <f t="shared" si="19"/>
        <v>0.98692965896570239</v>
      </c>
      <c r="R125" s="130">
        <f t="shared" si="20"/>
        <v>0</v>
      </c>
      <c r="S125" s="130">
        <f t="shared" si="21"/>
        <v>2</v>
      </c>
      <c r="T125" s="121">
        <f t="shared" si="22"/>
        <v>2</v>
      </c>
    </row>
    <row r="126" spans="6:20">
      <c r="F126" s="129">
        <f t="shared" si="23"/>
        <v>0.17000000000000076</v>
      </c>
      <c r="G126" s="130">
        <f t="shared" si="15"/>
        <v>0.98544406211777091</v>
      </c>
      <c r="H126" s="130">
        <f t="shared" si="16"/>
        <v>1.4555937882229086E-2</v>
      </c>
      <c r="I126" s="130">
        <f t="shared" si="17"/>
        <v>1.9708881242355418</v>
      </c>
      <c r="J126" s="121">
        <f t="shared" si="18"/>
        <v>1.9854440621177709</v>
      </c>
      <c r="P126" s="129">
        <f t="shared" si="25"/>
        <v>0.17000000000000076</v>
      </c>
      <c r="Q126" s="130">
        <f t="shared" si="19"/>
        <v>0.98523219394957129</v>
      </c>
      <c r="R126" s="130">
        <f t="shared" si="20"/>
        <v>0</v>
      </c>
      <c r="S126" s="130">
        <f t="shared" si="21"/>
        <v>2</v>
      </c>
      <c r="T126" s="121">
        <f t="shared" si="22"/>
        <v>2</v>
      </c>
    </row>
    <row r="127" spans="6:20">
      <c r="F127" s="129">
        <f t="shared" si="23"/>
        <v>0.18000000000000077</v>
      </c>
      <c r="G127" s="130">
        <f t="shared" si="15"/>
        <v>0.98366660993970423</v>
      </c>
      <c r="H127" s="130">
        <f t="shared" si="16"/>
        <v>1.6333390060295772E-2</v>
      </c>
      <c r="I127" s="130">
        <f t="shared" si="17"/>
        <v>1.9673332198794085</v>
      </c>
      <c r="J127" s="121">
        <f t="shared" si="18"/>
        <v>1.9836666099397042</v>
      </c>
      <c r="P127" s="129">
        <f t="shared" si="25"/>
        <v>0.18000000000000077</v>
      </c>
      <c r="Q127" s="130">
        <f t="shared" si="19"/>
        <v>0.98342865059125195</v>
      </c>
      <c r="R127" s="130">
        <f t="shared" si="20"/>
        <v>0</v>
      </c>
      <c r="S127" s="130">
        <f t="shared" si="21"/>
        <v>2</v>
      </c>
      <c r="T127" s="121">
        <f t="shared" si="22"/>
        <v>2</v>
      </c>
    </row>
    <row r="128" spans="6:20">
      <c r="F128" s="129">
        <f t="shared" si="23"/>
        <v>0.19000000000000078</v>
      </c>
      <c r="G128" s="130">
        <f t="shared" si="15"/>
        <v>0.98178409003932443</v>
      </c>
      <c r="H128" s="130">
        <f t="shared" si="16"/>
        <v>1.8215909960675569E-2</v>
      </c>
      <c r="I128" s="130">
        <f t="shared" si="17"/>
        <v>1.9635681800786489</v>
      </c>
      <c r="J128" s="121">
        <f t="shared" si="18"/>
        <v>1.9817840900393244</v>
      </c>
      <c r="P128" s="129">
        <f t="shared" si="25"/>
        <v>0.19000000000000078</v>
      </c>
      <c r="Q128" s="130">
        <f t="shared" si="19"/>
        <v>0.98151844413301403</v>
      </c>
      <c r="R128" s="130">
        <f t="shared" si="20"/>
        <v>0</v>
      </c>
      <c r="S128" s="130">
        <f t="shared" si="21"/>
        <v>2</v>
      </c>
      <c r="T128" s="121">
        <f t="shared" si="22"/>
        <v>2</v>
      </c>
    </row>
    <row r="129" spans="6:20">
      <c r="F129" s="129">
        <f t="shared" si="23"/>
        <v>0.20000000000000079</v>
      </c>
      <c r="G129" s="130">
        <f t="shared" si="15"/>
        <v>0.97979589680473522</v>
      </c>
      <c r="H129" s="130">
        <f t="shared" si="16"/>
        <v>2.0204103195264778E-2</v>
      </c>
      <c r="I129" s="130">
        <f t="shared" si="17"/>
        <v>1.9595917936094704</v>
      </c>
      <c r="J129" s="121">
        <f t="shared" si="18"/>
        <v>1.9797958968047351</v>
      </c>
      <c r="P129" s="129">
        <f t="shared" si="25"/>
        <v>0.20000000000000079</v>
      </c>
      <c r="Q129" s="130">
        <f t="shared" si="19"/>
        <v>0.97950095053724739</v>
      </c>
      <c r="R129" s="130">
        <f t="shared" si="20"/>
        <v>0</v>
      </c>
      <c r="S129" s="130">
        <f t="shared" si="21"/>
        <v>2</v>
      </c>
      <c r="T129" s="121">
        <f t="shared" si="22"/>
        <v>2</v>
      </c>
    </row>
    <row r="130" spans="6:20">
      <c r="F130" s="129">
        <f t="shared" si="23"/>
        <v>0.2100000000000008</v>
      </c>
      <c r="G130" s="130">
        <f t="shared" si="15"/>
        <v>0.97770138556382502</v>
      </c>
      <c r="H130" s="130">
        <f t="shared" si="16"/>
        <v>2.2298614436174979E-2</v>
      </c>
      <c r="I130" s="130">
        <f t="shared" si="17"/>
        <v>1.95540277112765</v>
      </c>
      <c r="J130" s="121">
        <f t="shared" si="18"/>
        <v>1.977701385563825</v>
      </c>
      <c r="P130" s="129">
        <f t="shared" si="25"/>
        <v>0.2100000000000008</v>
      </c>
      <c r="Q130" s="130">
        <f t="shared" si="19"/>
        <v>0.97737550541947127</v>
      </c>
      <c r="R130" s="130">
        <f t="shared" si="20"/>
        <v>0</v>
      </c>
      <c r="S130" s="130">
        <f t="shared" si="21"/>
        <v>2</v>
      </c>
      <c r="T130" s="121">
        <f t="shared" si="22"/>
        <v>2</v>
      </c>
    </row>
    <row r="131" spans="6:20">
      <c r="F131" s="129">
        <f t="shared" si="23"/>
        <v>0.22000000000000081</v>
      </c>
      <c r="G131" s="130">
        <f t="shared" si="15"/>
        <v>0.97549987148560313</v>
      </c>
      <c r="H131" s="130">
        <f t="shared" si="16"/>
        <v>2.4500128514396868E-2</v>
      </c>
      <c r="I131" s="130">
        <f t="shared" si="17"/>
        <v>1.9509997429712063</v>
      </c>
      <c r="J131" s="121">
        <f t="shared" si="18"/>
        <v>1.9754998714856031</v>
      </c>
      <c r="P131" s="129">
        <f t="shared" si="25"/>
        <v>0.22000000000000081</v>
      </c>
      <c r="Q131" s="130">
        <f t="shared" si="19"/>
        <v>0.97514140289758966</v>
      </c>
      <c r="R131" s="130">
        <f t="shared" si="20"/>
        <v>0</v>
      </c>
      <c r="S131" s="130">
        <f t="shared" si="21"/>
        <v>2</v>
      </c>
      <c r="T131" s="121">
        <f t="shared" si="22"/>
        <v>2</v>
      </c>
    </row>
    <row r="132" spans="6:20">
      <c r="F132" s="129">
        <f t="shared" si="23"/>
        <v>0.23000000000000081</v>
      </c>
      <c r="G132" s="130">
        <f t="shared" si="15"/>
        <v>0.97319062839734038</v>
      </c>
      <c r="H132" s="130">
        <f t="shared" si="16"/>
        <v>2.6809371602659615E-2</v>
      </c>
      <c r="I132" s="130">
        <f t="shared" si="17"/>
        <v>1.9463812567946808</v>
      </c>
      <c r="J132" s="121">
        <f t="shared" si="18"/>
        <v>1.9731906283973404</v>
      </c>
      <c r="P132" s="129">
        <f t="shared" si="25"/>
        <v>0.23000000000000081</v>
      </c>
      <c r="Q132" s="130">
        <f t="shared" si="19"/>
        <v>0.97279789435252606</v>
      </c>
      <c r="R132" s="130">
        <f t="shared" si="20"/>
        <v>0</v>
      </c>
      <c r="S132" s="130">
        <f t="shared" si="21"/>
        <v>2</v>
      </c>
      <c r="T132" s="121">
        <f t="shared" si="22"/>
        <v>2</v>
      </c>
    </row>
    <row r="133" spans="6:20">
      <c r="F133" s="129">
        <f t="shared" si="23"/>
        <v>0.24000000000000082</v>
      </c>
      <c r="G133" s="130">
        <f t="shared" si="15"/>
        <v>0.97077288751250634</v>
      </c>
      <c r="H133" s="130">
        <f t="shared" si="16"/>
        <v>2.9227112487493656E-2</v>
      </c>
      <c r="I133" s="130">
        <f t="shared" si="17"/>
        <v>1.9415457750250127</v>
      </c>
      <c r="J133" s="121">
        <f t="shared" si="18"/>
        <v>1.9707728875125063</v>
      </c>
      <c r="P133" s="129">
        <f t="shared" si="25"/>
        <v>0.24000000000000082</v>
      </c>
      <c r="Q133" s="130">
        <f t="shared" si="19"/>
        <v>0.970344187094896</v>
      </c>
      <c r="R133" s="130">
        <f t="shared" si="20"/>
        <v>0</v>
      </c>
      <c r="S133" s="130">
        <f t="shared" si="21"/>
        <v>2</v>
      </c>
      <c r="T133" s="121">
        <f t="shared" si="22"/>
        <v>2</v>
      </c>
    </row>
    <row r="134" spans="6:20">
      <c r="F134" s="129">
        <f t="shared" si="23"/>
        <v>0.25000000000000083</v>
      </c>
      <c r="G134" s="130">
        <f t="shared" si="15"/>
        <v>0.96824583606401593</v>
      </c>
      <c r="H134" s="130">
        <f t="shared" si="16"/>
        <v>3.175416393598407E-2</v>
      </c>
      <c r="I134" s="130">
        <f t="shared" si="17"/>
        <v>1.9364916721280319</v>
      </c>
      <c r="J134" s="121">
        <f t="shared" si="18"/>
        <v>1.9682458360640158</v>
      </c>
      <c r="P134" s="129">
        <f t="shared" si="25"/>
        <v>0.25000000000000083</v>
      </c>
      <c r="Q134" s="130">
        <f t="shared" si="19"/>
        <v>0.96777944293186846</v>
      </c>
      <c r="R134" s="130">
        <f t="shared" si="20"/>
        <v>0</v>
      </c>
      <c r="S134" s="130">
        <f t="shared" si="21"/>
        <v>2</v>
      </c>
      <c r="T134" s="121">
        <f t="shared" si="22"/>
        <v>2</v>
      </c>
    </row>
    <row r="135" spans="6:20">
      <c r="F135" s="129">
        <f t="shared" si="23"/>
        <v>0.26000000000000084</v>
      </c>
      <c r="G135" s="130">
        <f t="shared" si="15"/>
        <v>0.96560861583677793</v>
      </c>
      <c r="H135" s="130">
        <f t="shared" si="16"/>
        <v>3.4391384163222072E-2</v>
      </c>
      <c r="I135" s="130">
        <f t="shared" si="17"/>
        <v>1.9312172316735559</v>
      </c>
      <c r="J135" s="121">
        <f t="shared" si="18"/>
        <v>1.965608615836778</v>
      </c>
      <c r="P135" s="129">
        <f t="shared" si="25"/>
        <v>0.26000000000000084</v>
      </c>
      <c r="Q135" s="130">
        <f t="shared" si="19"/>
        <v>0.9651027766278043</v>
      </c>
      <c r="R135" s="130">
        <f t="shared" si="20"/>
        <v>0</v>
      </c>
      <c r="S135" s="130">
        <f t="shared" si="21"/>
        <v>2</v>
      </c>
      <c r="T135" s="121">
        <f t="shared" si="22"/>
        <v>2</v>
      </c>
    </row>
    <row r="136" spans="6:20">
      <c r="F136" s="129">
        <f t="shared" si="23"/>
        <v>0.27000000000000085</v>
      </c>
      <c r="G136" s="130">
        <f t="shared" si="15"/>
        <v>0.96286032159296497</v>
      </c>
      <c r="H136" s="130">
        <f t="shared" si="16"/>
        <v>3.7139678407035026E-2</v>
      </c>
      <c r="I136" s="130">
        <f t="shared" si="17"/>
        <v>1.9257206431859299</v>
      </c>
      <c r="J136" s="121">
        <f t="shared" si="18"/>
        <v>1.962860321592965</v>
      </c>
      <c r="P136" s="129">
        <f t="shared" si="25"/>
        <v>0.27000000000000085</v>
      </c>
      <c r="Q136" s="130">
        <f t="shared" si="19"/>
        <v>0.9623132542516466</v>
      </c>
      <c r="R136" s="130">
        <f t="shared" si="20"/>
        <v>0</v>
      </c>
      <c r="S136" s="130">
        <f t="shared" si="21"/>
        <v>2</v>
      </c>
      <c r="T136" s="121">
        <f t="shared" si="22"/>
        <v>2</v>
      </c>
    </row>
    <row r="137" spans="6:20">
      <c r="F137" s="129">
        <f t="shared" si="23"/>
        <v>0.28000000000000086</v>
      </c>
      <c r="G137" s="130">
        <f t="shared" ref="G137:G200" si="26">IFERROR(IF(SQRT(1-(F137*F137)/($J$5*$J$5))&lt;0.05,0,SQRT(1-(F137*F137)/($J$5*$J$5))),0)</f>
        <v>0.95999999938279945</v>
      </c>
      <c r="H137" s="130">
        <f t="shared" ref="H137:H200" si="27">CHOOSE(MATCH($J$3,degrees),IF(F137&lt;0,IFERROR(1-G137,1),0),0,0,IF(F137&gt;0,IFERROR(1-G137,1),0))</f>
        <v>4.0000000617200548E-2</v>
      </c>
      <c r="I137" s="130">
        <f t="shared" ref="I137:I200" si="28">CHOOSE(MATCH($J$3,degrees),IF(F137&lt;0,2*G137,2),IF(F137&lt;0,0,1-G137),IF(F137&gt;0,0,1-G137),IF(F137&gt;0,2*G137,2))</f>
        <v>1.9199999987655989</v>
      </c>
      <c r="J137" s="121">
        <f t="shared" ref="J137:J200" si="29">CHOOSE(MATCH($J$3,degrees),IF(F137&lt;0,G137+1,2),IF(F137&lt;0,2,2*G137),IF(F137&gt;0,2,2*G137),IF(F137&gt;0,G137+1,2))</f>
        <v>1.9599999993827995</v>
      </c>
      <c r="P137" s="129">
        <f t="shared" si="25"/>
        <v>0.28000000000000086</v>
      </c>
      <c r="Q137" s="130">
        <f t="shared" ref="Q137:Q200" si="30">IFERROR(IF(SQRT(1-(P137*P137)/($T$5*$T$5))&lt;0.05,0,SQRT(1-(P137*P137)/($T$5*$T$5))),0)</f>
        <v>0.95940989140336042</v>
      </c>
      <c r="R137" s="130">
        <f t="shared" ref="R137:R200" si="31">CHOOSE(MATCH($T$3,degrees),IF(P137&lt;0,IFERROR(1-Q137,1),0),0,0,IF(P137&gt;0,IFERROR(1-Q137,1),0))</f>
        <v>0</v>
      </c>
      <c r="S137" s="130">
        <f t="shared" ref="S137:S200" si="32">CHOOSE(MATCH($T$3,degrees),IF(P137&lt;0,2*Q137,2),IF(P137&lt;0,0,1-Q137),IF(P137&gt;0,0,1-Q137),IF(P137&gt;0,2*Q137,2))</f>
        <v>2</v>
      </c>
      <c r="T137" s="121">
        <f t="shared" ref="T137:T200" si="33">CHOOSE(MATCH($T$3,degrees),IF(P137&lt;0,Q137+1,2),IF(P137&lt;0,2,2*Q137),IF(P137&gt;0,2,2*Q137),IF(P137&gt;0,Q137+1,2))</f>
        <v>2</v>
      </c>
    </row>
    <row r="138" spans="6:20">
      <c r="F138" s="129">
        <f t="shared" ref="F138:F201" si="34">F137+$G$4</f>
        <v>0.29000000000000087</v>
      </c>
      <c r="G138" s="130">
        <f t="shared" si="26"/>
        <v>0.95702664473295562</v>
      </c>
      <c r="H138" s="130">
        <f t="shared" si="27"/>
        <v>4.2973355267044377E-2</v>
      </c>
      <c r="I138" s="130">
        <f t="shared" si="28"/>
        <v>1.9140532894659112</v>
      </c>
      <c r="J138" s="121">
        <f t="shared" si="29"/>
        <v>1.9570266447329556</v>
      </c>
      <c r="P138" s="129">
        <f t="shared" ref="P138:P169" si="35">P137+$Q$4</f>
        <v>0.29000000000000087</v>
      </c>
      <c r="Q138" s="130">
        <f t="shared" si="30"/>
        <v>0.95639165131097748</v>
      </c>
      <c r="R138" s="130">
        <f t="shared" si="31"/>
        <v>0</v>
      </c>
      <c r="S138" s="130">
        <f t="shared" si="32"/>
        <v>2</v>
      </c>
      <c r="T138" s="121">
        <f t="shared" si="33"/>
        <v>2</v>
      </c>
    </row>
    <row r="139" spans="6:20">
      <c r="F139" s="129">
        <f t="shared" si="34"/>
        <v>0.30000000000000088</v>
      </c>
      <c r="G139" s="130">
        <f t="shared" si="26"/>
        <v>0.95393920070392302</v>
      </c>
      <c r="H139" s="130">
        <f t="shared" si="27"/>
        <v>4.6060799296076982E-2</v>
      </c>
      <c r="I139" s="130">
        <f t="shared" si="28"/>
        <v>1.907878401407846</v>
      </c>
      <c r="J139" s="121">
        <f t="shared" si="29"/>
        <v>1.9539392007039229</v>
      </c>
      <c r="P139" s="129">
        <f t="shared" si="35"/>
        <v>0.30000000000000088</v>
      </c>
      <c r="Q139" s="130">
        <f t="shared" si="30"/>
        <v>0.95325744278897995</v>
      </c>
      <c r="R139" s="130">
        <f t="shared" si="31"/>
        <v>0</v>
      </c>
      <c r="S139" s="130">
        <f t="shared" si="32"/>
        <v>2</v>
      </c>
      <c r="T139" s="121">
        <f t="shared" si="33"/>
        <v>2</v>
      </c>
    </row>
    <row r="140" spans="6:20">
      <c r="F140" s="129">
        <f t="shared" si="34"/>
        <v>0.31000000000000089</v>
      </c>
      <c r="G140" s="130">
        <f t="shared" si="26"/>
        <v>0.95073655580683203</v>
      </c>
      <c r="H140" s="130">
        <f t="shared" si="27"/>
        <v>4.9263444193167971E-2</v>
      </c>
      <c r="I140" s="130">
        <f t="shared" si="28"/>
        <v>1.9014731116136641</v>
      </c>
      <c r="J140" s="121">
        <f t="shared" si="29"/>
        <v>1.9507365558068321</v>
      </c>
      <c r="P140" s="129">
        <f t="shared" si="35"/>
        <v>0.31000000000000089</v>
      </c>
      <c r="Q140" s="130">
        <f t="shared" si="30"/>
        <v>0.95000611804785218</v>
      </c>
      <c r="R140" s="130">
        <f t="shared" si="31"/>
        <v>0</v>
      </c>
      <c r="S140" s="130">
        <f t="shared" si="32"/>
        <v>2</v>
      </c>
      <c r="T140" s="121">
        <f t="shared" si="33"/>
        <v>2</v>
      </c>
    </row>
    <row r="141" spans="6:20">
      <c r="F141" s="129">
        <f t="shared" si="34"/>
        <v>0.32000000000000089</v>
      </c>
      <c r="G141" s="130">
        <f t="shared" si="26"/>
        <v>0.94741754176931525</v>
      </c>
      <c r="H141" s="130">
        <f t="shared" si="27"/>
        <v>5.2582458230684748E-2</v>
      </c>
      <c r="I141" s="130">
        <f t="shared" si="28"/>
        <v>1.8948350835386305</v>
      </c>
      <c r="J141" s="121">
        <f t="shared" si="29"/>
        <v>1.9474175417693154</v>
      </c>
      <c r="P141" s="129">
        <f t="shared" si="35"/>
        <v>0.32000000000000089</v>
      </c>
      <c r="Q141" s="130">
        <f t="shared" si="30"/>
        <v>0.94663647034362175</v>
      </c>
      <c r="R141" s="130">
        <f t="shared" si="31"/>
        <v>0</v>
      </c>
      <c r="S141" s="130">
        <f t="shared" si="32"/>
        <v>2</v>
      </c>
      <c r="T141" s="121">
        <f t="shared" si="33"/>
        <v>2</v>
      </c>
    </row>
    <row r="142" spans="6:20">
      <c r="F142" s="129">
        <f t="shared" si="34"/>
        <v>0.3300000000000009</v>
      </c>
      <c r="G142" s="130">
        <f t="shared" si="26"/>
        <v>0.94398093113895254</v>
      </c>
      <c r="H142" s="130">
        <f t="shared" si="27"/>
        <v>5.6019068861047461E-2</v>
      </c>
      <c r="I142" s="130">
        <f t="shared" si="28"/>
        <v>1.8879618622779051</v>
      </c>
      <c r="J142" s="121">
        <f t="shared" si="29"/>
        <v>1.9439809311389524</v>
      </c>
      <c r="P142" s="129">
        <f t="shared" si="35"/>
        <v>0.3300000000000009</v>
      </c>
      <c r="Q142" s="130">
        <f t="shared" si="30"/>
        <v>0.9431472314551046</v>
      </c>
      <c r="R142" s="130">
        <f t="shared" si="31"/>
        <v>0</v>
      </c>
      <c r="S142" s="130">
        <f t="shared" si="32"/>
        <v>2</v>
      </c>
      <c r="T142" s="121">
        <f t="shared" si="33"/>
        <v>2</v>
      </c>
    </row>
    <row r="143" spans="6:20">
      <c r="F143" s="129">
        <f t="shared" si="34"/>
        <v>0.34000000000000091</v>
      </c>
      <c r="G143" s="130">
        <f t="shared" si="26"/>
        <v>0.94042543471170148</v>
      </c>
      <c r="H143" s="130">
        <f t="shared" si="27"/>
        <v>5.957456528829852E-2</v>
      </c>
      <c r="I143" s="130">
        <f t="shared" si="28"/>
        <v>1.880850869423403</v>
      </c>
      <c r="J143" s="121">
        <f t="shared" si="29"/>
        <v>1.9404254347117016</v>
      </c>
      <c r="P143" s="129">
        <f t="shared" si="35"/>
        <v>0.34000000000000091</v>
      </c>
      <c r="Q143" s="130">
        <f t="shared" si="30"/>
        <v>0.93953706897532419</v>
      </c>
      <c r="R143" s="130">
        <f t="shared" si="31"/>
        <v>0</v>
      </c>
      <c r="S143" s="130">
        <f t="shared" si="32"/>
        <v>2</v>
      </c>
      <c r="T143" s="121">
        <f t="shared" si="33"/>
        <v>2</v>
      </c>
    </row>
    <row r="144" spans="6:20">
      <c r="F144" s="129">
        <f t="shared" si="34"/>
        <v>0.35000000000000092</v>
      </c>
      <c r="G144" s="130">
        <f t="shared" si="26"/>
        <v>0.93674969877144787</v>
      </c>
      <c r="H144" s="130">
        <f t="shared" si="27"/>
        <v>6.325030122855213E-2</v>
      </c>
      <c r="I144" s="130">
        <f t="shared" si="28"/>
        <v>1.8734993975428957</v>
      </c>
      <c r="J144" s="121">
        <f t="shared" si="29"/>
        <v>1.9367496987714479</v>
      </c>
      <c r="P144" s="129">
        <f t="shared" si="35"/>
        <v>0.35000000000000092</v>
      </c>
      <c r="Q144" s="130">
        <f t="shared" si="30"/>
        <v>0.93580458340220518</v>
      </c>
      <c r="R144" s="130">
        <f t="shared" si="31"/>
        <v>0</v>
      </c>
      <c r="S144" s="130">
        <f t="shared" si="32"/>
        <v>2</v>
      </c>
      <c r="T144" s="121">
        <f t="shared" si="33"/>
        <v>2</v>
      </c>
    </row>
    <row r="145" spans="6:20">
      <c r="F145" s="129">
        <f t="shared" si="34"/>
        <v>0.36000000000000093</v>
      </c>
      <c r="G145" s="130">
        <f t="shared" si="26"/>
        <v>0.93295230212539859</v>
      </c>
      <c r="H145" s="130">
        <f t="shared" si="27"/>
        <v>6.7047697874601409E-2</v>
      </c>
      <c r="I145" s="130">
        <f t="shared" si="28"/>
        <v>1.8659046042507972</v>
      </c>
      <c r="J145" s="121">
        <f t="shared" si="29"/>
        <v>1.9329523021253987</v>
      </c>
      <c r="P145" s="129">
        <f t="shared" si="35"/>
        <v>0.36000000000000093</v>
      </c>
      <c r="Q145" s="130">
        <f t="shared" si="30"/>
        <v>0.93194830501209847</v>
      </c>
      <c r="R145" s="130">
        <f t="shared" si="31"/>
        <v>0</v>
      </c>
      <c r="S145" s="130">
        <f t="shared" si="32"/>
        <v>2</v>
      </c>
      <c r="T145" s="121">
        <f t="shared" si="33"/>
        <v>2</v>
      </c>
    </row>
    <row r="146" spans="6:20">
      <c r="F146" s="129">
        <f t="shared" si="34"/>
        <v>0.37000000000000094</v>
      </c>
      <c r="G146" s="130">
        <f t="shared" si="26"/>
        <v>0.92903175291845697</v>
      </c>
      <c r="H146" s="130">
        <f t="shared" si="27"/>
        <v>7.0968247081543034E-2</v>
      </c>
      <c r="I146" s="130">
        <f t="shared" si="28"/>
        <v>1.8580635058369139</v>
      </c>
      <c r="J146" s="121">
        <f t="shared" si="29"/>
        <v>1.9290317529184571</v>
      </c>
      <c r="P146" s="129">
        <f t="shared" si="35"/>
        <v>0.37000000000000094</v>
      </c>
      <c r="Q146" s="130">
        <f t="shared" si="30"/>
        <v>0.92796669049798786</v>
      </c>
      <c r="R146" s="130">
        <f t="shared" si="31"/>
        <v>0</v>
      </c>
      <c r="S146" s="130">
        <f t="shared" si="32"/>
        <v>2</v>
      </c>
      <c r="T146" s="121">
        <f t="shared" si="33"/>
        <v>2</v>
      </c>
    </row>
    <row r="147" spans="6:20">
      <c r="F147" s="129">
        <f t="shared" si="34"/>
        <v>0.38000000000000095</v>
      </c>
      <c r="G147" s="130">
        <f t="shared" si="26"/>
        <v>0.92498648520796101</v>
      </c>
      <c r="H147" s="130">
        <f t="shared" si="27"/>
        <v>7.5013514792038993E-2</v>
      </c>
      <c r="I147" s="130">
        <f t="shared" si="28"/>
        <v>1.849972970415922</v>
      </c>
      <c r="J147" s="121">
        <f t="shared" si="29"/>
        <v>1.924986485207961</v>
      </c>
      <c r="P147" s="129">
        <f t="shared" si="35"/>
        <v>0.38000000000000095</v>
      </c>
      <c r="Q147" s="130">
        <f t="shared" si="30"/>
        <v>0.92385811935230111</v>
      </c>
      <c r="R147" s="130">
        <f t="shared" si="31"/>
        <v>0</v>
      </c>
      <c r="S147" s="130">
        <f t="shared" si="32"/>
        <v>2</v>
      </c>
      <c r="T147" s="121">
        <f t="shared" si="33"/>
        <v>2</v>
      </c>
    </row>
    <row r="148" spans="6:20">
      <c r="F148" s="129">
        <f t="shared" si="34"/>
        <v>0.39000000000000096</v>
      </c>
      <c r="G148" s="130">
        <f t="shared" si="26"/>
        <v>0.9208148552781884</v>
      </c>
      <c r="H148" s="130">
        <f t="shared" si="27"/>
        <v>7.9185144721811596E-2</v>
      </c>
      <c r="I148" s="130">
        <f t="shared" si="28"/>
        <v>1.8416297105563768</v>
      </c>
      <c r="J148" s="121">
        <f t="shared" si="29"/>
        <v>1.9208148552781883</v>
      </c>
      <c r="P148" s="129">
        <f t="shared" si="35"/>
        <v>0.39000000000000096</v>
      </c>
      <c r="Q148" s="130">
        <f t="shared" si="30"/>
        <v>0.9196208899720959</v>
      </c>
      <c r="R148" s="130">
        <f t="shared" si="31"/>
        <v>0</v>
      </c>
      <c r="S148" s="130">
        <f t="shared" si="32"/>
        <v>2</v>
      </c>
      <c r="T148" s="121">
        <f t="shared" si="33"/>
        <v>2</v>
      </c>
    </row>
    <row r="149" spans="6:20">
      <c r="F149" s="129">
        <f t="shared" si="34"/>
        <v>0.40000000000000097</v>
      </c>
      <c r="G149" s="130">
        <f t="shared" si="26"/>
        <v>0.91651513767181259</v>
      </c>
      <c r="H149" s="130">
        <f t="shared" si="27"/>
        <v>8.3484862328187415E-2</v>
      </c>
      <c r="I149" s="130">
        <f t="shared" si="28"/>
        <v>1.8330302753436252</v>
      </c>
      <c r="J149" s="121">
        <f t="shared" si="29"/>
        <v>1.9165151376718126</v>
      </c>
      <c r="P149" s="129">
        <f t="shared" si="35"/>
        <v>0.40000000000000097</v>
      </c>
      <c r="Q149" s="130">
        <f t="shared" si="30"/>
        <v>0.91525321546197558</v>
      </c>
      <c r="R149" s="130">
        <f t="shared" si="31"/>
        <v>0</v>
      </c>
      <c r="S149" s="130">
        <f t="shared" si="32"/>
        <v>2</v>
      </c>
      <c r="T149" s="121">
        <f t="shared" si="33"/>
        <v>2</v>
      </c>
    </row>
    <row r="150" spans="6:20">
      <c r="F150" s="129">
        <f t="shared" si="34"/>
        <v>0.41000000000000097</v>
      </c>
      <c r="G150" s="130">
        <f t="shared" si="26"/>
        <v>0.91208552091300588</v>
      </c>
      <c r="H150" s="130">
        <f t="shared" si="27"/>
        <v>8.7914479086994124E-2</v>
      </c>
      <c r="I150" s="130">
        <f t="shared" si="28"/>
        <v>1.8241710418260118</v>
      </c>
      <c r="J150" s="121">
        <f t="shared" si="29"/>
        <v>1.9120855209130059</v>
      </c>
      <c r="P150" s="129">
        <f t="shared" si="35"/>
        <v>0.41000000000000097</v>
      </c>
      <c r="Q150" s="130">
        <f t="shared" si="30"/>
        <v>0.91075321910735962</v>
      </c>
      <c r="R150" s="130">
        <f t="shared" si="31"/>
        <v>0</v>
      </c>
      <c r="S150" s="130">
        <f t="shared" si="32"/>
        <v>2</v>
      </c>
      <c r="T150" s="121">
        <f t="shared" si="33"/>
        <v>2</v>
      </c>
    </row>
    <row r="151" spans="6:20">
      <c r="F151" s="129">
        <f t="shared" si="34"/>
        <v>0.42000000000000098</v>
      </c>
      <c r="G151" s="130">
        <f t="shared" si="26"/>
        <v>0.90752410289407393</v>
      </c>
      <c r="H151" s="130">
        <f t="shared" si="27"/>
        <v>9.2475897105926075E-2</v>
      </c>
      <c r="I151" s="130">
        <f t="shared" si="28"/>
        <v>1.8150482057881479</v>
      </c>
      <c r="J151" s="121">
        <f t="shared" si="29"/>
        <v>1.9075241028940739</v>
      </c>
      <c r="P151" s="129">
        <f t="shared" si="35"/>
        <v>0.42000000000000098</v>
      </c>
      <c r="Q151" s="130">
        <f t="shared" si="30"/>
        <v>0.90611892948766271</v>
      </c>
      <c r="R151" s="130">
        <f t="shared" si="31"/>
        <v>0</v>
      </c>
      <c r="S151" s="130">
        <f t="shared" si="32"/>
        <v>2</v>
      </c>
      <c r="T151" s="121">
        <f t="shared" si="33"/>
        <v>2</v>
      </c>
    </row>
    <row r="152" spans="6:20">
      <c r="F152" s="129">
        <f t="shared" si="34"/>
        <v>0.43000000000000099</v>
      </c>
      <c r="G152" s="130">
        <f t="shared" si="26"/>
        <v>0.90282888589434007</v>
      </c>
      <c r="H152" s="130">
        <f t="shared" si="27"/>
        <v>9.7171114105659928E-2</v>
      </c>
      <c r="I152" s="130">
        <f t="shared" si="28"/>
        <v>1.8056577717886801</v>
      </c>
      <c r="J152" s="121">
        <f t="shared" si="29"/>
        <v>1.9028288858943401</v>
      </c>
      <c r="P152" s="129">
        <f t="shared" si="35"/>
        <v>0.43000000000000099</v>
      </c>
      <c r="Q152" s="130">
        <f t="shared" si="30"/>
        <v>0.90134827519546201</v>
      </c>
      <c r="R152" s="130">
        <f t="shared" si="31"/>
        <v>0</v>
      </c>
      <c r="S152" s="130">
        <f t="shared" si="32"/>
        <v>2</v>
      </c>
      <c r="T152" s="121">
        <f t="shared" si="33"/>
        <v>2</v>
      </c>
    </row>
    <row r="153" spans="6:20">
      <c r="F153" s="129">
        <f t="shared" si="34"/>
        <v>0.440000000000001</v>
      </c>
      <c r="G153" s="130">
        <f t="shared" si="26"/>
        <v>0.89799777119640656</v>
      </c>
      <c r="H153" s="130">
        <f t="shared" si="27"/>
        <v>0.10200222880359344</v>
      </c>
      <c r="I153" s="130">
        <f t="shared" si="28"/>
        <v>1.7959955423928131</v>
      </c>
      <c r="J153" s="121">
        <f t="shared" si="29"/>
        <v>1.8979977711964064</v>
      </c>
      <c r="P153" s="129">
        <f t="shared" si="35"/>
        <v>0.440000000000001</v>
      </c>
      <c r="Q153" s="130">
        <f t="shared" si="30"/>
        <v>0.89643907912379495</v>
      </c>
      <c r="R153" s="130">
        <f t="shared" si="31"/>
        <v>0</v>
      </c>
      <c r="S153" s="130">
        <f t="shared" si="32"/>
        <v>2</v>
      </c>
      <c r="T153" s="121">
        <f t="shared" si="33"/>
        <v>2</v>
      </c>
    </row>
    <row r="154" spans="6:20">
      <c r="F154" s="129">
        <f t="shared" si="34"/>
        <v>0.45000000000000101</v>
      </c>
      <c r="G154" s="130">
        <f t="shared" si="26"/>
        <v>0.89302855326086261</v>
      </c>
      <c r="H154" s="130">
        <f t="shared" si="27"/>
        <v>0.10697144673913739</v>
      </c>
      <c r="I154" s="130">
        <f t="shared" si="28"/>
        <v>1.7860571065217252</v>
      </c>
      <c r="J154" s="121">
        <f t="shared" si="29"/>
        <v>1.8930285532608626</v>
      </c>
      <c r="P154" s="129">
        <f t="shared" si="35"/>
        <v>0.45000000000000101</v>
      </c>
      <c r="Q154" s="130">
        <f t="shared" si="30"/>
        <v>0.89138905227926024</v>
      </c>
      <c r="R154" s="130">
        <f t="shared" si="31"/>
        <v>0</v>
      </c>
      <c r="S154" s="130">
        <f t="shared" si="32"/>
        <v>2</v>
      </c>
      <c r="T154" s="121">
        <f t="shared" si="33"/>
        <v>2</v>
      </c>
    </row>
    <row r="155" spans="6:20">
      <c r="F155" s="129">
        <f t="shared" si="34"/>
        <v>0.46000000000000102</v>
      </c>
      <c r="G155" s="130">
        <f t="shared" si="26"/>
        <v>0.88791891341588269</v>
      </c>
      <c r="H155" s="130">
        <f t="shared" si="27"/>
        <v>0.11208108658411731</v>
      </c>
      <c r="I155" s="130">
        <f t="shared" si="28"/>
        <v>1.7758378268317654</v>
      </c>
      <c r="J155" s="121">
        <f t="shared" si="29"/>
        <v>1.8879189134158827</v>
      </c>
      <c r="P155" s="129">
        <f t="shared" si="35"/>
        <v>0.46000000000000102</v>
      </c>
      <c r="Q155" s="130">
        <f t="shared" si="30"/>
        <v>0.88619578707350821</v>
      </c>
      <c r="R155" s="130">
        <f t="shared" si="31"/>
        <v>0</v>
      </c>
      <c r="S155" s="130">
        <f t="shared" si="32"/>
        <v>2</v>
      </c>
      <c r="T155" s="121">
        <f t="shared" si="33"/>
        <v>2</v>
      </c>
    </row>
    <row r="156" spans="6:20">
      <c r="F156" s="129">
        <f t="shared" si="34"/>
        <v>0.47000000000000103</v>
      </c>
      <c r="G156" s="130">
        <f t="shared" si="26"/>
        <v>0.88266641301290671</v>
      </c>
      <c r="H156" s="130">
        <f t="shared" si="27"/>
        <v>0.11733358698709329</v>
      </c>
      <c r="I156" s="130">
        <f t="shared" si="28"/>
        <v>1.7653328260258134</v>
      </c>
      <c r="J156" s="121">
        <f t="shared" si="29"/>
        <v>1.8826664130129067</v>
      </c>
      <c r="P156" s="129">
        <f t="shared" si="35"/>
        <v>0.47000000000000103</v>
      </c>
      <c r="Q156" s="130">
        <f t="shared" si="30"/>
        <v>0.88085675003990771</v>
      </c>
      <c r="R156" s="130">
        <f t="shared" si="31"/>
        <v>0</v>
      </c>
      <c r="S156" s="130">
        <f t="shared" si="32"/>
        <v>2</v>
      </c>
      <c r="T156" s="121">
        <f t="shared" si="33"/>
        <v>2</v>
      </c>
    </row>
    <row r="157" spans="6:20">
      <c r="F157" s="129">
        <f t="shared" si="34"/>
        <v>0.48000000000000104</v>
      </c>
      <c r="G157" s="130">
        <f t="shared" si="26"/>
        <v>0.87726848599358542</v>
      </c>
      <c r="H157" s="130">
        <f t="shared" si="27"/>
        <v>0.12273151400641458</v>
      </c>
      <c r="I157" s="130">
        <f t="shared" si="28"/>
        <v>1.7545369719871708</v>
      </c>
      <c r="J157" s="121">
        <f t="shared" si="29"/>
        <v>1.8772684859935853</v>
      </c>
      <c r="P157" s="129">
        <f t="shared" si="35"/>
        <v>0.48000000000000104</v>
      </c>
      <c r="Q157" s="130">
        <f t="shared" si="30"/>
        <v>0.87536927391553976</v>
      </c>
      <c r="R157" s="130">
        <f t="shared" si="31"/>
        <v>0</v>
      </c>
      <c r="S157" s="130">
        <f t="shared" si="32"/>
        <v>2</v>
      </c>
      <c r="T157" s="121">
        <f t="shared" si="33"/>
        <v>2</v>
      </c>
    </row>
    <row r="158" spans="6:20">
      <c r="F158" s="129">
        <f t="shared" si="34"/>
        <v>0.49000000000000105</v>
      </c>
      <c r="G158" s="130">
        <f t="shared" si="26"/>
        <v>0.87172243080630951</v>
      </c>
      <c r="H158" s="130">
        <f t="shared" si="27"/>
        <v>0.12827756919369049</v>
      </c>
      <c r="I158" s="130">
        <f t="shared" si="28"/>
        <v>1.743444861612619</v>
      </c>
      <c r="J158" s="121">
        <f t="shared" si="29"/>
        <v>1.8717224308063094</v>
      </c>
      <c r="P158" s="129">
        <f t="shared" si="35"/>
        <v>0.49000000000000105</v>
      </c>
      <c r="Q158" s="130">
        <f t="shared" si="30"/>
        <v>0.86973054902106706</v>
      </c>
      <c r="R158" s="130">
        <f t="shared" si="31"/>
        <v>0</v>
      </c>
      <c r="S158" s="130">
        <f t="shared" si="32"/>
        <v>2</v>
      </c>
      <c r="T158" s="121">
        <f t="shared" si="33"/>
        <v>2</v>
      </c>
    </row>
    <row r="159" spans="6:20">
      <c r="F159" s="129">
        <f t="shared" si="34"/>
        <v>0.500000000000001</v>
      </c>
      <c r="G159" s="130">
        <f t="shared" si="26"/>
        <v>0.86602540160275976</v>
      </c>
      <c r="H159" s="130">
        <f t="shared" si="27"/>
        <v>0.13397459839724024</v>
      </c>
      <c r="I159" s="130">
        <f t="shared" si="28"/>
        <v>1.7320508032055195</v>
      </c>
      <c r="J159" s="121">
        <f t="shared" si="29"/>
        <v>1.8660254016027598</v>
      </c>
      <c r="P159" s="129">
        <f t="shared" si="35"/>
        <v>0.500000000000001</v>
      </c>
      <c r="Q159" s="130">
        <f t="shared" si="30"/>
        <v>0.8639376138622924</v>
      </c>
      <c r="R159" s="130">
        <f t="shared" si="31"/>
        <v>0</v>
      </c>
      <c r="S159" s="130">
        <f t="shared" si="32"/>
        <v>2</v>
      </c>
      <c r="T159" s="121">
        <f t="shared" si="33"/>
        <v>2</v>
      </c>
    </row>
    <row r="160" spans="6:20">
      <c r="F160" s="129">
        <f t="shared" si="34"/>
        <v>0.51000000000000101</v>
      </c>
      <c r="G160" s="130">
        <f t="shared" si="26"/>
        <v>0.86017439863585732</v>
      </c>
      <c r="H160" s="130">
        <f t="shared" si="27"/>
        <v>0.13982560136414268</v>
      </c>
      <c r="I160" s="130">
        <f t="shared" si="28"/>
        <v>1.7203487972717146</v>
      </c>
      <c r="J160" s="121">
        <f t="shared" si="29"/>
        <v>1.8601743986358574</v>
      </c>
      <c r="P160" s="129">
        <f t="shared" si="35"/>
        <v>0.51000000000000101</v>
      </c>
      <c r="Q160" s="130">
        <f t="shared" si="30"/>
        <v>0.85798734486714456</v>
      </c>
      <c r="R160" s="130">
        <f t="shared" si="31"/>
        <v>0</v>
      </c>
      <c r="S160" s="130">
        <f t="shared" si="32"/>
        <v>2</v>
      </c>
      <c r="T160" s="121">
        <f t="shared" si="33"/>
        <v>2</v>
      </c>
    </row>
    <row r="161" spans="6:20">
      <c r="F161" s="129">
        <f t="shared" si="34"/>
        <v>0.52000000000000102</v>
      </c>
      <c r="G161" s="130">
        <f t="shared" si="26"/>
        <v>0.85416625777003929</v>
      </c>
      <c r="H161" s="130">
        <f t="shared" si="27"/>
        <v>0.14583374222996071</v>
      </c>
      <c r="I161" s="130">
        <f t="shared" si="28"/>
        <v>1.7083325155400786</v>
      </c>
      <c r="J161" s="121">
        <f t="shared" si="29"/>
        <v>1.8541662577700393</v>
      </c>
      <c r="P161" s="129">
        <f t="shared" si="35"/>
        <v>0.52000000000000102</v>
      </c>
      <c r="Q161" s="130">
        <f t="shared" si="30"/>
        <v>0.85187644516020666</v>
      </c>
      <c r="R161" s="130">
        <f t="shared" si="31"/>
        <v>0</v>
      </c>
      <c r="S161" s="130">
        <f t="shared" si="32"/>
        <v>2</v>
      </c>
      <c r="T161" s="121">
        <f t="shared" si="33"/>
        <v>2</v>
      </c>
    </row>
    <row r="162" spans="6:20">
      <c r="F162" s="129">
        <f t="shared" si="34"/>
        <v>0.53000000000000103</v>
      </c>
      <c r="G162" s="130">
        <f t="shared" si="26"/>
        <v>0.84799763900270642</v>
      </c>
      <c r="H162" s="130">
        <f t="shared" si="27"/>
        <v>0.15200236099729358</v>
      </c>
      <c r="I162" s="130">
        <f t="shared" si="28"/>
        <v>1.6959952780054128</v>
      </c>
      <c r="J162" s="121">
        <f t="shared" si="29"/>
        <v>1.8479976390027064</v>
      </c>
      <c r="P162" s="129">
        <f t="shared" si="35"/>
        <v>0.53000000000000103</v>
      </c>
      <c r="Q162" s="130">
        <f t="shared" si="30"/>
        <v>0.84560143226340734</v>
      </c>
      <c r="R162" s="130">
        <f t="shared" si="31"/>
        <v>0</v>
      </c>
      <c r="S162" s="130">
        <f t="shared" si="32"/>
        <v>2</v>
      </c>
      <c r="T162" s="121">
        <f t="shared" si="33"/>
        <v>2</v>
      </c>
    </row>
    <row r="163" spans="6:20">
      <c r="F163" s="129">
        <f t="shared" si="34"/>
        <v>0.54000000000000103</v>
      </c>
      <c r="G163" s="130">
        <f t="shared" si="26"/>
        <v>0.84166501388167059</v>
      </c>
      <c r="H163" s="130">
        <f t="shared" si="27"/>
        <v>0.15833498611832941</v>
      </c>
      <c r="I163" s="130">
        <f t="shared" si="28"/>
        <v>1.6833300277633412</v>
      </c>
      <c r="J163" s="121">
        <f t="shared" si="29"/>
        <v>1.8416650138816706</v>
      </c>
      <c r="P163" s="129">
        <f t="shared" si="35"/>
        <v>0.54000000000000103</v>
      </c>
      <c r="Q163" s="130">
        <f t="shared" si="30"/>
        <v>0.83915862459583745</v>
      </c>
      <c r="R163" s="130">
        <f t="shared" si="31"/>
        <v>0</v>
      </c>
      <c r="S163" s="130">
        <f t="shared" si="32"/>
        <v>2</v>
      </c>
      <c r="T163" s="121">
        <f t="shared" si="33"/>
        <v>2</v>
      </c>
    </row>
    <row r="164" spans="6:20">
      <c r="F164" s="129">
        <f t="shared" si="34"/>
        <v>0.55000000000000104</v>
      </c>
      <c r="G164" s="130">
        <f t="shared" si="26"/>
        <v>0.83516465168712573</v>
      </c>
      <c r="H164" s="130">
        <f t="shared" si="27"/>
        <v>0.16483534831287427</v>
      </c>
      <c r="I164" s="130">
        <f t="shared" si="28"/>
        <v>1.6703293033742515</v>
      </c>
      <c r="J164" s="121">
        <f t="shared" si="29"/>
        <v>1.8351646516871258</v>
      </c>
      <c r="P164" s="129">
        <f t="shared" si="35"/>
        <v>0.55000000000000104</v>
      </c>
      <c r="Q164" s="130">
        <f t="shared" si="30"/>
        <v>0.83254412662737964</v>
      </c>
      <c r="R164" s="130">
        <f t="shared" si="31"/>
        <v>0</v>
      </c>
      <c r="S164" s="130">
        <f t="shared" si="32"/>
        <v>2</v>
      </c>
      <c r="T164" s="121">
        <f t="shared" si="33"/>
        <v>2</v>
      </c>
    </row>
    <row r="165" spans="6:20">
      <c r="F165" s="129">
        <f t="shared" si="34"/>
        <v>0.56000000000000105</v>
      </c>
      <c r="G165" s="130">
        <f t="shared" si="26"/>
        <v>0.82849260422764204</v>
      </c>
      <c r="H165" s="130">
        <f t="shared" si="27"/>
        <v>0.17150739577235796</v>
      </c>
      <c r="I165" s="130">
        <f t="shared" si="28"/>
        <v>1.6569852084552841</v>
      </c>
      <c r="J165" s="121">
        <f t="shared" si="29"/>
        <v>1.8284926042276419</v>
      </c>
      <c r="P165" s="129">
        <f t="shared" si="35"/>
        <v>0.56000000000000105</v>
      </c>
      <c r="Q165" s="130">
        <f t="shared" si="30"/>
        <v>0.82575381251946511</v>
      </c>
      <c r="R165" s="130">
        <f t="shared" si="31"/>
        <v>0</v>
      </c>
      <c r="S165" s="130">
        <f t="shared" si="32"/>
        <v>2</v>
      </c>
      <c r="T165" s="121">
        <f t="shared" si="33"/>
        <v>2</v>
      </c>
    </row>
    <row r="166" spans="6:20">
      <c r="F166" s="129">
        <f t="shared" si="34"/>
        <v>0.57000000000000106</v>
      </c>
      <c r="G166" s="130">
        <f t="shared" si="26"/>
        <v>0.82164468907740129</v>
      </c>
      <c r="H166" s="130">
        <f t="shared" si="27"/>
        <v>0.17835531092259871</v>
      </c>
      <c r="I166" s="130">
        <f t="shared" si="28"/>
        <v>1.6432893781548026</v>
      </c>
      <c r="J166" s="121">
        <f t="shared" si="29"/>
        <v>1.8216446890774014</v>
      </c>
      <c r="P166" s="129">
        <f t="shared" si="35"/>
        <v>0.57000000000000106</v>
      </c>
      <c r="Q166" s="130">
        <f t="shared" si="30"/>
        <v>0.81878330806119537</v>
      </c>
      <c r="R166" s="130">
        <f t="shared" si="31"/>
        <v>0</v>
      </c>
      <c r="S166" s="130">
        <f t="shared" si="32"/>
        <v>2</v>
      </c>
      <c r="T166" s="121">
        <f t="shared" si="33"/>
        <v>2</v>
      </c>
    </row>
    <row r="167" spans="6:20">
      <c r="F167" s="129">
        <f t="shared" si="34"/>
        <v>0.58000000000000107</v>
      </c>
      <c r="G167" s="130">
        <f t="shared" si="26"/>
        <v>0.81461647105572055</v>
      </c>
      <c r="H167" s="130">
        <f t="shared" si="27"/>
        <v>0.18538352894427945</v>
      </c>
      <c r="I167" s="130">
        <f t="shared" si="28"/>
        <v>1.6292329421114411</v>
      </c>
      <c r="J167" s="121">
        <f t="shared" si="29"/>
        <v>1.8146164710557207</v>
      </c>
      <c r="P167" s="129">
        <f t="shared" si="35"/>
        <v>0.58000000000000107</v>
      </c>
      <c r="Q167" s="130">
        <f t="shared" si="30"/>
        <v>0.81162797067951864</v>
      </c>
      <c r="R167" s="130">
        <f t="shared" si="31"/>
        <v>0</v>
      </c>
      <c r="S167" s="130">
        <f t="shared" si="32"/>
        <v>2</v>
      </c>
      <c r="T167" s="121">
        <f t="shared" si="33"/>
        <v>2</v>
      </c>
    </row>
    <row r="168" spans="6:20">
      <c r="F168" s="129">
        <f t="shared" si="34"/>
        <v>0.59000000000000108</v>
      </c>
      <c r="G168" s="130">
        <f t="shared" si="26"/>
        <v>0.80740324171904887</v>
      </c>
      <c r="H168" s="130">
        <f t="shared" si="27"/>
        <v>0.19259675828095113</v>
      </c>
      <c r="I168" s="130">
        <f t="shared" si="28"/>
        <v>1.6148064834380977</v>
      </c>
      <c r="J168" s="121">
        <f t="shared" si="29"/>
        <v>1.8074032417190489</v>
      </c>
      <c r="P168" s="129">
        <f t="shared" si="35"/>
        <v>0.59000000000000108</v>
      </c>
      <c r="Q168" s="130">
        <f t="shared" si="30"/>
        <v>0.80428286726722575</v>
      </c>
      <c r="R168" s="130">
        <f t="shared" si="31"/>
        <v>0</v>
      </c>
      <c r="S168" s="130">
        <f t="shared" si="32"/>
        <v>2</v>
      </c>
      <c r="T168" s="121">
        <f t="shared" si="33"/>
        <v>2</v>
      </c>
    </row>
    <row r="169" spans="6:20">
      <c r="F169" s="129">
        <f t="shared" si="34"/>
        <v>0.60000000000000109</v>
      </c>
      <c r="G169" s="130">
        <f t="shared" si="26"/>
        <v>0.79999999659909937</v>
      </c>
      <c r="H169" s="130">
        <f t="shared" si="27"/>
        <v>0.20000000340090063</v>
      </c>
      <c r="I169" s="130">
        <f t="shared" si="28"/>
        <v>1.5999999931981987</v>
      </c>
      <c r="J169" s="121">
        <f t="shared" si="29"/>
        <v>1.7999999965990994</v>
      </c>
      <c r="P169" s="129">
        <f t="shared" si="35"/>
        <v>0.60000000000000109</v>
      </c>
      <c r="Q169" s="130">
        <f t="shared" si="30"/>
        <v>0.79674274953107849</v>
      </c>
      <c r="R169" s="130">
        <f t="shared" si="31"/>
        <v>0</v>
      </c>
      <c r="S169" s="130">
        <f t="shared" si="32"/>
        <v>2</v>
      </c>
      <c r="T169" s="121">
        <f t="shared" si="33"/>
        <v>2</v>
      </c>
    </row>
    <row r="170" spans="6:20">
      <c r="F170" s="129">
        <f t="shared" si="34"/>
        <v>0.6100000000000011</v>
      </c>
      <c r="G170" s="130">
        <f t="shared" si="26"/>
        <v>0.79240140987738417</v>
      </c>
      <c r="H170" s="130">
        <f t="shared" si="27"/>
        <v>0.20759859012261583</v>
      </c>
      <c r="I170" s="130">
        <f t="shared" si="28"/>
        <v>1.5848028197547683</v>
      </c>
      <c r="J170" s="121">
        <f t="shared" si="29"/>
        <v>1.7924014098773842</v>
      </c>
      <c r="P170" s="129">
        <f t="shared" ref="P170:P201" si="36">P169+$Q$4</f>
        <v>0.6100000000000011</v>
      </c>
      <c r="Q170" s="130">
        <f t="shared" si="30"/>
        <v>0.78900202651299489</v>
      </c>
      <c r="R170" s="130">
        <f t="shared" si="31"/>
        <v>0</v>
      </c>
      <c r="S170" s="130">
        <f t="shared" si="32"/>
        <v>2</v>
      </c>
      <c r="T170" s="121">
        <f t="shared" si="33"/>
        <v>2</v>
      </c>
    </row>
    <row r="171" spans="6:20">
      <c r="F171" s="129">
        <f t="shared" si="34"/>
        <v>0.62000000000000111</v>
      </c>
      <c r="G171" s="130">
        <f t="shared" si="26"/>
        <v>0.78460180613464703</v>
      </c>
      <c r="H171" s="130">
        <f t="shared" si="27"/>
        <v>0.21539819386535297</v>
      </c>
      <c r="I171" s="130">
        <f t="shared" si="28"/>
        <v>1.5692036122692941</v>
      </c>
      <c r="J171" s="121">
        <f t="shared" si="29"/>
        <v>1.7846018061346469</v>
      </c>
      <c r="P171" s="129">
        <f t="shared" si="36"/>
        <v>0.62000000000000111</v>
      </c>
      <c r="Q171" s="130">
        <f t="shared" si="30"/>
        <v>0.78105473387810631</v>
      </c>
      <c r="R171" s="130">
        <f t="shared" si="31"/>
        <v>0</v>
      </c>
      <c r="S171" s="130">
        <f t="shared" si="32"/>
        <v>2</v>
      </c>
      <c r="T171" s="121">
        <f t="shared" si="33"/>
        <v>2</v>
      </c>
    </row>
    <row r="172" spans="6:20">
      <c r="F172" s="129">
        <f t="shared" si="34"/>
        <v>0.63000000000000111</v>
      </c>
      <c r="G172" s="130">
        <f t="shared" si="26"/>
        <v>0.77659512875166259</v>
      </c>
      <c r="H172" s="130">
        <f t="shared" si="27"/>
        <v>0.22340487124833741</v>
      </c>
      <c r="I172" s="130">
        <f t="shared" si="28"/>
        <v>1.5531902575033252</v>
      </c>
      <c r="J172" s="121">
        <f t="shared" si="29"/>
        <v>1.7765951287516626</v>
      </c>
      <c r="P172" s="129">
        <f t="shared" si="36"/>
        <v>0.63000000000000111</v>
      </c>
      <c r="Q172" s="130">
        <f t="shared" si="30"/>
        <v>0.7728944994924617</v>
      </c>
      <c r="R172" s="130">
        <f t="shared" si="31"/>
        <v>0</v>
      </c>
      <c r="S172" s="130">
        <f t="shared" si="32"/>
        <v>2</v>
      </c>
      <c r="T172" s="121">
        <f t="shared" si="33"/>
        <v>2</v>
      </c>
    </row>
    <row r="173" spans="6:20">
      <c r="F173" s="129">
        <f t="shared" si="34"/>
        <v>0.64000000000000112</v>
      </c>
      <c r="G173" s="130">
        <f t="shared" si="26"/>
        <v>0.76837490446321144</v>
      </c>
      <c r="H173" s="130">
        <f t="shared" si="27"/>
        <v>0.23162509553678856</v>
      </c>
      <c r="I173" s="130">
        <f t="shared" si="28"/>
        <v>1.5367498089264229</v>
      </c>
      <c r="J173" s="121">
        <f t="shared" si="29"/>
        <v>1.7683749044632115</v>
      </c>
      <c r="P173" s="129">
        <f t="shared" si="36"/>
        <v>0.64000000000000112</v>
      </c>
      <c r="Q173" s="130">
        <f t="shared" si="30"/>
        <v>0.76451450472736193</v>
      </c>
      <c r="R173" s="130">
        <f t="shared" si="31"/>
        <v>0</v>
      </c>
      <c r="S173" s="130">
        <f t="shared" si="32"/>
        <v>2</v>
      </c>
      <c r="T173" s="121">
        <f t="shared" si="33"/>
        <v>2</v>
      </c>
    </row>
    <row r="174" spans="6:20">
      <c r="F174" s="129">
        <f t="shared" si="34"/>
        <v>0.65000000000000113</v>
      </c>
      <c r="G174" s="130">
        <f t="shared" si="26"/>
        <v>0.75993420347676455</v>
      </c>
      <c r="H174" s="130">
        <f t="shared" si="27"/>
        <v>0.24006579652323545</v>
      </c>
      <c r="I174" s="130">
        <f t="shared" si="28"/>
        <v>1.5198684069535291</v>
      </c>
      <c r="J174" s="121">
        <f t="shared" si="29"/>
        <v>1.7599342034767647</v>
      </c>
      <c r="P174" s="129">
        <f t="shared" si="36"/>
        <v>0.65000000000000113</v>
      </c>
      <c r="Q174" s="130">
        <f t="shared" si="30"/>
        <v>0.7559074408231875</v>
      </c>
      <c r="R174" s="130">
        <f t="shared" si="31"/>
        <v>0</v>
      </c>
      <c r="S174" s="130">
        <f t="shared" si="32"/>
        <v>2</v>
      </c>
      <c r="T174" s="121">
        <f t="shared" si="33"/>
        <v>2</v>
      </c>
    </row>
    <row r="175" spans="6:20">
      <c r="F175" s="129">
        <f t="shared" si="34"/>
        <v>0.66000000000000114</v>
      </c>
      <c r="G175" s="130">
        <f t="shared" si="26"/>
        <v>0.75126559445768348</v>
      </c>
      <c r="H175" s="130">
        <f t="shared" si="27"/>
        <v>0.24873440554231652</v>
      </c>
      <c r="I175" s="130">
        <f t="shared" si="28"/>
        <v>1.502531188915367</v>
      </c>
      <c r="J175" s="121">
        <f t="shared" si="29"/>
        <v>1.7512655944576836</v>
      </c>
      <c r="P175" s="129">
        <f t="shared" si="36"/>
        <v>0.66000000000000114</v>
      </c>
      <c r="Q175" s="130">
        <f t="shared" si="30"/>
        <v>0.74706545951858527</v>
      </c>
      <c r="R175" s="130">
        <f t="shared" si="31"/>
        <v>0</v>
      </c>
      <c r="S175" s="130">
        <f t="shared" si="32"/>
        <v>2</v>
      </c>
      <c r="T175" s="121">
        <f t="shared" si="33"/>
        <v>2</v>
      </c>
    </row>
    <row r="176" spans="6:20">
      <c r="F176" s="129">
        <f t="shared" si="34"/>
        <v>0.67000000000000115</v>
      </c>
      <c r="G176" s="130">
        <f t="shared" si="26"/>
        <v>0.7423610935487025</v>
      </c>
      <c r="H176" s="130">
        <f t="shared" si="27"/>
        <v>0.2576389064512975</v>
      </c>
      <c r="I176" s="130">
        <f t="shared" si="28"/>
        <v>1.484722187097405</v>
      </c>
      <c r="J176" s="121">
        <f t="shared" si="29"/>
        <v>1.7423610935487024</v>
      </c>
      <c r="P176" s="129">
        <f t="shared" si="36"/>
        <v>0.67000000000000115</v>
      </c>
      <c r="Q176" s="130">
        <f t="shared" si="30"/>
        <v>0.73798011699508947</v>
      </c>
      <c r="R176" s="130">
        <f t="shared" si="31"/>
        <v>0</v>
      </c>
      <c r="S176" s="130">
        <f t="shared" si="32"/>
        <v>2</v>
      </c>
      <c r="T176" s="121">
        <f t="shared" si="33"/>
        <v>2</v>
      </c>
    </row>
    <row r="177" spans="6:20">
      <c r="F177" s="129">
        <f t="shared" si="34"/>
        <v>0.68000000000000116</v>
      </c>
      <c r="G177" s="130">
        <f t="shared" si="26"/>
        <v>0.73321210642676349</v>
      </c>
      <c r="H177" s="130">
        <f t="shared" si="27"/>
        <v>0.26678789357323651</v>
      </c>
      <c r="I177" s="130">
        <f t="shared" si="28"/>
        <v>1.466424212853527</v>
      </c>
      <c r="J177" s="121">
        <f t="shared" si="29"/>
        <v>1.7332121064267634</v>
      </c>
      <c r="P177" s="129">
        <f t="shared" si="36"/>
        <v>0.68000000000000116</v>
      </c>
      <c r="Q177" s="130">
        <f t="shared" si="30"/>
        <v>0.72864230999508517</v>
      </c>
      <c r="R177" s="130">
        <f t="shared" si="31"/>
        <v>0</v>
      </c>
      <c r="S177" s="130">
        <f t="shared" si="32"/>
        <v>2</v>
      </c>
      <c r="T177" s="121">
        <f t="shared" si="33"/>
        <v>2</v>
      </c>
    </row>
    <row r="178" spans="6:20">
      <c r="F178" s="129">
        <f t="shared" si="34"/>
        <v>0.69000000000000117</v>
      </c>
      <c r="G178" s="130">
        <f t="shared" si="26"/>
        <v>0.72380936219676961</v>
      </c>
      <c r="H178" s="130">
        <f t="shared" si="27"/>
        <v>0.27619063780323039</v>
      </c>
      <c r="I178" s="130">
        <f t="shared" si="28"/>
        <v>1.4476187243935392</v>
      </c>
      <c r="J178" s="121">
        <f t="shared" si="29"/>
        <v>1.7238093621967696</v>
      </c>
      <c r="P178" s="129">
        <f t="shared" si="36"/>
        <v>0.69000000000000117</v>
      </c>
      <c r="Q178" s="130">
        <f t="shared" si="30"/>
        <v>0.71904220273248109</v>
      </c>
      <c r="R178" s="130">
        <f t="shared" si="31"/>
        <v>0</v>
      </c>
      <c r="S178" s="130">
        <f t="shared" si="32"/>
        <v>2</v>
      </c>
      <c r="T178" s="121">
        <f t="shared" si="33"/>
        <v>2</v>
      </c>
    </row>
    <row r="179" spans="6:20">
      <c r="F179" s="129">
        <f t="shared" si="34"/>
        <v>0.70000000000000118</v>
      </c>
      <c r="G179" s="130">
        <f t="shared" si="26"/>
        <v>0.71414283766876374</v>
      </c>
      <c r="H179" s="130">
        <f t="shared" si="27"/>
        <v>0.28585716233123626</v>
      </c>
      <c r="I179" s="130">
        <f t="shared" si="28"/>
        <v>1.4282856753375275</v>
      </c>
      <c r="J179" s="121">
        <f t="shared" si="29"/>
        <v>1.7141428376687637</v>
      </c>
      <c r="P179" s="129">
        <f t="shared" si="36"/>
        <v>0.70000000000000118</v>
      </c>
      <c r="Q179" s="130">
        <f t="shared" si="30"/>
        <v>0.7091691429174708</v>
      </c>
      <c r="R179" s="130">
        <f t="shared" si="31"/>
        <v>0</v>
      </c>
      <c r="S179" s="130">
        <f t="shared" si="32"/>
        <v>2</v>
      </c>
      <c r="T179" s="121">
        <f t="shared" si="33"/>
        <v>2</v>
      </c>
    </row>
    <row r="180" spans="6:20">
      <c r="F180" s="129">
        <f t="shared" si="34"/>
        <v>0.71000000000000119</v>
      </c>
      <c r="G180" s="130">
        <f t="shared" si="26"/>
        <v>0.70420167024828284</v>
      </c>
      <c r="H180" s="130">
        <f t="shared" si="27"/>
        <v>0.29579832975171716</v>
      </c>
      <c r="I180" s="130">
        <f t="shared" si="28"/>
        <v>1.4084033404965657</v>
      </c>
      <c r="J180" s="121">
        <f t="shared" si="29"/>
        <v>1.704201670248283</v>
      </c>
      <c r="P180" s="129">
        <f t="shared" si="36"/>
        <v>0.71000000000000119</v>
      </c>
      <c r="Q180" s="130">
        <f t="shared" si="30"/>
        <v>0.69901156484191196</v>
      </c>
      <c r="R180" s="130">
        <f t="shared" si="31"/>
        <v>0</v>
      </c>
      <c r="S180" s="130">
        <f t="shared" si="32"/>
        <v>2</v>
      </c>
      <c r="T180" s="121">
        <f t="shared" si="33"/>
        <v>2</v>
      </c>
    </row>
    <row r="181" spans="6:20">
      <c r="F181" s="129">
        <f t="shared" si="34"/>
        <v>0.72000000000000119</v>
      </c>
      <c r="G181" s="130">
        <f t="shared" si="26"/>
        <v>0.69397405727038897</v>
      </c>
      <c r="H181" s="130">
        <f t="shared" si="27"/>
        <v>0.30602594272961103</v>
      </c>
      <c r="I181" s="130">
        <f t="shared" si="28"/>
        <v>1.3879481145407779</v>
      </c>
      <c r="J181" s="121">
        <f t="shared" si="29"/>
        <v>1.693974057270389</v>
      </c>
      <c r="P181" s="129">
        <f t="shared" si="36"/>
        <v>0.72000000000000119</v>
      </c>
      <c r="Q181" s="130">
        <f t="shared" si="30"/>
        <v>0.68855687699687806</v>
      </c>
      <c r="R181" s="130">
        <f t="shared" si="31"/>
        <v>0</v>
      </c>
      <c r="S181" s="130">
        <f t="shared" si="32"/>
        <v>2</v>
      </c>
      <c r="T181" s="121">
        <f t="shared" si="33"/>
        <v>2</v>
      </c>
    </row>
    <row r="182" spans="6:20">
      <c r="F182" s="129">
        <f t="shared" si="34"/>
        <v>0.7300000000000012</v>
      </c>
      <c r="G182" s="130">
        <f t="shared" si="26"/>
        <v>0.68344713910086419</v>
      </c>
      <c r="H182" s="130">
        <f t="shared" si="27"/>
        <v>0.31655286089913581</v>
      </c>
      <c r="I182" s="130">
        <f t="shared" si="28"/>
        <v>1.3668942782017284</v>
      </c>
      <c r="J182" s="121">
        <f t="shared" si="29"/>
        <v>1.6834471391008643</v>
      </c>
      <c r="P182" s="129">
        <f t="shared" si="36"/>
        <v>0.7300000000000012</v>
      </c>
      <c r="Q182" s="130">
        <f t="shared" si="30"/>
        <v>0.67779133108735323</v>
      </c>
      <c r="R182" s="130">
        <f t="shared" si="31"/>
        <v>0</v>
      </c>
      <c r="S182" s="130">
        <f t="shared" si="32"/>
        <v>2</v>
      </c>
      <c r="T182" s="121">
        <f t="shared" si="33"/>
        <v>2</v>
      </c>
    </row>
    <row r="183" spans="6:20">
      <c r="F183" s="129">
        <f t="shared" si="34"/>
        <v>0.74000000000000121</v>
      </c>
      <c r="G183" s="130">
        <f t="shared" si="26"/>
        <v>0.67260686267905712</v>
      </c>
      <c r="H183" s="130">
        <f t="shared" si="27"/>
        <v>0.32739313732094288</v>
      </c>
      <c r="I183" s="130">
        <f t="shared" si="28"/>
        <v>1.3452137253581142</v>
      </c>
      <c r="J183" s="121">
        <f t="shared" si="29"/>
        <v>1.6726068626790571</v>
      </c>
      <c r="P183" s="129">
        <f t="shared" si="36"/>
        <v>0.74000000000000121</v>
      </c>
      <c r="Q183" s="130">
        <f t="shared" si="30"/>
        <v>0.66669986852792695</v>
      </c>
      <c r="R183" s="130">
        <f t="shared" si="31"/>
        <v>0</v>
      </c>
      <c r="S183" s="130">
        <f t="shared" si="32"/>
        <v>2</v>
      </c>
      <c r="T183" s="121">
        <f t="shared" si="33"/>
        <v>2</v>
      </c>
    </row>
    <row r="184" spans="6:20">
      <c r="F184" s="129">
        <f t="shared" si="34"/>
        <v>0.75000000000000122</v>
      </c>
      <c r="G184" s="130">
        <f t="shared" si="26"/>
        <v>0.66143782133904971</v>
      </c>
      <c r="H184" s="130">
        <f t="shared" si="27"/>
        <v>0.33856217866095029</v>
      </c>
      <c r="I184" s="130">
        <f t="shared" si="28"/>
        <v>1.3228756426780994</v>
      </c>
      <c r="J184" s="121">
        <f t="shared" si="29"/>
        <v>1.6614378213390497</v>
      </c>
      <c r="P184" s="129">
        <f t="shared" si="36"/>
        <v>0.75000000000000122</v>
      </c>
      <c r="Q184" s="130">
        <f t="shared" si="30"/>
        <v>0.6552659394884347</v>
      </c>
      <c r="R184" s="130">
        <f t="shared" si="31"/>
        <v>0</v>
      </c>
      <c r="S184" s="130">
        <f t="shared" si="32"/>
        <v>2</v>
      </c>
      <c r="T184" s="121">
        <f t="shared" si="33"/>
        <v>2</v>
      </c>
    </row>
    <row r="185" spans="6:20">
      <c r="F185" s="129">
        <f t="shared" si="34"/>
        <v>0.76000000000000123</v>
      </c>
      <c r="G185" s="130">
        <f t="shared" si="26"/>
        <v>0.64992306565432068</v>
      </c>
      <c r="H185" s="130">
        <f t="shared" si="27"/>
        <v>0.35007693434567932</v>
      </c>
      <c r="I185" s="130">
        <f t="shared" si="28"/>
        <v>1.2998461313086414</v>
      </c>
      <c r="J185" s="121">
        <f t="shared" si="29"/>
        <v>1.6499230656543207</v>
      </c>
      <c r="P185" s="129">
        <f t="shared" si="36"/>
        <v>0.76000000000000123</v>
      </c>
      <c r="Q185" s="130">
        <f t="shared" si="30"/>
        <v>0.64347128822713118</v>
      </c>
      <c r="R185" s="130">
        <f t="shared" si="31"/>
        <v>0</v>
      </c>
      <c r="S185" s="130">
        <f t="shared" si="32"/>
        <v>2</v>
      </c>
      <c r="T185" s="121">
        <f t="shared" si="33"/>
        <v>2</v>
      </c>
    </row>
    <row r="186" spans="6:20">
      <c r="F186" s="129">
        <f t="shared" si="34"/>
        <v>0.77000000000000124</v>
      </c>
      <c r="G186" s="130">
        <f t="shared" si="26"/>
        <v>0.63804387861513834</v>
      </c>
      <c r="H186" s="130">
        <f t="shared" si="27"/>
        <v>0.36195612138486166</v>
      </c>
      <c r="I186" s="130">
        <f t="shared" si="28"/>
        <v>1.2760877572302767</v>
      </c>
      <c r="J186" s="121">
        <f t="shared" si="29"/>
        <v>1.6380438786151383</v>
      </c>
      <c r="P186" s="129">
        <f t="shared" si="36"/>
        <v>0.77000000000000124</v>
      </c>
      <c r="Q186" s="130">
        <f t="shared" si="30"/>
        <v>0.63129569668438523</v>
      </c>
      <c r="R186" s="130">
        <f t="shared" si="31"/>
        <v>0</v>
      </c>
      <c r="S186" s="130">
        <f t="shared" si="32"/>
        <v>2</v>
      </c>
      <c r="T186" s="121">
        <f t="shared" si="33"/>
        <v>2</v>
      </c>
    </row>
    <row r="187" spans="6:20">
      <c r="F187" s="129">
        <f t="shared" si="34"/>
        <v>0.78000000000000125</v>
      </c>
      <c r="G187" s="130">
        <f t="shared" si="26"/>
        <v>0.62577950653881675</v>
      </c>
      <c r="H187" s="130">
        <f t="shared" si="27"/>
        <v>0.37422049346118325</v>
      </c>
      <c r="I187" s="130">
        <f t="shared" si="28"/>
        <v>1.2515590130776335</v>
      </c>
      <c r="J187" s="121">
        <f t="shared" si="29"/>
        <v>1.6257795065388168</v>
      </c>
      <c r="P187" s="129">
        <f t="shared" si="36"/>
        <v>0.78000000000000125</v>
      </c>
      <c r="Q187" s="130">
        <f t="shared" si="30"/>
        <v>0.61871667594487834</v>
      </c>
      <c r="R187" s="130">
        <f t="shared" si="31"/>
        <v>0</v>
      </c>
      <c r="S187" s="130">
        <f t="shared" si="32"/>
        <v>2</v>
      </c>
      <c r="T187" s="121">
        <f t="shared" si="33"/>
        <v>2</v>
      </c>
    </row>
    <row r="188" spans="6:20">
      <c r="F188" s="129">
        <f t="shared" si="34"/>
        <v>0.79000000000000126</v>
      </c>
      <c r="G188" s="130">
        <f t="shared" si="26"/>
        <v>0.61310683454570769</v>
      </c>
      <c r="H188" s="130">
        <f t="shared" si="27"/>
        <v>0.38689316545429231</v>
      </c>
      <c r="I188" s="130">
        <f t="shared" si="28"/>
        <v>1.2262136690914154</v>
      </c>
      <c r="J188" s="121">
        <f t="shared" si="29"/>
        <v>1.6131068345457078</v>
      </c>
      <c r="P188" s="129">
        <f t="shared" si="36"/>
        <v>0.79000000000000126</v>
      </c>
      <c r="Q188" s="130">
        <f t="shared" si="30"/>
        <v>0.60570909196812706</v>
      </c>
      <c r="R188" s="130">
        <f t="shared" si="31"/>
        <v>0</v>
      </c>
      <c r="S188" s="130">
        <f t="shared" si="32"/>
        <v>2</v>
      </c>
      <c r="T188" s="121">
        <f t="shared" si="33"/>
        <v>2</v>
      </c>
    </row>
    <row r="189" spans="6:20">
      <c r="F189" s="129">
        <f t="shared" si="34"/>
        <v>0.80000000000000127</v>
      </c>
      <c r="G189" s="130">
        <f t="shared" si="26"/>
        <v>0.5999999919386062</v>
      </c>
      <c r="H189" s="130">
        <f t="shared" si="27"/>
        <v>0.4000000080613938</v>
      </c>
      <c r="I189" s="130">
        <f t="shared" si="28"/>
        <v>1.1999999838772124</v>
      </c>
      <c r="J189" s="121">
        <f t="shared" si="29"/>
        <v>1.5999999919386063</v>
      </c>
      <c r="P189" s="129">
        <f t="shared" si="36"/>
        <v>0.80000000000000127</v>
      </c>
      <c r="Q189" s="130">
        <f t="shared" si="30"/>
        <v>0.59224470757782466</v>
      </c>
      <c r="R189" s="130">
        <f t="shared" si="31"/>
        <v>0</v>
      </c>
      <c r="S189" s="130">
        <f t="shared" si="32"/>
        <v>2</v>
      </c>
      <c r="T189" s="121">
        <f t="shared" si="33"/>
        <v>2</v>
      </c>
    </row>
    <row r="190" spans="6:20">
      <c r="F190" s="129">
        <f t="shared" si="34"/>
        <v>0.81000000000000127</v>
      </c>
      <c r="G190" s="130">
        <f t="shared" si="26"/>
        <v>0.58642986800040653</v>
      </c>
      <c r="H190" s="130">
        <f t="shared" si="27"/>
        <v>0.41357013199959347</v>
      </c>
      <c r="I190" s="130">
        <f t="shared" si="28"/>
        <v>1.1728597360008131</v>
      </c>
      <c r="J190" s="121">
        <f t="shared" si="29"/>
        <v>1.5864298680004065</v>
      </c>
      <c r="P190" s="129">
        <f t="shared" si="36"/>
        <v>0.81000000000000127</v>
      </c>
      <c r="Q190" s="130">
        <f t="shared" si="30"/>
        <v>0.57829161655305905</v>
      </c>
      <c r="R190" s="130">
        <f t="shared" si="31"/>
        <v>0</v>
      </c>
      <c r="S190" s="130">
        <f t="shared" si="32"/>
        <v>2</v>
      </c>
      <c r="T190" s="121">
        <f t="shared" si="33"/>
        <v>2</v>
      </c>
    </row>
    <row r="191" spans="6:20">
      <c r="F191" s="129">
        <f t="shared" si="34"/>
        <v>0.82000000000000128</v>
      </c>
      <c r="G191" s="130">
        <f t="shared" si="26"/>
        <v>0.57236351197171698</v>
      </c>
      <c r="H191" s="130">
        <f t="shared" si="27"/>
        <v>0.42763648802828302</v>
      </c>
      <c r="I191" s="130">
        <f t="shared" si="28"/>
        <v>1.144727023943434</v>
      </c>
      <c r="J191" s="121">
        <f t="shared" si="29"/>
        <v>1.572363511971717</v>
      </c>
      <c r="P191" s="129">
        <f t="shared" si="36"/>
        <v>0.82000000000000128</v>
      </c>
      <c r="Q191" s="130">
        <f t="shared" si="30"/>
        <v>0.56381353695851788</v>
      </c>
      <c r="R191" s="130">
        <f t="shared" si="31"/>
        <v>0</v>
      </c>
      <c r="S191" s="130">
        <f t="shared" si="32"/>
        <v>2</v>
      </c>
      <c r="T191" s="121">
        <f t="shared" si="33"/>
        <v>2</v>
      </c>
    </row>
    <row r="192" spans="6:20">
      <c r="F192" s="129">
        <f t="shared" si="34"/>
        <v>0.83000000000000129</v>
      </c>
      <c r="G192" s="130">
        <f t="shared" si="26"/>
        <v>0.55776338136094805</v>
      </c>
      <c r="H192" s="130">
        <f t="shared" si="27"/>
        <v>0.44223661863905195</v>
      </c>
      <c r="I192" s="130">
        <f t="shared" si="28"/>
        <v>1.1155267627218961</v>
      </c>
      <c r="J192" s="121">
        <f t="shared" si="29"/>
        <v>1.5577633813609482</v>
      </c>
      <c r="P192" s="129">
        <f t="shared" si="36"/>
        <v>0.83000000000000129</v>
      </c>
      <c r="Q192" s="130">
        <f t="shared" si="30"/>
        <v>0.54876891830743724</v>
      </c>
      <c r="R192" s="130">
        <f t="shared" si="31"/>
        <v>0</v>
      </c>
      <c r="S192" s="130">
        <f t="shared" si="32"/>
        <v>2</v>
      </c>
      <c r="T192" s="121">
        <f t="shared" si="33"/>
        <v>2</v>
      </c>
    </row>
    <row r="193" spans="6:20">
      <c r="F193" s="129">
        <f t="shared" si="34"/>
        <v>0.8400000000000013</v>
      </c>
      <c r="G193" s="130">
        <f t="shared" si="26"/>
        <v>0.54258638882188714</v>
      </c>
      <c r="H193" s="130">
        <f t="shared" si="27"/>
        <v>0.45741361117811286</v>
      </c>
      <c r="I193" s="130">
        <f t="shared" si="28"/>
        <v>1.0851727776437743</v>
      </c>
      <c r="J193" s="121">
        <f t="shared" si="29"/>
        <v>1.5425863888218871</v>
      </c>
      <c r="P193" s="129">
        <f t="shared" si="36"/>
        <v>0.8400000000000013</v>
      </c>
      <c r="Q193" s="130">
        <f t="shared" si="30"/>
        <v>0.53310979873143605</v>
      </c>
      <c r="R193" s="130">
        <f t="shared" si="31"/>
        <v>0</v>
      </c>
      <c r="S193" s="130">
        <f t="shared" si="32"/>
        <v>2</v>
      </c>
      <c r="T193" s="121">
        <f t="shared" si="33"/>
        <v>2</v>
      </c>
    </row>
    <row r="194" spans="6:20">
      <c r="F194" s="129">
        <f t="shared" si="34"/>
        <v>0.85000000000000131</v>
      </c>
      <c r="G194" s="130">
        <f t="shared" si="26"/>
        <v>0.52678267727719619</v>
      </c>
      <c r="H194" s="130">
        <f t="shared" si="27"/>
        <v>0.47321732272280381</v>
      </c>
      <c r="I194" s="130">
        <f t="shared" si="28"/>
        <v>1.0535653545543924</v>
      </c>
      <c r="J194" s="121">
        <f t="shared" si="29"/>
        <v>1.5267826772771962</v>
      </c>
      <c r="P194" s="129">
        <f t="shared" si="36"/>
        <v>0.85000000000000131</v>
      </c>
      <c r="Q194" s="130">
        <f t="shared" si="30"/>
        <v>0.51678032070421065</v>
      </c>
      <c r="R194" s="130">
        <f t="shared" si="31"/>
        <v>0</v>
      </c>
      <c r="S194" s="130">
        <f t="shared" si="32"/>
        <v>2</v>
      </c>
      <c r="T194" s="121">
        <f t="shared" si="33"/>
        <v>2</v>
      </c>
    </row>
    <row r="195" spans="6:20">
      <c r="F195" s="129">
        <f t="shared" si="34"/>
        <v>0.86000000000000132</v>
      </c>
      <c r="G195" s="130">
        <f t="shared" si="26"/>
        <v>0.51029402193329898</v>
      </c>
      <c r="H195" s="130">
        <f t="shared" si="27"/>
        <v>0.48970597806670102</v>
      </c>
      <c r="I195" s="130">
        <f t="shared" si="28"/>
        <v>1.020588043866598</v>
      </c>
      <c r="J195" s="121">
        <f t="shared" si="29"/>
        <v>1.510294021933299</v>
      </c>
      <c r="P195" s="129">
        <f t="shared" si="36"/>
        <v>0.86000000000000132</v>
      </c>
      <c r="Q195" s="130">
        <f t="shared" si="30"/>
        <v>0.4997147714360044</v>
      </c>
      <c r="R195" s="130">
        <f t="shared" si="31"/>
        <v>0</v>
      </c>
      <c r="S195" s="130">
        <f t="shared" si="32"/>
        <v>2</v>
      </c>
      <c r="T195" s="121">
        <f t="shared" si="33"/>
        <v>2</v>
      </c>
    </row>
    <row r="196" spans="6:20">
      <c r="F196" s="129">
        <f t="shared" si="34"/>
        <v>0.87000000000000133</v>
      </c>
      <c r="G196" s="130">
        <f t="shared" si="26"/>
        <v>0.49305170982298679</v>
      </c>
      <c r="H196" s="130">
        <f t="shared" si="27"/>
        <v>0.50694829017701326</v>
      </c>
      <c r="I196" s="130">
        <f t="shared" si="28"/>
        <v>0.98610341964597359</v>
      </c>
      <c r="J196" s="121">
        <f t="shared" si="29"/>
        <v>1.4930517098229867</v>
      </c>
      <c r="P196" s="129">
        <f t="shared" si="36"/>
        <v>0.87000000000000133</v>
      </c>
      <c r="Q196" s="130">
        <f t="shared" si="30"/>
        <v>0.48183494713028668</v>
      </c>
      <c r="R196" s="130">
        <f t="shared" si="31"/>
        <v>0</v>
      </c>
      <c r="S196" s="130">
        <f t="shared" si="32"/>
        <v>2</v>
      </c>
      <c r="T196" s="121">
        <f t="shared" si="33"/>
        <v>2</v>
      </c>
    </row>
    <row r="197" spans="6:20">
      <c r="F197" s="129">
        <f t="shared" si="34"/>
        <v>0.88000000000000134</v>
      </c>
      <c r="G197" s="130">
        <f t="shared" si="26"/>
        <v>0.47497367115963007</v>
      </c>
      <c r="H197" s="130">
        <f t="shared" si="27"/>
        <v>0.52502632884036993</v>
      </c>
      <c r="I197" s="130">
        <f t="shared" si="28"/>
        <v>0.94994734231926015</v>
      </c>
      <c r="J197" s="121">
        <f t="shared" si="29"/>
        <v>1.47497367115963</v>
      </c>
      <c r="P197" s="129">
        <f t="shared" si="36"/>
        <v>0.88000000000000134</v>
      </c>
      <c r="Q197" s="130">
        <f t="shared" si="30"/>
        <v>0.46304653148606056</v>
      </c>
      <c r="R197" s="130">
        <f t="shared" si="31"/>
        <v>0</v>
      </c>
      <c r="S197" s="130">
        <f t="shared" si="32"/>
        <v>2</v>
      </c>
      <c r="T197" s="121">
        <f t="shared" si="33"/>
        <v>2</v>
      </c>
    </row>
    <row r="198" spans="6:20">
      <c r="F198" s="129">
        <f t="shared" si="34"/>
        <v>0.89000000000000135</v>
      </c>
      <c r="G198" s="130">
        <f t="shared" si="26"/>
        <v>0.45596051147804334</v>
      </c>
      <c r="H198" s="130">
        <f t="shared" si="27"/>
        <v>0.5440394885219566</v>
      </c>
      <c r="I198" s="130">
        <f t="shared" si="28"/>
        <v>0.91192102295608668</v>
      </c>
      <c r="J198" s="121">
        <f t="shared" si="29"/>
        <v>1.4559605114780434</v>
      </c>
      <c r="P198" s="129">
        <f t="shared" si="36"/>
        <v>0.89000000000000135</v>
      </c>
      <c r="Q198" s="130">
        <f t="shared" si="30"/>
        <v>0.44323399568062599</v>
      </c>
      <c r="R198" s="130">
        <f t="shared" si="31"/>
        <v>0</v>
      </c>
      <c r="S198" s="130">
        <f t="shared" si="32"/>
        <v>2</v>
      </c>
      <c r="T198" s="121">
        <f t="shared" si="33"/>
        <v>2</v>
      </c>
    </row>
    <row r="199" spans="6:20">
      <c r="F199" s="129">
        <f t="shared" si="34"/>
        <v>0.90000000000000135</v>
      </c>
      <c r="G199" s="130">
        <f t="shared" si="26"/>
        <v>0.43588988031010584</v>
      </c>
      <c r="H199" s="130">
        <f t="shared" si="27"/>
        <v>0.56411011968989411</v>
      </c>
      <c r="I199" s="130">
        <f t="shared" si="28"/>
        <v>0.87177976062021167</v>
      </c>
      <c r="J199" s="121">
        <f t="shared" si="29"/>
        <v>1.4358898803101059</v>
      </c>
      <c r="P199" s="129">
        <f t="shared" si="36"/>
        <v>0.90000000000000135</v>
      </c>
      <c r="Q199" s="130">
        <f t="shared" si="30"/>
        <v>0.42225320613735068</v>
      </c>
      <c r="R199" s="130">
        <f t="shared" si="31"/>
        <v>0</v>
      </c>
      <c r="S199" s="130">
        <f t="shared" si="32"/>
        <v>2</v>
      </c>
      <c r="T199" s="121">
        <f t="shared" si="33"/>
        <v>2</v>
      </c>
    </row>
    <row r="200" spans="6:20">
      <c r="F200" s="129">
        <f t="shared" si="34"/>
        <v>0.91000000000000136</v>
      </c>
      <c r="G200" s="130">
        <f t="shared" si="26"/>
        <v>0.41460823373779593</v>
      </c>
      <c r="H200" s="130">
        <f t="shared" si="27"/>
        <v>0.58539176626220413</v>
      </c>
      <c r="I200" s="130">
        <f t="shared" si="28"/>
        <v>0.82921646747559186</v>
      </c>
      <c r="J200" s="121">
        <f t="shared" si="29"/>
        <v>1.4146082337377959</v>
      </c>
      <c r="P200" s="129">
        <f t="shared" si="36"/>
        <v>0.91000000000000136</v>
      </c>
      <c r="Q200" s="130">
        <f t="shared" si="30"/>
        <v>0.39992033684228595</v>
      </c>
      <c r="R200" s="130">
        <f t="shared" si="31"/>
        <v>0</v>
      </c>
      <c r="S200" s="130">
        <f t="shared" si="32"/>
        <v>2</v>
      </c>
      <c r="T200" s="121">
        <f t="shared" si="33"/>
        <v>2</v>
      </c>
    </row>
    <row r="201" spans="6:20">
      <c r="F201" s="129">
        <f t="shared" si="34"/>
        <v>0.92000000000000137</v>
      </c>
      <c r="G201" s="130">
        <f t="shared" ref="G201:G209" si="37">IFERROR(IF(SQRT(1-(F201*F201)/($J$5*$J$5))&lt;0.05,0,SQRT(1-(F201*F201)/($J$5*$J$5))),0)</f>
        <v>0.39191834252375624</v>
      </c>
      <c r="H201" s="130">
        <f t="shared" ref="H201:H209" si="38">CHOOSE(MATCH($J$3,degrees),IF(F201&lt;0,IFERROR(1-G201,1),0),0,0,IF(F201&gt;0,IFERROR(1-G201,1),0))</f>
        <v>0.60808165747624376</v>
      </c>
      <c r="I201" s="130">
        <f t="shared" ref="I201:I209" si="39">CHOOSE(MATCH($J$3,degrees),IF(F201&lt;0,2*G201,2),IF(F201&lt;0,0,1-G201),IF(F201&gt;0,0,1-G201),IF(F201&gt;0,2*G201,2))</f>
        <v>0.78383668504751247</v>
      </c>
      <c r="J201" s="121">
        <f t="shared" ref="J201:J209" si="40">CHOOSE(MATCH($J$3,degrees),IF(F201&lt;0,G201+1,2),IF(F201&lt;0,2,2*G201),IF(F201&gt;0,2,2*G201),IF(F201&gt;0,G201+1,2))</f>
        <v>1.3919183425237562</v>
      </c>
      <c r="P201" s="129">
        <f t="shared" si="36"/>
        <v>0.92000000000000137</v>
      </c>
      <c r="Q201" s="130">
        <f t="shared" ref="Q201:Q209" si="41">IFERROR(IF(SQRT(1-(P201*P201)/($T$5*$T$5))&lt;0.05,0,SQRT(1-(P201*P201)/($T$5*$T$5))),0)</f>
        <v>0.3759945373371002</v>
      </c>
      <c r="R201" s="130">
        <f t="shared" ref="R201:R209" si="42">CHOOSE(MATCH($T$3,degrees),IF(P201&lt;0,IFERROR(1-Q201,1),0),0,0,IF(P201&gt;0,IFERROR(1-Q201,1),0))</f>
        <v>0</v>
      </c>
      <c r="S201" s="130">
        <f t="shared" ref="S201:S209" si="43">CHOOSE(MATCH($T$3,degrees),IF(P201&lt;0,2*Q201,2),IF(P201&lt;0,0,1-Q201),IF(P201&gt;0,0,1-Q201),IF(P201&gt;0,2*Q201,2))</f>
        <v>2</v>
      </c>
      <c r="T201" s="121">
        <f t="shared" ref="T201:T209" si="44">CHOOSE(MATCH($T$3,degrees),IF(P201&lt;0,Q201+1,2),IF(P201&lt;0,2,2*Q201),IF(P201&gt;0,2,2*Q201),IF(P201&gt;0,Q201+1,2))</f>
        <v>2</v>
      </c>
    </row>
    <row r="202" spans="6:20">
      <c r="F202" s="129">
        <f t="shared" ref="F202:F209" si="45">F201+$G$4</f>
        <v>0.93000000000000138</v>
      </c>
      <c r="G202" s="130">
        <f t="shared" si="37"/>
        <v>0.36755950120618391</v>
      </c>
      <c r="H202" s="130">
        <f t="shared" si="38"/>
        <v>0.63244049879381614</v>
      </c>
      <c r="I202" s="130">
        <f t="shared" si="39"/>
        <v>0.73511900241236783</v>
      </c>
      <c r="J202" s="121">
        <f t="shared" si="40"/>
        <v>1.3675595012061839</v>
      </c>
      <c r="P202" s="129">
        <f t="shared" ref="P202:P209" si="46">P201+$Q$4</f>
        <v>0.93000000000000138</v>
      </c>
      <c r="Q202" s="130">
        <f t="shared" si="41"/>
        <v>0.35014942375384439</v>
      </c>
      <c r="R202" s="130">
        <f t="shared" si="42"/>
        <v>0</v>
      </c>
      <c r="S202" s="130">
        <f t="shared" si="43"/>
        <v>2</v>
      </c>
      <c r="T202" s="121">
        <f t="shared" si="44"/>
        <v>2</v>
      </c>
    </row>
    <row r="203" spans="6:20">
      <c r="F203" s="129">
        <f t="shared" si="45"/>
        <v>0.94000000000000139</v>
      </c>
      <c r="G203" s="130">
        <f t="shared" si="37"/>
        <v>0.34117442261149367</v>
      </c>
      <c r="H203" s="130">
        <f t="shared" si="38"/>
        <v>0.65882557738850633</v>
      </c>
      <c r="I203" s="130">
        <f t="shared" si="39"/>
        <v>0.68234884522298733</v>
      </c>
      <c r="J203" s="121">
        <f t="shared" si="40"/>
        <v>1.3411744226114937</v>
      </c>
      <c r="P203" s="129">
        <f t="shared" si="46"/>
        <v>0.94000000000000139</v>
      </c>
      <c r="Q203" s="130">
        <f t="shared" si="41"/>
        <v>0.32192305969513191</v>
      </c>
      <c r="R203" s="130">
        <f t="shared" si="42"/>
        <v>0</v>
      </c>
      <c r="S203" s="130">
        <f t="shared" si="43"/>
        <v>2</v>
      </c>
      <c r="T203" s="121">
        <f t="shared" si="44"/>
        <v>2</v>
      </c>
    </row>
    <row r="204" spans="6:20">
      <c r="F204" s="129">
        <f t="shared" si="45"/>
        <v>0.9500000000000014</v>
      </c>
      <c r="G204" s="130">
        <f t="shared" si="37"/>
        <v>0.3122498780762139</v>
      </c>
      <c r="H204" s="130">
        <f t="shared" si="38"/>
        <v>0.68775012192378604</v>
      </c>
      <c r="I204" s="130">
        <f t="shared" si="39"/>
        <v>0.62449975615242781</v>
      </c>
      <c r="J204" s="121">
        <f t="shared" si="40"/>
        <v>1.312249878076214</v>
      </c>
      <c r="P204" s="129">
        <f t="shared" si="46"/>
        <v>0.9500000000000014</v>
      </c>
      <c r="Q204" s="130">
        <f t="shared" si="41"/>
        <v>0.29062244292607292</v>
      </c>
      <c r="R204" s="130">
        <f t="shared" si="42"/>
        <v>0</v>
      </c>
      <c r="S204" s="130">
        <f t="shared" si="43"/>
        <v>2</v>
      </c>
      <c r="T204" s="121">
        <f t="shared" si="44"/>
        <v>2</v>
      </c>
    </row>
    <row r="205" spans="6:20">
      <c r="F205" s="129">
        <f t="shared" si="45"/>
        <v>0.96000000000000141</v>
      </c>
      <c r="G205" s="130">
        <f t="shared" si="37"/>
        <v>0.27999997512484126</v>
      </c>
      <c r="H205" s="130">
        <f t="shared" si="38"/>
        <v>0.7200000248751588</v>
      </c>
      <c r="I205" s="130">
        <f t="shared" si="39"/>
        <v>0.55999995024968252</v>
      </c>
      <c r="J205" s="121">
        <f t="shared" si="40"/>
        <v>1.2799999751248412</v>
      </c>
      <c r="P205" s="129">
        <f t="shared" si="46"/>
        <v>0.96000000000000141</v>
      </c>
      <c r="Q205" s="130">
        <f t="shared" si="41"/>
        <v>0.25511852708433047</v>
      </c>
      <c r="R205" s="130">
        <f t="shared" si="42"/>
        <v>0</v>
      </c>
      <c r="S205" s="130">
        <f t="shared" si="43"/>
        <v>2</v>
      </c>
      <c r="T205" s="121">
        <f t="shared" si="44"/>
        <v>2</v>
      </c>
    </row>
    <row r="206" spans="6:20">
      <c r="F206" s="129">
        <f t="shared" si="45"/>
        <v>0.97000000000000142</v>
      </c>
      <c r="G206" s="130">
        <f t="shared" si="37"/>
        <v>0.24310488637250813</v>
      </c>
      <c r="H206" s="130">
        <f t="shared" si="38"/>
        <v>0.75689511362749184</v>
      </c>
      <c r="I206" s="130">
        <f t="shared" si="39"/>
        <v>0.48620977274501626</v>
      </c>
      <c r="J206" s="121">
        <f t="shared" si="40"/>
        <v>1.243104886372508</v>
      </c>
      <c r="P206" s="129">
        <f t="shared" si="46"/>
        <v>0.97000000000000142</v>
      </c>
      <c r="Q206" s="130">
        <f t="shared" si="41"/>
        <v>0.21332283504480981</v>
      </c>
      <c r="R206" s="130">
        <f t="shared" si="42"/>
        <v>0</v>
      </c>
      <c r="S206" s="130">
        <f t="shared" si="43"/>
        <v>2</v>
      </c>
      <c r="T206" s="121">
        <f t="shared" si="44"/>
        <v>2</v>
      </c>
    </row>
    <row r="207" spans="6:20">
      <c r="F207" s="129">
        <f t="shared" si="45"/>
        <v>0.98000000000000143</v>
      </c>
      <c r="G207" s="130">
        <f t="shared" si="37"/>
        <v>0.19899745094710469</v>
      </c>
      <c r="H207" s="130">
        <f t="shared" si="38"/>
        <v>0.80100254905289536</v>
      </c>
      <c r="I207" s="130">
        <f t="shared" si="39"/>
        <v>0.39799490189420939</v>
      </c>
      <c r="J207" s="121">
        <f t="shared" si="40"/>
        <v>1.1989974509471046</v>
      </c>
      <c r="P207" s="129">
        <f t="shared" si="46"/>
        <v>0.98000000000000143</v>
      </c>
      <c r="Q207" s="130">
        <f t="shared" si="41"/>
        <v>0.16038987375127109</v>
      </c>
      <c r="R207" s="130">
        <f t="shared" si="42"/>
        <v>0</v>
      </c>
      <c r="S207" s="130">
        <f t="shared" si="43"/>
        <v>2</v>
      </c>
      <c r="T207" s="121">
        <f t="shared" si="44"/>
        <v>2</v>
      </c>
    </row>
    <row r="208" spans="6:20">
      <c r="F208" s="129">
        <f t="shared" si="45"/>
        <v>0.99000000000000143</v>
      </c>
      <c r="G208" s="130">
        <f t="shared" si="37"/>
        <v>0.14106730728867586</v>
      </c>
      <c r="H208" s="130">
        <f t="shared" si="38"/>
        <v>0.85893269271132411</v>
      </c>
      <c r="I208" s="130">
        <f t="shared" si="39"/>
        <v>0.28213461457735173</v>
      </c>
      <c r="J208" s="121">
        <f t="shared" si="40"/>
        <v>1.1410673072886759</v>
      </c>
      <c r="P208" s="129">
        <f t="shared" si="46"/>
        <v>0.99000000000000143</v>
      </c>
      <c r="Q208" s="130">
        <f t="shared" si="41"/>
        <v>7.5764779501158161E-2</v>
      </c>
      <c r="R208" s="130">
        <f t="shared" si="42"/>
        <v>0</v>
      </c>
      <c r="S208" s="130">
        <f t="shared" si="43"/>
        <v>2</v>
      </c>
      <c r="T208" s="121">
        <f t="shared" si="44"/>
        <v>2</v>
      </c>
    </row>
    <row r="209" spans="6:20">
      <c r="F209" s="131">
        <f t="shared" si="45"/>
        <v>1.0000000000000013</v>
      </c>
      <c r="G209" s="132">
        <f t="shared" si="37"/>
        <v>0</v>
      </c>
      <c r="H209" s="132">
        <f t="shared" si="38"/>
        <v>1</v>
      </c>
      <c r="I209" s="132">
        <f t="shared" si="39"/>
        <v>0</v>
      </c>
      <c r="J209" s="133">
        <f t="shared" si="40"/>
        <v>1</v>
      </c>
      <c r="P209" s="131">
        <f t="shared" si="46"/>
        <v>1.0000000000000013</v>
      </c>
      <c r="Q209" s="132">
        <f t="shared" si="41"/>
        <v>0</v>
      </c>
      <c r="R209" s="132">
        <f t="shared" si="42"/>
        <v>0</v>
      </c>
      <c r="S209" s="132">
        <f t="shared" si="43"/>
        <v>2</v>
      </c>
      <c r="T209" s="133">
        <f t="shared" si="44"/>
        <v>2</v>
      </c>
    </row>
  </sheetData>
  <sheetProtection sheet="1" objects="1" scenarios="1"/>
  <pageMargins left="0.75" right="0.75" top="1" bottom="1" header="0.5" footer="0.5"/>
  <pageSetup paperSize="8" scale="150" orientation="landscape" horizontalDpi="300" verticalDpi="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F7D2-2578-334A-82F2-6E4F1050827F}">
  <dimension ref="A1:W209"/>
  <sheetViews>
    <sheetView showGridLines="0" workbookViewId="0">
      <selection activeCell="C20" sqref="C20"/>
    </sheetView>
  </sheetViews>
  <sheetFormatPr baseColWidth="10" defaultRowHeight="16"/>
  <cols>
    <col min="1" max="1" width="10.83203125" style="92" customWidth="1"/>
    <col min="2" max="2" width="15.83203125" style="92" customWidth="1"/>
    <col min="3" max="3" width="13.33203125" style="92" customWidth="1"/>
    <col min="4" max="4" width="15.83203125" style="92" customWidth="1"/>
    <col min="5" max="7" width="10.83203125" style="92" customWidth="1"/>
    <col min="8" max="10" width="12.1640625" style="92" customWidth="1"/>
    <col min="11" max="11" width="10.83203125" style="89" customWidth="1"/>
    <col min="12" max="12" width="15.83203125" style="89" customWidth="1"/>
    <col min="13" max="13" width="13.33203125" style="89" customWidth="1"/>
    <col min="14" max="14" width="15.83203125" style="89" customWidth="1"/>
    <col min="15" max="17" width="10.83203125" style="89" customWidth="1"/>
    <col min="18" max="20" width="12.1640625" style="89" customWidth="1"/>
    <col min="21" max="22" width="10.83203125" style="89" customWidth="1"/>
    <col min="23" max="23" width="10.1640625" style="89" bestFit="1" customWidth="1"/>
    <col min="24" max="247" width="8.83203125" style="90" customWidth="1"/>
    <col min="248" max="248" width="7.83203125" style="90" customWidth="1"/>
    <col min="249" max="249" width="7.5" style="90" customWidth="1"/>
    <col min="250" max="250" width="9" style="90" customWidth="1"/>
    <col min="251" max="251" width="8.33203125" style="90" customWidth="1"/>
    <col min="252" max="254" width="8.5" style="90" bestFit="1" customWidth="1"/>
    <col min="255" max="255" width="10" style="90" bestFit="1" customWidth="1"/>
    <col min="256" max="256" width="8.1640625" style="90" bestFit="1" customWidth="1"/>
    <col min="257" max="258" width="8.5" style="90" bestFit="1" customWidth="1"/>
    <col min="259" max="259" width="6" style="90" bestFit="1" customWidth="1"/>
    <col min="260" max="260" width="8.83203125" style="90" customWidth="1"/>
    <col min="261" max="261" width="8.5" style="90" bestFit="1" customWidth="1"/>
    <col min="262" max="262" width="7.1640625" style="90" bestFit="1" customWidth="1"/>
    <col min="263" max="263" width="4.5" style="90" bestFit="1" customWidth="1"/>
    <col min="264" max="264" width="5.5" style="90" bestFit="1" customWidth="1"/>
    <col min="265" max="267" width="6.1640625" style="90" bestFit="1" customWidth="1"/>
    <col min="268" max="268" width="7.1640625" style="90" bestFit="1" customWidth="1"/>
    <col min="269" max="278" width="8.83203125" style="90" customWidth="1"/>
    <col min="279" max="279" width="10" style="90" bestFit="1" customWidth="1"/>
    <col min="280" max="503" width="8.83203125" style="90" customWidth="1"/>
    <col min="504" max="504" width="7.83203125" style="90" customWidth="1"/>
    <col min="505" max="505" width="7.5" style="90" customWidth="1"/>
    <col min="506" max="506" width="9" style="90" customWidth="1"/>
    <col min="507" max="507" width="8.33203125" style="90" customWidth="1"/>
    <col min="508" max="510" width="8.5" style="90" bestFit="1" customWidth="1"/>
    <col min="511" max="511" width="10" style="90" bestFit="1" customWidth="1"/>
    <col min="512" max="512" width="8.1640625" style="90" bestFit="1" customWidth="1"/>
    <col min="513" max="514" width="8.5" style="90" bestFit="1" customWidth="1"/>
    <col min="515" max="515" width="6" style="90" bestFit="1" customWidth="1"/>
    <col min="516" max="516" width="8.83203125" style="90" customWidth="1"/>
    <col min="517" max="517" width="8.5" style="90" bestFit="1" customWidth="1"/>
    <col min="518" max="518" width="7.1640625" style="90" bestFit="1" customWidth="1"/>
    <col min="519" max="519" width="4.5" style="90" bestFit="1" customWidth="1"/>
    <col min="520" max="520" width="5.5" style="90" bestFit="1" customWidth="1"/>
    <col min="521" max="523" width="6.1640625" style="90" bestFit="1" customWidth="1"/>
    <col min="524" max="524" width="7.1640625" style="90" bestFit="1" customWidth="1"/>
    <col min="525" max="534" width="8.83203125" style="90" customWidth="1"/>
    <col min="535" max="535" width="10" style="90" bestFit="1" customWidth="1"/>
    <col min="536" max="759" width="8.83203125" style="90" customWidth="1"/>
    <col min="760" max="760" width="7.83203125" style="90" customWidth="1"/>
    <col min="761" max="761" width="7.5" style="90" customWidth="1"/>
    <col min="762" max="762" width="9" style="90" customWidth="1"/>
    <col min="763" max="763" width="8.33203125" style="90" customWidth="1"/>
    <col min="764" max="766" width="8.5" style="90" bestFit="1" customWidth="1"/>
    <col min="767" max="767" width="10" style="90" bestFit="1" customWidth="1"/>
    <col min="768" max="768" width="8.1640625" style="90" bestFit="1" customWidth="1"/>
    <col min="769" max="770" width="8.5" style="90" bestFit="1" customWidth="1"/>
    <col min="771" max="771" width="6" style="90" bestFit="1" customWidth="1"/>
    <col min="772" max="772" width="8.83203125" style="90" customWidth="1"/>
    <col min="773" max="773" width="8.5" style="90" bestFit="1" customWidth="1"/>
    <col min="774" max="774" width="7.1640625" style="90" bestFit="1" customWidth="1"/>
    <col min="775" max="775" width="4.5" style="90" bestFit="1" customWidth="1"/>
    <col min="776" max="776" width="5.5" style="90" bestFit="1" customWidth="1"/>
    <col min="777" max="779" width="6.1640625" style="90" bestFit="1" customWidth="1"/>
    <col min="780" max="780" width="7.1640625" style="90" bestFit="1" customWidth="1"/>
    <col min="781" max="790" width="8.83203125" style="90" customWidth="1"/>
    <col min="791" max="791" width="10" style="90" bestFit="1" customWidth="1"/>
    <col min="792" max="1015" width="8.83203125" style="90" customWidth="1"/>
    <col min="1016" max="1016" width="7.83203125" style="90" customWidth="1"/>
    <col min="1017" max="1017" width="7.5" style="90" customWidth="1"/>
    <col min="1018" max="1018" width="9" style="90" customWidth="1"/>
    <col min="1019" max="1019" width="8.33203125" style="90" customWidth="1"/>
    <col min="1020" max="1022" width="8.5" style="90" bestFit="1" customWidth="1"/>
    <col min="1023" max="1023" width="10" style="90" bestFit="1" customWidth="1"/>
    <col min="1024" max="1024" width="8.1640625" style="90" bestFit="1" customWidth="1"/>
    <col min="1025" max="1026" width="8.5" style="90" bestFit="1" customWidth="1"/>
    <col min="1027" max="1027" width="6" style="90" bestFit="1" customWidth="1"/>
    <col min="1028" max="1028" width="8.83203125" style="90" customWidth="1"/>
    <col min="1029" max="1029" width="8.5" style="90" bestFit="1" customWidth="1"/>
    <col min="1030" max="1030" width="7.1640625" style="90" bestFit="1" customWidth="1"/>
    <col min="1031" max="1031" width="4.5" style="90" bestFit="1" customWidth="1"/>
    <col min="1032" max="1032" width="5.5" style="90" bestFit="1" customWidth="1"/>
    <col min="1033" max="1035" width="6.1640625" style="90" bestFit="1" customWidth="1"/>
    <col min="1036" max="1036" width="7.1640625" style="90" bestFit="1" customWidth="1"/>
    <col min="1037" max="1046" width="8.83203125" style="90" customWidth="1"/>
    <col min="1047" max="1047" width="10" style="90" bestFit="1" customWidth="1"/>
    <col min="1048" max="1271" width="8.83203125" style="90" customWidth="1"/>
    <col min="1272" max="1272" width="7.83203125" style="90" customWidth="1"/>
    <col min="1273" max="1273" width="7.5" style="90" customWidth="1"/>
    <col min="1274" max="1274" width="9" style="90" customWidth="1"/>
    <col min="1275" max="1275" width="8.33203125" style="90" customWidth="1"/>
    <col min="1276" max="1278" width="8.5" style="90" bestFit="1" customWidth="1"/>
    <col min="1279" max="1279" width="10" style="90" bestFit="1" customWidth="1"/>
    <col min="1280" max="1280" width="8.1640625" style="90" bestFit="1" customWidth="1"/>
    <col min="1281" max="1282" width="8.5" style="90" bestFit="1" customWidth="1"/>
    <col min="1283" max="1283" width="6" style="90" bestFit="1" customWidth="1"/>
    <col min="1284" max="1284" width="8.83203125" style="90" customWidth="1"/>
    <col min="1285" max="1285" width="8.5" style="90" bestFit="1" customWidth="1"/>
    <col min="1286" max="1286" width="7.1640625" style="90" bestFit="1" customWidth="1"/>
    <col min="1287" max="1287" width="4.5" style="90" bestFit="1" customWidth="1"/>
    <col min="1288" max="1288" width="5.5" style="90" bestFit="1" customWidth="1"/>
    <col min="1289" max="1291" width="6.1640625" style="90" bestFit="1" customWidth="1"/>
    <col min="1292" max="1292" width="7.1640625" style="90" bestFit="1" customWidth="1"/>
    <col min="1293" max="1302" width="8.83203125" style="90" customWidth="1"/>
    <col min="1303" max="1303" width="10" style="90" bestFit="1" customWidth="1"/>
    <col min="1304" max="1527" width="8.83203125" style="90" customWidth="1"/>
    <col min="1528" max="1528" width="7.83203125" style="90" customWidth="1"/>
    <col min="1529" max="1529" width="7.5" style="90" customWidth="1"/>
    <col min="1530" max="1530" width="9" style="90" customWidth="1"/>
    <col min="1531" max="1531" width="8.33203125" style="90" customWidth="1"/>
    <col min="1532" max="1534" width="8.5" style="90" bestFit="1" customWidth="1"/>
    <col min="1535" max="1535" width="10" style="90" bestFit="1" customWidth="1"/>
    <col min="1536" max="1536" width="8.1640625" style="90" bestFit="1" customWidth="1"/>
    <col min="1537" max="1538" width="8.5" style="90" bestFit="1" customWidth="1"/>
    <col min="1539" max="1539" width="6" style="90" bestFit="1" customWidth="1"/>
    <col min="1540" max="1540" width="8.83203125" style="90" customWidth="1"/>
    <col min="1541" max="1541" width="8.5" style="90" bestFit="1" customWidth="1"/>
    <col min="1542" max="1542" width="7.1640625" style="90" bestFit="1" customWidth="1"/>
    <col min="1543" max="1543" width="4.5" style="90" bestFit="1" customWidth="1"/>
    <col min="1544" max="1544" width="5.5" style="90" bestFit="1" customWidth="1"/>
    <col min="1545" max="1547" width="6.1640625" style="90" bestFit="1" customWidth="1"/>
    <col min="1548" max="1548" width="7.1640625" style="90" bestFit="1" customWidth="1"/>
    <col min="1549" max="1558" width="8.83203125" style="90" customWidth="1"/>
    <col min="1559" max="1559" width="10" style="90" bestFit="1" customWidth="1"/>
    <col min="1560" max="1783" width="8.83203125" style="90" customWidth="1"/>
    <col min="1784" max="1784" width="7.83203125" style="90" customWidth="1"/>
    <col min="1785" max="1785" width="7.5" style="90" customWidth="1"/>
    <col min="1786" max="1786" width="9" style="90" customWidth="1"/>
    <col min="1787" max="1787" width="8.33203125" style="90" customWidth="1"/>
    <col min="1788" max="1790" width="8.5" style="90" bestFit="1" customWidth="1"/>
    <col min="1791" max="1791" width="10" style="90" bestFit="1" customWidth="1"/>
    <col min="1792" max="1792" width="8.1640625" style="90" bestFit="1" customWidth="1"/>
    <col min="1793" max="1794" width="8.5" style="90" bestFit="1" customWidth="1"/>
    <col min="1795" max="1795" width="6" style="90" bestFit="1" customWidth="1"/>
    <col min="1796" max="1796" width="8.83203125" style="90" customWidth="1"/>
    <col min="1797" max="1797" width="8.5" style="90" bestFit="1" customWidth="1"/>
    <col min="1798" max="1798" width="7.1640625" style="90" bestFit="1" customWidth="1"/>
    <col min="1799" max="1799" width="4.5" style="90" bestFit="1" customWidth="1"/>
    <col min="1800" max="1800" width="5.5" style="90" bestFit="1" customWidth="1"/>
    <col min="1801" max="1803" width="6.1640625" style="90" bestFit="1" customWidth="1"/>
    <col min="1804" max="1804" width="7.1640625" style="90" bestFit="1" customWidth="1"/>
    <col min="1805" max="1814" width="8.83203125" style="90" customWidth="1"/>
    <col min="1815" max="1815" width="10" style="90" bestFit="1" customWidth="1"/>
    <col min="1816" max="2039" width="8.83203125" style="90" customWidth="1"/>
    <col min="2040" max="2040" width="7.83203125" style="90" customWidth="1"/>
    <col min="2041" max="2041" width="7.5" style="90" customWidth="1"/>
    <col min="2042" max="2042" width="9" style="90" customWidth="1"/>
    <col min="2043" max="2043" width="8.33203125" style="90" customWidth="1"/>
    <col min="2044" max="2046" width="8.5" style="90" bestFit="1" customWidth="1"/>
    <col min="2047" max="2047" width="10" style="90" bestFit="1" customWidth="1"/>
    <col min="2048" max="2048" width="8.1640625" style="90" bestFit="1" customWidth="1"/>
    <col min="2049" max="2050" width="8.5" style="90" bestFit="1" customWidth="1"/>
    <col min="2051" max="2051" width="6" style="90" bestFit="1" customWidth="1"/>
    <col min="2052" max="2052" width="8.83203125" style="90" customWidth="1"/>
    <col min="2053" max="2053" width="8.5" style="90" bestFit="1" customWidth="1"/>
    <col min="2054" max="2054" width="7.1640625" style="90" bestFit="1" customWidth="1"/>
    <col min="2055" max="2055" width="4.5" style="90" bestFit="1" customWidth="1"/>
    <col min="2056" max="2056" width="5.5" style="90" bestFit="1" customWidth="1"/>
    <col min="2057" max="2059" width="6.1640625" style="90" bestFit="1" customWidth="1"/>
    <col min="2060" max="2060" width="7.1640625" style="90" bestFit="1" customWidth="1"/>
    <col min="2061" max="2070" width="8.83203125" style="90" customWidth="1"/>
    <col min="2071" max="2071" width="10" style="90" bestFit="1" customWidth="1"/>
    <col min="2072" max="2295" width="8.83203125" style="90" customWidth="1"/>
    <col min="2296" max="2296" width="7.83203125" style="90" customWidth="1"/>
    <col min="2297" max="2297" width="7.5" style="90" customWidth="1"/>
    <col min="2298" max="2298" width="9" style="90" customWidth="1"/>
    <col min="2299" max="2299" width="8.33203125" style="90" customWidth="1"/>
    <col min="2300" max="2302" width="8.5" style="90" bestFit="1" customWidth="1"/>
    <col min="2303" max="2303" width="10" style="90" bestFit="1" customWidth="1"/>
    <col min="2304" max="2304" width="8.1640625" style="90" bestFit="1" customWidth="1"/>
    <col min="2305" max="2306" width="8.5" style="90" bestFit="1" customWidth="1"/>
    <col min="2307" max="2307" width="6" style="90" bestFit="1" customWidth="1"/>
    <col min="2308" max="2308" width="8.83203125" style="90" customWidth="1"/>
    <col min="2309" max="2309" width="8.5" style="90" bestFit="1" customWidth="1"/>
    <col min="2310" max="2310" width="7.1640625" style="90" bestFit="1" customWidth="1"/>
    <col min="2311" max="2311" width="4.5" style="90" bestFit="1" customWidth="1"/>
    <col min="2312" max="2312" width="5.5" style="90" bestFit="1" customWidth="1"/>
    <col min="2313" max="2315" width="6.1640625" style="90" bestFit="1" customWidth="1"/>
    <col min="2316" max="2316" width="7.1640625" style="90" bestFit="1" customWidth="1"/>
    <col min="2317" max="2326" width="8.83203125" style="90" customWidth="1"/>
    <col min="2327" max="2327" width="10" style="90" bestFit="1" customWidth="1"/>
    <col min="2328" max="2551" width="8.83203125" style="90" customWidth="1"/>
    <col min="2552" max="2552" width="7.83203125" style="90" customWidth="1"/>
    <col min="2553" max="2553" width="7.5" style="90" customWidth="1"/>
    <col min="2554" max="2554" width="9" style="90" customWidth="1"/>
    <col min="2555" max="2555" width="8.33203125" style="90" customWidth="1"/>
    <col min="2556" max="2558" width="8.5" style="90" bestFit="1" customWidth="1"/>
    <col min="2559" max="2559" width="10" style="90" bestFit="1" customWidth="1"/>
    <col min="2560" max="2560" width="8.1640625" style="90" bestFit="1" customWidth="1"/>
    <col min="2561" max="2562" width="8.5" style="90" bestFit="1" customWidth="1"/>
    <col min="2563" max="2563" width="6" style="90" bestFit="1" customWidth="1"/>
    <col min="2564" max="2564" width="8.83203125" style="90" customWidth="1"/>
    <col min="2565" max="2565" width="8.5" style="90" bestFit="1" customWidth="1"/>
    <col min="2566" max="2566" width="7.1640625" style="90" bestFit="1" customWidth="1"/>
    <col min="2567" max="2567" width="4.5" style="90" bestFit="1" customWidth="1"/>
    <col min="2568" max="2568" width="5.5" style="90" bestFit="1" customWidth="1"/>
    <col min="2569" max="2571" width="6.1640625" style="90" bestFit="1" customWidth="1"/>
    <col min="2572" max="2572" width="7.1640625" style="90" bestFit="1" customWidth="1"/>
    <col min="2573" max="2582" width="8.83203125" style="90" customWidth="1"/>
    <col min="2583" max="2583" width="10" style="90" bestFit="1" customWidth="1"/>
    <col min="2584" max="2807" width="8.83203125" style="90" customWidth="1"/>
    <col min="2808" max="2808" width="7.83203125" style="90" customWidth="1"/>
    <col min="2809" max="2809" width="7.5" style="90" customWidth="1"/>
    <col min="2810" max="2810" width="9" style="90" customWidth="1"/>
    <col min="2811" max="2811" width="8.33203125" style="90" customWidth="1"/>
    <col min="2812" max="2814" width="8.5" style="90" bestFit="1" customWidth="1"/>
    <col min="2815" max="2815" width="10" style="90" bestFit="1" customWidth="1"/>
    <col min="2816" max="2816" width="8.1640625" style="90" bestFit="1" customWidth="1"/>
    <col min="2817" max="2818" width="8.5" style="90" bestFit="1" customWidth="1"/>
    <col min="2819" max="2819" width="6" style="90" bestFit="1" customWidth="1"/>
    <col min="2820" max="2820" width="8.83203125" style="90" customWidth="1"/>
    <col min="2821" max="2821" width="8.5" style="90" bestFit="1" customWidth="1"/>
    <col min="2822" max="2822" width="7.1640625" style="90" bestFit="1" customWidth="1"/>
    <col min="2823" max="2823" width="4.5" style="90" bestFit="1" customWidth="1"/>
    <col min="2824" max="2824" width="5.5" style="90" bestFit="1" customWidth="1"/>
    <col min="2825" max="2827" width="6.1640625" style="90" bestFit="1" customWidth="1"/>
    <col min="2828" max="2828" width="7.1640625" style="90" bestFit="1" customWidth="1"/>
    <col min="2829" max="2838" width="8.83203125" style="90" customWidth="1"/>
    <col min="2839" max="2839" width="10" style="90" bestFit="1" customWidth="1"/>
    <col min="2840" max="3063" width="8.83203125" style="90" customWidth="1"/>
    <col min="3064" max="3064" width="7.83203125" style="90" customWidth="1"/>
    <col min="3065" max="3065" width="7.5" style="90" customWidth="1"/>
    <col min="3066" max="3066" width="9" style="90" customWidth="1"/>
    <col min="3067" max="3067" width="8.33203125" style="90" customWidth="1"/>
    <col min="3068" max="3070" width="8.5" style="90" bestFit="1" customWidth="1"/>
    <col min="3071" max="3071" width="10" style="90" bestFit="1" customWidth="1"/>
    <col min="3072" max="3072" width="8.1640625" style="90" bestFit="1" customWidth="1"/>
    <col min="3073" max="3074" width="8.5" style="90" bestFit="1" customWidth="1"/>
    <col min="3075" max="3075" width="6" style="90" bestFit="1" customWidth="1"/>
    <col min="3076" max="3076" width="8.83203125" style="90" customWidth="1"/>
    <col min="3077" max="3077" width="8.5" style="90" bestFit="1" customWidth="1"/>
    <col min="3078" max="3078" width="7.1640625" style="90" bestFit="1" customWidth="1"/>
    <col min="3079" max="3079" width="4.5" style="90" bestFit="1" customWidth="1"/>
    <col min="3080" max="3080" width="5.5" style="90" bestFit="1" customWidth="1"/>
    <col min="3081" max="3083" width="6.1640625" style="90" bestFit="1" customWidth="1"/>
    <col min="3084" max="3084" width="7.1640625" style="90" bestFit="1" customWidth="1"/>
    <col min="3085" max="3094" width="8.83203125" style="90" customWidth="1"/>
    <col min="3095" max="3095" width="10" style="90" bestFit="1" customWidth="1"/>
    <col min="3096" max="3319" width="8.83203125" style="90" customWidth="1"/>
    <col min="3320" max="3320" width="7.83203125" style="90" customWidth="1"/>
    <col min="3321" max="3321" width="7.5" style="90" customWidth="1"/>
    <col min="3322" max="3322" width="9" style="90" customWidth="1"/>
    <col min="3323" max="3323" width="8.33203125" style="90" customWidth="1"/>
    <col min="3324" max="3326" width="8.5" style="90" bestFit="1" customWidth="1"/>
    <col min="3327" max="3327" width="10" style="90" bestFit="1" customWidth="1"/>
    <col min="3328" max="3328" width="8.1640625" style="90" bestFit="1" customWidth="1"/>
    <col min="3329" max="3330" width="8.5" style="90" bestFit="1" customWidth="1"/>
    <col min="3331" max="3331" width="6" style="90" bestFit="1" customWidth="1"/>
    <col min="3332" max="3332" width="8.83203125" style="90" customWidth="1"/>
    <col min="3333" max="3333" width="8.5" style="90" bestFit="1" customWidth="1"/>
    <col min="3334" max="3334" width="7.1640625" style="90" bestFit="1" customWidth="1"/>
    <col min="3335" max="3335" width="4.5" style="90" bestFit="1" customWidth="1"/>
    <col min="3336" max="3336" width="5.5" style="90" bestFit="1" customWidth="1"/>
    <col min="3337" max="3339" width="6.1640625" style="90" bestFit="1" customWidth="1"/>
    <col min="3340" max="3340" width="7.1640625" style="90" bestFit="1" customWidth="1"/>
    <col min="3341" max="3350" width="8.83203125" style="90" customWidth="1"/>
    <col min="3351" max="3351" width="10" style="90" bestFit="1" customWidth="1"/>
    <col min="3352" max="3575" width="8.83203125" style="90" customWidth="1"/>
    <col min="3576" max="3576" width="7.83203125" style="90" customWidth="1"/>
    <col min="3577" max="3577" width="7.5" style="90" customWidth="1"/>
    <col min="3578" max="3578" width="9" style="90" customWidth="1"/>
    <col min="3579" max="3579" width="8.33203125" style="90" customWidth="1"/>
    <col min="3580" max="3582" width="8.5" style="90" bestFit="1" customWidth="1"/>
    <col min="3583" max="3583" width="10" style="90" bestFit="1" customWidth="1"/>
    <col min="3584" max="3584" width="8.1640625" style="90" bestFit="1" customWidth="1"/>
    <col min="3585" max="3586" width="8.5" style="90" bestFit="1" customWidth="1"/>
    <col min="3587" max="3587" width="6" style="90" bestFit="1" customWidth="1"/>
    <col min="3588" max="3588" width="8.83203125" style="90" customWidth="1"/>
    <col min="3589" max="3589" width="8.5" style="90" bestFit="1" customWidth="1"/>
    <col min="3590" max="3590" width="7.1640625" style="90" bestFit="1" customWidth="1"/>
    <col min="3591" max="3591" width="4.5" style="90" bestFit="1" customWidth="1"/>
    <col min="3592" max="3592" width="5.5" style="90" bestFit="1" customWidth="1"/>
    <col min="3593" max="3595" width="6.1640625" style="90" bestFit="1" customWidth="1"/>
    <col min="3596" max="3596" width="7.1640625" style="90" bestFit="1" customWidth="1"/>
    <col min="3597" max="3606" width="8.83203125" style="90" customWidth="1"/>
    <col min="3607" max="3607" width="10" style="90" bestFit="1" customWidth="1"/>
    <col min="3608" max="3831" width="8.83203125" style="90" customWidth="1"/>
    <col min="3832" max="3832" width="7.83203125" style="90" customWidth="1"/>
    <col min="3833" max="3833" width="7.5" style="90" customWidth="1"/>
    <col min="3834" max="3834" width="9" style="90" customWidth="1"/>
    <col min="3835" max="3835" width="8.33203125" style="90" customWidth="1"/>
    <col min="3836" max="3838" width="8.5" style="90" bestFit="1" customWidth="1"/>
    <col min="3839" max="3839" width="10" style="90" bestFit="1" customWidth="1"/>
    <col min="3840" max="3840" width="8.1640625" style="90" bestFit="1" customWidth="1"/>
    <col min="3841" max="3842" width="8.5" style="90" bestFit="1" customWidth="1"/>
    <col min="3843" max="3843" width="6" style="90" bestFit="1" customWidth="1"/>
    <col min="3844" max="3844" width="8.83203125" style="90" customWidth="1"/>
    <col min="3845" max="3845" width="8.5" style="90" bestFit="1" customWidth="1"/>
    <col min="3846" max="3846" width="7.1640625" style="90" bestFit="1" customWidth="1"/>
    <col min="3847" max="3847" width="4.5" style="90" bestFit="1" customWidth="1"/>
    <col min="3848" max="3848" width="5.5" style="90" bestFit="1" customWidth="1"/>
    <col min="3849" max="3851" width="6.1640625" style="90" bestFit="1" customWidth="1"/>
    <col min="3852" max="3852" width="7.1640625" style="90" bestFit="1" customWidth="1"/>
    <col min="3853" max="3862" width="8.83203125" style="90" customWidth="1"/>
    <col min="3863" max="3863" width="10" style="90" bestFit="1" customWidth="1"/>
    <col min="3864" max="4087" width="8.83203125" style="90" customWidth="1"/>
    <col min="4088" max="4088" width="7.83203125" style="90" customWidth="1"/>
    <col min="4089" max="4089" width="7.5" style="90" customWidth="1"/>
    <col min="4090" max="4090" width="9" style="90" customWidth="1"/>
    <col min="4091" max="4091" width="8.33203125" style="90" customWidth="1"/>
    <col min="4092" max="4094" width="8.5" style="90" bestFit="1" customWidth="1"/>
    <col min="4095" max="4095" width="10" style="90" bestFit="1" customWidth="1"/>
    <col min="4096" max="4096" width="8.1640625" style="90" bestFit="1" customWidth="1"/>
    <col min="4097" max="4098" width="8.5" style="90" bestFit="1" customWidth="1"/>
    <col min="4099" max="4099" width="6" style="90" bestFit="1" customWidth="1"/>
    <col min="4100" max="4100" width="8.83203125" style="90" customWidth="1"/>
    <col min="4101" max="4101" width="8.5" style="90" bestFit="1" customWidth="1"/>
    <col min="4102" max="4102" width="7.1640625" style="90" bestFit="1" customWidth="1"/>
    <col min="4103" max="4103" width="4.5" style="90" bestFit="1" customWidth="1"/>
    <col min="4104" max="4104" width="5.5" style="90" bestFit="1" customWidth="1"/>
    <col min="4105" max="4107" width="6.1640625" style="90" bestFit="1" customWidth="1"/>
    <col min="4108" max="4108" width="7.1640625" style="90" bestFit="1" customWidth="1"/>
    <col min="4109" max="4118" width="8.83203125" style="90" customWidth="1"/>
    <col min="4119" max="4119" width="10" style="90" bestFit="1" customWidth="1"/>
    <col min="4120" max="4343" width="8.83203125" style="90" customWidth="1"/>
    <col min="4344" max="4344" width="7.83203125" style="90" customWidth="1"/>
    <col min="4345" max="4345" width="7.5" style="90" customWidth="1"/>
    <col min="4346" max="4346" width="9" style="90" customWidth="1"/>
    <col min="4347" max="4347" width="8.33203125" style="90" customWidth="1"/>
    <col min="4348" max="4350" width="8.5" style="90" bestFit="1" customWidth="1"/>
    <col min="4351" max="4351" width="10" style="90" bestFit="1" customWidth="1"/>
    <col min="4352" max="4352" width="8.1640625" style="90" bestFit="1" customWidth="1"/>
    <col min="4353" max="4354" width="8.5" style="90" bestFit="1" customWidth="1"/>
    <col min="4355" max="4355" width="6" style="90" bestFit="1" customWidth="1"/>
    <col min="4356" max="4356" width="8.83203125" style="90" customWidth="1"/>
    <col min="4357" max="4357" width="8.5" style="90" bestFit="1" customWidth="1"/>
    <col min="4358" max="4358" width="7.1640625" style="90" bestFit="1" customWidth="1"/>
    <col min="4359" max="4359" width="4.5" style="90" bestFit="1" customWidth="1"/>
    <col min="4360" max="4360" width="5.5" style="90" bestFit="1" customWidth="1"/>
    <col min="4361" max="4363" width="6.1640625" style="90" bestFit="1" customWidth="1"/>
    <col min="4364" max="4364" width="7.1640625" style="90" bestFit="1" customWidth="1"/>
    <col min="4365" max="4374" width="8.83203125" style="90" customWidth="1"/>
    <col min="4375" max="4375" width="10" style="90" bestFit="1" customWidth="1"/>
    <col min="4376" max="4599" width="8.83203125" style="90" customWidth="1"/>
    <col min="4600" max="4600" width="7.83203125" style="90" customWidth="1"/>
    <col min="4601" max="4601" width="7.5" style="90" customWidth="1"/>
    <col min="4602" max="4602" width="9" style="90" customWidth="1"/>
    <col min="4603" max="4603" width="8.33203125" style="90" customWidth="1"/>
    <col min="4604" max="4606" width="8.5" style="90" bestFit="1" customWidth="1"/>
    <col min="4607" max="4607" width="10" style="90" bestFit="1" customWidth="1"/>
    <col min="4608" max="4608" width="8.1640625" style="90" bestFit="1" customWidth="1"/>
    <col min="4609" max="4610" width="8.5" style="90" bestFit="1" customWidth="1"/>
    <col min="4611" max="4611" width="6" style="90" bestFit="1" customWidth="1"/>
    <col min="4612" max="4612" width="8.83203125" style="90" customWidth="1"/>
    <col min="4613" max="4613" width="8.5" style="90" bestFit="1" customWidth="1"/>
    <col min="4614" max="4614" width="7.1640625" style="90" bestFit="1" customWidth="1"/>
    <col min="4615" max="4615" width="4.5" style="90" bestFit="1" customWidth="1"/>
    <col min="4616" max="4616" width="5.5" style="90" bestFit="1" customWidth="1"/>
    <col min="4617" max="4619" width="6.1640625" style="90" bestFit="1" customWidth="1"/>
    <col min="4620" max="4620" width="7.1640625" style="90" bestFit="1" customWidth="1"/>
    <col min="4621" max="4630" width="8.83203125" style="90" customWidth="1"/>
    <col min="4631" max="4631" width="10" style="90" bestFit="1" customWidth="1"/>
    <col min="4632" max="4855" width="8.83203125" style="90" customWidth="1"/>
    <col min="4856" max="4856" width="7.83203125" style="90" customWidth="1"/>
    <col min="4857" max="4857" width="7.5" style="90" customWidth="1"/>
    <col min="4858" max="4858" width="9" style="90" customWidth="1"/>
    <col min="4859" max="4859" width="8.33203125" style="90" customWidth="1"/>
    <col min="4860" max="4862" width="8.5" style="90" bestFit="1" customWidth="1"/>
    <col min="4863" max="4863" width="10" style="90" bestFit="1" customWidth="1"/>
    <col min="4864" max="4864" width="8.1640625" style="90" bestFit="1" customWidth="1"/>
    <col min="4865" max="4866" width="8.5" style="90" bestFit="1" customWidth="1"/>
    <col min="4867" max="4867" width="6" style="90" bestFit="1" customWidth="1"/>
    <col min="4868" max="4868" width="8.83203125" style="90" customWidth="1"/>
    <col min="4869" max="4869" width="8.5" style="90" bestFit="1" customWidth="1"/>
    <col min="4870" max="4870" width="7.1640625" style="90" bestFit="1" customWidth="1"/>
    <col min="4871" max="4871" width="4.5" style="90" bestFit="1" customWidth="1"/>
    <col min="4872" max="4872" width="5.5" style="90" bestFit="1" customWidth="1"/>
    <col min="4873" max="4875" width="6.1640625" style="90" bestFit="1" customWidth="1"/>
    <col min="4876" max="4876" width="7.1640625" style="90" bestFit="1" customWidth="1"/>
    <col min="4877" max="4886" width="8.83203125" style="90" customWidth="1"/>
    <col min="4887" max="4887" width="10" style="90" bestFit="1" customWidth="1"/>
    <col min="4888" max="5111" width="8.83203125" style="90" customWidth="1"/>
    <col min="5112" max="5112" width="7.83203125" style="90" customWidth="1"/>
    <col min="5113" max="5113" width="7.5" style="90" customWidth="1"/>
    <col min="5114" max="5114" width="9" style="90" customWidth="1"/>
    <col min="5115" max="5115" width="8.33203125" style="90" customWidth="1"/>
    <col min="5116" max="5118" width="8.5" style="90" bestFit="1" customWidth="1"/>
    <col min="5119" max="5119" width="10" style="90" bestFit="1" customWidth="1"/>
    <col min="5120" max="5120" width="8.1640625" style="90" bestFit="1" customWidth="1"/>
    <col min="5121" max="5122" width="8.5" style="90" bestFit="1" customWidth="1"/>
    <col min="5123" max="5123" width="6" style="90" bestFit="1" customWidth="1"/>
    <col min="5124" max="5124" width="8.83203125" style="90" customWidth="1"/>
    <col min="5125" max="5125" width="8.5" style="90" bestFit="1" customWidth="1"/>
    <col min="5126" max="5126" width="7.1640625" style="90" bestFit="1" customWidth="1"/>
    <col min="5127" max="5127" width="4.5" style="90" bestFit="1" customWidth="1"/>
    <col min="5128" max="5128" width="5.5" style="90" bestFit="1" customWidth="1"/>
    <col min="5129" max="5131" width="6.1640625" style="90" bestFit="1" customWidth="1"/>
    <col min="5132" max="5132" width="7.1640625" style="90" bestFit="1" customWidth="1"/>
    <col min="5133" max="5142" width="8.83203125" style="90" customWidth="1"/>
    <col min="5143" max="5143" width="10" style="90" bestFit="1" customWidth="1"/>
    <col min="5144" max="5367" width="8.83203125" style="90" customWidth="1"/>
    <col min="5368" max="5368" width="7.83203125" style="90" customWidth="1"/>
    <col min="5369" max="5369" width="7.5" style="90" customWidth="1"/>
    <col min="5370" max="5370" width="9" style="90" customWidth="1"/>
    <col min="5371" max="5371" width="8.33203125" style="90" customWidth="1"/>
    <col min="5372" max="5374" width="8.5" style="90" bestFit="1" customWidth="1"/>
    <col min="5375" max="5375" width="10" style="90" bestFit="1" customWidth="1"/>
    <col min="5376" max="5376" width="8.1640625" style="90" bestFit="1" customWidth="1"/>
    <col min="5377" max="5378" width="8.5" style="90" bestFit="1" customWidth="1"/>
    <col min="5379" max="5379" width="6" style="90" bestFit="1" customWidth="1"/>
    <col min="5380" max="5380" width="8.83203125" style="90" customWidth="1"/>
    <col min="5381" max="5381" width="8.5" style="90" bestFit="1" customWidth="1"/>
    <col min="5382" max="5382" width="7.1640625" style="90" bestFit="1" customWidth="1"/>
    <col min="5383" max="5383" width="4.5" style="90" bestFit="1" customWidth="1"/>
    <col min="5384" max="5384" width="5.5" style="90" bestFit="1" customWidth="1"/>
    <col min="5385" max="5387" width="6.1640625" style="90" bestFit="1" customWidth="1"/>
    <col min="5388" max="5388" width="7.1640625" style="90" bestFit="1" customWidth="1"/>
    <col min="5389" max="5398" width="8.83203125" style="90" customWidth="1"/>
    <col min="5399" max="5399" width="10" style="90" bestFit="1" customWidth="1"/>
    <col min="5400" max="5623" width="8.83203125" style="90" customWidth="1"/>
    <col min="5624" max="5624" width="7.83203125" style="90" customWidth="1"/>
    <col min="5625" max="5625" width="7.5" style="90" customWidth="1"/>
    <col min="5626" max="5626" width="9" style="90" customWidth="1"/>
    <col min="5627" max="5627" width="8.33203125" style="90" customWidth="1"/>
    <col min="5628" max="5630" width="8.5" style="90" bestFit="1" customWidth="1"/>
    <col min="5631" max="5631" width="10" style="90" bestFit="1" customWidth="1"/>
    <col min="5632" max="5632" width="8.1640625" style="90" bestFit="1" customWidth="1"/>
    <col min="5633" max="5634" width="8.5" style="90" bestFit="1" customWidth="1"/>
    <col min="5635" max="5635" width="6" style="90" bestFit="1" customWidth="1"/>
    <col min="5636" max="5636" width="8.83203125" style="90" customWidth="1"/>
    <col min="5637" max="5637" width="8.5" style="90" bestFit="1" customWidth="1"/>
    <col min="5638" max="5638" width="7.1640625" style="90" bestFit="1" customWidth="1"/>
    <col min="5639" max="5639" width="4.5" style="90" bestFit="1" customWidth="1"/>
    <col min="5640" max="5640" width="5.5" style="90" bestFit="1" customWidth="1"/>
    <col min="5641" max="5643" width="6.1640625" style="90" bestFit="1" customWidth="1"/>
    <col min="5644" max="5644" width="7.1640625" style="90" bestFit="1" customWidth="1"/>
    <col min="5645" max="5654" width="8.83203125" style="90" customWidth="1"/>
    <col min="5655" max="5655" width="10" style="90" bestFit="1" customWidth="1"/>
    <col min="5656" max="5879" width="8.83203125" style="90" customWidth="1"/>
    <col min="5880" max="5880" width="7.83203125" style="90" customWidth="1"/>
    <col min="5881" max="5881" width="7.5" style="90" customWidth="1"/>
    <col min="5882" max="5882" width="9" style="90" customWidth="1"/>
    <col min="5883" max="5883" width="8.33203125" style="90" customWidth="1"/>
    <col min="5884" max="5886" width="8.5" style="90" bestFit="1" customWidth="1"/>
    <col min="5887" max="5887" width="10" style="90" bestFit="1" customWidth="1"/>
    <col min="5888" max="5888" width="8.1640625" style="90" bestFit="1" customWidth="1"/>
    <col min="5889" max="5890" width="8.5" style="90" bestFit="1" customWidth="1"/>
    <col min="5891" max="5891" width="6" style="90" bestFit="1" customWidth="1"/>
    <col min="5892" max="5892" width="8.83203125" style="90" customWidth="1"/>
    <col min="5893" max="5893" width="8.5" style="90" bestFit="1" customWidth="1"/>
    <col min="5894" max="5894" width="7.1640625" style="90" bestFit="1" customWidth="1"/>
    <col min="5895" max="5895" width="4.5" style="90" bestFit="1" customWidth="1"/>
    <col min="5896" max="5896" width="5.5" style="90" bestFit="1" customWidth="1"/>
    <col min="5897" max="5899" width="6.1640625" style="90" bestFit="1" customWidth="1"/>
    <col min="5900" max="5900" width="7.1640625" style="90" bestFit="1" customWidth="1"/>
    <col min="5901" max="5910" width="8.83203125" style="90" customWidth="1"/>
    <col min="5911" max="5911" width="10" style="90" bestFit="1" customWidth="1"/>
    <col min="5912" max="6135" width="8.83203125" style="90" customWidth="1"/>
    <col min="6136" max="6136" width="7.83203125" style="90" customWidth="1"/>
    <col min="6137" max="6137" width="7.5" style="90" customWidth="1"/>
    <col min="6138" max="6138" width="9" style="90" customWidth="1"/>
    <col min="6139" max="6139" width="8.33203125" style="90" customWidth="1"/>
    <col min="6140" max="6142" width="8.5" style="90" bestFit="1" customWidth="1"/>
    <col min="6143" max="6143" width="10" style="90" bestFit="1" customWidth="1"/>
    <col min="6144" max="6144" width="8.1640625" style="90" bestFit="1" customWidth="1"/>
    <col min="6145" max="6146" width="8.5" style="90" bestFit="1" customWidth="1"/>
    <col min="6147" max="6147" width="6" style="90" bestFit="1" customWidth="1"/>
    <col min="6148" max="6148" width="8.83203125" style="90" customWidth="1"/>
    <col min="6149" max="6149" width="8.5" style="90" bestFit="1" customWidth="1"/>
    <col min="6150" max="6150" width="7.1640625" style="90" bestFit="1" customWidth="1"/>
    <col min="6151" max="6151" width="4.5" style="90" bestFit="1" customWidth="1"/>
    <col min="6152" max="6152" width="5.5" style="90" bestFit="1" customWidth="1"/>
    <col min="6153" max="6155" width="6.1640625" style="90" bestFit="1" customWidth="1"/>
    <col min="6156" max="6156" width="7.1640625" style="90" bestFit="1" customWidth="1"/>
    <col min="6157" max="6166" width="8.83203125" style="90" customWidth="1"/>
    <col min="6167" max="6167" width="10" style="90" bestFit="1" customWidth="1"/>
    <col min="6168" max="6391" width="8.83203125" style="90" customWidth="1"/>
    <col min="6392" max="6392" width="7.83203125" style="90" customWidth="1"/>
    <col min="6393" max="6393" width="7.5" style="90" customWidth="1"/>
    <col min="6394" max="6394" width="9" style="90" customWidth="1"/>
    <col min="6395" max="6395" width="8.33203125" style="90" customWidth="1"/>
    <col min="6396" max="6398" width="8.5" style="90" bestFit="1" customWidth="1"/>
    <col min="6399" max="6399" width="10" style="90" bestFit="1" customWidth="1"/>
    <col min="6400" max="6400" width="8.1640625" style="90" bestFit="1" customWidth="1"/>
    <col min="6401" max="6402" width="8.5" style="90" bestFit="1" customWidth="1"/>
    <col min="6403" max="6403" width="6" style="90" bestFit="1" customWidth="1"/>
    <col min="6404" max="6404" width="8.83203125" style="90" customWidth="1"/>
    <col min="6405" max="6405" width="8.5" style="90" bestFit="1" customWidth="1"/>
    <col min="6406" max="6406" width="7.1640625" style="90" bestFit="1" customWidth="1"/>
    <col min="6407" max="6407" width="4.5" style="90" bestFit="1" customWidth="1"/>
    <col min="6408" max="6408" width="5.5" style="90" bestFit="1" customWidth="1"/>
    <col min="6409" max="6411" width="6.1640625" style="90" bestFit="1" customWidth="1"/>
    <col min="6412" max="6412" width="7.1640625" style="90" bestFit="1" customWidth="1"/>
    <col min="6413" max="6422" width="8.83203125" style="90" customWidth="1"/>
    <col min="6423" max="6423" width="10" style="90" bestFit="1" customWidth="1"/>
    <col min="6424" max="6647" width="8.83203125" style="90" customWidth="1"/>
    <col min="6648" max="6648" width="7.83203125" style="90" customWidth="1"/>
    <col min="6649" max="6649" width="7.5" style="90" customWidth="1"/>
    <col min="6650" max="6650" width="9" style="90" customWidth="1"/>
    <col min="6651" max="6651" width="8.33203125" style="90" customWidth="1"/>
    <col min="6652" max="6654" width="8.5" style="90" bestFit="1" customWidth="1"/>
    <col min="6655" max="6655" width="10" style="90" bestFit="1" customWidth="1"/>
    <col min="6656" max="6656" width="8.1640625" style="90" bestFit="1" customWidth="1"/>
    <col min="6657" max="6658" width="8.5" style="90" bestFit="1" customWidth="1"/>
    <col min="6659" max="6659" width="6" style="90" bestFit="1" customWidth="1"/>
    <col min="6660" max="6660" width="8.83203125" style="90" customWidth="1"/>
    <col min="6661" max="6661" width="8.5" style="90" bestFit="1" customWidth="1"/>
    <col min="6662" max="6662" width="7.1640625" style="90" bestFit="1" customWidth="1"/>
    <col min="6663" max="6663" width="4.5" style="90" bestFit="1" customWidth="1"/>
    <col min="6664" max="6664" width="5.5" style="90" bestFit="1" customWidth="1"/>
    <col min="6665" max="6667" width="6.1640625" style="90" bestFit="1" customWidth="1"/>
    <col min="6668" max="6668" width="7.1640625" style="90" bestFit="1" customWidth="1"/>
    <col min="6669" max="6678" width="8.83203125" style="90" customWidth="1"/>
    <col min="6679" max="6679" width="10" style="90" bestFit="1" customWidth="1"/>
    <col min="6680" max="6903" width="8.83203125" style="90" customWidth="1"/>
    <col min="6904" max="6904" width="7.83203125" style="90" customWidth="1"/>
    <col min="6905" max="6905" width="7.5" style="90" customWidth="1"/>
    <col min="6906" max="6906" width="9" style="90" customWidth="1"/>
    <col min="6907" max="6907" width="8.33203125" style="90" customWidth="1"/>
    <col min="6908" max="6910" width="8.5" style="90" bestFit="1" customWidth="1"/>
    <col min="6911" max="6911" width="10" style="90" bestFit="1" customWidth="1"/>
    <col min="6912" max="6912" width="8.1640625" style="90" bestFit="1" customWidth="1"/>
    <col min="6913" max="6914" width="8.5" style="90" bestFit="1" customWidth="1"/>
    <col min="6915" max="6915" width="6" style="90" bestFit="1" customWidth="1"/>
    <col min="6916" max="6916" width="8.83203125" style="90" customWidth="1"/>
    <col min="6917" max="6917" width="8.5" style="90" bestFit="1" customWidth="1"/>
    <col min="6918" max="6918" width="7.1640625" style="90" bestFit="1" customWidth="1"/>
    <col min="6919" max="6919" width="4.5" style="90" bestFit="1" customWidth="1"/>
    <col min="6920" max="6920" width="5.5" style="90" bestFit="1" customWidth="1"/>
    <col min="6921" max="6923" width="6.1640625" style="90" bestFit="1" customWidth="1"/>
    <col min="6924" max="6924" width="7.1640625" style="90" bestFit="1" customWidth="1"/>
    <col min="6925" max="6934" width="8.83203125" style="90" customWidth="1"/>
    <col min="6935" max="6935" width="10" style="90" bestFit="1" customWidth="1"/>
    <col min="6936" max="7159" width="8.83203125" style="90" customWidth="1"/>
    <col min="7160" max="7160" width="7.83203125" style="90" customWidth="1"/>
    <col min="7161" max="7161" width="7.5" style="90" customWidth="1"/>
    <col min="7162" max="7162" width="9" style="90" customWidth="1"/>
    <col min="7163" max="7163" width="8.33203125" style="90" customWidth="1"/>
    <col min="7164" max="7166" width="8.5" style="90" bestFit="1" customWidth="1"/>
    <col min="7167" max="7167" width="10" style="90" bestFit="1" customWidth="1"/>
    <col min="7168" max="7168" width="8.1640625" style="90" bestFit="1" customWidth="1"/>
    <col min="7169" max="7170" width="8.5" style="90" bestFit="1" customWidth="1"/>
    <col min="7171" max="7171" width="6" style="90" bestFit="1" customWidth="1"/>
    <col min="7172" max="7172" width="8.83203125" style="90" customWidth="1"/>
    <col min="7173" max="7173" width="8.5" style="90" bestFit="1" customWidth="1"/>
    <col min="7174" max="7174" width="7.1640625" style="90" bestFit="1" customWidth="1"/>
    <col min="7175" max="7175" width="4.5" style="90" bestFit="1" customWidth="1"/>
    <col min="7176" max="7176" width="5.5" style="90" bestFit="1" customWidth="1"/>
    <col min="7177" max="7179" width="6.1640625" style="90" bestFit="1" customWidth="1"/>
    <col min="7180" max="7180" width="7.1640625" style="90" bestFit="1" customWidth="1"/>
    <col min="7181" max="7190" width="8.83203125" style="90" customWidth="1"/>
    <col min="7191" max="7191" width="10" style="90" bestFit="1" customWidth="1"/>
    <col min="7192" max="7415" width="8.83203125" style="90" customWidth="1"/>
    <col min="7416" max="7416" width="7.83203125" style="90" customWidth="1"/>
    <col min="7417" max="7417" width="7.5" style="90" customWidth="1"/>
    <col min="7418" max="7418" width="9" style="90" customWidth="1"/>
    <col min="7419" max="7419" width="8.33203125" style="90" customWidth="1"/>
    <col min="7420" max="7422" width="8.5" style="90" bestFit="1" customWidth="1"/>
    <col min="7423" max="7423" width="10" style="90" bestFit="1" customWidth="1"/>
    <col min="7424" max="7424" width="8.1640625" style="90" bestFit="1" customWidth="1"/>
    <col min="7425" max="7426" width="8.5" style="90" bestFit="1" customWidth="1"/>
    <col min="7427" max="7427" width="6" style="90" bestFit="1" customWidth="1"/>
    <col min="7428" max="7428" width="8.83203125" style="90" customWidth="1"/>
    <col min="7429" max="7429" width="8.5" style="90" bestFit="1" customWidth="1"/>
    <col min="7430" max="7430" width="7.1640625" style="90" bestFit="1" customWidth="1"/>
    <col min="7431" max="7431" width="4.5" style="90" bestFit="1" customWidth="1"/>
    <col min="7432" max="7432" width="5.5" style="90" bestFit="1" customWidth="1"/>
    <col min="7433" max="7435" width="6.1640625" style="90" bestFit="1" customWidth="1"/>
    <col min="7436" max="7436" width="7.1640625" style="90" bestFit="1" customWidth="1"/>
    <col min="7437" max="7446" width="8.83203125" style="90" customWidth="1"/>
    <col min="7447" max="7447" width="10" style="90" bestFit="1" customWidth="1"/>
    <col min="7448" max="7671" width="8.83203125" style="90" customWidth="1"/>
    <col min="7672" max="7672" width="7.83203125" style="90" customWidth="1"/>
    <col min="7673" max="7673" width="7.5" style="90" customWidth="1"/>
    <col min="7674" max="7674" width="9" style="90" customWidth="1"/>
    <col min="7675" max="7675" width="8.33203125" style="90" customWidth="1"/>
    <col min="7676" max="7678" width="8.5" style="90" bestFit="1" customWidth="1"/>
    <col min="7679" max="7679" width="10" style="90" bestFit="1" customWidth="1"/>
    <col min="7680" max="7680" width="8.1640625" style="90" bestFit="1" customWidth="1"/>
    <col min="7681" max="7682" width="8.5" style="90" bestFit="1" customWidth="1"/>
    <col min="7683" max="7683" width="6" style="90" bestFit="1" customWidth="1"/>
    <col min="7684" max="7684" width="8.83203125" style="90" customWidth="1"/>
    <col min="7685" max="7685" width="8.5" style="90" bestFit="1" customWidth="1"/>
    <col min="7686" max="7686" width="7.1640625" style="90" bestFit="1" customWidth="1"/>
    <col min="7687" max="7687" width="4.5" style="90" bestFit="1" customWidth="1"/>
    <col min="7688" max="7688" width="5.5" style="90" bestFit="1" customWidth="1"/>
    <col min="7689" max="7691" width="6.1640625" style="90" bestFit="1" customWidth="1"/>
    <col min="7692" max="7692" width="7.1640625" style="90" bestFit="1" customWidth="1"/>
    <col min="7693" max="7702" width="8.83203125" style="90" customWidth="1"/>
    <col min="7703" max="7703" width="10" style="90" bestFit="1" customWidth="1"/>
    <col min="7704" max="7927" width="8.83203125" style="90" customWidth="1"/>
    <col min="7928" max="7928" width="7.83203125" style="90" customWidth="1"/>
    <col min="7929" max="7929" width="7.5" style="90" customWidth="1"/>
    <col min="7930" max="7930" width="9" style="90" customWidth="1"/>
    <col min="7931" max="7931" width="8.33203125" style="90" customWidth="1"/>
    <col min="7932" max="7934" width="8.5" style="90" bestFit="1" customWidth="1"/>
    <col min="7935" max="7935" width="10" style="90" bestFit="1" customWidth="1"/>
    <col min="7936" max="7936" width="8.1640625" style="90" bestFit="1" customWidth="1"/>
    <col min="7937" max="7938" width="8.5" style="90" bestFit="1" customWidth="1"/>
    <col min="7939" max="7939" width="6" style="90" bestFit="1" customWidth="1"/>
    <col min="7940" max="7940" width="8.83203125" style="90" customWidth="1"/>
    <col min="7941" max="7941" width="8.5" style="90" bestFit="1" customWidth="1"/>
    <col min="7942" max="7942" width="7.1640625" style="90" bestFit="1" customWidth="1"/>
    <col min="7943" max="7943" width="4.5" style="90" bestFit="1" customWidth="1"/>
    <col min="7944" max="7944" width="5.5" style="90" bestFit="1" customWidth="1"/>
    <col min="7945" max="7947" width="6.1640625" style="90" bestFit="1" customWidth="1"/>
    <col min="7948" max="7948" width="7.1640625" style="90" bestFit="1" customWidth="1"/>
    <col min="7949" max="7958" width="8.83203125" style="90" customWidth="1"/>
    <col min="7959" max="7959" width="10" style="90" bestFit="1" customWidth="1"/>
    <col min="7960" max="8183" width="8.83203125" style="90" customWidth="1"/>
    <col min="8184" max="8184" width="7.83203125" style="90" customWidth="1"/>
    <col min="8185" max="8185" width="7.5" style="90" customWidth="1"/>
    <col min="8186" max="8186" width="9" style="90" customWidth="1"/>
    <col min="8187" max="8187" width="8.33203125" style="90" customWidth="1"/>
    <col min="8188" max="8190" width="8.5" style="90" bestFit="1" customWidth="1"/>
    <col min="8191" max="8191" width="10" style="90" bestFit="1" customWidth="1"/>
    <col min="8192" max="8192" width="8.1640625" style="90" bestFit="1" customWidth="1"/>
    <col min="8193" max="8194" width="8.5" style="90" bestFit="1" customWidth="1"/>
    <col min="8195" max="8195" width="6" style="90" bestFit="1" customWidth="1"/>
    <col min="8196" max="8196" width="8.83203125" style="90" customWidth="1"/>
    <col min="8197" max="8197" width="8.5" style="90" bestFit="1" customWidth="1"/>
    <col min="8198" max="8198" width="7.1640625" style="90" bestFit="1" customWidth="1"/>
    <col min="8199" max="8199" width="4.5" style="90" bestFit="1" customWidth="1"/>
    <col min="8200" max="8200" width="5.5" style="90" bestFit="1" customWidth="1"/>
    <col min="8201" max="8203" width="6.1640625" style="90" bestFit="1" customWidth="1"/>
    <col min="8204" max="8204" width="7.1640625" style="90" bestFit="1" customWidth="1"/>
    <col min="8205" max="8214" width="8.83203125" style="90" customWidth="1"/>
    <col min="8215" max="8215" width="10" style="90" bestFit="1" customWidth="1"/>
    <col min="8216" max="8439" width="8.83203125" style="90" customWidth="1"/>
    <col min="8440" max="8440" width="7.83203125" style="90" customWidth="1"/>
    <col min="8441" max="8441" width="7.5" style="90" customWidth="1"/>
    <col min="8442" max="8442" width="9" style="90" customWidth="1"/>
    <col min="8443" max="8443" width="8.33203125" style="90" customWidth="1"/>
    <col min="8444" max="8446" width="8.5" style="90" bestFit="1" customWidth="1"/>
    <col min="8447" max="8447" width="10" style="90" bestFit="1" customWidth="1"/>
    <col min="8448" max="8448" width="8.1640625" style="90" bestFit="1" customWidth="1"/>
    <col min="8449" max="8450" width="8.5" style="90" bestFit="1" customWidth="1"/>
    <col min="8451" max="8451" width="6" style="90" bestFit="1" customWidth="1"/>
    <col min="8452" max="8452" width="8.83203125" style="90" customWidth="1"/>
    <col min="8453" max="8453" width="8.5" style="90" bestFit="1" customWidth="1"/>
    <col min="8454" max="8454" width="7.1640625" style="90" bestFit="1" customWidth="1"/>
    <col min="8455" max="8455" width="4.5" style="90" bestFit="1" customWidth="1"/>
    <col min="8456" max="8456" width="5.5" style="90" bestFit="1" customWidth="1"/>
    <col min="8457" max="8459" width="6.1640625" style="90" bestFit="1" customWidth="1"/>
    <col min="8460" max="8460" width="7.1640625" style="90" bestFit="1" customWidth="1"/>
    <col min="8461" max="8470" width="8.83203125" style="90" customWidth="1"/>
    <col min="8471" max="8471" width="10" style="90" bestFit="1" customWidth="1"/>
    <col min="8472" max="8695" width="8.83203125" style="90" customWidth="1"/>
    <col min="8696" max="8696" width="7.83203125" style="90" customWidth="1"/>
    <col min="8697" max="8697" width="7.5" style="90" customWidth="1"/>
    <col min="8698" max="8698" width="9" style="90" customWidth="1"/>
    <col min="8699" max="8699" width="8.33203125" style="90" customWidth="1"/>
    <col min="8700" max="8702" width="8.5" style="90" bestFit="1" customWidth="1"/>
    <col min="8703" max="8703" width="10" style="90" bestFit="1" customWidth="1"/>
    <col min="8704" max="8704" width="8.1640625" style="90" bestFit="1" customWidth="1"/>
    <col min="8705" max="8706" width="8.5" style="90" bestFit="1" customWidth="1"/>
    <col min="8707" max="8707" width="6" style="90" bestFit="1" customWidth="1"/>
    <col min="8708" max="8708" width="8.83203125" style="90" customWidth="1"/>
    <col min="8709" max="8709" width="8.5" style="90" bestFit="1" customWidth="1"/>
    <col min="8710" max="8710" width="7.1640625" style="90" bestFit="1" customWidth="1"/>
    <col min="8711" max="8711" width="4.5" style="90" bestFit="1" customWidth="1"/>
    <col min="8712" max="8712" width="5.5" style="90" bestFit="1" customWidth="1"/>
    <col min="8713" max="8715" width="6.1640625" style="90" bestFit="1" customWidth="1"/>
    <col min="8716" max="8716" width="7.1640625" style="90" bestFit="1" customWidth="1"/>
    <col min="8717" max="8726" width="8.83203125" style="90" customWidth="1"/>
    <col min="8727" max="8727" width="10" style="90" bestFit="1" customWidth="1"/>
    <col min="8728" max="8951" width="8.83203125" style="90" customWidth="1"/>
    <col min="8952" max="8952" width="7.83203125" style="90" customWidth="1"/>
    <col min="8953" max="8953" width="7.5" style="90" customWidth="1"/>
    <col min="8954" max="8954" width="9" style="90" customWidth="1"/>
    <col min="8955" max="8955" width="8.33203125" style="90" customWidth="1"/>
    <col min="8956" max="8958" width="8.5" style="90" bestFit="1" customWidth="1"/>
    <col min="8959" max="8959" width="10" style="90" bestFit="1" customWidth="1"/>
    <col min="8960" max="8960" width="8.1640625" style="90" bestFit="1" customWidth="1"/>
    <col min="8961" max="8962" width="8.5" style="90" bestFit="1" customWidth="1"/>
    <col min="8963" max="8963" width="6" style="90" bestFit="1" customWidth="1"/>
    <col min="8964" max="8964" width="8.83203125" style="90" customWidth="1"/>
    <col min="8965" max="8965" width="8.5" style="90" bestFit="1" customWidth="1"/>
    <col min="8966" max="8966" width="7.1640625" style="90" bestFit="1" customWidth="1"/>
    <col min="8967" max="8967" width="4.5" style="90" bestFit="1" customWidth="1"/>
    <col min="8968" max="8968" width="5.5" style="90" bestFit="1" customWidth="1"/>
    <col min="8969" max="8971" width="6.1640625" style="90" bestFit="1" customWidth="1"/>
    <col min="8972" max="8972" width="7.1640625" style="90" bestFit="1" customWidth="1"/>
    <col min="8973" max="8982" width="8.83203125" style="90" customWidth="1"/>
    <col min="8983" max="8983" width="10" style="90" bestFit="1" customWidth="1"/>
    <col min="8984" max="9207" width="8.83203125" style="90" customWidth="1"/>
    <col min="9208" max="9208" width="7.83203125" style="90" customWidth="1"/>
    <col min="9209" max="9209" width="7.5" style="90" customWidth="1"/>
    <col min="9210" max="9210" width="9" style="90" customWidth="1"/>
    <col min="9211" max="9211" width="8.33203125" style="90" customWidth="1"/>
    <col min="9212" max="9214" width="8.5" style="90" bestFit="1" customWidth="1"/>
    <col min="9215" max="9215" width="10" style="90" bestFit="1" customWidth="1"/>
    <col min="9216" max="9216" width="8.1640625" style="90" bestFit="1" customWidth="1"/>
    <col min="9217" max="9218" width="8.5" style="90" bestFit="1" customWidth="1"/>
    <col min="9219" max="9219" width="6" style="90" bestFit="1" customWidth="1"/>
    <col min="9220" max="9220" width="8.83203125" style="90" customWidth="1"/>
    <col min="9221" max="9221" width="8.5" style="90" bestFit="1" customWidth="1"/>
    <col min="9222" max="9222" width="7.1640625" style="90" bestFit="1" customWidth="1"/>
    <col min="9223" max="9223" width="4.5" style="90" bestFit="1" customWidth="1"/>
    <col min="9224" max="9224" width="5.5" style="90" bestFit="1" customWidth="1"/>
    <col min="9225" max="9227" width="6.1640625" style="90" bestFit="1" customWidth="1"/>
    <col min="9228" max="9228" width="7.1640625" style="90" bestFit="1" customWidth="1"/>
    <col min="9229" max="9238" width="8.83203125" style="90" customWidth="1"/>
    <col min="9239" max="9239" width="10" style="90" bestFit="1" customWidth="1"/>
    <col min="9240" max="9463" width="8.83203125" style="90" customWidth="1"/>
    <col min="9464" max="9464" width="7.83203125" style="90" customWidth="1"/>
    <col min="9465" max="9465" width="7.5" style="90" customWidth="1"/>
    <col min="9466" max="9466" width="9" style="90" customWidth="1"/>
    <col min="9467" max="9467" width="8.33203125" style="90" customWidth="1"/>
    <col min="9468" max="9470" width="8.5" style="90" bestFit="1" customWidth="1"/>
    <col min="9471" max="9471" width="10" style="90" bestFit="1" customWidth="1"/>
    <col min="9472" max="9472" width="8.1640625" style="90" bestFit="1" customWidth="1"/>
    <col min="9473" max="9474" width="8.5" style="90" bestFit="1" customWidth="1"/>
    <col min="9475" max="9475" width="6" style="90" bestFit="1" customWidth="1"/>
    <col min="9476" max="9476" width="8.83203125" style="90" customWidth="1"/>
    <col min="9477" max="9477" width="8.5" style="90" bestFit="1" customWidth="1"/>
    <col min="9478" max="9478" width="7.1640625" style="90" bestFit="1" customWidth="1"/>
    <col min="9479" max="9479" width="4.5" style="90" bestFit="1" customWidth="1"/>
    <col min="9480" max="9480" width="5.5" style="90" bestFit="1" customWidth="1"/>
    <col min="9481" max="9483" width="6.1640625" style="90" bestFit="1" customWidth="1"/>
    <col min="9484" max="9484" width="7.1640625" style="90" bestFit="1" customWidth="1"/>
    <col min="9485" max="9494" width="8.83203125" style="90" customWidth="1"/>
    <col min="9495" max="9495" width="10" style="90" bestFit="1" customWidth="1"/>
    <col min="9496" max="9719" width="8.83203125" style="90" customWidth="1"/>
    <col min="9720" max="9720" width="7.83203125" style="90" customWidth="1"/>
    <col min="9721" max="9721" width="7.5" style="90" customWidth="1"/>
    <col min="9722" max="9722" width="9" style="90" customWidth="1"/>
    <col min="9723" max="9723" width="8.33203125" style="90" customWidth="1"/>
    <col min="9724" max="9726" width="8.5" style="90" bestFit="1" customWidth="1"/>
    <col min="9727" max="9727" width="10" style="90" bestFit="1" customWidth="1"/>
    <col min="9728" max="9728" width="8.1640625" style="90" bestFit="1" customWidth="1"/>
    <col min="9729" max="9730" width="8.5" style="90" bestFit="1" customWidth="1"/>
    <col min="9731" max="9731" width="6" style="90" bestFit="1" customWidth="1"/>
    <col min="9732" max="9732" width="8.83203125" style="90" customWidth="1"/>
    <col min="9733" max="9733" width="8.5" style="90" bestFit="1" customWidth="1"/>
    <col min="9734" max="9734" width="7.1640625" style="90" bestFit="1" customWidth="1"/>
    <col min="9735" max="9735" width="4.5" style="90" bestFit="1" customWidth="1"/>
    <col min="9736" max="9736" width="5.5" style="90" bestFit="1" customWidth="1"/>
    <col min="9737" max="9739" width="6.1640625" style="90" bestFit="1" customWidth="1"/>
    <col min="9740" max="9740" width="7.1640625" style="90" bestFit="1" customWidth="1"/>
    <col min="9741" max="9750" width="8.83203125" style="90" customWidth="1"/>
    <col min="9751" max="9751" width="10" style="90" bestFit="1" customWidth="1"/>
    <col min="9752" max="9975" width="8.83203125" style="90" customWidth="1"/>
    <col min="9976" max="9976" width="7.83203125" style="90" customWidth="1"/>
    <col min="9977" max="9977" width="7.5" style="90" customWidth="1"/>
    <col min="9978" max="9978" width="9" style="90" customWidth="1"/>
    <col min="9979" max="9979" width="8.33203125" style="90" customWidth="1"/>
    <col min="9980" max="9982" width="8.5" style="90" bestFit="1" customWidth="1"/>
    <col min="9983" max="9983" width="10" style="90" bestFit="1" customWidth="1"/>
    <col min="9984" max="9984" width="8.1640625" style="90" bestFit="1" customWidth="1"/>
    <col min="9985" max="9986" width="8.5" style="90" bestFit="1" customWidth="1"/>
    <col min="9987" max="9987" width="6" style="90" bestFit="1" customWidth="1"/>
    <col min="9988" max="9988" width="8.83203125" style="90" customWidth="1"/>
    <col min="9989" max="9989" width="8.5" style="90" bestFit="1" customWidth="1"/>
    <col min="9990" max="9990" width="7.1640625" style="90" bestFit="1" customWidth="1"/>
    <col min="9991" max="9991" width="4.5" style="90" bestFit="1" customWidth="1"/>
    <col min="9992" max="9992" width="5.5" style="90" bestFit="1" customWidth="1"/>
    <col min="9993" max="9995" width="6.1640625" style="90" bestFit="1" customWidth="1"/>
    <col min="9996" max="9996" width="7.1640625" style="90" bestFit="1" customWidth="1"/>
    <col min="9997" max="10006" width="8.83203125" style="90" customWidth="1"/>
    <col min="10007" max="10007" width="10" style="90" bestFit="1" customWidth="1"/>
    <col min="10008" max="10231" width="8.83203125" style="90" customWidth="1"/>
    <col min="10232" max="10232" width="7.83203125" style="90" customWidth="1"/>
    <col min="10233" max="10233" width="7.5" style="90" customWidth="1"/>
    <col min="10234" max="10234" width="9" style="90" customWidth="1"/>
    <col min="10235" max="10235" width="8.33203125" style="90" customWidth="1"/>
    <col min="10236" max="10238" width="8.5" style="90" bestFit="1" customWidth="1"/>
    <col min="10239" max="10239" width="10" style="90" bestFit="1" customWidth="1"/>
    <col min="10240" max="10240" width="8.1640625" style="90" bestFit="1" customWidth="1"/>
    <col min="10241" max="10242" width="8.5" style="90" bestFit="1" customWidth="1"/>
    <col min="10243" max="10243" width="6" style="90" bestFit="1" customWidth="1"/>
    <col min="10244" max="10244" width="8.83203125" style="90" customWidth="1"/>
    <col min="10245" max="10245" width="8.5" style="90" bestFit="1" customWidth="1"/>
    <col min="10246" max="10246" width="7.1640625" style="90" bestFit="1" customWidth="1"/>
    <col min="10247" max="10247" width="4.5" style="90" bestFit="1" customWidth="1"/>
    <col min="10248" max="10248" width="5.5" style="90" bestFit="1" customWidth="1"/>
    <col min="10249" max="10251" width="6.1640625" style="90" bestFit="1" customWidth="1"/>
    <col min="10252" max="10252" width="7.1640625" style="90" bestFit="1" customWidth="1"/>
    <col min="10253" max="10262" width="8.83203125" style="90" customWidth="1"/>
    <col min="10263" max="10263" width="10" style="90" bestFit="1" customWidth="1"/>
    <col min="10264" max="10487" width="8.83203125" style="90" customWidth="1"/>
    <col min="10488" max="10488" width="7.83203125" style="90" customWidth="1"/>
    <col min="10489" max="10489" width="7.5" style="90" customWidth="1"/>
    <col min="10490" max="10490" width="9" style="90" customWidth="1"/>
    <col min="10491" max="10491" width="8.33203125" style="90" customWidth="1"/>
    <col min="10492" max="10494" width="8.5" style="90" bestFit="1" customWidth="1"/>
    <col min="10495" max="10495" width="10" style="90" bestFit="1" customWidth="1"/>
    <col min="10496" max="10496" width="8.1640625" style="90" bestFit="1" customWidth="1"/>
    <col min="10497" max="10498" width="8.5" style="90" bestFit="1" customWidth="1"/>
    <col min="10499" max="10499" width="6" style="90" bestFit="1" customWidth="1"/>
    <col min="10500" max="10500" width="8.83203125" style="90" customWidth="1"/>
    <col min="10501" max="10501" width="8.5" style="90" bestFit="1" customWidth="1"/>
    <col min="10502" max="10502" width="7.1640625" style="90" bestFit="1" customWidth="1"/>
    <col min="10503" max="10503" width="4.5" style="90" bestFit="1" customWidth="1"/>
    <col min="10504" max="10504" width="5.5" style="90" bestFit="1" customWidth="1"/>
    <col min="10505" max="10507" width="6.1640625" style="90" bestFit="1" customWidth="1"/>
    <col min="10508" max="10508" width="7.1640625" style="90" bestFit="1" customWidth="1"/>
    <col min="10509" max="10518" width="8.83203125" style="90" customWidth="1"/>
    <col min="10519" max="10519" width="10" style="90" bestFit="1" customWidth="1"/>
    <col min="10520" max="10743" width="8.83203125" style="90" customWidth="1"/>
    <col min="10744" max="10744" width="7.83203125" style="90" customWidth="1"/>
    <col min="10745" max="10745" width="7.5" style="90" customWidth="1"/>
    <col min="10746" max="10746" width="9" style="90" customWidth="1"/>
    <col min="10747" max="10747" width="8.33203125" style="90" customWidth="1"/>
    <col min="10748" max="10750" width="8.5" style="90" bestFit="1" customWidth="1"/>
    <col min="10751" max="10751" width="10" style="90" bestFit="1" customWidth="1"/>
    <col min="10752" max="10752" width="8.1640625" style="90" bestFit="1" customWidth="1"/>
    <col min="10753" max="10754" width="8.5" style="90" bestFit="1" customWidth="1"/>
    <col min="10755" max="10755" width="6" style="90" bestFit="1" customWidth="1"/>
    <col min="10756" max="10756" width="8.83203125" style="90" customWidth="1"/>
    <col min="10757" max="10757" width="8.5" style="90" bestFit="1" customWidth="1"/>
    <col min="10758" max="10758" width="7.1640625" style="90" bestFit="1" customWidth="1"/>
    <col min="10759" max="10759" width="4.5" style="90" bestFit="1" customWidth="1"/>
    <col min="10760" max="10760" width="5.5" style="90" bestFit="1" customWidth="1"/>
    <col min="10761" max="10763" width="6.1640625" style="90" bestFit="1" customWidth="1"/>
    <col min="10764" max="10764" width="7.1640625" style="90" bestFit="1" customWidth="1"/>
    <col min="10765" max="10774" width="8.83203125" style="90" customWidth="1"/>
    <col min="10775" max="10775" width="10" style="90" bestFit="1" customWidth="1"/>
    <col min="10776" max="10999" width="8.83203125" style="90" customWidth="1"/>
    <col min="11000" max="11000" width="7.83203125" style="90" customWidth="1"/>
    <col min="11001" max="11001" width="7.5" style="90" customWidth="1"/>
    <col min="11002" max="11002" width="9" style="90" customWidth="1"/>
    <col min="11003" max="11003" width="8.33203125" style="90" customWidth="1"/>
    <col min="11004" max="11006" width="8.5" style="90" bestFit="1" customWidth="1"/>
    <col min="11007" max="11007" width="10" style="90" bestFit="1" customWidth="1"/>
    <col min="11008" max="11008" width="8.1640625" style="90" bestFit="1" customWidth="1"/>
    <col min="11009" max="11010" width="8.5" style="90" bestFit="1" customWidth="1"/>
    <col min="11011" max="11011" width="6" style="90" bestFit="1" customWidth="1"/>
    <col min="11012" max="11012" width="8.83203125" style="90" customWidth="1"/>
    <col min="11013" max="11013" width="8.5" style="90" bestFit="1" customWidth="1"/>
    <col min="11014" max="11014" width="7.1640625" style="90" bestFit="1" customWidth="1"/>
    <col min="11015" max="11015" width="4.5" style="90" bestFit="1" customWidth="1"/>
    <col min="11016" max="11016" width="5.5" style="90" bestFit="1" customWidth="1"/>
    <col min="11017" max="11019" width="6.1640625" style="90" bestFit="1" customWidth="1"/>
    <col min="11020" max="11020" width="7.1640625" style="90" bestFit="1" customWidth="1"/>
    <col min="11021" max="11030" width="8.83203125" style="90" customWidth="1"/>
    <col min="11031" max="11031" width="10" style="90" bestFit="1" customWidth="1"/>
    <col min="11032" max="11255" width="8.83203125" style="90" customWidth="1"/>
    <col min="11256" max="11256" width="7.83203125" style="90" customWidth="1"/>
    <col min="11257" max="11257" width="7.5" style="90" customWidth="1"/>
    <col min="11258" max="11258" width="9" style="90" customWidth="1"/>
    <col min="11259" max="11259" width="8.33203125" style="90" customWidth="1"/>
    <col min="11260" max="11262" width="8.5" style="90" bestFit="1" customWidth="1"/>
    <col min="11263" max="11263" width="10" style="90" bestFit="1" customWidth="1"/>
    <col min="11264" max="11264" width="8.1640625" style="90" bestFit="1" customWidth="1"/>
    <col min="11265" max="11266" width="8.5" style="90" bestFit="1" customWidth="1"/>
    <col min="11267" max="11267" width="6" style="90" bestFit="1" customWidth="1"/>
    <col min="11268" max="11268" width="8.83203125" style="90" customWidth="1"/>
    <col min="11269" max="11269" width="8.5" style="90" bestFit="1" customWidth="1"/>
    <col min="11270" max="11270" width="7.1640625" style="90" bestFit="1" customWidth="1"/>
    <col min="11271" max="11271" width="4.5" style="90" bestFit="1" customWidth="1"/>
    <col min="11272" max="11272" width="5.5" style="90" bestFit="1" customWidth="1"/>
    <col min="11273" max="11275" width="6.1640625" style="90" bestFit="1" customWidth="1"/>
    <col min="11276" max="11276" width="7.1640625" style="90" bestFit="1" customWidth="1"/>
    <col min="11277" max="11286" width="8.83203125" style="90" customWidth="1"/>
    <col min="11287" max="11287" width="10" style="90" bestFit="1" customWidth="1"/>
    <col min="11288" max="11511" width="8.83203125" style="90" customWidth="1"/>
    <col min="11512" max="11512" width="7.83203125" style="90" customWidth="1"/>
    <col min="11513" max="11513" width="7.5" style="90" customWidth="1"/>
    <col min="11514" max="11514" width="9" style="90" customWidth="1"/>
    <col min="11515" max="11515" width="8.33203125" style="90" customWidth="1"/>
    <col min="11516" max="11518" width="8.5" style="90" bestFit="1" customWidth="1"/>
    <col min="11519" max="11519" width="10" style="90" bestFit="1" customWidth="1"/>
    <col min="11520" max="11520" width="8.1640625" style="90" bestFit="1" customWidth="1"/>
    <col min="11521" max="11522" width="8.5" style="90" bestFit="1" customWidth="1"/>
    <col min="11523" max="11523" width="6" style="90" bestFit="1" customWidth="1"/>
    <col min="11524" max="11524" width="8.83203125" style="90" customWidth="1"/>
    <col min="11525" max="11525" width="8.5" style="90" bestFit="1" customWidth="1"/>
    <col min="11526" max="11526" width="7.1640625" style="90" bestFit="1" customWidth="1"/>
    <col min="11527" max="11527" width="4.5" style="90" bestFit="1" customWidth="1"/>
    <col min="11528" max="11528" width="5.5" style="90" bestFit="1" customWidth="1"/>
    <col min="11529" max="11531" width="6.1640625" style="90" bestFit="1" customWidth="1"/>
    <col min="11532" max="11532" width="7.1640625" style="90" bestFit="1" customWidth="1"/>
    <col min="11533" max="11542" width="8.83203125" style="90" customWidth="1"/>
    <col min="11543" max="11543" width="10" style="90" bestFit="1" customWidth="1"/>
    <col min="11544" max="11767" width="8.83203125" style="90" customWidth="1"/>
    <col min="11768" max="11768" width="7.83203125" style="90" customWidth="1"/>
    <col min="11769" max="11769" width="7.5" style="90" customWidth="1"/>
    <col min="11770" max="11770" width="9" style="90" customWidth="1"/>
    <col min="11771" max="11771" width="8.33203125" style="90" customWidth="1"/>
    <col min="11772" max="11774" width="8.5" style="90" bestFit="1" customWidth="1"/>
    <col min="11775" max="11775" width="10" style="90" bestFit="1" customWidth="1"/>
    <col min="11776" max="11776" width="8.1640625" style="90" bestFit="1" customWidth="1"/>
    <col min="11777" max="11778" width="8.5" style="90" bestFit="1" customWidth="1"/>
    <col min="11779" max="11779" width="6" style="90" bestFit="1" customWidth="1"/>
    <col min="11780" max="11780" width="8.83203125" style="90" customWidth="1"/>
    <col min="11781" max="11781" width="8.5" style="90" bestFit="1" customWidth="1"/>
    <col min="11782" max="11782" width="7.1640625" style="90" bestFit="1" customWidth="1"/>
    <col min="11783" max="11783" width="4.5" style="90" bestFit="1" customWidth="1"/>
    <col min="11784" max="11784" width="5.5" style="90" bestFit="1" customWidth="1"/>
    <col min="11785" max="11787" width="6.1640625" style="90" bestFit="1" customWidth="1"/>
    <col min="11788" max="11788" width="7.1640625" style="90" bestFit="1" customWidth="1"/>
    <col min="11789" max="11798" width="8.83203125" style="90" customWidth="1"/>
    <col min="11799" max="11799" width="10" style="90" bestFit="1" customWidth="1"/>
    <col min="11800" max="12023" width="8.83203125" style="90" customWidth="1"/>
    <col min="12024" max="12024" width="7.83203125" style="90" customWidth="1"/>
    <col min="12025" max="12025" width="7.5" style="90" customWidth="1"/>
    <col min="12026" max="12026" width="9" style="90" customWidth="1"/>
    <col min="12027" max="12027" width="8.33203125" style="90" customWidth="1"/>
    <col min="12028" max="12030" width="8.5" style="90" bestFit="1" customWidth="1"/>
    <col min="12031" max="12031" width="10" style="90" bestFit="1" customWidth="1"/>
    <col min="12032" max="12032" width="8.1640625" style="90" bestFit="1" customWidth="1"/>
    <col min="12033" max="12034" width="8.5" style="90" bestFit="1" customWidth="1"/>
    <col min="12035" max="12035" width="6" style="90" bestFit="1" customWidth="1"/>
    <col min="12036" max="12036" width="8.83203125" style="90" customWidth="1"/>
    <col min="12037" max="12037" width="8.5" style="90" bestFit="1" customWidth="1"/>
    <col min="12038" max="12038" width="7.1640625" style="90" bestFit="1" customWidth="1"/>
    <col min="12039" max="12039" width="4.5" style="90" bestFit="1" customWidth="1"/>
    <col min="12040" max="12040" width="5.5" style="90" bestFit="1" customWidth="1"/>
    <col min="12041" max="12043" width="6.1640625" style="90" bestFit="1" customWidth="1"/>
    <col min="12044" max="12044" width="7.1640625" style="90" bestFit="1" customWidth="1"/>
    <col min="12045" max="12054" width="8.83203125" style="90" customWidth="1"/>
    <col min="12055" max="12055" width="10" style="90" bestFit="1" customWidth="1"/>
    <col min="12056" max="12279" width="8.83203125" style="90" customWidth="1"/>
    <col min="12280" max="12280" width="7.83203125" style="90" customWidth="1"/>
    <col min="12281" max="12281" width="7.5" style="90" customWidth="1"/>
    <col min="12282" max="12282" width="9" style="90" customWidth="1"/>
    <col min="12283" max="12283" width="8.33203125" style="90" customWidth="1"/>
    <col min="12284" max="12286" width="8.5" style="90" bestFit="1" customWidth="1"/>
    <col min="12287" max="12287" width="10" style="90" bestFit="1" customWidth="1"/>
    <col min="12288" max="12288" width="8.1640625" style="90" bestFit="1" customWidth="1"/>
    <col min="12289" max="12290" width="8.5" style="90" bestFit="1" customWidth="1"/>
    <col min="12291" max="12291" width="6" style="90" bestFit="1" customWidth="1"/>
    <col min="12292" max="12292" width="8.83203125" style="90" customWidth="1"/>
    <col min="12293" max="12293" width="8.5" style="90" bestFit="1" customWidth="1"/>
    <col min="12294" max="12294" width="7.1640625" style="90" bestFit="1" customWidth="1"/>
    <col min="12295" max="12295" width="4.5" style="90" bestFit="1" customWidth="1"/>
    <col min="12296" max="12296" width="5.5" style="90" bestFit="1" customWidth="1"/>
    <col min="12297" max="12299" width="6.1640625" style="90" bestFit="1" customWidth="1"/>
    <col min="12300" max="12300" width="7.1640625" style="90" bestFit="1" customWidth="1"/>
    <col min="12301" max="12310" width="8.83203125" style="90" customWidth="1"/>
    <col min="12311" max="12311" width="10" style="90" bestFit="1" customWidth="1"/>
    <col min="12312" max="12535" width="8.83203125" style="90" customWidth="1"/>
    <col min="12536" max="12536" width="7.83203125" style="90" customWidth="1"/>
    <col min="12537" max="12537" width="7.5" style="90" customWidth="1"/>
    <col min="12538" max="12538" width="9" style="90" customWidth="1"/>
    <col min="12539" max="12539" width="8.33203125" style="90" customWidth="1"/>
    <col min="12540" max="12542" width="8.5" style="90" bestFit="1" customWidth="1"/>
    <col min="12543" max="12543" width="10" style="90" bestFit="1" customWidth="1"/>
    <col min="12544" max="12544" width="8.1640625" style="90" bestFit="1" customWidth="1"/>
    <col min="12545" max="12546" width="8.5" style="90" bestFit="1" customWidth="1"/>
    <col min="12547" max="12547" width="6" style="90" bestFit="1" customWidth="1"/>
    <col min="12548" max="12548" width="8.83203125" style="90" customWidth="1"/>
    <col min="12549" max="12549" width="8.5" style="90" bestFit="1" customWidth="1"/>
    <col min="12550" max="12550" width="7.1640625" style="90" bestFit="1" customWidth="1"/>
    <col min="12551" max="12551" width="4.5" style="90" bestFit="1" customWidth="1"/>
    <col min="12552" max="12552" width="5.5" style="90" bestFit="1" customWidth="1"/>
    <col min="12553" max="12555" width="6.1640625" style="90" bestFit="1" customWidth="1"/>
    <col min="12556" max="12556" width="7.1640625" style="90" bestFit="1" customWidth="1"/>
    <col min="12557" max="12566" width="8.83203125" style="90" customWidth="1"/>
    <col min="12567" max="12567" width="10" style="90" bestFit="1" customWidth="1"/>
    <col min="12568" max="12791" width="8.83203125" style="90" customWidth="1"/>
    <col min="12792" max="12792" width="7.83203125" style="90" customWidth="1"/>
    <col min="12793" max="12793" width="7.5" style="90" customWidth="1"/>
    <col min="12794" max="12794" width="9" style="90" customWidth="1"/>
    <col min="12795" max="12795" width="8.33203125" style="90" customWidth="1"/>
    <col min="12796" max="12798" width="8.5" style="90" bestFit="1" customWidth="1"/>
    <col min="12799" max="12799" width="10" style="90" bestFit="1" customWidth="1"/>
    <col min="12800" max="12800" width="8.1640625" style="90" bestFit="1" customWidth="1"/>
    <col min="12801" max="12802" width="8.5" style="90" bestFit="1" customWidth="1"/>
    <col min="12803" max="12803" width="6" style="90" bestFit="1" customWidth="1"/>
    <col min="12804" max="12804" width="8.83203125" style="90" customWidth="1"/>
    <col min="12805" max="12805" width="8.5" style="90" bestFit="1" customWidth="1"/>
    <col min="12806" max="12806" width="7.1640625" style="90" bestFit="1" customWidth="1"/>
    <col min="12807" max="12807" width="4.5" style="90" bestFit="1" customWidth="1"/>
    <col min="12808" max="12808" width="5.5" style="90" bestFit="1" customWidth="1"/>
    <col min="12809" max="12811" width="6.1640625" style="90" bestFit="1" customWidth="1"/>
    <col min="12812" max="12812" width="7.1640625" style="90" bestFit="1" customWidth="1"/>
    <col min="12813" max="12822" width="8.83203125" style="90" customWidth="1"/>
    <col min="12823" max="12823" width="10" style="90" bestFit="1" customWidth="1"/>
    <col min="12824" max="13047" width="8.83203125" style="90" customWidth="1"/>
    <col min="13048" max="13048" width="7.83203125" style="90" customWidth="1"/>
    <col min="13049" max="13049" width="7.5" style="90" customWidth="1"/>
    <col min="13050" max="13050" width="9" style="90" customWidth="1"/>
    <col min="13051" max="13051" width="8.33203125" style="90" customWidth="1"/>
    <col min="13052" max="13054" width="8.5" style="90" bestFit="1" customWidth="1"/>
    <col min="13055" max="13055" width="10" style="90" bestFit="1" customWidth="1"/>
    <col min="13056" max="13056" width="8.1640625" style="90" bestFit="1" customWidth="1"/>
    <col min="13057" max="13058" width="8.5" style="90" bestFit="1" customWidth="1"/>
    <col min="13059" max="13059" width="6" style="90" bestFit="1" customWidth="1"/>
    <col min="13060" max="13060" width="8.83203125" style="90" customWidth="1"/>
    <col min="13061" max="13061" width="8.5" style="90" bestFit="1" customWidth="1"/>
    <col min="13062" max="13062" width="7.1640625" style="90" bestFit="1" customWidth="1"/>
    <col min="13063" max="13063" width="4.5" style="90" bestFit="1" customWidth="1"/>
    <col min="13064" max="13064" width="5.5" style="90" bestFit="1" customWidth="1"/>
    <col min="13065" max="13067" width="6.1640625" style="90" bestFit="1" customWidth="1"/>
    <col min="13068" max="13068" width="7.1640625" style="90" bestFit="1" customWidth="1"/>
    <col min="13069" max="13078" width="8.83203125" style="90" customWidth="1"/>
    <col min="13079" max="13079" width="10" style="90" bestFit="1" customWidth="1"/>
    <col min="13080" max="13303" width="8.83203125" style="90" customWidth="1"/>
    <col min="13304" max="13304" width="7.83203125" style="90" customWidth="1"/>
    <col min="13305" max="13305" width="7.5" style="90" customWidth="1"/>
    <col min="13306" max="13306" width="9" style="90" customWidth="1"/>
    <col min="13307" max="13307" width="8.33203125" style="90" customWidth="1"/>
    <col min="13308" max="13310" width="8.5" style="90" bestFit="1" customWidth="1"/>
    <col min="13311" max="13311" width="10" style="90" bestFit="1" customWidth="1"/>
    <col min="13312" max="13312" width="8.1640625" style="90" bestFit="1" customWidth="1"/>
    <col min="13313" max="13314" width="8.5" style="90" bestFit="1" customWidth="1"/>
    <col min="13315" max="13315" width="6" style="90" bestFit="1" customWidth="1"/>
    <col min="13316" max="13316" width="8.83203125" style="90" customWidth="1"/>
    <col min="13317" max="13317" width="8.5" style="90" bestFit="1" customWidth="1"/>
    <col min="13318" max="13318" width="7.1640625" style="90" bestFit="1" customWidth="1"/>
    <col min="13319" max="13319" width="4.5" style="90" bestFit="1" customWidth="1"/>
    <col min="13320" max="13320" width="5.5" style="90" bestFit="1" customWidth="1"/>
    <col min="13321" max="13323" width="6.1640625" style="90" bestFit="1" customWidth="1"/>
    <col min="13324" max="13324" width="7.1640625" style="90" bestFit="1" customWidth="1"/>
    <col min="13325" max="13334" width="8.83203125" style="90" customWidth="1"/>
    <col min="13335" max="13335" width="10" style="90" bestFit="1" customWidth="1"/>
    <col min="13336" max="13559" width="8.83203125" style="90" customWidth="1"/>
    <col min="13560" max="13560" width="7.83203125" style="90" customWidth="1"/>
    <col min="13561" max="13561" width="7.5" style="90" customWidth="1"/>
    <col min="13562" max="13562" width="9" style="90" customWidth="1"/>
    <col min="13563" max="13563" width="8.33203125" style="90" customWidth="1"/>
    <col min="13564" max="13566" width="8.5" style="90" bestFit="1" customWidth="1"/>
    <col min="13567" max="13567" width="10" style="90" bestFit="1" customWidth="1"/>
    <col min="13568" max="13568" width="8.1640625" style="90" bestFit="1" customWidth="1"/>
    <col min="13569" max="13570" width="8.5" style="90" bestFit="1" customWidth="1"/>
    <col min="13571" max="13571" width="6" style="90" bestFit="1" customWidth="1"/>
    <col min="13572" max="13572" width="8.83203125" style="90" customWidth="1"/>
    <col min="13573" max="13573" width="8.5" style="90" bestFit="1" customWidth="1"/>
    <col min="13574" max="13574" width="7.1640625" style="90" bestFit="1" customWidth="1"/>
    <col min="13575" max="13575" width="4.5" style="90" bestFit="1" customWidth="1"/>
    <col min="13576" max="13576" width="5.5" style="90" bestFit="1" customWidth="1"/>
    <col min="13577" max="13579" width="6.1640625" style="90" bestFit="1" customWidth="1"/>
    <col min="13580" max="13580" width="7.1640625" style="90" bestFit="1" customWidth="1"/>
    <col min="13581" max="13590" width="8.83203125" style="90" customWidth="1"/>
    <col min="13591" max="13591" width="10" style="90" bestFit="1" customWidth="1"/>
    <col min="13592" max="13815" width="8.83203125" style="90" customWidth="1"/>
    <col min="13816" max="13816" width="7.83203125" style="90" customWidth="1"/>
    <col min="13817" max="13817" width="7.5" style="90" customWidth="1"/>
    <col min="13818" max="13818" width="9" style="90" customWidth="1"/>
    <col min="13819" max="13819" width="8.33203125" style="90" customWidth="1"/>
    <col min="13820" max="13822" width="8.5" style="90" bestFit="1" customWidth="1"/>
    <col min="13823" max="13823" width="10" style="90" bestFit="1" customWidth="1"/>
    <col min="13824" max="13824" width="8.1640625" style="90" bestFit="1" customWidth="1"/>
    <col min="13825" max="13826" width="8.5" style="90" bestFit="1" customWidth="1"/>
    <col min="13827" max="13827" width="6" style="90" bestFit="1" customWidth="1"/>
    <col min="13828" max="13828" width="8.83203125" style="90" customWidth="1"/>
    <col min="13829" max="13829" width="8.5" style="90" bestFit="1" customWidth="1"/>
    <col min="13830" max="13830" width="7.1640625" style="90" bestFit="1" customWidth="1"/>
    <col min="13831" max="13831" width="4.5" style="90" bestFit="1" customWidth="1"/>
    <col min="13832" max="13832" width="5.5" style="90" bestFit="1" customWidth="1"/>
    <col min="13833" max="13835" width="6.1640625" style="90" bestFit="1" customWidth="1"/>
    <col min="13836" max="13836" width="7.1640625" style="90" bestFit="1" customWidth="1"/>
    <col min="13837" max="13846" width="8.83203125" style="90" customWidth="1"/>
    <col min="13847" max="13847" width="10" style="90" bestFit="1" customWidth="1"/>
    <col min="13848" max="14071" width="8.83203125" style="90" customWidth="1"/>
    <col min="14072" max="14072" width="7.83203125" style="90" customWidth="1"/>
    <col min="14073" max="14073" width="7.5" style="90" customWidth="1"/>
    <col min="14074" max="14074" width="9" style="90" customWidth="1"/>
    <col min="14075" max="14075" width="8.33203125" style="90" customWidth="1"/>
    <col min="14076" max="14078" width="8.5" style="90" bestFit="1" customWidth="1"/>
    <col min="14079" max="14079" width="10" style="90" bestFit="1" customWidth="1"/>
    <col min="14080" max="14080" width="8.1640625" style="90" bestFit="1" customWidth="1"/>
    <col min="14081" max="14082" width="8.5" style="90" bestFit="1" customWidth="1"/>
    <col min="14083" max="14083" width="6" style="90" bestFit="1" customWidth="1"/>
    <col min="14084" max="14084" width="8.83203125" style="90" customWidth="1"/>
    <col min="14085" max="14085" width="8.5" style="90" bestFit="1" customWidth="1"/>
    <col min="14086" max="14086" width="7.1640625" style="90" bestFit="1" customWidth="1"/>
    <col min="14087" max="14087" width="4.5" style="90" bestFit="1" customWidth="1"/>
    <col min="14088" max="14088" width="5.5" style="90" bestFit="1" customWidth="1"/>
    <col min="14089" max="14091" width="6.1640625" style="90" bestFit="1" customWidth="1"/>
    <col min="14092" max="14092" width="7.1640625" style="90" bestFit="1" customWidth="1"/>
    <col min="14093" max="14102" width="8.83203125" style="90" customWidth="1"/>
    <col min="14103" max="14103" width="10" style="90" bestFit="1" customWidth="1"/>
    <col min="14104" max="14327" width="8.83203125" style="90" customWidth="1"/>
    <col min="14328" max="14328" width="7.83203125" style="90" customWidth="1"/>
    <col min="14329" max="14329" width="7.5" style="90" customWidth="1"/>
    <col min="14330" max="14330" width="9" style="90" customWidth="1"/>
    <col min="14331" max="14331" width="8.33203125" style="90" customWidth="1"/>
    <col min="14332" max="14334" width="8.5" style="90" bestFit="1" customWidth="1"/>
    <col min="14335" max="14335" width="10" style="90" bestFit="1" customWidth="1"/>
    <col min="14336" max="14336" width="8.1640625" style="90" bestFit="1" customWidth="1"/>
    <col min="14337" max="14338" width="8.5" style="90" bestFit="1" customWidth="1"/>
    <col min="14339" max="14339" width="6" style="90" bestFit="1" customWidth="1"/>
    <col min="14340" max="14340" width="8.83203125" style="90" customWidth="1"/>
    <col min="14341" max="14341" width="8.5" style="90" bestFit="1" customWidth="1"/>
    <col min="14342" max="14342" width="7.1640625" style="90" bestFit="1" customWidth="1"/>
    <col min="14343" max="14343" width="4.5" style="90" bestFit="1" customWidth="1"/>
    <col min="14344" max="14344" width="5.5" style="90" bestFit="1" customWidth="1"/>
    <col min="14345" max="14347" width="6.1640625" style="90" bestFit="1" customWidth="1"/>
    <col min="14348" max="14348" width="7.1640625" style="90" bestFit="1" customWidth="1"/>
    <col min="14349" max="14358" width="8.83203125" style="90" customWidth="1"/>
    <col min="14359" max="14359" width="10" style="90" bestFit="1" customWidth="1"/>
    <col min="14360" max="14583" width="8.83203125" style="90" customWidth="1"/>
    <col min="14584" max="14584" width="7.83203125" style="90" customWidth="1"/>
    <col min="14585" max="14585" width="7.5" style="90" customWidth="1"/>
    <col min="14586" max="14586" width="9" style="90" customWidth="1"/>
    <col min="14587" max="14587" width="8.33203125" style="90" customWidth="1"/>
    <col min="14588" max="14590" width="8.5" style="90" bestFit="1" customWidth="1"/>
    <col min="14591" max="14591" width="10" style="90" bestFit="1" customWidth="1"/>
    <col min="14592" max="14592" width="8.1640625" style="90" bestFit="1" customWidth="1"/>
    <col min="14593" max="14594" width="8.5" style="90" bestFit="1" customWidth="1"/>
    <col min="14595" max="14595" width="6" style="90" bestFit="1" customWidth="1"/>
    <col min="14596" max="14596" width="8.83203125" style="90" customWidth="1"/>
    <col min="14597" max="14597" width="8.5" style="90" bestFit="1" customWidth="1"/>
    <col min="14598" max="14598" width="7.1640625" style="90" bestFit="1" customWidth="1"/>
    <col min="14599" max="14599" width="4.5" style="90" bestFit="1" customWidth="1"/>
    <col min="14600" max="14600" width="5.5" style="90" bestFit="1" customWidth="1"/>
    <col min="14601" max="14603" width="6.1640625" style="90" bestFit="1" customWidth="1"/>
    <col min="14604" max="14604" width="7.1640625" style="90" bestFit="1" customWidth="1"/>
    <col min="14605" max="14614" width="8.83203125" style="90" customWidth="1"/>
    <col min="14615" max="14615" width="10" style="90" bestFit="1" customWidth="1"/>
    <col min="14616" max="14839" width="8.83203125" style="90" customWidth="1"/>
    <col min="14840" max="14840" width="7.83203125" style="90" customWidth="1"/>
    <col min="14841" max="14841" width="7.5" style="90" customWidth="1"/>
    <col min="14842" max="14842" width="9" style="90" customWidth="1"/>
    <col min="14843" max="14843" width="8.33203125" style="90" customWidth="1"/>
    <col min="14844" max="14846" width="8.5" style="90" bestFit="1" customWidth="1"/>
    <col min="14847" max="14847" width="10" style="90" bestFit="1" customWidth="1"/>
    <col min="14848" max="14848" width="8.1640625" style="90" bestFit="1" customWidth="1"/>
    <col min="14849" max="14850" width="8.5" style="90" bestFit="1" customWidth="1"/>
    <col min="14851" max="14851" width="6" style="90" bestFit="1" customWidth="1"/>
    <col min="14852" max="14852" width="8.83203125" style="90" customWidth="1"/>
    <col min="14853" max="14853" width="8.5" style="90" bestFit="1" customWidth="1"/>
    <col min="14854" max="14854" width="7.1640625" style="90" bestFit="1" customWidth="1"/>
    <col min="14855" max="14855" width="4.5" style="90" bestFit="1" customWidth="1"/>
    <col min="14856" max="14856" width="5.5" style="90" bestFit="1" customWidth="1"/>
    <col min="14857" max="14859" width="6.1640625" style="90" bestFit="1" customWidth="1"/>
    <col min="14860" max="14860" width="7.1640625" style="90" bestFit="1" customWidth="1"/>
    <col min="14861" max="14870" width="8.83203125" style="90" customWidth="1"/>
    <col min="14871" max="14871" width="10" style="90" bestFit="1" customWidth="1"/>
    <col min="14872" max="15095" width="8.83203125" style="90" customWidth="1"/>
    <col min="15096" max="15096" width="7.83203125" style="90" customWidth="1"/>
    <col min="15097" max="15097" width="7.5" style="90" customWidth="1"/>
    <col min="15098" max="15098" width="9" style="90" customWidth="1"/>
    <col min="15099" max="15099" width="8.33203125" style="90" customWidth="1"/>
    <col min="15100" max="15102" width="8.5" style="90" bestFit="1" customWidth="1"/>
    <col min="15103" max="15103" width="10" style="90" bestFit="1" customWidth="1"/>
    <col min="15104" max="15104" width="8.1640625" style="90" bestFit="1" customWidth="1"/>
    <col min="15105" max="15106" width="8.5" style="90" bestFit="1" customWidth="1"/>
    <col min="15107" max="15107" width="6" style="90" bestFit="1" customWidth="1"/>
    <col min="15108" max="15108" width="8.83203125" style="90" customWidth="1"/>
    <col min="15109" max="15109" width="8.5" style="90" bestFit="1" customWidth="1"/>
    <col min="15110" max="15110" width="7.1640625" style="90" bestFit="1" customWidth="1"/>
    <col min="15111" max="15111" width="4.5" style="90" bestFit="1" customWidth="1"/>
    <col min="15112" max="15112" width="5.5" style="90" bestFit="1" customWidth="1"/>
    <col min="15113" max="15115" width="6.1640625" style="90" bestFit="1" customWidth="1"/>
    <col min="15116" max="15116" width="7.1640625" style="90" bestFit="1" customWidth="1"/>
    <col min="15117" max="15126" width="8.83203125" style="90" customWidth="1"/>
    <col min="15127" max="15127" width="10" style="90" bestFit="1" customWidth="1"/>
    <col min="15128" max="15351" width="8.83203125" style="90" customWidth="1"/>
    <col min="15352" max="15352" width="7.83203125" style="90" customWidth="1"/>
    <col min="15353" max="15353" width="7.5" style="90" customWidth="1"/>
    <col min="15354" max="15354" width="9" style="90" customWidth="1"/>
    <col min="15355" max="15355" width="8.33203125" style="90" customWidth="1"/>
    <col min="15356" max="15358" width="8.5" style="90" bestFit="1" customWidth="1"/>
    <col min="15359" max="15359" width="10" style="90" bestFit="1" customWidth="1"/>
    <col min="15360" max="15360" width="8.1640625" style="90" bestFit="1" customWidth="1"/>
    <col min="15361" max="15362" width="8.5" style="90" bestFit="1" customWidth="1"/>
    <col min="15363" max="15363" width="6" style="90" bestFit="1" customWidth="1"/>
    <col min="15364" max="15364" width="8.83203125" style="90" customWidth="1"/>
    <col min="15365" max="15365" width="8.5" style="90" bestFit="1" customWidth="1"/>
    <col min="15366" max="15366" width="7.1640625" style="90" bestFit="1" customWidth="1"/>
    <col min="15367" max="15367" width="4.5" style="90" bestFit="1" customWidth="1"/>
    <col min="15368" max="15368" width="5.5" style="90" bestFit="1" customWidth="1"/>
    <col min="15369" max="15371" width="6.1640625" style="90" bestFit="1" customWidth="1"/>
    <col min="15372" max="15372" width="7.1640625" style="90" bestFit="1" customWidth="1"/>
    <col min="15373" max="15382" width="8.83203125" style="90" customWidth="1"/>
    <col min="15383" max="15383" width="10" style="90" bestFit="1" customWidth="1"/>
    <col min="15384" max="15607" width="8.83203125" style="90" customWidth="1"/>
    <col min="15608" max="15608" width="7.83203125" style="90" customWidth="1"/>
    <col min="15609" max="15609" width="7.5" style="90" customWidth="1"/>
    <col min="15610" max="15610" width="9" style="90" customWidth="1"/>
    <col min="15611" max="15611" width="8.33203125" style="90" customWidth="1"/>
    <col min="15612" max="15614" width="8.5" style="90" bestFit="1" customWidth="1"/>
    <col min="15615" max="15615" width="10" style="90" bestFit="1" customWidth="1"/>
    <col min="15616" max="15616" width="8.1640625" style="90" bestFit="1" customWidth="1"/>
    <col min="15617" max="15618" width="8.5" style="90" bestFit="1" customWidth="1"/>
    <col min="15619" max="15619" width="6" style="90" bestFit="1" customWidth="1"/>
    <col min="15620" max="15620" width="8.83203125" style="90" customWidth="1"/>
    <col min="15621" max="15621" width="8.5" style="90" bestFit="1" customWidth="1"/>
    <col min="15622" max="15622" width="7.1640625" style="90" bestFit="1" customWidth="1"/>
    <col min="15623" max="15623" width="4.5" style="90" bestFit="1" customWidth="1"/>
    <col min="15624" max="15624" width="5.5" style="90" bestFit="1" customWidth="1"/>
    <col min="15625" max="15627" width="6.1640625" style="90" bestFit="1" customWidth="1"/>
    <col min="15628" max="15628" width="7.1640625" style="90" bestFit="1" customWidth="1"/>
    <col min="15629" max="15638" width="8.83203125" style="90" customWidth="1"/>
    <col min="15639" max="15639" width="10" style="90" bestFit="1" customWidth="1"/>
    <col min="15640" max="15863" width="8.83203125" style="90" customWidth="1"/>
    <col min="15864" max="15864" width="7.83203125" style="90" customWidth="1"/>
    <col min="15865" max="15865" width="7.5" style="90" customWidth="1"/>
    <col min="15866" max="15866" width="9" style="90" customWidth="1"/>
    <col min="15867" max="15867" width="8.33203125" style="90" customWidth="1"/>
    <col min="15868" max="15870" width="8.5" style="90" bestFit="1" customWidth="1"/>
    <col min="15871" max="15871" width="10" style="90" bestFit="1" customWidth="1"/>
    <col min="15872" max="15872" width="8.1640625" style="90" bestFit="1" customWidth="1"/>
    <col min="15873" max="15874" width="8.5" style="90" bestFit="1" customWidth="1"/>
    <col min="15875" max="15875" width="6" style="90" bestFit="1" customWidth="1"/>
    <col min="15876" max="15876" width="8.83203125" style="90" customWidth="1"/>
    <col min="15877" max="15877" width="8.5" style="90" bestFit="1" customWidth="1"/>
    <col min="15878" max="15878" width="7.1640625" style="90" bestFit="1" customWidth="1"/>
    <col min="15879" max="15879" width="4.5" style="90" bestFit="1" customWidth="1"/>
    <col min="15880" max="15880" width="5.5" style="90" bestFit="1" customWidth="1"/>
    <col min="15881" max="15883" width="6.1640625" style="90" bestFit="1" customWidth="1"/>
    <col min="15884" max="15884" width="7.1640625" style="90" bestFit="1" customWidth="1"/>
    <col min="15885" max="15894" width="8.83203125" style="90" customWidth="1"/>
    <col min="15895" max="15895" width="10" style="90" bestFit="1" customWidth="1"/>
    <col min="15896" max="16119" width="8.83203125" style="90" customWidth="1"/>
    <col min="16120" max="16120" width="7.83203125" style="90" customWidth="1"/>
    <col min="16121" max="16121" width="7.5" style="90" customWidth="1"/>
    <col min="16122" max="16122" width="9" style="90" customWidth="1"/>
    <col min="16123" max="16123" width="8.33203125" style="90" customWidth="1"/>
    <col min="16124" max="16126" width="8.5" style="90" bestFit="1" customWidth="1"/>
    <col min="16127" max="16127" width="10" style="90" bestFit="1" customWidth="1"/>
    <col min="16128" max="16128" width="8.1640625" style="90" bestFit="1" customWidth="1"/>
    <col min="16129" max="16130" width="8.5" style="90" bestFit="1" customWidth="1"/>
    <col min="16131" max="16131" width="6" style="90" bestFit="1" customWidth="1"/>
    <col min="16132" max="16132" width="8.83203125" style="90" customWidth="1"/>
    <col min="16133" max="16133" width="8.5" style="90" bestFit="1" customWidth="1"/>
    <col min="16134" max="16134" width="7.1640625" style="90" bestFit="1" customWidth="1"/>
    <col min="16135" max="16135" width="4.5" style="90" bestFit="1" customWidth="1"/>
    <col min="16136" max="16136" width="5.5" style="90" bestFit="1" customWidth="1"/>
    <col min="16137" max="16139" width="6.1640625" style="90" bestFit="1" customWidth="1"/>
    <col min="16140" max="16140" width="7.1640625" style="90" bestFit="1" customWidth="1"/>
    <col min="16141" max="16150" width="8.83203125" style="90" customWidth="1"/>
    <col min="16151" max="16151" width="10" style="90" bestFit="1" customWidth="1"/>
    <col min="16152" max="16384" width="8.83203125" style="90" customWidth="1"/>
  </cols>
  <sheetData>
    <row r="1" spans="2:20" s="89" customFormat="1" ht="14" customHeight="1"/>
    <row r="2" spans="2:20" s="89" customFormat="1" ht="14" customHeight="1">
      <c r="B2" s="93" t="s">
        <v>145</v>
      </c>
      <c r="C2" s="94">
        <f>PI()/180</f>
        <v>1.7453292519943295E-2</v>
      </c>
      <c r="F2" s="113" t="s">
        <v>146</v>
      </c>
      <c r="G2" s="114">
        <f>'Illumination (NS)'!C21</f>
        <v>173.14612832863733</v>
      </c>
      <c r="H2" s="115"/>
      <c r="I2" s="116"/>
      <c r="J2" s="117"/>
      <c r="L2" s="93" t="s">
        <v>145</v>
      </c>
      <c r="M2" s="94">
        <f>PI()/180</f>
        <v>1.7453292519943295E-2</v>
      </c>
      <c r="P2" s="113" t="s">
        <v>146</v>
      </c>
      <c r="Q2" s="114">
        <f>'Illumination (NS)'!M21</f>
        <v>173.14612832863733</v>
      </c>
      <c r="R2" s="115"/>
      <c r="S2" s="116"/>
      <c r="T2" s="117"/>
    </row>
    <row r="3" spans="2:20" s="89" customFormat="1" ht="14" customHeight="1">
      <c r="B3" s="95" t="s">
        <v>147</v>
      </c>
      <c r="C3" s="96">
        <f>('Visibility - Nearest Stars'!C10-2451545)/36525</f>
        <v>0.24386379192334018</v>
      </c>
      <c r="F3" s="118" t="s">
        <v>148</v>
      </c>
      <c r="G3" s="119">
        <v>200</v>
      </c>
      <c r="H3" s="119"/>
      <c r="I3" s="119" t="s">
        <v>149</v>
      </c>
      <c r="J3" s="120">
        <f>MOD(360-'Illumination (NS)'!G2+180,360)</f>
        <v>6.85387167136264</v>
      </c>
      <c r="L3" s="95" t="s">
        <v>147</v>
      </c>
      <c r="M3" s="96">
        <f>('Visibility - Nearest Stars'!C10-2451545)/36525</f>
        <v>0.24386379192334018</v>
      </c>
      <c r="P3" s="118" t="s">
        <v>148</v>
      </c>
      <c r="Q3" s="119">
        <v>200</v>
      </c>
      <c r="R3" s="119"/>
      <c r="S3" s="119" t="s">
        <v>149</v>
      </c>
      <c r="T3" s="120">
        <f>MOD(360-'Illumination (NS)'!Q2+180,360)</f>
        <v>6.85387167136264</v>
      </c>
    </row>
    <row r="4" spans="2:20" s="89" customFormat="1" ht="14" customHeight="1">
      <c r="B4" s="95" t="s">
        <v>150</v>
      </c>
      <c r="C4" s="96">
        <f>MOD(297.8502042+445267.1115168*$C$3-0.00163*POWER($C$3,2)+(POWER($C$3,3)/545868)-(POWER($C$3,4)/113065000),360)</f>
        <v>162.37634053079819</v>
      </c>
      <c r="F4" s="118" t="s">
        <v>151</v>
      </c>
      <c r="G4" s="119">
        <f>2/G3</f>
        <v>0.01</v>
      </c>
      <c r="H4" s="119"/>
      <c r="I4" s="119" t="s">
        <v>152</v>
      </c>
      <c r="J4" s="121">
        <f>COS(RADIANS(J3))</f>
        <v>0.99285374129365012</v>
      </c>
      <c r="L4" s="95" t="s">
        <v>150</v>
      </c>
      <c r="M4" s="96">
        <f>MOD(297.8502042+445267.1115168*$M$3-0.00163*POWER($M$3,2)+(POWER($M$3,3)/545868)-(POWER($M$3,4)/113065000),360)</f>
        <v>162.37634053079819</v>
      </c>
      <c r="P4" s="118" t="s">
        <v>151</v>
      </c>
      <c r="Q4" s="119">
        <f>2/Q3</f>
        <v>0.01</v>
      </c>
      <c r="R4" s="119"/>
      <c r="S4" s="119" t="s">
        <v>152</v>
      </c>
      <c r="T4" s="121">
        <f>COS(RADIANS(T3))</f>
        <v>0.99285374129365012</v>
      </c>
    </row>
    <row r="5" spans="2:20" s="89" customFormat="1" ht="14" customHeight="1">
      <c r="B5" s="95" t="s">
        <v>153</v>
      </c>
      <c r="C5" s="96">
        <f>MOD(357.5291092+35999.0502909*$C$3-0.0001536*POWER($C$3,2)+(POWER($C$3,3)/24490000),360)</f>
        <v>136.39400964396737</v>
      </c>
      <c r="F5" s="118"/>
      <c r="G5" s="119"/>
      <c r="H5" s="119"/>
      <c r="I5" s="119" t="s">
        <v>154</v>
      </c>
      <c r="J5" s="122">
        <f>ABS(J4)</f>
        <v>0.99285374129365012</v>
      </c>
      <c r="L5" s="95" t="s">
        <v>153</v>
      </c>
      <c r="M5" s="96">
        <f>MOD(357.5291092+35999.0502909*$M$3-0.0001536*POWER($M$3,2)+(POWER($M$3,3)/24490000),360)</f>
        <v>136.39400964396737</v>
      </c>
      <c r="P5" s="118"/>
      <c r="Q5" s="119"/>
      <c r="R5" s="119"/>
      <c r="S5" s="119" t="s">
        <v>154</v>
      </c>
      <c r="T5" s="122">
        <f>ABS(T4)</f>
        <v>0.99285374129365012</v>
      </c>
    </row>
    <row r="6" spans="2:20" s="89" customFormat="1" ht="14" customHeight="1">
      <c r="B6" s="95" t="s">
        <v>155</v>
      </c>
      <c r="C6" s="96">
        <f>MOD(134.9634114+477198.8676313*$C$3+0.008997*POWER($C$3,2)+(POWER($C$3,3)/69699)-(POWER($C$3,4)/14712000),360)</f>
        <v>226.48930874824873</v>
      </c>
      <c r="F6" s="123"/>
      <c r="G6" s="124"/>
      <c r="H6" s="124"/>
      <c r="I6" s="124" t="s">
        <v>156</v>
      </c>
      <c r="J6" s="125">
        <v>1</v>
      </c>
      <c r="L6" s="95" t="s">
        <v>155</v>
      </c>
      <c r="M6" s="96">
        <f>MOD(134.9634114+477198.8676313*$M$3+0.008997*POWER($M$3,2)+(POWER($M$3,3)/69699)-(POWER($M$3,4)/14712000),360)</f>
        <v>226.48930874824873</v>
      </c>
      <c r="P6" s="123"/>
      <c r="Q6" s="124"/>
      <c r="R6" s="124"/>
      <c r="S6" s="124" t="s">
        <v>156</v>
      </c>
      <c r="T6" s="125">
        <v>1</v>
      </c>
    </row>
    <row r="7" spans="2:20" s="89" customFormat="1" ht="14" customHeight="1">
      <c r="B7" s="95" t="s">
        <v>157</v>
      </c>
      <c r="C7" s="96">
        <f>180-C4-6.289*SIN($C$2*C6)+2.1*SIN($C$2*C5)-1.274*SIN($C$2*(2*C4-C6))-0.658*SIN($C$2*2*C4)-0.214*SIN($C$2*2*C6)-0.11*SIN($C$2*C4)</f>
        <v>22.50503940511685</v>
      </c>
      <c r="F7" s="118"/>
      <c r="G7" s="119"/>
      <c r="H7" s="119"/>
      <c r="I7" s="119"/>
      <c r="J7" s="122"/>
      <c r="L7" s="95" t="s">
        <v>157</v>
      </c>
      <c r="M7" s="96">
        <f>180-M4-6.289*SIN($M$2*M6)+2.1*SIN($M$2*M5)-1.274*SIN($M$2*(2*M4-M6))-0.658*SIN($M$2*2*M4)-0.214*SIN($M$2*2*M6)-0.11*SIN($M$2*M4)</f>
        <v>22.50503940511685</v>
      </c>
      <c r="P7" s="118"/>
      <c r="Q7" s="119"/>
      <c r="R7" s="119"/>
      <c r="S7" s="119"/>
      <c r="T7" s="122"/>
    </row>
    <row r="8" spans="2:20" s="89" customFormat="1" ht="14" customHeight="1">
      <c r="B8" s="97" t="s">
        <v>158</v>
      </c>
      <c r="C8" s="98">
        <f>(1+COS($C$2*C7))/2</f>
        <v>0.96192293515909622</v>
      </c>
      <c r="F8" s="126" t="s">
        <v>135</v>
      </c>
      <c r="G8" s="127" t="s">
        <v>159</v>
      </c>
      <c r="H8" s="127" t="s">
        <v>160</v>
      </c>
      <c r="I8" s="127" t="s">
        <v>161</v>
      </c>
      <c r="J8" s="128" t="s">
        <v>162</v>
      </c>
      <c r="L8" s="97" t="s">
        <v>158</v>
      </c>
      <c r="M8" s="98">
        <f>(1+COS($M$2*M7))/2</f>
        <v>0.96192293515909622</v>
      </c>
      <c r="P8" s="126" t="s">
        <v>135</v>
      </c>
      <c r="Q8" s="127" t="s">
        <v>159</v>
      </c>
      <c r="R8" s="127" t="s">
        <v>160</v>
      </c>
      <c r="S8" s="127" t="s">
        <v>161</v>
      </c>
      <c r="T8" s="128" t="s">
        <v>162</v>
      </c>
    </row>
    <row r="9" spans="2:20" s="89" customFormat="1" ht="14" customHeight="1">
      <c r="F9" s="129">
        <v>-1</v>
      </c>
      <c r="G9" s="130">
        <f t="shared" ref="G9:G72" si="0">IFERROR(IF(SQRT(1-(F9*F9)/($J$5*$J$5))&lt;0.05,0,SQRT(1-(F9*F9)/($J$5*$J$5))),0)</f>
        <v>0</v>
      </c>
      <c r="H9" s="130">
        <f t="shared" ref="H9:H72" si="1">CHOOSE(MATCH($J$3,degrees),IF(F9&lt;0,IFERROR(1-G9,1),0),0,0,IF(F9&gt;0,IFERROR(1-G9,1),0))</f>
        <v>1</v>
      </c>
      <c r="I9" s="130">
        <f t="shared" ref="I9:I72" si="2">CHOOSE(MATCH($J$3,degrees),IF(F9&lt;0,2*G9,2),IF(F9&lt;0,0,1-G9),IF(F9&gt;0,0,1-G9),IF(F9&gt;0,2*G9,2))</f>
        <v>0</v>
      </c>
      <c r="J9" s="121">
        <f t="shared" ref="J9:J72" si="3">CHOOSE(MATCH($J$3,degrees),IF(F9&lt;0,G9+1,2),IF(F9&lt;0,2,2*G9),IF(F9&gt;0,2,2*G9),IF(F9&gt;0,G9+1,2))</f>
        <v>1</v>
      </c>
      <c r="P9" s="129">
        <v>-1</v>
      </c>
      <c r="Q9" s="130">
        <f t="shared" ref="Q9:Q72" si="4">IFERROR(IF(SQRT(1-(P9*P9)/($T$5*$T$5))&lt;0.05,0,SQRT(1-(P9*P9)/($T$5*$T$5))),0)</f>
        <v>0</v>
      </c>
      <c r="R9" s="130">
        <f t="shared" ref="R9:R72" si="5">CHOOSE(MATCH($T$3,degrees),IF(P9&lt;0,IFERROR(1-Q9,1),0),0,0,IF(P9&gt;0,IFERROR(1-Q9,1),0))</f>
        <v>1</v>
      </c>
      <c r="S9" s="130">
        <f t="shared" ref="S9:S72" si="6">CHOOSE(MATCH($T$3,degrees),IF(P9&lt;0,2*Q9,2),IF(P9&lt;0,0,1-Q9),IF(P9&gt;0,0,1-Q9),IF(P9&gt;0,2*Q9,2))</f>
        <v>0</v>
      </c>
      <c r="T9" s="121">
        <f t="shared" ref="T9:T72" si="7">CHOOSE(MATCH($T$3,degrees),IF(P9&lt;0,Q9+1,2),IF(P9&lt;0,2,2*Q9),IF(P9&gt;0,2,2*Q9),IF(P9&gt;0,Q9+1,2))</f>
        <v>1</v>
      </c>
    </row>
    <row r="10" spans="2:20" s="89" customFormat="1" ht="14" customHeight="1">
      <c r="F10" s="129">
        <f t="shared" ref="F10:F73" si="8">F9+$G$4</f>
        <v>-0.99</v>
      </c>
      <c r="G10" s="130">
        <f t="shared" si="0"/>
        <v>7.5764779501177215E-2</v>
      </c>
      <c r="H10" s="130">
        <f t="shared" si="1"/>
        <v>0.92423522049882278</v>
      </c>
      <c r="I10" s="130">
        <f t="shared" si="2"/>
        <v>0.15152955900235443</v>
      </c>
      <c r="J10" s="121">
        <f t="shared" si="3"/>
        <v>1.0757647795011773</v>
      </c>
      <c r="P10" s="129">
        <f t="shared" ref="P10:P73" si="9">P9+$Q$4</f>
        <v>-0.99</v>
      </c>
      <c r="Q10" s="130">
        <f t="shared" si="4"/>
        <v>7.5764779501177215E-2</v>
      </c>
      <c r="R10" s="130">
        <f t="shared" si="5"/>
        <v>0.92423522049882278</v>
      </c>
      <c r="S10" s="130">
        <f t="shared" si="6"/>
        <v>0.15152955900235443</v>
      </c>
      <c r="T10" s="121">
        <f t="shared" si="7"/>
        <v>1.0757647795011773</v>
      </c>
    </row>
    <row r="11" spans="2:20" s="89" customFormat="1" ht="16" customHeight="1">
      <c r="F11" s="129">
        <f t="shared" si="8"/>
        <v>-0.98</v>
      </c>
      <c r="G11" s="130">
        <f t="shared" si="0"/>
        <v>0.16038987375128008</v>
      </c>
      <c r="H11" s="130">
        <f t="shared" si="1"/>
        <v>0.83961012624871989</v>
      </c>
      <c r="I11" s="130">
        <f t="shared" si="2"/>
        <v>0.32077974750256016</v>
      </c>
      <c r="J11" s="121">
        <f t="shared" si="3"/>
        <v>1.1603898737512801</v>
      </c>
      <c r="P11" s="129">
        <f t="shared" si="9"/>
        <v>-0.98</v>
      </c>
      <c r="Q11" s="130">
        <f t="shared" si="4"/>
        <v>0.16038987375128008</v>
      </c>
      <c r="R11" s="130">
        <f t="shared" si="5"/>
        <v>0.83961012624871989</v>
      </c>
      <c r="S11" s="130">
        <f t="shared" si="6"/>
        <v>0.32077974750256016</v>
      </c>
      <c r="T11" s="121">
        <f t="shared" si="7"/>
        <v>1.1603898737512801</v>
      </c>
    </row>
    <row r="12" spans="2:20" s="89" customFormat="1" ht="16" customHeight="1">
      <c r="F12" s="129">
        <f t="shared" si="8"/>
        <v>-0.97</v>
      </c>
      <c r="G12" s="130">
        <f t="shared" si="0"/>
        <v>0.21332283504481631</v>
      </c>
      <c r="H12" s="130">
        <f t="shared" si="1"/>
        <v>0.78667716495518369</v>
      </c>
      <c r="I12" s="130">
        <f t="shared" si="2"/>
        <v>0.42664567008963261</v>
      </c>
      <c r="J12" s="121">
        <f t="shared" si="3"/>
        <v>1.2133228350448162</v>
      </c>
      <c r="P12" s="129">
        <f t="shared" si="9"/>
        <v>-0.97</v>
      </c>
      <c r="Q12" s="130">
        <f t="shared" si="4"/>
        <v>0.21332283504481631</v>
      </c>
      <c r="R12" s="130">
        <f t="shared" si="5"/>
        <v>0.78667716495518369</v>
      </c>
      <c r="S12" s="130">
        <f t="shared" si="6"/>
        <v>0.42664567008963261</v>
      </c>
      <c r="T12" s="121">
        <f t="shared" si="7"/>
        <v>1.2133228350448162</v>
      </c>
    </row>
    <row r="13" spans="2:20" s="89" customFormat="1" ht="16" customHeight="1">
      <c r="F13" s="129">
        <f t="shared" si="8"/>
        <v>-0.96</v>
      </c>
      <c r="G13" s="130">
        <f t="shared" si="0"/>
        <v>0.25511852708433613</v>
      </c>
      <c r="H13" s="130">
        <f t="shared" si="1"/>
        <v>0.74488147291566387</v>
      </c>
      <c r="I13" s="130">
        <f t="shared" si="2"/>
        <v>0.51023705416867227</v>
      </c>
      <c r="J13" s="121">
        <f t="shared" si="3"/>
        <v>1.2551185270843361</v>
      </c>
      <c r="P13" s="129">
        <f t="shared" si="9"/>
        <v>-0.96</v>
      </c>
      <c r="Q13" s="130">
        <f t="shared" si="4"/>
        <v>0.25511852708433613</v>
      </c>
      <c r="R13" s="130">
        <f t="shared" si="5"/>
        <v>0.74488147291566387</v>
      </c>
      <c r="S13" s="130">
        <f t="shared" si="6"/>
        <v>0.51023705416867227</v>
      </c>
      <c r="T13" s="121">
        <f t="shared" si="7"/>
        <v>1.2551185270843361</v>
      </c>
    </row>
    <row r="14" spans="2:20" s="89" customFormat="1" ht="16" customHeight="1">
      <c r="E14" s="91"/>
      <c r="F14" s="129">
        <f t="shared" si="8"/>
        <v>-0.95</v>
      </c>
      <c r="G14" s="130">
        <f t="shared" si="0"/>
        <v>0.29062244292607753</v>
      </c>
      <c r="H14" s="130">
        <f t="shared" si="1"/>
        <v>0.70937755707392247</v>
      </c>
      <c r="I14" s="130">
        <f t="shared" si="2"/>
        <v>0.58124488585215506</v>
      </c>
      <c r="J14" s="121">
        <f t="shared" si="3"/>
        <v>1.2906224429260775</v>
      </c>
      <c r="O14" s="135"/>
      <c r="P14" s="129">
        <f t="shared" si="9"/>
        <v>-0.95</v>
      </c>
      <c r="Q14" s="130">
        <f t="shared" si="4"/>
        <v>0.29062244292607753</v>
      </c>
      <c r="R14" s="130">
        <f t="shared" si="5"/>
        <v>0.70937755707392247</v>
      </c>
      <c r="S14" s="130">
        <f t="shared" si="6"/>
        <v>0.58124488585215506</v>
      </c>
      <c r="T14" s="121">
        <f t="shared" si="7"/>
        <v>1.2906224429260775</v>
      </c>
    </row>
    <row r="15" spans="2:20" s="89" customFormat="1" ht="16" customHeight="1">
      <c r="E15" s="91"/>
      <c r="F15" s="129">
        <f t="shared" si="8"/>
        <v>-0.94</v>
      </c>
      <c r="G15" s="130">
        <f t="shared" si="0"/>
        <v>0.32192305969513602</v>
      </c>
      <c r="H15" s="130">
        <f t="shared" si="1"/>
        <v>0.67807694030486398</v>
      </c>
      <c r="I15" s="130">
        <f t="shared" si="2"/>
        <v>0.64384611939027203</v>
      </c>
      <c r="J15" s="121">
        <f t="shared" si="3"/>
        <v>1.3219230596951359</v>
      </c>
      <c r="O15" s="135"/>
      <c r="P15" s="129">
        <f t="shared" si="9"/>
        <v>-0.94</v>
      </c>
      <c r="Q15" s="130">
        <f t="shared" si="4"/>
        <v>0.32192305969513602</v>
      </c>
      <c r="R15" s="130">
        <f t="shared" si="5"/>
        <v>0.67807694030486398</v>
      </c>
      <c r="S15" s="130">
        <f t="shared" si="6"/>
        <v>0.64384611939027203</v>
      </c>
      <c r="T15" s="121">
        <f t="shared" si="7"/>
        <v>1.3219230596951359</v>
      </c>
    </row>
    <row r="16" spans="2:20" s="89" customFormat="1" ht="16" customHeight="1">
      <c r="E16" s="91"/>
      <c r="F16" s="129">
        <f t="shared" si="8"/>
        <v>-0.92999999999999994</v>
      </c>
      <c r="G16" s="130">
        <f t="shared" si="0"/>
        <v>0.35014942375384822</v>
      </c>
      <c r="H16" s="130">
        <f t="shared" si="1"/>
        <v>0.64985057624615172</v>
      </c>
      <c r="I16" s="130">
        <f t="shared" si="2"/>
        <v>0.70029884750769644</v>
      </c>
      <c r="J16" s="121">
        <f t="shared" si="3"/>
        <v>1.3501494237538483</v>
      </c>
      <c r="O16" s="135"/>
      <c r="P16" s="129">
        <f t="shared" si="9"/>
        <v>-0.92999999999999994</v>
      </c>
      <c r="Q16" s="130">
        <f t="shared" si="4"/>
        <v>0.35014942375384822</v>
      </c>
      <c r="R16" s="130">
        <f t="shared" si="5"/>
        <v>0.64985057624615172</v>
      </c>
      <c r="S16" s="130">
        <f t="shared" si="6"/>
        <v>0.70029884750769644</v>
      </c>
      <c r="T16" s="121">
        <f t="shared" si="7"/>
        <v>1.3501494237538483</v>
      </c>
    </row>
    <row r="17" spans="2:20" s="89" customFormat="1" ht="16" customHeight="1">
      <c r="E17" s="91"/>
      <c r="F17" s="129">
        <f t="shared" si="8"/>
        <v>-0.91999999999999993</v>
      </c>
      <c r="G17" s="130">
        <f t="shared" si="0"/>
        <v>0.37599453733710375</v>
      </c>
      <c r="H17" s="130">
        <f t="shared" si="1"/>
        <v>0.62400546266289625</v>
      </c>
      <c r="I17" s="130">
        <f t="shared" si="2"/>
        <v>0.7519890746742075</v>
      </c>
      <c r="J17" s="121">
        <f t="shared" si="3"/>
        <v>1.3759945373371036</v>
      </c>
      <c r="O17" s="135"/>
      <c r="P17" s="129">
        <f t="shared" si="9"/>
        <v>-0.91999999999999993</v>
      </c>
      <c r="Q17" s="130">
        <f t="shared" si="4"/>
        <v>0.37599453733710375</v>
      </c>
      <c r="R17" s="130">
        <f t="shared" si="5"/>
        <v>0.62400546266289625</v>
      </c>
      <c r="S17" s="130">
        <f t="shared" si="6"/>
        <v>0.7519890746742075</v>
      </c>
      <c r="T17" s="121">
        <f t="shared" si="7"/>
        <v>1.3759945373371036</v>
      </c>
    </row>
    <row r="18" spans="2:20" s="89" customFormat="1" ht="16" customHeight="1">
      <c r="E18" s="91"/>
      <c r="F18" s="129">
        <f t="shared" si="8"/>
        <v>-0.90999999999999992</v>
      </c>
      <c r="G18" s="130">
        <f t="shared" si="0"/>
        <v>0.39992033684228939</v>
      </c>
      <c r="H18" s="130">
        <f t="shared" si="1"/>
        <v>0.60007966315771055</v>
      </c>
      <c r="I18" s="130">
        <f t="shared" si="2"/>
        <v>0.79984067368457878</v>
      </c>
      <c r="J18" s="121">
        <f t="shared" si="3"/>
        <v>1.3999203368422894</v>
      </c>
      <c r="O18" s="135"/>
      <c r="P18" s="129">
        <f t="shared" si="9"/>
        <v>-0.90999999999999992</v>
      </c>
      <c r="Q18" s="130">
        <f t="shared" si="4"/>
        <v>0.39992033684228939</v>
      </c>
      <c r="R18" s="130">
        <f t="shared" si="5"/>
        <v>0.60007966315771055</v>
      </c>
      <c r="S18" s="130">
        <f t="shared" si="6"/>
        <v>0.79984067368457878</v>
      </c>
      <c r="T18" s="121">
        <f t="shared" si="7"/>
        <v>1.3999203368422894</v>
      </c>
    </row>
    <row r="19" spans="2:20" s="89" customFormat="1" ht="16" customHeight="1">
      <c r="B19" s="99" t="s">
        <v>163</v>
      </c>
      <c r="C19" s="100">
        <v>2460438.64</v>
      </c>
      <c r="D19" s="89" t="s">
        <v>164</v>
      </c>
      <c r="E19" s="91"/>
      <c r="F19" s="129">
        <f t="shared" si="8"/>
        <v>-0.89999999999999991</v>
      </c>
      <c r="G19" s="130">
        <f t="shared" si="0"/>
        <v>0.42225320613735373</v>
      </c>
      <c r="H19" s="130">
        <f t="shared" si="1"/>
        <v>0.57774679386264627</v>
      </c>
      <c r="I19" s="130">
        <f t="shared" si="2"/>
        <v>0.84450641227470746</v>
      </c>
      <c r="J19" s="121">
        <f t="shared" si="3"/>
        <v>1.4222532061373538</v>
      </c>
      <c r="L19" s="99" t="s">
        <v>163</v>
      </c>
      <c r="M19" s="100">
        <v>2460438.64</v>
      </c>
      <c r="N19" s="89" t="s">
        <v>164</v>
      </c>
      <c r="O19" s="135"/>
      <c r="P19" s="129">
        <f t="shared" si="9"/>
        <v>-0.89999999999999991</v>
      </c>
      <c r="Q19" s="130">
        <f t="shared" si="4"/>
        <v>0.42225320613735373</v>
      </c>
      <c r="R19" s="130">
        <f t="shared" si="5"/>
        <v>0.57774679386264627</v>
      </c>
      <c r="S19" s="130">
        <f t="shared" si="6"/>
        <v>0.84450641227470746</v>
      </c>
      <c r="T19" s="121">
        <f t="shared" si="7"/>
        <v>1.4222532061373538</v>
      </c>
    </row>
    <row r="20" spans="2:20" s="89" customFormat="1" ht="16" customHeight="1">
      <c r="B20" s="101" t="s">
        <v>165</v>
      </c>
      <c r="C20" s="102">
        <f>(('Visibility - Nearest Stars'!C10-C19)/29.530588853)-INT(('Visibility - Nearest Stars'!C10-C19)/29.530588853)</f>
        <v>0.45664514402325163</v>
      </c>
      <c r="D20" s="89" t="str">
        <f>IF(C20&lt;0.5,"(before FM)","(after FM)")</f>
        <v>(before FM)</v>
      </c>
      <c r="E20" s="91"/>
      <c r="F20" s="129">
        <f t="shared" si="8"/>
        <v>-0.8899999999999999</v>
      </c>
      <c r="G20" s="130">
        <f t="shared" si="0"/>
        <v>0.44323399568062899</v>
      </c>
      <c r="H20" s="130">
        <f t="shared" si="1"/>
        <v>0.55676600431937096</v>
      </c>
      <c r="I20" s="130">
        <f t="shared" si="2"/>
        <v>0.88646799136125798</v>
      </c>
      <c r="J20" s="121">
        <f t="shared" si="3"/>
        <v>1.443233995680629</v>
      </c>
      <c r="L20" s="101" t="s">
        <v>165</v>
      </c>
      <c r="M20" s="102">
        <f>('Visibility - Nearest Stars'!C10-M19)/29.530588853</f>
        <v>0.45664514402325163</v>
      </c>
      <c r="N20" s="89" t="str">
        <f>IF(M20&lt;0.5,"(before FM)","(after FM)")</f>
        <v>(before FM)</v>
      </c>
      <c r="O20" s="135"/>
      <c r="P20" s="129">
        <f t="shared" si="9"/>
        <v>-0.8899999999999999</v>
      </c>
      <c r="Q20" s="130">
        <f t="shared" si="4"/>
        <v>0.44323399568062899</v>
      </c>
      <c r="R20" s="130">
        <f t="shared" si="5"/>
        <v>0.55676600431937096</v>
      </c>
      <c r="S20" s="130">
        <f t="shared" si="6"/>
        <v>0.88646799136125798</v>
      </c>
      <c r="T20" s="121">
        <f t="shared" si="7"/>
        <v>1.443233995680629</v>
      </c>
    </row>
    <row r="21" spans="2:20" s="89" customFormat="1" ht="16" customHeight="1">
      <c r="B21" s="97" t="s">
        <v>166</v>
      </c>
      <c r="C21" s="103">
        <f>IF(C20&lt;0.5,180*C8,360-180*C8)</f>
        <v>173.14612832863733</v>
      </c>
      <c r="E21" s="91"/>
      <c r="F21" s="129">
        <f t="shared" si="8"/>
        <v>-0.87999999999999989</v>
      </c>
      <c r="G21" s="130">
        <f t="shared" si="0"/>
        <v>0.46304653148606334</v>
      </c>
      <c r="H21" s="130">
        <f t="shared" si="1"/>
        <v>0.53695346851393666</v>
      </c>
      <c r="I21" s="130">
        <f t="shared" si="2"/>
        <v>0.92609306297212668</v>
      </c>
      <c r="J21" s="121">
        <f t="shared" si="3"/>
        <v>1.4630465314860635</v>
      </c>
      <c r="L21" s="97" t="s">
        <v>166</v>
      </c>
      <c r="M21" s="103">
        <f>IF(M20&lt;0.5,180*M8,360-180*M8)</f>
        <v>173.14612832863733</v>
      </c>
      <c r="O21" s="135"/>
      <c r="P21" s="129">
        <f t="shared" si="9"/>
        <v>-0.87999999999999989</v>
      </c>
      <c r="Q21" s="130">
        <f t="shared" si="4"/>
        <v>0.46304653148606334</v>
      </c>
      <c r="R21" s="130">
        <f t="shared" si="5"/>
        <v>0.53695346851393666</v>
      </c>
      <c r="S21" s="130">
        <f t="shared" si="6"/>
        <v>0.92609306297212668</v>
      </c>
      <c r="T21" s="121">
        <f t="shared" si="7"/>
        <v>1.4630465314860635</v>
      </c>
    </row>
    <row r="22" spans="2:20" s="89" customFormat="1" ht="16" customHeight="1">
      <c r="E22" s="91"/>
      <c r="F22" s="129">
        <f t="shared" si="8"/>
        <v>-0.86999999999999988</v>
      </c>
      <c r="G22" s="130">
        <f t="shared" si="0"/>
        <v>0.48183494713028946</v>
      </c>
      <c r="H22" s="130">
        <f t="shared" si="1"/>
        <v>0.5181650528697106</v>
      </c>
      <c r="I22" s="130">
        <f t="shared" si="2"/>
        <v>0.96366989426057892</v>
      </c>
      <c r="J22" s="121">
        <f t="shared" si="3"/>
        <v>1.4818349471302894</v>
      </c>
      <c r="O22" s="135"/>
      <c r="P22" s="129">
        <f t="shared" si="9"/>
        <v>-0.86999999999999988</v>
      </c>
      <c r="Q22" s="130">
        <f t="shared" si="4"/>
        <v>0.48183494713028946</v>
      </c>
      <c r="R22" s="130">
        <f t="shared" si="5"/>
        <v>0.5181650528697106</v>
      </c>
      <c r="S22" s="130">
        <f t="shared" si="6"/>
        <v>0.96366989426057892</v>
      </c>
      <c r="T22" s="121">
        <f t="shared" si="7"/>
        <v>1.4818349471302894</v>
      </c>
    </row>
    <row r="23" spans="2:20" s="89" customFormat="1" ht="16" customHeight="1">
      <c r="B23" s="104">
        <v>0</v>
      </c>
      <c r="C23" s="105">
        <v>0</v>
      </c>
      <c r="D23" s="106" t="s">
        <v>167</v>
      </c>
      <c r="F23" s="129">
        <f t="shared" si="8"/>
        <v>-0.85999999999999988</v>
      </c>
      <c r="G23" s="130">
        <f t="shared" si="0"/>
        <v>0.49971477143600695</v>
      </c>
      <c r="H23" s="130">
        <f t="shared" si="1"/>
        <v>0.50028522856399305</v>
      </c>
      <c r="I23" s="130">
        <f t="shared" si="2"/>
        <v>0.99942954287201391</v>
      </c>
      <c r="J23" s="121">
        <f t="shared" si="3"/>
        <v>1.4997147714360071</v>
      </c>
      <c r="L23" s="104">
        <v>0</v>
      </c>
      <c r="M23" s="105">
        <v>0</v>
      </c>
      <c r="N23" s="106" t="s">
        <v>167</v>
      </c>
      <c r="P23" s="129">
        <f t="shared" si="9"/>
        <v>-0.85999999999999988</v>
      </c>
      <c r="Q23" s="130">
        <f t="shared" si="4"/>
        <v>0.49971477143600695</v>
      </c>
      <c r="R23" s="130">
        <f t="shared" si="5"/>
        <v>0.50028522856399305</v>
      </c>
      <c r="S23" s="130">
        <f t="shared" si="6"/>
        <v>0.99942954287201391</v>
      </c>
      <c r="T23" s="121">
        <f t="shared" si="7"/>
        <v>1.4997147714360071</v>
      </c>
    </row>
    <row r="24" spans="2:20" s="89" customFormat="1" ht="16" customHeight="1">
      <c r="B24" s="107">
        <f t="shared" ref="B24:B31" si="10">B23+45</f>
        <v>45</v>
      </c>
      <c r="C24" s="108">
        <f t="shared" ref="C24:C31" si="11">B24-22.5</f>
        <v>22.5</v>
      </c>
      <c r="D24" s="109" t="s">
        <v>168</v>
      </c>
      <c r="F24" s="129">
        <f t="shared" si="8"/>
        <v>-0.84999999999999987</v>
      </c>
      <c r="G24" s="130">
        <f t="shared" si="0"/>
        <v>0.51678032070421298</v>
      </c>
      <c r="H24" s="130">
        <f t="shared" si="1"/>
        <v>0.48321967929578702</v>
      </c>
      <c r="I24" s="130">
        <f t="shared" si="2"/>
        <v>1.033560641408426</v>
      </c>
      <c r="J24" s="121">
        <f t="shared" si="3"/>
        <v>1.516780320704213</v>
      </c>
      <c r="L24" s="107">
        <f t="shared" ref="L24:L31" si="12">L23+45</f>
        <v>45</v>
      </c>
      <c r="M24" s="108">
        <f t="shared" ref="M24:M31" si="13">L24-22.5</f>
        <v>22.5</v>
      </c>
      <c r="N24" s="109" t="s">
        <v>168</v>
      </c>
      <c r="P24" s="129">
        <f t="shared" si="9"/>
        <v>-0.84999999999999987</v>
      </c>
      <c r="Q24" s="130">
        <f t="shared" si="4"/>
        <v>0.51678032070421298</v>
      </c>
      <c r="R24" s="130">
        <f t="shared" si="5"/>
        <v>0.48321967929578702</v>
      </c>
      <c r="S24" s="130">
        <f t="shared" si="6"/>
        <v>1.033560641408426</v>
      </c>
      <c r="T24" s="121">
        <f t="shared" si="7"/>
        <v>1.516780320704213</v>
      </c>
    </row>
    <row r="25" spans="2:20" s="89" customFormat="1" ht="16" customHeight="1">
      <c r="B25" s="107">
        <f t="shared" si="10"/>
        <v>90</v>
      </c>
      <c r="C25" s="108">
        <f t="shared" si="11"/>
        <v>67.5</v>
      </c>
      <c r="D25" s="109" t="s">
        <v>169</v>
      </c>
      <c r="F25" s="129">
        <f t="shared" si="8"/>
        <v>-0.83999999999999986</v>
      </c>
      <c r="G25" s="130">
        <f t="shared" si="0"/>
        <v>0.53310979873143849</v>
      </c>
      <c r="H25" s="130">
        <f t="shared" si="1"/>
        <v>0.46689020126856151</v>
      </c>
      <c r="I25" s="130">
        <f t="shared" si="2"/>
        <v>1.066219597462877</v>
      </c>
      <c r="J25" s="121">
        <f t="shared" si="3"/>
        <v>1.5331097987314384</v>
      </c>
      <c r="L25" s="107">
        <f t="shared" si="12"/>
        <v>90</v>
      </c>
      <c r="M25" s="108">
        <f t="shared" si="13"/>
        <v>67.5</v>
      </c>
      <c r="N25" s="109" t="s">
        <v>169</v>
      </c>
      <c r="P25" s="129">
        <f t="shared" si="9"/>
        <v>-0.83999999999999986</v>
      </c>
      <c r="Q25" s="130">
        <f t="shared" si="4"/>
        <v>0.53310979873143849</v>
      </c>
      <c r="R25" s="130">
        <f t="shared" si="5"/>
        <v>0.46689020126856151</v>
      </c>
      <c r="S25" s="130">
        <f t="shared" si="6"/>
        <v>1.066219597462877</v>
      </c>
      <c r="T25" s="121">
        <f t="shared" si="7"/>
        <v>1.5331097987314384</v>
      </c>
    </row>
    <row r="26" spans="2:20" s="89" customFormat="1" ht="16" customHeight="1">
      <c r="B26" s="107">
        <f t="shared" si="10"/>
        <v>135</v>
      </c>
      <c r="C26" s="108">
        <f t="shared" si="11"/>
        <v>112.5</v>
      </c>
      <c r="D26" s="109" t="s">
        <v>170</v>
      </c>
      <c r="F26" s="129">
        <f t="shared" si="8"/>
        <v>-0.82999999999999985</v>
      </c>
      <c r="G26" s="130">
        <f t="shared" si="0"/>
        <v>0.54876891830743946</v>
      </c>
      <c r="H26" s="130">
        <f t="shared" si="1"/>
        <v>0.45123108169256054</v>
      </c>
      <c r="I26" s="130">
        <f t="shared" si="2"/>
        <v>1.0975378366148789</v>
      </c>
      <c r="J26" s="121">
        <f t="shared" si="3"/>
        <v>1.5487689183074393</v>
      </c>
      <c r="L26" s="107">
        <f t="shared" si="12"/>
        <v>135</v>
      </c>
      <c r="M26" s="108">
        <f t="shared" si="13"/>
        <v>112.5</v>
      </c>
      <c r="N26" s="109" t="s">
        <v>170</v>
      </c>
      <c r="P26" s="129">
        <f t="shared" si="9"/>
        <v>-0.82999999999999985</v>
      </c>
      <c r="Q26" s="130">
        <f t="shared" si="4"/>
        <v>0.54876891830743946</v>
      </c>
      <c r="R26" s="130">
        <f t="shared" si="5"/>
        <v>0.45123108169256054</v>
      </c>
      <c r="S26" s="130">
        <f t="shared" si="6"/>
        <v>1.0975378366148789</v>
      </c>
      <c r="T26" s="121">
        <f t="shared" si="7"/>
        <v>1.5487689183074393</v>
      </c>
    </row>
    <row r="27" spans="2:20" s="89" customFormat="1" ht="16" customHeight="1">
      <c r="B27" s="107">
        <f t="shared" si="10"/>
        <v>180</v>
      </c>
      <c r="C27" s="108">
        <f t="shared" si="11"/>
        <v>157.5</v>
      </c>
      <c r="D27" s="109" t="s">
        <v>171</v>
      </c>
      <c r="F27" s="129">
        <f t="shared" si="8"/>
        <v>-0.81999999999999984</v>
      </c>
      <c r="G27" s="130">
        <f t="shared" si="0"/>
        <v>0.56381353695851999</v>
      </c>
      <c r="H27" s="130">
        <f t="shared" si="1"/>
        <v>0.43618646304148001</v>
      </c>
      <c r="I27" s="130">
        <f t="shared" si="2"/>
        <v>1.12762707391704</v>
      </c>
      <c r="J27" s="121">
        <f t="shared" si="3"/>
        <v>1.56381353695852</v>
      </c>
      <c r="L27" s="107">
        <f t="shared" si="12"/>
        <v>180</v>
      </c>
      <c r="M27" s="108">
        <f t="shared" si="13"/>
        <v>157.5</v>
      </c>
      <c r="N27" s="109" t="s">
        <v>171</v>
      </c>
      <c r="P27" s="129">
        <f t="shared" si="9"/>
        <v>-0.81999999999999984</v>
      </c>
      <c r="Q27" s="130">
        <f t="shared" si="4"/>
        <v>0.56381353695851999</v>
      </c>
      <c r="R27" s="130">
        <f t="shared" si="5"/>
        <v>0.43618646304148001</v>
      </c>
      <c r="S27" s="130">
        <f t="shared" si="6"/>
        <v>1.12762707391704</v>
      </c>
      <c r="T27" s="121">
        <f t="shared" si="7"/>
        <v>1.56381353695852</v>
      </c>
    </row>
    <row r="28" spans="2:20" s="89" customFormat="1" ht="16" customHeight="1">
      <c r="B28" s="107">
        <f t="shared" si="10"/>
        <v>225</v>
      </c>
      <c r="C28" s="108">
        <f t="shared" si="11"/>
        <v>202.5</v>
      </c>
      <c r="D28" s="109" t="s">
        <v>172</v>
      </c>
      <c r="F28" s="129">
        <f t="shared" si="8"/>
        <v>-0.80999999999999983</v>
      </c>
      <c r="G28" s="130">
        <f t="shared" si="0"/>
        <v>0.57829161655306105</v>
      </c>
      <c r="H28" s="130">
        <f t="shared" si="1"/>
        <v>0.42170838344693895</v>
      </c>
      <c r="I28" s="130">
        <f t="shared" si="2"/>
        <v>1.1565832331061221</v>
      </c>
      <c r="J28" s="121">
        <f t="shared" si="3"/>
        <v>1.5782916165530612</v>
      </c>
      <c r="L28" s="107">
        <f t="shared" si="12"/>
        <v>225</v>
      </c>
      <c r="M28" s="108">
        <f t="shared" si="13"/>
        <v>202.5</v>
      </c>
      <c r="N28" s="109" t="s">
        <v>172</v>
      </c>
      <c r="P28" s="129">
        <f t="shared" si="9"/>
        <v>-0.80999999999999983</v>
      </c>
      <c r="Q28" s="130">
        <f t="shared" si="4"/>
        <v>0.57829161655306105</v>
      </c>
      <c r="R28" s="130">
        <f t="shared" si="5"/>
        <v>0.42170838344693895</v>
      </c>
      <c r="S28" s="130">
        <f t="shared" si="6"/>
        <v>1.1565832331061221</v>
      </c>
      <c r="T28" s="121">
        <f t="shared" si="7"/>
        <v>1.5782916165530612</v>
      </c>
    </row>
    <row r="29" spans="2:20" s="89" customFormat="1" ht="16" customHeight="1">
      <c r="B29" s="107">
        <f t="shared" si="10"/>
        <v>270</v>
      </c>
      <c r="C29" s="108">
        <f t="shared" si="11"/>
        <v>247.5</v>
      </c>
      <c r="D29" s="109" t="s">
        <v>173</v>
      </c>
      <c r="F29" s="129">
        <f t="shared" si="8"/>
        <v>-0.79999999999999982</v>
      </c>
      <c r="G29" s="130">
        <f t="shared" si="0"/>
        <v>0.59224470757782677</v>
      </c>
      <c r="H29" s="130">
        <f t="shared" si="1"/>
        <v>0.40775529242217323</v>
      </c>
      <c r="I29" s="130">
        <f t="shared" si="2"/>
        <v>1.1844894151556535</v>
      </c>
      <c r="J29" s="121">
        <f t="shared" si="3"/>
        <v>1.5922447075778268</v>
      </c>
      <c r="L29" s="107">
        <f t="shared" si="12"/>
        <v>270</v>
      </c>
      <c r="M29" s="108">
        <f t="shared" si="13"/>
        <v>247.5</v>
      </c>
      <c r="N29" s="109" t="s">
        <v>173</v>
      </c>
      <c r="P29" s="129">
        <f t="shared" si="9"/>
        <v>-0.79999999999999982</v>
      </c>
      <c r="Q29" s="130">
        <f t="shared" si="4"/>
        <v>0.59224470757782677</v>
      </c>
      <c r="R29" s="130">
        <f t="shared" si="5"/>
        <v>0.40775529242217323</v>
      </c>
      <c r="S29" s="130">
        <f t="shared" si="6"/>
        <v>1.1844894151556535</v>
      </c>
      <c r="T29" s="121">
        <f t="shared" si="7"/>
        <v>1.5922447075778268</v>
      </c>
    </row>
    <row r="30" spans="2:20" s="89" customFormat="1" ht="16" customHeight="1">
      <c r="B30" s="107">
        <f t="shared" si="10"/>
        <v>315</v>
      </c>
      <c r="C30" s="108">
        <f t="shared" si="11"/>
        <v>292.5</v>
      </c>
      <c r="D30" s="109" t="s">
        <v>174</v>
      </c>
      <c r="F30" s="129">
        <f t="shared" si="8"/>
        <v>-0.78999999999999981</v>
      </c>
      <c r="G30" s="130">
        <f t="shared" si="0"/>
        <v>0.60570909196812894</v>
      </c>
      <c r="H30" s="130">
        <f t="shared" si="1"/>
        <v>0.39429090803187106</v>
      </c>
      <c r="I30" s="130">
        <f t="shared" si="2"/>
        <v>1.2114181839362579</v>
      </c>
      <c r="J30" s="121">
        <f t="shared" si="3"/>
        <v>1.6057090919681289</v>
      </c>
      <c r="L30" s="107">
        <f t="shared" si="12"/>
        <v>315</v>
      </c>
      <c r="M30" s="108">
        <f t="shared" si="13"/>
        <v>292.5</v>
      </c>
      <c r="N30" s="109" t="s">
        <v>174</v>
      </c>
      <c r="P30" s="129">
        <f t="shared" si="9"/>
        <v>-0.78999999999999981</v>
      </c>
      <c r="Q30" s="130">
        <f t="shared" si="4"/>
        <v>0.60570909196812894</v>
      </c>
      <c r="R30" s="130">
        <f t="shared" si="5"/>
        <v>0.39429090803187106</v>
      </c>
      <c r="S30" s="130">
        <f t="shared" si="6"/>
        <v>1.2114181839362579</v>
      </c>
      <c r="T30" s="121">
        <f t="shared" si="7"/>
        <v>1.6057090919681289</v>
      </c>
    </row>
    <row r="31" spans="2:20" s="89" customFormat="1" ht="16" customHeight="1">
      <c r="B31" s="110">
        <f t="shared" si="10"/>
        <v>360</v>
      </c>
      <c r="C31" s="111">
        <f t="shared" si="11"/>
        <v>337.5</v>
      </c>
      <c r="D31" s="112" t="s">
        <v>167</v>
      </c>
      <c r="F31" s="129">
        <f t="shared" si="8"/>
        <v>-0.7799999999999998</v>
      </c>
      <c r="G31" s="130">
        <f t="shared" si="0"/>
        <v>0.61871667594488022</v>
      </c>
      <c r="H31" s="130">
        <f t="shared" si="1"/>
        <v>0.38128332405511978</v>
      </c>
      <c r="I31" s="130">
        <f t="shared" si="2"/>
        <v>1.2374333518897604</v>
      </c>
      <c r="J31" s="121">
        <f t="shared" si="3"/>
        <v>1.6187166759448801</v>
      </c>
      <c r="L31" s="110">
        <f t="shared" si="12"/>
        <v>360</v>
      </c>
      <c r="M31" s="111">
        <f t="shared" si="13"/>
        <v>337.5</v>
      </c>
      <c r="N31" s="112" t="s">
        <v>167</v>
      </c>
      <c r="P31" s="129">
        <f t="shared" si="9"/>
        <v>-0.7799999999999998</v>
      </c>
      <c r="Q31" s="130">
        <f t="shared" si="4"/>
        <v>0.61871667594488022</v>
      </c>
      <c r="R31" s="130">
        <f t="shared" si="5"/>
        <v>0.38128332405511978</v>
      </c>
      <c r="S31" s="130">
        <f t="shared" si="6"/>
        <v>1.2374333518897604</v>
      </c>
      <c r="T31" s="121">
        <f t="shared" si="7"/>
        <v>1.6187166759448801</v>
      </c>
    </row>
    <row r="32" spans="2:20" s="89" customFormat="1" ht="16" customHeight="1">
      <c r="F32" s="129">
        <f t="shared" si="8"/>
        <v>-0.7699999999999998</v>
      </c>
      <c r="G32" s="130">
        <f t="shared" si="0"/>
        <v>0.63129569668438701</v>
      </c>
      <c r="H32" s="130">
        <f t="shared" si="1"/>
        <v>0.36870430331561299</v>
      </c>
      <c r="I32" s="130">
        <f t="shared" si="2"/>
        <v>1.262591393368774</v>
      </c>
      <c r="J32" s="121">
        <f t="shared" si="3"/>
        <v>1.631295696684387</v>
      </c>
      <c r="P32" s="129">
        <f t="shared" si="9"/>
        <v>-0.7699999999999998</v>
      </c>
      <c r="Q32" s="130">
        <f t="shared" si="4"/>
        <v>0.63129569668438701</v>
      </c>
      <c r="R32" s="130">
        <f t="shared" si="5"/>
        <v>0.36870430331561299</v>
      </c>
      <c r="S32" s="130">
        <f t="shared" si="6"/>
        <v>1.262591393368774</v>
      </c>
      <c r="T32" s="121">
        <f t="shared" si="7"/>
        <v>1.631295696684387</v>
      </c>
    </row>
    <row r="33" spans="6:20" s="89" customFormat="1" ht="16" customHeight="1">
      <c r="F33" s="129">
        <f t="shared" si="8"/>
        <v>-0.75999999999999979</v>
      </c>
      <c r="G33" s="130">
        <f t="shared" si="0"/>
        <v>0.64347128822713284</v>
      </c>
      <c r="H33" s="130">
        <f t="shared" si="1"/>
        <v>0.35652871177286716</v>
      </c>
      <c r="I33" s="130">
        <f t="shared" si="2"/>
        <v>1.2869425764542657</v>
      </c>
      <c r="J33" s="121">
        <f t="shared" si="3"/>
        <v>1.6434712882271327</v>
      </c>
      <c r="P33" s="129">
        <f t="shared" si="9"/>
        <v>-0.75999999999999979</v>
      </c>
      <c r="Q33" s="130">
        <f t="shared" si="4"/>
        <v>0.64347128822713284</v>
      </c>
      <c r="R33" s="130">
        <f t="shared" si="5"/>
        <v>0.35652871177286716</v>
      </c>
      <c r="S33" s="130">
        <f t="shared" si="6"/>
        <v>1.2869425764542657</v>
      </c>
      <c r="T33" s="121">
        <f t="shared" si="7"/>
        <v>1.6434712882271327</v>
      </c>
    </row>
    <row r="34" spans="6:20" s="89" customFormat="1" ht="16" customHeight="1">
      <c r="F34" s="129">
        <f t="shared" si="8"/>
        <v>-0.74999999999999978</v>
      </c>
      <c r="G34" s="130">
        <f t="shared" si="0"/>
        <v>0.65526593948843637</v>
      </c>
      <c r="H34" s="130">
        <f t="shared" si="1"/>
        <v>0.34473406051156363</v>
      </c>
      <c r="I34" s="130">
        <f t="shared" si="2"/>
        <v>1.3105318789768727</v>
      </c>
      <c r="J34" s="121">
        <f t="shared" si="3"/>
        <v>1.6552659394884364</v>
      </c>
      <c r="P34" s="129">
        <f t="shared" si="9"/>
        <v>-0.74999999999999978</v>
      </c>
      <c r="Q34" s="130">
        <f t="shared" si="4"/>
        <v>0.65526593948843637</v>
      </c>
      <c r="R34" s="130">
        <f t="shared" si="5"/>
        <v>0.34473406051156363</v>
      </c>
      <c r="S34" s="130">
        <f t="shared" si="6"/>
        <v>1.3105318789768727</v>
      </c>
      <c r="T34" s="121">
        <f t="shared" si="7"/>
        <v>1.6552659394884364</v>
      </c>
    </row>
    <row r="35" spans="6:20" s="89" customFormat="1" ht="16" customHeight="1">
      <c r="F35" s="129">
        <f t="shared" si="8"/>
        <v>-0.73999999999999977</v>
      </c>
      <c r="G35" s="130">
        <f t="shared" si="0"/>
        <v>0.66669986852792851</v>
      </c>
      <c r="H35" s="130">
        <f t="shared" si="1"/>
        <v>0.33330013147207149</v>
      </c>
      <c r="I35" s="130">
        <f t="shared" si="2"/>
        <v>1.333399737055857</v>
      </c>
      <c r="J35" s="121">
        <f t="shared" si="3"/>
        <v>1.6666998685279286</v>
      </c>
      <c r="P35" s="129">
        <f t="shared" si="9"/>
        <v>-0.73999999999999977</v>
      </c>
      <c r="Q35" s="130">
        <f t="shared" si="4"/>
        <v>0.66669986852792851</v>
      </c>
      <c r="R35" s="130">
        <f t="shared" si="5"/>
        <v>0.33330013147207149</v>
      </c>
      <c r="S35" s="130">
        <f t="shared" si="6"/>
        <v>1.333399737055857</v>
      </c>
      <c r="T35" s="121">
        <f t="shared" si="7"/>
        <v>1.6666998685279286</v>
      </c>
    </row>
    <row r="36" spans="6:20" s="89" customFormat="1" ht="16" customHeight="1">
      <c r="F36" s="129">
        <f t="shared" si="8"/>
        <v>-0.72999999999999976</v>
      </c>
      <c r="G36" s="130">
        <f t="shared" si="0"/>
        <v>0.67779133108735479</v>
      </c>
      <c r="H36" s="130">
        <f t="shared" si="1"/>
        <v>0.32220866891264521</v>
      </c>
      <c r="I36" s="130">
        <f t="shared" si="2"/>
        <v>1.3555826621747096</v>
      </c>
      <c r="J36" s="121">
        <f t="shared" si="3"/>
        <v>1.6777913310873549</v>
      </c>
      <c r="P36" s="129">
        <f t="shared" si="9"/>
        <v>-0.72999999999999976</v>
      </c>
      <c r="Q36" s="130">
        <f t="shared" si="4"/>
        <v>0.67779133108735479</v>
      </c>
      <c r="R36" s="130">
        <f t="shared" si="5"/>
        <v>0.32220866891264521</v>
      </c>
      <c r="S36" s="130">
        <f t="shared" si="6"/>
        <v>1.3555826621747096</v>
      </c>
      <c r="T36" s="121">
        <f t="shared" si="7"/>
        <v>1.6777913310873549</v>
      </c>
    </row>
    <row r="37" spans="6:20" s="89" customFormat="1" ht="16" customHeight="1">
      <c r="F37" s="129">
        <f t="shared" si="8"/>
        <v>-0.71999999999999975</v>
      </c>
      <c r="G37" s="130">
        <f t="shared" si="0"/>
        <v>0.68855687699687962</v>
      </c>
      <c r="H37" s="130">
        <f t="shared" si="1"/>
        <v>0.31144312300312038</v>
      </c>
      <c r="I37" s="130">
        <f t="shared" si="2"/>
        <v>1.3771137539937592</v>
      </c>
      <c r="J37" s="121">
        <f t="shared" si="3"/>
        <v>1.6885568769968797</v>
      </c>
      <c r="P37" s="129">
        <f t="shared" si="9"/>
        <v>-0.71999999999999975</v>
      </c>
      <c r="Q37" s="130">
        <f t="shared" si="4"/>
        <v>0.68855687699687962</v>
      </c>
      <c r="R37" s="130">
        <f t="shared" si="5"/>
        <v>0.31144312300312038</v>
      </c>
      <c r="S37" s="130">
        <f t="shared" si="6"/>
        <v>1.3771137539937592</v>
      </c>
      <c r="T37" s="121">
        <f t="shared" si="7"/>
        <v>1.6885568769968797</v>
      </c>
    </row>
    <row r="38" spans="6:20" s="89" customFormat="1" ht="16" customHeight="1">
      <c r="F38" s="129">
        <f t="shared" si="8"/>
        <v>-0.70999999999999974</v>
      </c>
      <c r="G38" s="130">
        <f t="shared" si="0"/>
        <v>0.6990115648419134</v>
      </c>
      <c r="H38" s="130">
        <f t="shared" si="1"/>
        <v>0.3009884351580866</v>
      </c>
      <c r="I38" s="130">
        <f t="shared" si="2"/>
        <v>1.3980231296838268</v>
      </c>
      <c r="J38" s="121">
        <f t="shared" si="3"/>
        <v>1.6990115648419133</v>
      </c>
      <c r="P38" s="129">
        <f t="shared" si="9"/>
        <v>-0.70999999999999974</v>
      </c>
      <c r="Q38" s="130">
        <f t="shared" si="4"/>
        <v>0.6990115648419134</v>
      </c>
      <c r="R38" s="130">
        <f t="shared" si="5"/>
        <v>0.3009884351580866</v>
      </c>
      <c r="S38" s="130">
        <f t="shared" si="6"/>
        <v>1.3980231296838268</v>
      </c>
      <c r="T38" s="121">
        <f t="shared" si="7"/>
        <v>1.6990115648419133</v>
      </c>
    </row>
    <row r="39" spans="6:20" s="89" customFormat="1" ht="16" customHeight="1">
      <c r="F39" s="129">
        <f t="shared" si="8"/>
        <v>-0.69999999999999973</v>
      </c>
      <c r="G39" s="130">
        <f t="shared" si="0"/>
        <v>0.70916914291747224</v>
      </c>
      <c r="H39" s="130">
        <f t="shared" si="1"/>
        <v>0.29083085708252776</v>
      </c>
      <c r="I39" s="130">
        <f t="shared" si="2"/>
        <v>1.4183382858349445</v>
      </c>
      <c r="J39" s="121">
        <f t="shared" si="3"/>
        <v>1.7091691429174722</v>
      </c>
      <c r="P39" s="129">
        <f t="shared" si="9"/>
        <v>-0.69999999999999973</v>
      </c>
      <c r="Q39" s="130">
        <f t="shared" si="4"/>
        <v>0.70916914291747224</v>
      </c>
      <c r="R39" s="130">
        <f t="shared" si="5"/>
        <v>0.29083085708252776</v>
      </c>
      <c r="S39" s="130">
        <f t="shared" si="6"/>
        <v>1.4183382858349445</v>
      </c>
      <c r="T39" s="121">
        <f t="shared" si="7"/>
        <v>1.7091691429174722</v>
      </c>
    </row>
    <row r="40" spans="6:20" s="89" customFormat="1" ht="16" customHeight="1">
      <c r="F40" s="129">
        <f t="shared" si="8"/>
        <v>-0.68999999999999972</v>
      </c>
      <c r="G40" s="130">
        <f t="shared" si="0"/>
        <v>0.71904220273248254</v>
      </c>
      <c r="H40" s="130">
        <f t="shared" si="1"/>
        <v>0.28095779726751746</v>
      </c>
      <c r="I40" s="130">
        <f t="shared" si="2"/>
        <v>1.4380844054649651</v>
      </c>
      <c r="J40" s="121">
        <f t="shared" si="3"/>
        <v>1.7190422027324825</v>
      </c>
      <c r="P40" s="129">
        <f t="shared" si="9"/>
        <v>-0.68999999999999972</v>
      </c>
      <c r="Q40" s="130">
        <f t="shared" si="4"/>
        <v>0.71904220273248254</v>
      </c>
      <c r="R40" s="130">
        <f t="shared" si="5"/>
        <v>0.28095779726751746</v>
      </c>
      <c r="S40" s="130">
        <f t="shared" si="6"/>
        <v>1.4380844054649651</v>
      </c>
      <c r="T40" s="121">
        <f t="shared" si="7"/>
        <v>1.7190422027324825</v>
      </c>
    </row>
    <row r="41" spans="6:20" s="89" customFormat="1" ht="16" customHeight="1">
      <c r="F41" s="129">
        <f t="shared" si="8"/>
        <v>-0.67999999999999972</v>
      </c>
      <c r="G41" s="130">
        <f t="shared" si="0"/>
        <v>0.72864230999508661</v>
      </c>
      <c r="H41" s="130">
        <f t="shared" si="1"/>
        <v>0.27135769000491339</v>
      </c>
      <c r="I41" s="130">
        <f t="shared" si="2"/>
        <v>1.4572846199901732</v>
      </c>
      <c r="J41" s="121">
        <f t="shared" si="3"/>
        <v>1.7286423099950867</v>
      </c>
      <c r="P41" s="129">
        <f t="shared" si="9"/>
        <v>-0.67999999999999972</v>
      </c>
      <c r="Q41" s="130">
        <f t="shared" si="4"/>
        <v>0.72864230999508661</v>
      </c>
      <c r="R41" s="130">
        <f t="shared" si="5"/>
        <v>0.27135769000491339</v>
      </c>
      <c r="S41" s="130">
        <f t="shared" si="6"/>
        <v>1.4572846199901732</v>
      </c>
      <c r="T41" s="121">
        <f t="shared" si="7"/>
        <v>1.7286423099950867</v>
      </c>
    </row>
    <row r="42" spans="6:20" s="89" customFormat="1" ht="16" customHeight="1">
      <c r="F42" s="129">
        <f t="shared" si="8"/>
        <v>-0.66999999999999971</v>
      </c>
      <c r="G42" s="130">
        <f t="shared" si="0"/>
        <v>0.73798011699509081</v>
      </c>
      <c r="H42" s="130">
        <f t="shared" si="1"/>
        <v>0.26201988300490919</v>
      </c>
      <c r="I42" s="130">
        <f t="shared" si="2"/>
        <v>1.4759602339901816</v>
      </c>
      <c r="J42" s="121">
        <f t="shared" si="3"/>
        <v>1.7379801169950908</v>
      </c>
      <c r="P42" s="129">
        <f t="shared" si="9"/>
        <v>-0.66999999999999971</v>
      </c>
      <c r="Q42" s="130">
        <f t="shared" si="4"/>
        <v>0.73798011699509081</v>
      </c>
      <c r="R42" s="130">
        <f t="shared" si="5"/>
        <v>0.26201988300490919</v>
      </c>
      <c r="S42" s="130">
        <f t="shared" si="6"/>
        <v>1.4759602339901816</v>
      </c>
      <c r="T42" s="121">
        <f t="shared" si="7"/>
        <v>1.7379801169950908</v>
      </c>
    </row>
    <row r="43" spans="6:20" s="89" customFormat="1" ht="16" customHeight="1">
      <c r="F43" s="129">
        <f t="shared" si="8"/>
        <v>-0.6599999999999997</v>
      </c>
      <c r="G43" s="130">
        <f t="shared" si="0"/>
        <v>0.74706545951858649</v>
      </c>
      <c r="H43" s="130">
        <f t="shared" si="1"/>
        <v>0.25293454048141351</v>
      </c>
      <c r="I43" s="130">
        <f t="shared" si="2"/>
        <v>1.494130919037173</v>
      </c>
      <c r="J43" s="121">
        <f t="shared" si="3"/>
        <v>1.7470654595185864</v>
      </c>
      <c r="P43" s="129">
        <f t="shared" si="9"/>
        <v>-0.6599999999999997</v>
      </c>
      <c r="Q43" s="130">
        <f t="shared" si="4"/>
        <v>0.74706545951858649</v>
      </c>
      <c r="R43" s="130">
        <f t="shared" si="5"/>
        <v>0.25293454048141351</v>
      </c>
      <c r="S43" s="130">
        <f t="shared" si="6"/>
        <v>1.494130919037173</v>
      </c>
      <c r="T43" s="121">
        <f t="shared" si="7"/>
        <v>1.7470654595185864</v>
      </c>
    </row>
    <row r="44" spans="6:20" s="89" customFormat="1" ht="16" customHeight="1">
      <c r="F44" s="129">
        <f t="shared" si="8"/>
        <v>-0.64999999999999969</v>
      </c>
      <c r="G44" s="130">
        <f t="shared" si="0"/>
        <v>0.75590744082318873</v>
      </c>
      <c r="H44" s="130">
        <f t="shared" si="1"/>
        <v>0.24409255917681127</v>
      </c>
      <c r="I44" s="130">
        <f t="shared" si="2"/>
        <v>1.5118148816463775</v>
      </c>
      <c r="J44" s="121">
        <f t="shared" si="3"/>
        <v>1.7559074408231887</v>
      </c>
      <c r="P44" s="129">
        <f t="shared" si="9"/>
        <v>-0.64999999999999969</v>
      </c>
      <c r="Q44" s="130">
        <f t="shared" si="4"/>
        <v>0.75590744082318873</v>
      </c>
      <c r="R44" s="130">
        <f t="shared" si="5"/>
        <v>0.24409255917681127</v>
      </c>
      <c r="S44" s="130">
        <f t="shared" si="6"/>
        <v>1.5118148816463775</v>
      </c>
      <c r="T44" s="121">
        <f t="shared" si="7"/>
        <v>1.7559074408231887</v>
      </c>
    </row>
    <row r="45" spans="6:20" s="89" customFormat="1" ht="16" customHeight="1">
      <c r="F45" s="129">
        <f t="shared" si="8"/>
        <v>-0.63999999999999968</v>
      </c>
      <c r="G45" s="130">
        <f t="shared" si="0"/>
        <v>0.76451450472736315</v>
      </c>
      <c r="H45" s="130">
        <f t="shared" si="1"/>
        <v>0.23548549527263685</v>
      </c>
      <c r="I45" s="130">
        <f t="shared" si="2"/>
        <v>1.5290290094547263</v>
      </c>
      <c r="J45" s="121">
        <f t="shared" si="3"/>
        <v>1.7645145047273632</v>
      </c>
      <c r="P45" s="129">
        <f t="shared" si="9"/>
        <v>-0.63999999999999968</v>
      </c>
      <c r="Q45" s="130">
        <f t="shared" si="4"/>
        <v>0.76451450472736315</v>
      </c>
      <c r="R45" s="130">
        <f t="shared" si="5"/>
        <v>0.23548549527263685</v>
      </c>
      <c r="S45" s="130">
        <f t="shared" si="6"/>
        <v>1.5290290094547263</v>
      </c>
      <c r="T45" s="121">
        <f t="shared" si="7"/>
        <v>1.7645145047273632</v>
      </c>
    </row>
    <row r="46" spans="6:20" s="89" customFormat="1" ht="16" customHeight="1">
      <c r="F46" s="129">
        <f t="shared" si="8"/>
        <v>-0.62999999999999967</v>
      </c>
      <c r="G46" s="130">
        <f t="shared" si="0"/>
        <v>0.77289449949246303</v>
      </c>
      <c r="H46" s="130">
        <f t="shared" si="1"/>
        <v>0.22710550050753697</v>
      </c>
      <c r="I46" s="130">
        <f t="shared" si="2"/>
        <v>1.5457889989849261</v>
      </c>
      <c r="J46" s="121">
        <f t="shared" si="3"/>
        <v>1.7728944994924629</v>
      </c>
      <c r="P46" s="129">
        <f t="shared" si="9"/>
        <v>-0.62999999999999967</v>
      </c>
      <c r="Q46" s="130">
        <f t="shared" si="4"/>
        <v>0.77289449949246303</v>
      </c>
      <c r="R46" s="130">
        <f t="shared" si="5"/>
        <v>0.22710550050753697</v>
      </c>
      <c r="S46" s="130">
        <f t="shared" si="6"/>
        <v>1.5457889989849261</v>
      </c>
      <c r="T46" s="121">
        <f t="shared" si="7"/>
        <v>1.7728944994924629</v>
      </c>
    </row>
    <row r="47" spans="6:20" s="89" customFormat="1" ht="16" customHeight="1">
      <c r="F47" s="129">
        <f t="shared" si="8"/>
        <v>-0.61999999999999966</v>
      </c>
      <c r="G47" s="130">
        <f t="shared" si="0"/>
        <v>0.78105473387810742</v>
      </c>
      <c r="H47" s="130">
        <f t="shared" si="1"/>
        <v>0.21894526612189258</v>
      </c>
      <c r="I47" s="130">
        <f t="shared" si="2"/>
        <v>1.5621094677562148</v>
      </c>
      <c r="J47" s="121">
        <f t="shared" si="3"/>
        <v>1.7810547338781073</v>
      </c>
      <c r="P47" s="129">
        <f t="shared" si="9"/>
        <v>-0.61999999999999966</v>
      </c>
      <c r="Q47" s="130">
        <f t="shared" si="4"/>
        <v>0.78105473387810742</v>
      </c>
      <c r="R47" s="130">
        <f t="shared" si="5"/>
        <v>0.21894526612189258</v>
      </c>
      <c r="S47" s="130">
        <f t="shared" si="6"/>
        <v>1.5621094677562148</v>
      </c>
      <c r="T47" s="121">
        <f t="shared" si="7"/>
        <v>1.7810547338781073</v>
      </c>
    </row>
    <row r="48" spans="6:20" s="89" customFormat="1" ht="16" customHeight="1">
      <c r="F48" s="129">
        <f t="shared" si="8"/>
        <v>-0.60999999999999965</v>
      </c>
      <c r="G48" s="130">
        <f t="shared" si="0"/>
        <v>0.789002026512996</v>
      </c>
      <c r="H48" s="130">
        <f t="shared" si="1"/>
        <v>0.210997973487004</v>
      </c>
      <c r="I48" s="130">
        <f t="shared" si="2"/>
        <v>1.578004053025992</v>
      </c>
      <c r="J48" s="121">
        <f t="shared" si="3"/>
        <v>1.789002026512996</v>
      </c>
      <c r="P48" s="129">
        <f t="shared" si="9"/>
        <v>-0.60999999999999965</v>
      </c>
      <c r="Q48" s="130">
        <f t="shared" si="4"/>
        <v>0.789002026512996</v>
      </c>
      <c r="R48" s="130">
        <f t="shared" si="5"/>
        <v>0.210997973487004</v>
      </c>
      <c r="S48" s="130">
        <f t="shared" si="6"/>
        <v>1.578004053025992</v>
      </c>
      <c r="T48" s="121">
        <f t="shared" si="7"/>
        <v>1.789002026512996</v>
      </c>
    </row>
    <row r="49" spans="6:20" s="89" customFormat="1" ht="16" customHeight="1">
      <c r="F49" s="129">
        <f t="shared" si="8"/>
        <v>-0.59999999999999964</v>
      </c>
      <c r="G49" s="130">
        <f t="shared" si="0"/>
        <v>0.7967427495310796</v>
      </c>
      <c r="H49" s="130">
        <f t="shared" si="1"/>
        <v>0.2032572504689204</v>
      </c>
      <c r="I49" s="130">
        <f t="shared" si="2"/>
        <v>1.5934854990621592</v>
      </c>
      <c r="J49" s="121">
        <f t="shared" si="3"/>
        <v>1.7967427495310795</v>
      </c>
      <c r="P49" s="129">
        <f t="shared" si="9"/>
        <v>-0.59999999999999964</v>
      </c>
      <c r="Q49" s="130">
        <f t="shared" si="4"/>
        <v>0.7967427495310796</v>
      </c>
      <c r="R49" s="130">
        <f t="shared" si="5"/>
        <v>0.2032572504689204</v>
      </c>
      <c r="S49" s="130">
        <f t="shared" si="6"/>
        <v>1.5934854990621592</v>
      </c>
      <c r="T49" s="121">
        <f t="shared" si="7"/>
        <v>1.7967427495310795</v>
      </c>
    </row>
    <row r="50" spans="6:20" s="89" customFormat="1" ht="16" customHeight="1">
      <c r="F50" s="129">
        <f t="shared" si="8"/>
        <v>-0.58999999999999964</v>
      </c>
      <c r="G50" s="130">
        <f t="shared" si="0"/>
        <v>0.80428286726722675</v>
      </c>
      <c r="H50" s="130">
        <f t="shared" si="1"/>
        <v>0.19571713273277325</v>
      </c>
      <c r="I50" s="130">
        <f t="shared" si="2"/>
        <v>1.6085657345344535</v>
      </c>
      <c r="J50" s="121">
        <f t="shared" si="3"/>
        <v>1.8042828672672266</v>
      </c>
      <c r="P50" s="129">
        <f t="shared" si="9"/>
        <v>-0.58999999999999964</v>
      </c>
      <c r="Q50" s="130">
        <f t="shared" si="4"/>
        <v>0.80428286726722675</v>
      </c>
      <c r="R50" s="130">
        <f t="shared" si="5"/>
        <v>0.19571713273277325</v>
      </c>
      <c r="S50" s="130">
        <f t="shared" si="6"/>
        <v>1.6085657345344535</v>
      </c>
      <c r="T50" s="121">
        <f t="shared" si="7"/>
        <v>1.8042828672672266</v>
      </c>
    </row>
    <row r="51" spans="6:20" s="89" customFormat="1" ht="16" customHeight="1">
      <c r="F51" s="129">
        <f t="shared" si="8"/>
        <v>-0.57999999999999963</v>
      </c>
      <c r="G51" s="130">
        <f t="shared" si="0"/>
        <v>0.81162797067951975</v>
      </c>
      <c r="H51" s="130">
        <f t="shared" si="1"/>
        <v>0.18837202932048025</v>
      </c>
      <c r="I51" s="130">
        <f t="shared" si="2"/>
        <v>1.6232559413590395</v>
      </c>
      <c r="J51" s="121">
        <f t="shared" si="3"/>
        <v>1.8116279706795198</v>
      </c>
      <c r="P51" s="129">
        <f t="shared" si="9"/>
        <v>-0.57999999999999963</v>
      </c>
      <c r="Q51" s="130">
        <f t="shared" si="4"/>
        <v>0.81162797067951975</v>
      </c>
      <c r="R51" s="130">
        <f t="shared" si="5"/>
        <v>0.18837202932048025</v>
      </c>
      <c r="S51" s="130">
        <f t="shared" si="6"/>
        <v>1.6232559413590395</v>
      </c>
      <c r="T51" s="121">
        <f t="shared" si="7"/>
        <v>1.8116279706795198</v>
      </c>
    </row>
    <row r="52" spans="6:20" s="89" customFormat="1" ht="16" customHeight="1">
      <c r="F52" s="129">
        <f t="shared" si="8"/>
        <v>-0.56999999999999962</v>
      </c>
      <c r="G52" s="130">
        <f t="shared" si="0"/>
        <v>0.81878330806119637</v>
      </c>
      <c r="H52" s="130">
        <f t="shared" si="1"/>
        <v>0.18121669193880363</v>
      </c>
      <c r="I52" s="130">
        <f t="shared" si="2"/>
        <v>1.6375666161223927</v>
      </c>
      <c r="J52" s="121">
        <f t="shared" si="3"/>
        <v>1.8187833080611964</v>
      </c>
      <c r="P52" s="129">
        <f t="shared" si="9"/>
        <v>-0.56999999999999962</v>
      </c>
      <c r="Q52" s="130">
        <f t="shared" si="4"/>
        <v>0.81878330806119637</v>
      </c>
      <c r="R52" s="130">
        <f t="shared" si="5"/>
        <v>0.18121669193880363</v>
      </c>
      <c r="S52" s="130">
        <f t="shared" si="6"/>
        <v>1.6375666161223927</v>
      </c>
      <c r="T52" s="121">
        <f t="shared" si="7"/>
        <v>1.8187833080611964</v>
      </c>
    </row>
    <row r="53" spans="6:20" s="89" customFormat="1" ht="16" customHeight="1">
      <c r="F53" s="129">
        <f t="shared" si="8"/>
        <v>-0.55999999999999961</v>
      </c>
      <c r="G53" s="130">
        <f t="shared" si="0"/>
        <v>0.82575381251946611</v>
      </c>
      <c r="H53" s="130">
        <f t="shared" si="1"/>
        <v>0.17424618748053389</v>
      </c>
      <c r="I53" s="130">
        <f t="shared" si="2"/>
        <v>1.6515076250389322</v>
      </c>
      <c r="J53" s="121">
        <f t="shared" si="3"/>
        <v>1.8257538125194661</v>
      </c>
      <c r="P53" s="129">
        <f t="shared" si="9"/>
        <v>-0.55999999999999961</v>
      </c>
      <c r="Q53" s="130">
        <f t="shared" si="4"/>
        <v>0.82575381251946611</v>
      </c>
      <c r="R53" s="130">
        <f t="shared" si="5"/>
        <v>0.17424618748053389</v>
      </c>
      <c r="S53" s="130">
        <f t="shared" si="6"/>
        <v>1.6515076250389322</v>
      </c>
      <c r="T53" s="121">
        <f t="shared" si="7"/>
        <v>1.8257538125194661</v>
      </c>
    </row>
    <row r="54" spans="6:20" s="89" customFormat="1" ht="16" customHeight="1">
      <c r="F54" s="129">
        <f t="shared" si="8"/>
        <v>-0.5499999999999996</v>
      </c>
      <c r="G54" s="130">
        <f t="shared" si="0"/>
        <v>0.83254412662738064</v>
      </c>
      <c r="H54" s="130">
        <f t="shared" si="1"/>
        <v>0.16745587337261936</v>
      </c>
      <c r="I54" s="130">
        <f t="shared" si="2"/>
        <v>1.6650882532547613</v>
      </c>
      <c r="J54" s="121">
        <f t="shared" si="3"/>
        <v>1.8325441266273805</v>
      </c>
      <c r="P54" s="129">
        <f t="shared" si="9"/>
        <v>-0.5499999999999996</v>
      </c>
      <c r="Q54" s="130">
        <f t="shared" si="4"/>
        <v>0.83254412662738064</v>
      </c>
      <c r="R54" s="130">
        <f t="shared" si="5"/>
        <v>0.16745587337261936</v>
      </c>
      <c r="S54" s="130">
        <f t="shared" si="6"/>
        <v>1.6650882532547613</v>
      </c>
      <c r="T54" s="121">
        <f t="shared" si="7"/>
        <v>1.8325441266273805</v>
      </c>
    </row>
    <row r="55" spans="6:20" s="89" customFormat="1" ht="16" customHeight="1">
      <c r="F55" s="129">
        <f t="shared" si="8"/>
        <v>-0.53999999999999959</v>
      </c>
      <c r="G55" s="130">
        <f t="shared" si="0"/>
        <v>0.83915862459583834</v>
      </c>
      <c r="H55" s="130">
        <f t="shared" si="1"/>
        <v>0.16084137540416166</v>
      </c>
      <c r="I55" s="130">
        <f t="shared" si="2"/>
        <v>1.6783172491916767</v>
      </c>
      <c r="J55" s="121">
        <f t="shared" si="3"/>
        <v>1.8391586245958385</v>
      </c>
      <c r="P55" s="129">
        <f t="shared" si="9"/>
        <v>-0.53999999999999959</v>
      </c>
      <c r="Q55" s="130">
        <f t="shared" si="4"/>
        <v>0.83915862459583834</v>
      </c>
      <c r="R55" s="130">
        <f t="shared" si="5"/>
        <v>0.16084137540416166</v>
      </c>
      <c r="S55" s="130">
        <f t="shared" si="6"/>
        <v>1.6783172491916767</v>
      </c>
      <c r="T55" s="121">
        <f t="shared" si="7"/>
        <v>1.8391586245958385</v>
      </c>
    </row>
    <row r="56" spans="6:20" s="89" customFormat="1" ht="16" customHeight="1">
      <c r="F56" s="129">
        <f t="shared" si="8"/>
        <v>-0.52999999999999958</v>
      </c>
      <c r="G56" s="130">
        <f t="shared" si="0"/>
        <v>0.84560143226340823</v>
      </c>
      <c r="H56" s="130">
        <f t="shared" si="1"/>
        <v>0.15439856773659177</v>
      </c>
      <c r="I56" s="130">
        <f t="shared" si="2"/>
        <v>1.6912028645268165</v>
      </c>
      <c r="J56" s="121">
        <f t="shared" si="3"/>
        <v>1.8456014322634082</v>
      </c>
      <c r="P56" s="129">
        <f t="shared" si="9"/>
        <v>-0.52999999999999958</v>
      </c>
      <c r="Q56" s="130">
        <f t="shared" si="4"/>
        <v>0.84560143226340823</v>
      </c>
      <c r="R56" s="130">
        <f t="shared" si="5"/>
        <v>0.15439856773659177</v>
      </c>
      <c r="S56" s="130">
        <f t="shared" si="6"/>
        <v>1.6912028645268165</v>
      </c>
      <c r="T56" s="121">
        <f t="shared" si="7"/>
        <v>1.8456014322634082</v>
      </c>
    </row>
    <row r="57" spans="6:20" s="89" customFormat="1" ht="16" customHeight="1">
      <c r="F57" s="129">
        <f t="shared" si="8"/>
        <v>-0.51999999999999957</v>
      </c>
      <c r="G57" s="130">
        <f t="shared" si="0"/>
        <v>0.85187644516020766</v>
      </c>
      <c r="H57" s="130">
        <f t="shared" si="1"/>
        <v>0.14812355483979234</v>
      </c>
      <c r="I57" s="130">
        <f t="shared" si="2"/>
        <v>1.7037528903204153</v>
      </c>
      <c r="J57" s="121">
        <f t="shared" si="3"/>
        <v>1.8518764451602077</v>
      </c>
      <c r="P57" s="129">
        <f t="shared" si="9"/>
        <v>-0.51999999999999957</v>
      </c>
      <c r="Q57" s="130">
        <f t="shared" si="4"/>
        <v>0.85187644516020766</v>
      </c>
      <c r="R57" s="130">
        <f t="shared" si="5"/>
        <v>0.14812355483979234</v>
      </c>
      <c r="S57" s="130">
        <f t="shared" si="6"/>
        <v>1.7037528903204153</v>
      </c>
      <c r="T57" s="121">
        <f t="shared" si="7"/>
        <v>1.8518764451602077</v>
      </c>
    </row>
    <row r="58" spans="6:20" s="89" customFormat="1" ht="16" customHeight="1">
      <c r="F58" s="129">
        <f t="shared" si="8"/>
        <v>-0.50999999999999956</v>
      </c>
      <c r="G58" s="130">
        <f t="shared" si="0"/>
        <v>0.85798734486714545</v>
      </c>
      <c r="H58" s="130">
        <f t="shared" si="1"/>
        <v>0.14201265513285455</v>
      </c>
      <c r="I58" s="130">
        <f t="shared" si="2"/>
        <v>1.7159746897342909</v>
      </c>
      <c r="J58" s="121">
        <f t="shared" si="3"/>
        <v>1.8579873448671456</v>
      </c>
      <c r="P58" s="129">
        <f t="shared" si="9"/>
        <v>-0.50999999999999956</v>
      </c>
      <c r="Q58" s="130">
        <f t="shared" si="4"/>
        <v>0.85798734486714545</v>
      </c>
      <c r="R58" s="130">
        <f t="shared" si="5"/>
        <v>0.14201265513285455</v>
      </c>
      <c r="S58" s="130">
        <f t="shared" si="6"/>
        <v>1.7159746897342909</v>
      </c>
      <c r="T58" s="121">
        <f t="shared" si="7"/>
        <v>1.8579873448671456</v>
      </c>
    </row>
    <row r="59" spans="6:20" s="89" customFormat="1" ht="16" customHeight="1">
      <c r="F59" s="129">
        <f t="shared" si="8"/>
        <v>-0.49999999999999956</v>
      </c>
      <c r="G59" s="130">
        <f t="shared" si="0"/>
        <v>0.86393761386229317</v>
      </c>
      <c r="H59" s="130">
        <f t="shared" si="1"/>
        <v>0.13606238613770683</v>
      </c>
      <c r="I59" s="130">
        <f t="shared" si="2"/>
        <v>1.7278752277245863</v>
      </c>
      <c r="J59" s="121">
        <f t="shared" si="3"/>
        <v>1.8639376138622932</v>
      </c>
      <c r="P59" s="129">
        <f t="shared" si="9"/>
        <v>-0.49999999999999956</v>
      </c>
      <c r="Q59" s="130">
        <f t="shared" si="4"/>
        <v>0.86393761386229317</v>
      </c>
      <c r="R59" s="130">
        <f t="shared" si="5"/>
        <v>0.13606238613770683</v>
      </c>
      <c r="S59" s="130">
        <f t="shared" si="6"/>
        <v>1.7278752277245863</v>
      </c>
      <c r="T59" s="121">
        <f t="shared" si="7"/>
        <v>1.8639376138622932</v>
      </c>
    </row>
    <row r="60" spans="6:20" s="89" customFormat="1" ht="16" customHeight="1">
      <c r="F60" s="129">
        <f t="shared" si="8"/>
        <v>-0.48999999999999955</v>
      </c>
      <c r="G60" s="130">
        <f t="shared" si="0"/>
        <v>0.86973054902106794</v>
      </c>
      <c r="H60" s="130">
        <f t="shared" si="1"/>
        <v>0.13026945097893206</v>
      </c>
      <c r="I60" s="130">
        <f t="shared" si="2"/>
        <v>1.7394610980421359</v>
      </c>
      <c r="J60" s="121">
        <f t="shared" si="3"/>
        <v>1.8697305490210678</v>
      </c>
      <c r="P60" s="129">
        <f t="shared" si="9"/>
        <v>-0.48999999999999955</v>
      </c>
      <c r="Q60" s="130">
        <f t="shared" si="4"/>
        <v>0.86973054902106794</v>
      </c>
      <c r="R60" s="130">
        <f t="shared" si="5"/>
        <v>0.13026945097893206</v>
      </c>
      <c r="S60" s="130">
        <f t="shared" si="6"/>
        <v>1.7394610980421359</v>
      </c>
      <c r="T60" s="121">
        <f t="shared" si="7"/>
        <v>1.8697305490210678</v>
      </c>
    </row>
    <row r="61" spans="6:20" s="89" customFormat="1" ht="16" customHeight="1">
      <c r="F61" s="129">
        <f t="shared" si="8"/>
        <v>-0.47999999999999954</v>
      </c>
      <c r="G61" s="130">
        <f t="shared" si="0"/>
        <v>0.87536927391554065</v>
      </c>
      <c r="H61" s="130">
        <f t="shared" si="1"/>
        <v>0.12463072608445935</v>
      </c>
      <c r="I61" s="130">
        <f t="shared" si="2"/>
        <v>1.7507385478310813</v>
      </c>
      <c r="J61" s="121">
        <f t="shared" si="3"/>
        <v>1.8753692739155405</v>
      </c>
      <c r="P61" s="129">
        <f t="shared" si="9"/>
        <v>-0.47999999999999954</v>
      </c>
      <c r="Q61" s="130">
        <f t="shared" si="4"/>
        <v>0.87536927391554065</v>
      </c>
      <c r="R61" s="130">
        <f t="shared" si="5"/>
        <v>0.12463072608445935</v>
      </c>
      <c r="S61" s="130">
        <f t="shared" si="6"/>
        <v>1.7507385478310813</v>
      </c>
      <c r="T61" s="121">
        <f t="shared" si="7"/>
        <v>1.8753692739155405</v>
      </c>
    </row>
    <row r="62" spans="6:20" s="89" customFormat="1" ht="16" customHeight="1">
      <c r="F62" s="129">
        <f t="shared" si="8"/>
        <v>-0.46999999999999953</v>
      </c>
      <c r="G62" s="130">
        <f t="shared" si="0"/>
        <v>0.8808567500399086</v>
      </c>
      <c r="H62" s="130">
        <f t="shared" si="1"/>
        <v>0.1191432499600914</v>
      </c>
      <c r="I62" s="130">
        <f t="shared" si="2"/>
        <v>1.7617135000798172</v>
      </c>
      <c r="J62" s="121">
        <f t="shared" si="3"/>
        <v>1.8808567500399085</v>
      </c>
      <c r="P62" s="129">
        <f t="shared" si="9"/>
        <v>-0.46999999999999953</v>
      </c>
      <c r="Q62" s="130">
        <f t="shared" si="4"/>
        <v>0.8808567500399086</v>
      </c>
      <c r="R62" s="130">
        <f t="shared" si="5"/>
        <v>0.1191432499600914</v>
      </c>
      <c r="S62" s="130">
        <f t="shared" si="6"/>
        <v>1.7617135000798172</v>
      </c>
      <c r="T62" s="121">
        <f t="shared" si="7"/>
        <v>1.8808567500399085</v>
      </c>
    </row>
    <row r="63" spans="6:20" s="89" customFormat="1" ht="16" customHeight="1">
      <c r="F63" s="129">
        <f t="shared" si="8"/>
        <v>-0.45999999999999952</v>
      </c>
      <c r="G63" s="130">
        <f t="shared" si="0"/>
        <v>0.88619578707350899</v>
      </c>
      <c r="H63" s="130">
        <f t="shared" si="1"/>
        <v>0.11380421292649101</v>
      </c>
      <c r="I63" s="130">
        <f t="shared" si="2"/>
        <v>1.772391574147018</v>
      </c>
      <c r="J63" s="121">
        <f t="shared" si="3"/>
        <v>1.8861957870735089</v>
      </c>
      <c r="P63" s="129">
        <f t="shared" si="9"/>
        <v>-0.45999999999999952</v>
      </c>
      <c r="Q63" s="130">
        <f t="shared" si="4"/>
        <v>0.88619578707350899</v>
      </c>
      <c r="R63" s="130">
        <f t="shared" si="5"/>
        <v>0.11380421292649101</v>
      </c>
      <c r="S63" s="130">
        <f t="shared" si="6"/>
        <v>1.772391574147018</v>
      </c>
      <c r="T63" s="121">
        <f t="shared" si="7"/>
        <v>1.8861957870735089</v>
      </c>
    </row>
    <row r="64" spans="6:20">
      <c r="F64" s="129">
        <f t="shared" si="8"/>
        <v>-0.44999999999999951</v>
      </c>
      <c r="G64" s="130">
        <f t="shared" si="0"/>
        <v>0.89138905227926091</v>
      </c>
      <c r="H64" s="130">
        <f t="shared" si="1"/>
        <v>0.10861094772073909</v>
      </c>
      <c r="I64" s="130">
        <f t="shared" si="2"/>
        <v>1.7827781045585218</v>
      </c>
      <c r="J64" s="121">
        <f t="shared" si="3"/>
        <v>1.8913890522792609</v>
      </c>
      <c r="P64" s="129">
        <f t="shared" si="9"/>
        <v>-0.44999999999999951</v>
      </c>
      <c r="Q64" s="130">
        <f t="shared" si="4"/>
        <v>0.89138905227926091</v>
      </c>
      <c r="R64" s="130">
        <f t="shared" si="5"/>
        <v>0.10861094772073909</v>
      </c>
      <c r="S64" s="130">
        <f t="shared" si="6"/>
        <v>1.7827781045585218</v>
      </c>
      <c r="T64" s="121">
        <f t="shared" si="7"/>
        <v>1.8913890522792609</v>
      </c>
    </row>
    <row r="65" spans="6:20">
      <c r="F65" s="129">
        <f t="shared" si="8"/>
        <v>-0.4399999999999995</v>
      </c>
      <c r="G65" s="130">
        <f t="shared" si="0"/>
        <v>0.89643907912379572</v>
      </c>
      <c r="H65" s="130">
        <f t="shared" si="1"/>
        <v>0.10356092087620428</v>
      </c>
      <c r="I65" s="130">
        <f t="shared" si="2"/>
        <v>1.7928781582475914</v>
      </c>
      <c r="J65" s="121">
        <f t="shared" si="3"/>
        <v>1.8964390791237957</v>
      </c>
      <c r="P65" s="129">
        <f t="shared" si="9"/>
        <v>-0.4399999999999995</v>
      </c>
      <c r="Q65" s="130">
        <f t="shared" si="4"/>
        <v>0.89643907912379572</v>
      </c>
      <c r="R65" s="130">
        <f t="shared" si="5"/>
        <v>0.10356092087620428</v>
      </c>
      <c r="S65" s="130">
        <f t="shared" si="6"/>
        <v>1.7928781582475914</v>
      </c>
      <c r="T65" s="121">
        <f t="shared" si="7"/>
        <v>1.8964390791237957</v>
      </c>
    </row>
    <row r="66" spans="6:20">
      <c r="F66" s="129">
        <f t="shared" si="8"/>
        <v>-0.42999999999999949</v>
      </c>
      <c r="G66" s="130">
        <f t="shared" si="0"/>
        <v>0.90134827519546268</v>
      </c>
      <c r="H66" s="130">
        <f t="shared" si="1"/>
        <v>9.8651724804537322E-2</v>
      </c>
      <c r="I66" s="130">
        <f t="shared" si="2"/>
        <v>1.8026965503909254</v>
      </c>
      <c r="J66" s="121">
        <f t="shared" si="3"/>
        <v>1.9013482751954627</v>
      </c>
      <c r="P66" s="129">
        <f t="shared" si="9"/>
        <v>-0.42999999999999949</v>
      </c>
      <c r="Q66" s="130">
        <f t="shared" si="4"/>
        <v>0.90134827519546268</v>
      </c>
      <c r="R66" s="130">
        <f t="shared" si="5"/>
        <v>9.8651724804537322E-2</v>
      </c>
      <c r="S66" s="130">
        <f t="shared" si="6"/>
        <v>1.8026965503909254</v>
      </c>
      <c r="T66" s="121">
        <f t="shared" si="7"/>
        <v>1.9013482751954627</v>
      </c>
    </row>
    <row r="67" spans="6:20">
      <c r="F67" s="129">
        <f t="shared" si="8"/>
        <v>-0.41999999999999948</v>
      </c>
      <c r="G67" s="130">
        <f t="shared" si="0"/>
        <v>0.90611892948766337</v>
      </c>
      <c r="H67" s="130">
        <f t="shared" si="1"/>
        <v>9.3881070512336628E-2</v>
      </c>
      <c r="I67" s="130">
        <f t="shared" si="2"/>
        <v>1.8122378589753267</v>
      </c>
      <c r="J67" s="121">
        <f t="shared" si="3"/>
        <v>1.9061189294876635</v>
      </c>
      <c r="P67" s="129">
        <f t="shared" si="9"/>
        <v>-0.41999999999999948</v>
      </c>
      <c r="Q67" s="130">
        <f t="shared" si="4"/>
        <v>0.90611892948766337</v>
      </c>
      <c r="R67" s="130">
        <f t="shared" si="5"/>
        <v>9.3881070512336628E-2</v>
      </c>
      <c r="S67" s="130">
        <f t="shared" si="6"/>
        <v>1.8122378589753267</v>
      </c>
      <c r="T67" s="121">
        <f t="shared" si="7"/>
        <v>1.9061189294876635</v>
      </c>
    </row>
    <row r="68" spans="6:20">
      <c r="F68" s="129">
        <f t="shared" si="8"/>
        <v>-0.40999999999999948</v>
      </c>
      <c r="G68" s="130">
        <f t="shared" si="0"/>
        <v>0.91075321910736029</v>
      </c>
      <c r="H68" s="130">
        <f t="shared" si="1"/>
        <v>8.924678089263971E-2</v>
      </c>
      <c r="I68" s="130">
        <f t="shared" si="2"/>
        <v>1.8215064382147206</v>
      </c>
      <c r="J68" s="121">
        <f t="shared" si="3"/>
        <v>1.9107532191073604</v>
      </c>
      <c r="P68" s="129">
        <f t="shared" si="9"/>
        <v>-0.40999999999999948</v>
      </c>
      <c r="Q68" s="130">
        <f t="shared" si="4"/>
        <v>0.91075321910736029</v>
      </c>
      <c r="R68" s="130">
        <f t="shared" si="5"/>
        <v>8.924678089263971E-2</v>
      </c>
      <c r="S68" s="130">
        <f t="shared" si="6"/>
        <v>1.8215064382147206</v>
      </c>
      <c r="T68" s="121">
        <f t="shared" si="7"/>
        <v>1.9107532191073604</v>
      </c>
    </row>
    <row r="69" spans="6:20">
      <c r="F69" s="129">
        <f t="shared" si="8"/>
        <v>-0.39999999999999947</v>
      </c>
      <c r="G69" s="130">
        <f t="shared" si="0"/>
        <v>0.91525321546197624</v>
      </c>
      <c r="H69" s="130">
        <f t="shared" si="1"/>
        <v>8.4746784538023756E-2</v>
      </c>
      <c r="I69" s="130">
        <f t="shared" si="2"/>
        <v>1.8305064309239525</v>
      </c>
      <c r="J69" s="121">
        <f t="shared" si="3"/>
        <v>1.9152532154619761</v>
      </c>
      <c r="P69" s="129">
        <f t="shared" si="9"/>
        <v>-0.39999999999999947</v>
      </c>
      <c r="Q69" s="130">
        <f t="shared" si="4"/>
        <v>0.91525321546197624</v>
      </c>
      <c r="R69" s="130">
        <f t="shared" si="5"/>
        <v>8.4746784538023756E-2</v>
      </c>
      <c r="S69" s="130">
        <f t="shared" si="6"/>
        <v>1.8305064309239525</v>
      </c>
      <c r="T69" s="121">
        <f t="shared" si="7"/>
        <v>1.9152532154619761</v>
      </c>
    </row>
    <row r="70" spans="6:20">
      <c r="F70" s="129">
        <f t="shared" si="8"/>
        <v>-0.38999999999999946</v>
      </c>
      <c r="G70" s="130">
        <f t="shared" si="0"/>
        <v>0.91962088997209657</v>
      </c>
      <c r="H70" s="130">
        <f t="shared" si="1"/>
        <v>8.0379110027903433E-2</v>
      </c>
      <c r="I70" s="130">
        <f t="shared" si="2"/>
        <v>1.8392417799441931</v>
      </c>
      <c r="J70" s="121">
        <f t="shared" si="3"/>
        <v>1.9196208899720966</v>
      </c>
      <c r="P70" s="129">
        <f t="shared" si="9"/>
        <v>-0.38999999999999946</v>
      </c>
      <c r="Q70" s="130">
        <f t="shared" si="4"/>
        <v>0.91962088997209657</v>
      </c>
      <c r="R70" s="130">
        <f t="shared" si="5"/>
        <v>8.0379110027903433E-2</v>
      </c>
      <c r="S70" s="130">
        <f t="shared" si="6"/>
        <v>1.8392417799441931</v>
      </c>
      <c r="T70" s="121">
        <f t="shared" si="7"/>
        <v>1.9196208899720966</v>
      </c>
    </row>
    <row r="71" spans="6:20">
      <c r="F71" s="129">
        <f t="shared" si="8"/>
        <v>-0.37999999999999945</v>
      </c>
      <c r="G71" s="130">
        <f t="shared" si="0"/>
        <v>0.92385811935230178</v>
      </c>
      <c r="H71" s="130">
        <f t="shared" si="1"/>
        <v>7.6141880647698224E-2</v>
      </c>
      <c r="I71" s="130">
        <f t="shared" si="2"/>
        <v>1.8477162387046036</v>
      </c>
      <c r="J71" s="121">
        <f t="shared" si="3"/>
        <v>1.9238581193523019</v>
      </c>
      <c r="P71" s="129">
        <f t="shared" si="9"/>
        <v>-0.37999999999999945</v>
      </c>
      <c r="Q71" s="130">
        <f t="shared" si="4"/>
        <v>0.92385811935230178</v>
      </c>
      <c r="R71" s="130">
        <f t="shared" si="5"/>
        <v>7.6141880647698224E-2</v>
      </c>
      <c r="S71" s="130">
        <f t="shared" si="6"/>
        <v>1.8477162387046036</v>
      </c>
      <c r="T71" s="121">
        <f t="shared" si="7"/>
        <v>1.9238581193523019</v>
      </c>
    </row>
    <row r="72" spans="6:20">
      <c r="F72" s="129">
        <f t="shared" si="8"/>
        <v>-0.36999999999999944</v>
      </c>
      <c r="G72" s="130">
        <f t="shared" si="0"/>
        <v>0.92796669049798852</v>
      </c>
      <c r="H72" s="130">
        <f t="shared" si="1"/>
        <v>7.2033309502011478E-2</v>
      </c>
      <c r="I72" s="130">
        <f t="shared" si="2"/>
        <v>1.855933380995977</v>
      </c>
      <c r="J72" s="121">
        <f t="shared" si="3"/>
        <v>1.9279666904979886</v>
      </c>
      <c r="P72" s="129">
        <f t="shared" si="9"/>
        <v>-0.36999999999999944</v>
      </c>
      <c r="Q72" s="130">
        <f t="shared" si="4"/>
        <v>0.92796669049798852</v>
      </c>
      <c r="R72" s="130">
        <f t="shared" si="5"/>
        <v>7.2033309502011478E-2</v>
      </c>
      <c r="S72" s="130">
        <f t="shared" si="6"/>
        <v>1.855933380995977</v>
      </c>
      <c r="T72" s="121">
        <f t="shared" si="7"/>
        <v>1.9279666904979886</v>
      </c>
    </row>
    <row r="73" spans="6:20">
      <c r="F73" s="129">
        <f t="shared" si="8"/>
        <v>-0.35999999999999943</v>
      </c>
      <c r="G73" s="130">
        <f t="shared" ref="G73:G136" si="14">IFERROR(IF(SQRT(1-(F73*F73)/($J$5*$J$5))&lt;0.05,0,SQRT(1-(F73*F73)/($J$5*$J$5))),0)</f>
        <v>0.93194830501209902</v>
      </c>
      <c r="H73" s="130">
        <f t="shared" ref="H73:H136" si="15">CHOOSE(MATCH($J$3,degrees),IF(F73&lt;0,IFERROR(1-G73,1),0),0,0,IF(F73&gt;0,IFERROR(1-G73,1),0))</f>
        <v>6.8051694987900979E-2</v>
      </c>
      <c r="I73" s="130">
        <f t="shared" ref="I73:I136" si="16">CHOOSE(MATCH($J$3,degrees),IF(F73&lt;0,2*G73,2),IF(F73&lt;0,0,1-G73),IF(F73&gt;0,0,1-G73),IF(F73&gt;0,2*G73,2))</f>
        <v>1.863896610024198</v>
      </c>
      <c r="J73" s="121">
        <f t="shared" ref="J73:J136" si="17">CHOOSE(MATCH($J$3,degrees),IF(F73&lt;0,G73+1,2),IF(F73&lt;0,2,2*G73),IF(F73&gt;0,2,2*G73),IF(F73&gt;0,G73+1,2))</f>
        <v>1.9319483050120989</v>
      </c>
      <c r="P73" s="129">
        <f t="shared" si="9"/>
        <v>-0.35999999999999943</v>
      </c>
      <c r="Q73" s="130">
        <f t="shared" ref="Q73:Q136" si="18">IFERROR(IF(SQRT(1-(P73*P73)/($T$5*$T$5))&lt;0.05,0,SQRT(1-(P73*P73)/($T$5*$T$5))),0)</f>
        <v>0.93194830501209902</v>
      </c>
      <c r="R73" s="130">
        <f t="shared" ref="R73:R136" si="19">CHOOSE(MATCH($T$3,degrees),IF(P73&lt;0,IFERROR(1-Q73,1),0),0,0,IF(P73&gt;0,IFERROR(1-Q73,1),0))</f>
        <v>6.8051694987900979E-2</v>
      </c>
      <c r="S73" s="130">
        <f t="shared" ref="S73:S136" si="20">CHOOSE(MATCH($T$3,degrees),IF(P73&lt;0,2*Q73,2),IF(P73&lt;0,0,1-Q73),IF(P73&gt;0,0,1-Q73),IF(P73&gt;0,2*Q73,2))</f>
        <v>1.863896610024198</v>
      </c>
      <c r="T73" s="121">
        <f t="shared" ref="T73:T136" si="21">CHOOSE(MATCH($T$3,degrees),IF(P73&lt;0,Q73+1,2),IF(P73&lt;0,2,2*Q73),IF(P73&gt;0,2,2*Q73),IF(P73&gt;0,Q73+1,2))</f>
        <v>1.9319483050120989</v>
      </c>
    </row>
    <row r="74" spans="6:20">
      <c r="F74" s="129">
        <f t="shared" ref="F74:F137" si="22">F73+$G$4</f>
        <v>-0.34999999999999942</v>
      </c>
      <c r="G74" s="130">
        <f t="shared" si="14"/>
        <v>0.93580458340220574</v>
      </c>
      <c r="H74" s="130">
        <f t="shared" si="15"/>
        <v>6.4195416597794264E-2</v>
      </c>
      <c r="I74" s="130">
        <f t="shared" si="16"/>
        <v>1.8716091668044115</v>
      </c>
      <c r="J74" s="121">
        <f t="shared" si="17"/>
        <v>1.9358045834022057</v>
      </c>
      <c r="P74" s="129">
        <f t="shared" ref="P74:P137" si="23">P73+$Q$4</f>
        <v>-0.34999999999999942</v>
      </c>
      <c r="Q74" s="130">
        <f t="shared" si="18"/>
        <v>0.93580458340220574</v>
      </c>
      <c r="R74" s="130">
        <f t="shared" si="19"/>
        <v>6.4195416597794264E-2</v>
      </c>
      <c r="S74" s="130">
        <f t="shared" si="20"/>
        <v>1.8716091668044115</v>
      </c>
      <c r="T74" s="121">
        <f t="shared" si="21"/>
        <v>1.9358045834022057</v>
      </c>
    </row>
    <row r="75" spans="6:20">
      <c r="F75" s="129">
        <f t="shared" si="22"/>
        <v>-0.33999999999999941</v>
      </c>
      <c r="G75" s="130">
        <f t="shared" si="14"/>
        <v>0.93953706897532485</v>
      </c>
      <c r="H75" s="130">
        <f t="shared" si="15"/>
        <v>6.0462931024675148E-2</v>
      </c>
      <c r="I75" s="130">
        <f t="shared" si="16"/>
        <v>1.8790741379506497</v>
      </c>
      <c r="J75" s="121">
        <f t="shared" si="17"/>
        <v>1.9395370689753249</v>
      </c>
      <c r="P75" s="129">
        <f t="shared" si="23"/>
        <v>-0.33999999999999941</v>
      </c>
      <c r="Q75" s="130">
        <f t="shared" si="18"/>
        <v>0.93953706897532485</v>
      </c>
      <c r="R75" s="130">
        <f t="shared" si="19"/>
        <v>6.0462931024675148E-2</v>
      </c>
      <c r="S75" s="130">
        <f t="shared" si="20"/>
        <v>1.8790741379506497</v>
      </c>
      <c r="T75" s="121">
        <f t="shared" si="21"/>
        <v>1.9395370689753249</v>
      </c>
    </row>
    <row r="76" spans="6:20">
      <c r="F76" s="129">
        <f t="shared" si="22"/>
        <v>-0.3299999999999994</v>
      </c>
      <c r="G76" s="130">
        <f t="shared" si="14"/>
        <v>0.94314723145510504</v>
      </c>
      <c r="H76" s="130">
        <f t="shared" si="15"/>
        <v>5.685276854489496E-2</v>
      </c>
      <c r="I76" s="130">
        <f t="shared" si="16"/>
        <v>1.8862944629102101</v>
      </c>
      <c r="J76" s="121">
        <f t="shared" si="17"/>
        <v>1.943147231455105</v>
      </c>
      <c r="P76" s="129">
        <f t="shared" si="23"/>
        <v>-0.3299999999999994</v>
      </c>
      <c r="Q76" s="130">
        <f t="shared" si="18"/>
        <v>0.94314723145510504</v>
      </c>
      <c r="R76" s="130">
        <f t="shared" si="19"/>
        <v>5.685276854489496E-2</v>
      </c>
      <c r="S76" s="130">
        <f t="shared" si="20"/>
        <v>1.8862944629102101</v>
      </c>
      <c r="T76" s="121">
        <f t="shared" si="21"/>
        <v>1.943147231455105</v>
      </c>
    </row>
    <row r="77" spans="6:20">
      <c r="F77" s="129">
        <f t="shared" si="22"/>
        <v>-0.3199999999999994</v>
      </c>
      <c r="G77" s="130">
        <f t="shared" si="14"/>
        <v>0.94663647034362219</v>
      </c>
      <c r="H77" s="130">
        <f t="shared" si="15"/>
        <v>5.3363529656377806E-2</v>
      </c>
      <c r="I77" s="130">
        <f t="shared" si="16"/>
        <v>1.8932729406872444</v>
      </c>
      <c r="J77" s="121">
        <f t="shared" si="17"/>
        <v>1.9466364703436221</v>
      </c>
      <c r="P77" s="129">
        <f t="shared" si="23"/>
        <v>-0.3199999999999994</v>
      </c>
      <c r="Q77" s="130">
        <f t="shared" si="18"/>
        <v>0.94663647034362219</v>
      </c>
      <c r="R77" s="130">
        <f t="shared" si="19"/>
        <v>5.3363529656377806E-2</v>
      </c>
      <c r="S77" s="130">
        <f t="shared" si="20"/>
        <v>1.8932729406872444</v>
      </c>
      <c r="T77" s="121">
        <f t="shared" si="21"/>
        <v>1.9466364703436221</v>
      </c>
    </row>
    <row r="78" spans="6:20">
      <c r="F78" s="129">
        <f t="shared" si="22"/>
        <v>-0.30999999999999939</v>
      </c>
      <c r="G78" s="130">
        <f t="shared" si="14"/>
        <v>0.95000611804785273</v>
      </c>
      <c r="H78" s="130">
        <f t="shared" si="15"/>
        <v>4.9993881952147268E-2</v>
      </c>
      <c r="I78" s="130">
        <f t="shared" si="16"/>
        <v>1.9000122360957055</v>
      </c>
      <c r="J78" s="121">
        <f t="shared" si="17"/>
        <v>1.9500061180478527</v>
      </c>
      <c r="P78" s="129">
        <f t="shared" si="23"/>
        <v>-0.30999999999999939</v>
      </c>
      <c r="Q78" s="130">
        <f t="shared" si="18"/>
        <v>0.95000611804785273</v>
      </c>
      <c r="R78" s="130">
        <f t="shared" si="19"/>
        <v>4.9993881952147268E-2</v>
      </c>
      <c r="S78" s="130">
        <f t="shared" si="20"/>
        <v>1.9000122360957055</v>
      </c>
      <c r="T78" s="121">
        <f t="shared" si="21"/>
        <v>1.9500061180478527</v>
      </c>
    </row>
    <row r="79" spans="6:20">
      <c r="F79" s="129">
        <f t="shared" si="22"/>
        <v>-0.29999999999999938</v>
      </c>
      <c r="G79" s="130">
        <f t="shared" si="14"/>
        <v>0.9532574427889805</v>
      </c>
      <c r="H79" s="130">
        <f t="shared" si="15"/>
        <v>4.6742557211019498E-2</v>
      </c>
      <c r="I79" s="130">
        <f t="shared" si="16"/>
        <v>1.906514885577961</v>
      </c>
      <c r="J79" s="121">
        <f t="shared" si="17"/>
        <v>1.9532574427889804</v>
      </c>
      <c r="P79" s="129">
        <f t="shared" si="23"/>
        <v>-0.29999999999999938</v>
      </c>
      <c r="Q79" s="130">
        <f t="shared" si="18"/>
        <v>0.9532574427889805</v>
      </c>
      <c r="R79" s="130">
        <f t="shared" si="19"/>
        <v>4.6742557211019498E-2</v>
      </c>
      <c r="S79" s="130">
        <f t="shared" si="20"/>
        <v>1.906514885577961</v>
      </c>
      <c r="T79" s="121">
        <f t="shared" si="21"/>
        <v>1.9532574427889804</v>
      </c>
    </row>
    <row r="80" spans="6:20">
      <c r="F80" s="129">
        <f t="shared" si="22"/>
        <v>-0.28999999999999937</v>
      </c>
      <c r="G80" s="130">
        <f t="shared" si="14"/>
        <v>0.95639165131097792</v>
      </c>
      <c r="H80" s="130">
        <f t="shared" si="15"/>
        <v>4.3608348689022081E-2</v>
      </c>
      <c r="I80" s="130">
        <f t="shared" si="16"/>
        <v>1.9127833026219558</v>
      </c>
      <c r="J80" s="121">
        <f t="shared" si="17"/>
        <v>1.956391651310978</v>
      </c>
      <c r="P80" s="129">
        <f t="shared" si="23"/>
        <v>-0.28999999999999937</v>
      </c>
      <c r="Q80" s="130">
        <f t="shared" si="18"/>
        <v>0.95639165131097792</v>
      </c>
      <c r="R80" s="130">
        <f t="shared" si="19"/>
        <v>4.3608348689022081E-2</v>
      </c>
      <c r="S80" s="130">
        <f t="shared" si="20"/>
        <v>1.9127833026219558</v>
      </c>
      <c r="T80" s="121">
        <f t="shared" si="21"/>
        <v>1.956391651310978</v>
      </c>
    </row>
    <row r="81" spans="6:20">
      <c r="F81" s="129">
        <f t="shared" si="22"/>
        <v>-0.27999999999999936</v>
      </c>
      <c r="G81" s="130">
        <f t="shared" si="14"/>
        <v>0.95940989140336086</v>
      </c>
      <c r="H81" s="130">
        <f t="shared" si="15"/>
        <v>4.0590108596639141E-2</v>
      </c>
      <c r="I81" s="130">
        <f t="shared" si="16"/>
        <v>1.9188197828067217</v>
      </c>
      <c r="J81" s="121">
        <f t="shared" si="17"/>
        <v>1.9594098914033609</v>
      </c>
      <c r="P81" s="129">
        <f t="shared" si="23"/>
        <v>-0.27999999999999936</v>
      </c>
      <c r="Q81" s="130">
        <f t="shared" si="18"/>
        <v>0.95940989140336086</v>
      </c>
      <c r="R81" s="130">
        <f t="shared" si="19"/>
        <v>4.0590108596639141E-2</v>
      </c>
      <c r="S81" s="130">
        <f t="shared" si="20"/>
        <v>1.9188197828067217</v>
      </c>
      <c r="T81" s="121">
        <f t="shared" si="21"/>
        <v>1.9594098914033609</v>
      </c>
    </row>
    <row r="82" spans="6:20">
      <c r="F82" s="129">
        <f t="shared" si="22"/>
        <v>-0.26999999999999935</v>
      </c>
      <c r="G82" s="130">
        <f t="shared" si="14"/>
        <v>0.96231325425164704</v>
      </c>
      <c r="H82" s="130">
        <f t="shared" si="15"/>
        <v>3.7686745748352957E-2</v>
      </c>
      <c r="I82" s="130">
        <f t="shared" si="16"/>
        <v>1.9246265085032941</v>
      </c>
      <c r="J82" s="121">
        <f t="shared" si="17"/>
        <v>1.962313254251647</v>
      </c>
      <c r="P82" s="129">
        <f t="shared" si="23"/>
        <v>-0.26999999999999935</v>
      </c>
      <c r="Q82" s="130">
        <f t="shared" si="18"/>
        <v>0.96231325425164704</v>
      </c>
      <c r="R82" s="130">
        <f t="shared" si="19"/>
        <v>3.7686745748352957E-2</v>
      </c>
      <c r="S82" s="130">
        <f t="shared" si="20"/>
        <v>1.9246265085032941</v>
      </c>
      <c r="T82" s="121">
        <f t="shared" si="21"/>
        <v>1.962313254251647</v>
      </c>
    </row>
    <row r="83" spans="6:20">
      <c r="F83" s="129">
        <f t="shared" si="22"/>
        <v>-0.25999999999999934</v>
      </c>
      <c r="G83" s="130">
        <f t="shared" si="14"/>
        <v>0.96510277662780475</v>
      </c>
      <c r="H83" s="130">
        <f t="shared" si="15"/>
        <v>3.4897223372195252E-2</v>
      </c>
      <c r="I83" s="130">
        <f t="shared" si="16"/>
        <v>1.9302055532556095</v>
      </c>
      <c r="J83" s="121">
        <f t="shared" si="17"/>
        <v>1.9651027766278046</v>
      </c>
      <c r="P83" s="129">
        <f t="shared" si="23"/>
        <v>-0.25999999999999934</v>
      </c>
      <c r="Q83" s="130">
        <f t="shared" si="18"/>
        <v>0.96510277662780475</v>
      </c>
      <c r="R83" s="130">
        <f t="shared" si="19"/>
        <v>3.4897223372195252E-2</v>
      </c>
      <c r="S83" s="130">
        <f t="shared" si="20"/>
        <v>1.9302055532556095</v>
      </c>
      <c r="T83" s="121">
        <f t="shared" si="21"/>
        <v>1.9651027766278046</v>
      </c>
    </row>
    <row r="84" spans="6:20">
      <c r="F84" s="129">
        <f t="shared" si="22"/>
        <v>-0.24999999999999933</v>
      </c>
      <c r="G84" s="130">
        <f t="shared" si="14"/>
        <v>0.96777944293186891</v>
      </c>
      <c r="H84" s="130">
        <f t="shared" si="15"/>
        <v>3.2220557068131095E-2</v>
      </c>
      <c r="I84" s="130">
        <f t="shared" si="16"/>
        <v>1.9355588858637378</v>
      </c>
      <c r="J84" s="121">
        <f t="shared" si="17"/>
        <v>1.9677794429318689</v>
      </c>
      <c r="P84" s="129">
        <f t="shared" si="23"/>
        <v>-0.24999999999999933</v>
      </c>
      <c r="Q84" s="130">
        <f t="shared" si="18"/>
        <v>0.96777944293186891</v>
      </c>
      <c r="R84" s="130">
        <f t="shared" si="19"/>
        <v>3.2220557068131095E-2</v>
      </c>
      <c r="S84" s="130">
        <f t="shared" si="20"/>
        <v>1.9355588858637378</v>
      </c>
      <c r="T84" s="121">
        <f t="shared" si="21"/>
        <v>1.9677794429318689</v>
      </c>
    </row>
    <row r="85" spans="6:20">
      <c r="F85" s="129">
        <f t="shared" si="22"/>
        <v>-0.23999999999999932</v>
      </c>
      <c r="G85" s="130">
        <f t="shared" si="14"/>
        <v>0.97034418709489645</v>
      </c>
      <c r="H85" s="130">
        <f t="shared" si="15"/>
        <v>2.9655812905103551E-2</v>
      </c>
      <c r="I85" s="130">
        <f t="shared" si="16"/>
        <v>1.9406883741897929</v>
      </c>
      <c r="J85" s="121">
        <f t="shared" si="17"/>
        <v>1.9703441870948963</v>
      </c>
      <c r="P85" s="129">
        <f t="shared" si="23"/>
        <v>-0.23999999999999932</v>
      </c>
      <c r="Q85" s="130">
        <f t="shared" si="18"/>
        <v>0.97034418709489645</v>
      </c>
      <c r="R85" s="130">
        <f t="shared" si="19"/>
        <v>2.9655812905103551E-2</v>
      </c>
      <c r="S85" s="130">
        <f t="shared" si="20"/>
        <v>1.9406883741897929</v>
      </c>
      <c r="T85" s="121">
        <f t="shared" si="21"/>
        <v>1.9703441870948963</v>
      </c>
    </row>
    <row r="86" spans="6:20">
      <c r="F86" s="129">
        <f t="shared" si="22"/>
        <v>-0.22999999999999932</v>
      </c>
      <c r="G86" s="130">
        <f t="shared" si="14"/>
        <v>0.9727978943525265</v>
      </c>
      <c r="H86" s="130">
        <f t="shared" si="15"/>
        <v>2.7202105647473496E-2</v>
      </c>
      <c r="I86" s="130">
        <f t="shared" si="16"/>
        <v>1.945595788705053</v>
      </c>
      <c r="J86" s="121">
        <f t="shared" si="17"/>
        <v>1.9727978943525266</v>
      </c>
      <c r="P86" s="129">
        <f t="shared" si="23"/>
        <v>-0.22999999999999932</v>
      </c>
      <c r="Q86" s="130">
        <f t="shared" si="18"/>
        <v>0.9727978943525265</v>
      </c>
      <c r="R86" s="130">
        <f t="shared" si="19"/>
        <v>2.7202105647473496E-2</v>
      </c>
      <c r="S86" s="130">
        <f t="shared" si="20"/>
        <v>1.945595788705053</v>
      </c>
      <c r="T86" s="121">
        <f t="shared" si="21"/>
        <v>1.9727978943525266</v>
      </c>
    </row>
    <row r="87" spans="6:20">
      <c r="F87" s="129">
        <f t="shared" si="22"/>
        <v>-0.21999999999999931</v>
      </c>
      <c r="G87" s="130">
        <f t="shared" si="14"/>
        <v>0.97514140289758999</v>
      </c>
      <c r="H87" s="130">
        <f t="shared" si="15"/>
        <v>2.4858597102410007E-2</v>
      </c>
      <c r="I87" s="130">
        <f t="shared" si="16"/>
        <v>1.95028280579518</v>
      </c>
      <c r="J87" s="121">
        <f t="shared" si="17"/>
        <v>1.97514140289759</v>
      </c>
      <c r="P87" s="129">
        <f t="shared" si="23"/>
        <v>-0.21999999999999931</v>
      </c>
      <c r="Q87" s="130">
        <f t="shared" si="18"/>
        <v>0.97514140289758999</v>
      </c>
      <c r="R87" s="130">
        <f t="shared" si="19"/>
        <v>2.4858597102410007E-2</v>
      </c>
      <c r="S87" s="130">
        <f t="shared" si="20"/>
        <v>1.95028280579518</v>
      </c>
      <c r="T87" s="121">
        <f t="shared" si="21"/>
        <v>1.97514140289759</v>
      </c>
    </row>
    <row r="88" spans="6:20">
      <c r="F88" s="129">
        <f t="shared" si="22"/>
        <v>-0.2099999999999993</v>
      </c>
      <c r="G88" s="130">
        <f t="shared" si="14"/>
        <v>0.97737550541947149</v>
      </c>
      <c r="H88" s="130">
        <f t="shared" si="15"/>
        <v>2.2624494580528509E-2</v>
      </c>
      <c r="I88" s="130">
        <f t="shared" si="16"/>
        <v>1.954751010838943</v>
      </c>
      <c r="J88" s="121">
        <f t="shared" si="17"/>
        <v>1.9773755054194715</v>
      </c>
      <c r="P88" s="129">
        <f t="shared" si="23"/>
        <v>-0.2099999999999993</v>
      </c>
      <c r="Q88" s="130">
        <f t="shared" si="18"/>
        <v>0.97737550541947149</v>
      </c>
      <c r="R88" s="130">
        <f t="shared" si="19"/>
        <v>2.2624494580528509E-2</v>
      </c>
      <c r="S88" s="130">
        <f t="shared" si="20"/>
        <v>1.954751010838943</v>
      </c>
      <c r="T88" s="121">
        <f t="shared" si="21"/>
        <v>1.9773755054194715</v>
      </c>
    </row>
    <row r="89" spans="6:20">
      <c r="F89" s="129">
        <f t="shared" si="22"/>
        <v>-0.19999999999999929</v>
      </c>
      <c r="G89" s="130">
        <f t="shared" si="14"/>
        <v>0.97950095053724773</v>
      </c>
      <c r="H89" s="130">
        <f t="shared" si="15"/>
        <v>2.0499049462752272E-2</v>
      </c>
      <c r="I89" s="130">
        <f t="shared" si="16"/>
        <v>1.9590019010744955</v>
      </c>
      <c r="J89" s="121">
        <f t="shared" si="17"/>
        <v>1.9795009505372478</v>
      </c>
      <c r="P89" s="129">
        <f t="shared" si="23"/>
        <v>-0.19999999999999929</v>
      </c>
      <c r="Q89" s="130">
        <f t="shared" si="18"/>
        <v>0.97950095053724773</v>
      </c>
      <c r="R89" s="130">
        <f t="shared" si="19"/>
        <v>2.0499049462752272E-2</v>
      </c>
      <c r="S89" s="130">
        <f t="shared" si="20"/>
        <v>1.9590019010744955</v>
      </c>
      <c r="T89" s="121">
        <f t="shared" si="21"/>
        <v>1.9795009505372478</v>
      </c>
    </row>
    <row r="90" spans="6:20">
      <c r="F90" s="129">
        <f t="shared" si="22"/>
        <v>-0.18999999999999928</v>
      </c>
      <c r="G90" s="130">
        <f t="shared" si="14"/>
        <v>0.98151844413301426</v>
      </c>
      <c r="H90" s="130">
        <f t="shared" si="15"/>
        <v>1.8481555866985744E-2</v>
      </c>
      <c r="I90" s="130">
        <f t="shared" si="16"/>
        <v>1.9630368882660285</v>
      </c>
      <c r="J90" s="121">
        <f t="shared" si="17"/>
        <v>1.9815184441330143</v>
      </c>
      <c r="P90" s="129">
        <f t="shared" si="23"/>
        <v>-0.18999999999999928</v>
      </c>
      <c r="Q90" s="130">
        <f t="shared" si="18"/>
        <v>0.98151844413301426</v>
      </c>
      <c r="R90" s="130">
        <f t="shared" si="19"/>
        <v>1.8481555866985744E-2</v>
      </c>
      <c r="S90" s="130">
        <f t="shared" si="20"/>
        <v>1.9630368882660285</v>
      </c>
      <c r="T90" s="121">
        <f t="shared" si="21"/>
        <v>1.9815184441330143</v>
      </c>
    </row>
    <row r="91" spans="6:20">
      <c r="F91" s="129">
        <f t="shared" si="22"/>
        <v>-0.17999999999999927</v>
      </c>
      <c r="G91" s="130">
        <f t="shared" si="14"/>
        <v>0.98342865059125228</v>
      </c>
      <c r="H91" s="130">
        <f t="shared" si="15"/>
        <v>1.6571349408747715E-2</v>
      </c>
      <c r="I91" s="130">
        <f t="shared" si="16"/>
        <v>1.9668573011825046</v>
      </c>
      <c r="J91" s="121">
        <f t="shared" si="17"/>
        <v>1.9834286505912524</v>
      </c>
      <c r="P91" s="129">
        <f t="shared" si="23"/>
        <v>-0.17999999999999927</v>
      </c>
      <c r="Q91" s="130">
        <f t="shared" si="18"/>
        <v>0.98342865059125228</v>
      </c>
      <c r="R91" s="130">
        <f t="shared" si="19"/>
        <v>1.6571349408747715E-2</v>
      </c>
      <c r="S91" s="130">
        <f t="shared" si="20"/>
        <v>1.9668573011825046</v>
      </c>
      <c r="T91" s="121">
        <f t="shared" si="21"/>
        <v>1.9834286505912524</v>
      </c>
    </row>
    <row r="92" spans="6:20">
      <c r="F92" s="129">
        <f t="shared" si="22"/>
        <v>-0.16999999999999926</v>
      </c>
      <c r="G92" s="130">
        <f t="shared" si="14"/>
        <v>0.98523219394957162</v>
      </c>
      <c r="H92" s="130">
        <f t="shared" si="15"/>
        <v>1.4767806050428378E-2</v>
      </c>
      <c r="I92" s="130">
        <f t="shared" si="16"/>
        <v>1.9704643878991432</v>
      </c>
      <c r="J92" s="121">
        <f t="shared" si="17"/>
        <v>1.9852321939495716</v>
      </c>
      <c r="P92" s="129">
        <f t="shared" si="23"/>
        <v>-0.16999999999999926</v>
      </c>
      <c r="Q92" s="130">
        <f t="shared" si="18"/>
        <v>0.98523219394957162</v>
      </c>
      <c r="R92" s="130">
        <f t="shared" si="19"/>
        <v>1.4767806050428378E-2</v>
      </c>
      <c r="S92" s="130">
        <f t="shared" si="20"/>
        <v>1.9704643878991432</v>
      </c>
      <c r="T92" s="121">
        <f t="shared" si="21"/>
        <v>1.9852321939495716</v>
      </c>
    </row>
    <row r="93" spans="6:20">
      <c r="F93" s="129">
        <f t="shared" si="22"/>
        <v>-0.15999999999999925</v>
      </c>
      <c r="G93" s="130">
        <f t="shared" si="14"/>
        <v>0.98692965896570262</v>
      </c>
      <c r="H93" s="130">
        <f t="shared" si="15"/>
        <v>1.3070341034297384E-2</v>
      </c>
      <c r="I93" s="130">
        <f t="shared" si="16"/>
        <v>1.9738593179314052</v>
      </c>
      <c r="J93" s="121">
        <f t="shared" si="17"/>
        <v>1.9869296589657026</v>
      </c>
      <c r="P93" s="129">
        <f t="shared" si="23"/>
        <v>-0.15999999999999925</v>
      </c>
      <c r="Q93" s="130">
        <f t="shared" si="18"/>
        <v>0.98692965896570262</v>
      </c>
      <c r="R93" s="130">
        <f t="shared" si="19"/>
        <v>1.3070341034297384E-2</v>
      </c>
      <c r="S93" s="130">
        <f t="shared" si="20"/>
        <v>1.9738593179314052</v>
      </c>
      <c r="T93" s="121">
        <f t="shared" si="21"/>
        <v>1.9869296589657026</v>
      </c>
    </row>
    <row r="94" spans="6:20">
      <c r="F94" s="129">
        <f t="shared" si="22"/>
        <v>-0.14999999999999925</v>
      </c>
      <c r="G94" s="130">
        <f t="shared" si="14"/>
        <v>0.98852159210517332</v>
      </c>
      <c r="H94" s="130">
        <f t="shared" si="15"/>
        <v>1.1478407894826681E-2</v>
      </c>
      <c r="I94" s="130">
        <f t="shared" si="16"/>
        <v>1.9770431842103466</v>
      </c>
      <c r="J94" s="121">
        <f t="shared" si="17"/>
        <v>1.9885215921051733</v>
      </c>
      <c r="P94" s="129">
        <f t="shared" si="23"/>
        <v>-0.14999999999999925</v>
      </c>
      <c r="Q94" s="130">
        <f t="shared" si="18"/>
        <v>0.98852159210517332</v>
      </c>
      <c r="R94" s="130">
        <f t="shared" si="19"/>
        <v>1.1478407894826681E-2</v>
      </c>
      <c r="S94" s="130">
        <f t="shared" si="20"/>
        <v>1.9770431842103466</v>
      </c>
      <c r="T94" s="121">
        <f t="shared" si="21"/>
        <v>1.9885215921051733</v>
      </c>
    </row>
    <row r="95" spans="6:20">
      <c r="F95" s="129">
        <f t="shared" si="22"/>
        <v>-0.13999999999999924</v>
      </c>
      <c r="G95" s="130">
        <f t="shared" si="14"/>
        <v>0.99000850245371741</v>
      </c>
      <c r="H95" s="130">
        <f t="shared" si="15"/>
        <v>9.9914975462825906E-3</v>
      </c>
      <c r="I95" s="130">
        <f t="shared" si="16"/>
        <v>1.9800170049074348</v>
      </c>
      <c r="J95" s="121">
        <f t="shared" si="17"/>
        <v>1.9900085024537173</v>
      </c>
      <c r="P95" s="129">
        <f t="shared" si="23"/>
        <v>-0.13999999999999924</v>
      </c>
      <c r="Q95" s="130">
        <f t="shared" si="18"/>
        <v>0.99000850245371741</v>
      </c>
      <c r="R95" s="130">
        <f t="shared" si="19"/>
        <v>9.9914975462825906E-3</v>
      </c>
      <c r="S95" s="130">
        <f t="shared" si="20"/>
        <v>1.9800170049074348</v>
      </c>
      <c r="T95" s="121">
        <f t="shared" si="21"/>
        <v>1.9900085024537173</v>
      </c>
    </row>
    <row r="96" spans="6:20">
      <c r="F96" s="129">
        <f t="shared" si="22"/>
        <v>-0.12999999999999923</v>
      </c>
      <c r="G96" s="130">
        <f t="shared" si="14"/>
        <v>0.9913908625580905</v>
      </c>
      <c r="H96" s="130">
        <f t="shared" si="15"/>
        <v>8.6091374419094979E-3</v>
      </c>
      <c r="I96" s="130">
        <f t="shared" si="16"/>
        <v>1.982781725116181</v>
      </c>
      <c r="J96" s="121">
        <f t="shared" si="17"/>
        <v>1.9913908625580905</v>
      </c>
      <c r="P96" s="129">
        <f t="shared" si="23"/>
        <v>-0.12999999999999923</v>
      </c>
      <c r="Q96" s="130">
        <f t="shared" si="18"/>
        <v>0.9913908625580905</v>
      </c>
      <c r="R96" s="130">
        <f t="shared" si="19"/>
        <v>8.6091374419094979E-3</v>
      </c>
      <c r="S96" s="130">
        <f t="shared" si="20"/>
        <v>1.982781725116181</v>
      </c>
      <c r="T96" s="121">
        <f t="shared" si="21"/>
        <v>1.9913908625580905</v>
      </c>
    </row>
    <row r="97" spans="6:20">
      <c r="F97" s="129">
        <f t="shared" si="22"/>
        <v>-0.11999999999999923</v>
      </c>
      <c r="G97" s="130">
        <f t="shared" si="14"/>
        <v>0.99266910919863627</v>
      </c>
      <c r="H97" s="130">
        <f t="shared" si="15"/>
        <v>7.3308908013637319E-3</v>
      </c>
      <c r="I97" s="130">
        <f t="shared" si="16"/>
        <v>1.9853382183972725</v>
      </c>
      <c r="J97" s="121">
        <f t="shared" si="17"/>
        <v>1.9926691091986362</v>
      </c>
      <c r="P97" s="129">
        <f t="shared" si="23"/>
        <v>-0.11999999999999923</v>
      </c>
      <c r="Q97" s="130">
        <f t="shared" si="18"/>
        <v>0.99266910919863627</v>
      </c>
      <c r="R97" s="130">
        <f t="shared" si="19"/>
        <v>7.3308908013637319E-3</v>
      </c>
      <c r="S97" s="130">
        <f t="shared" si="20"/>
        <v>1.9853382183972725</v>
      </c>
      <c r="T97" s="121">
        <f t="shared" si="21"/>
        <v>1.9926691091986362</v>
      </c>
    </row>
    <row r="98" spans="6:20">
      <c r="F98" s="129">
        <f t="shared" si="22"/>
        <v>-0.10999999999999924</v>
      </c>
      <c r="G98" s="130">
        <f t="shared" si="14"/>
        <v>0.99384364409663051</v>
      </c>
      <c r="H98" s="130">
        <f t="shared" si="15"/>
        <v>6.1563559033694926E-3</v>
      </c>
      <c r="I98" s="130">
        <f t="shared" si="16"/>
        <v>1.987687288193261</v>
      </c>
      <c r="J98" s="121">
        <f t="shared" si="17"/>
        <v>1.9938436440966305</v>
      </c>
      <c r="P98" s="129">
        <f t="shared" si="23"/>
        <v>-0.10999999999999924</v>
      </c>
      <c r="Q98" s="130">
        <f t="shared" si="18"/>
        <v>0.99384364409663051</v>
      </c>
      <c r="R98" s="130">
        <f t="shared" si="19"/>
        <v>6.1563559033694926E-3</v>
      </c>
      <c r="S98" s="130">
        <f t="shared" si="20"/>
        <v>1.987687288193261</v>
      </c>
      <c r="T98" s="121">
        <f t="shared" si="21"/>
        <v>1.9938436440966305</v>
      </c>
    </row>
    <row r="99" spans="6:20">
      <c r="F99" s="129">
        <f t="shared" si="22"/>
        <v>-9.9999999999999242E-2</v>
      </c>
      <c r="G99" s="130">
        <f t="shared" si="14"/>
        <v>0.99491483455914109</v>
      </c>
      <c r="H99" s="130">
        <f t="shared" si="15"/>
        <v>5.0851654408589075E-3</v>
      </c>
      <c r="I99" s="130">
        <f t="shared" si="16"/>
        <v>1.9898296691182822</v>
      </c>
      <c r="J99" s="121">
        <f t="shared" si="17"/>
        <v>1.994914834559141</v>
      </c>
      <c r="P99" s="129">
        <f t="shared" si="23"/>
        <v>-9.9999999999999242E-2</v>
      </c>
      <c r="Q99" s="130">
        <f t="shared" si="18"/>
        <v>0.99491483455914109</v>
      </c>
      <c r="R99" s="130">
        <f t="shared" si="19"/>
        <v>5.0851654408589075E-3</v>
      </c>
      <c r="S99" s="130">
        <f t="shared" si="20"/>
        <v>1.9898296691182822</v>
      </c>
      <c r="T99" s="121">
        <f t="shared" si="21"/>
        <v>1.994914834559141</v>
      </c>
    </row>
    <row r="100" spans="6:20">
      <c r="F100" s="129">
        <f t="shared" si="22"/>
        <v>-8.9999999999999247E-2</v>
      </c>
      <c r="G100" s="130">
        <f t="shared" si="14"/>
        <v>0.99588301406386726</v>
      </c>
      <c r="H100" s="130">
        <f t="shared" si="15"/>
        <v>4.1169859361327443E-3</v>
      </c>
      <c r="I100" s="130">
        <f t="shared" si="16"/>
        <v>1.9917660281277345</v>
      </c>
      <c r="J100" s="121">
        <f t="shared" si="17"/>
        <v>1.9958830140638673</v>
      </c>
      <c r="P100" s="129">
        <f t="shared" si="23"/>
        <v>-8.9999999999999247E-2</v>
      </c>
      <c r="Q100" s="130">
        <f t="shared" si="18"/>
        <v>0.99588301406386726</v>
      </c>
      <c r="R100" s="130">
        <f t="shared" si="19"/>
        <v>4.1169859361327443E-3</v>
      </c>
      <c r="S100" s="130">
        <f t="shared" si="20"/>
        <v>1.9917660281277345</v>
      </c>
      <c r="T100" s="121">
        <f t="shared" si="21"/>
        <v>1.9958830140638673</v>
      </c>
    </row>
    <row r="101" spans="6:20">
      <c r="F101" s="129">
        <f t="shared" si="22"/>
        <v>-7.9999999999999252E-2</v>
      </c>
      <c r="G101" s="130">
        <f t="shared" si="14"/>
        <v>0.99674848278617389</v>
      </c>
      <c r="H101" s="130">
        <f t="shared" si="15"/>
        <v>3.251517213826105E-3</v>
      </c>
      <c r="I101" s="130">
        <f t="shared" si="16"/>
        <v>1.9934969655723478</v>
      </c>
      <c r="J101" s="121">
        <f t="shared" si="17"/>
        <v>1.9967484827861739</v>
      </c>
      <c r="P101" s="129">
        <f t="shared" si="23"/>
        <v>-7.9999999999999252E-2</v>
      </c>
      <c r="Q101" s="130">
        <f t="shared" si="18"/>
        <v>0.99674848278617389</v>
      </c>
      <c r="R101" s="130">
        <f t="shared" si="19"/>
        <v>3.251517213826105E-3</v>
      </c>
      <c r="S101" s="130">
        <f t="shared" si="20"/>
        <v>1.9934969655723478</v>
      </c>
      <c r="T101" s="121">
        <f t="shared" si="21"/>
        <v>1.9967484827861739</v>
      </c>
    </row>
    <row r="102" spans="6:20">
      <c r="F102" s="129">
        <f t="shared" si="22"/>
        <v>-6.9999999999999257E-2</v>
      </c>
      <c r="G102" s="130">
        <f t="shared" si="14"/>
        <v>0.99751150807028943</v>
      </c>
      <c r="H102" s="130">
        <f t="shared" si="15"/>
        <v>2.4884919297105679E-3</v>
      </c>
      <c r="I102" s="130">
        <f t="shared" si="16"/>
        <v>1.9950230161405789</v>
      </c>
      <c r="J102" s="121">
        <f t="shared" si="17"/>
        <v>1.9975115080702894</v>
      </c>
      <c r="P102" s="129">
        <f t="shared" si="23"/>
        <v>-6.9999999999999257E-2</v>
      </c>
      <c r="Q102" s="130">
        <f t="shared" si="18"/>
        <v>0.99751150807028943</v>
      </c>
      <c r="R102" s="130">
        <f t="shared" si="19"/>
        <v>2.4884919297105679E-3</v>
      </c>
      <c r="S102" s="130">
        <f t="shared" si="20"/>
        <v>1.9950230161405789</v>
      </c>
      <c r="T102" s="121">
        <f t="shared" si="21"/>
        <v>1.9975115080702894</v>
      </c>
    </row>
    <row r="103" spans="6:20">
      <c r="F103" s="129">
        <f t="shared" si="22"/>
        <v>-5.9999999999999255E-2</v>
      </c>
      <c r="G103" s="130">
        <f t="shared" si="14"/>
        <v>0.99817232484641827</v>
      </c>
      <c r="H103" s="130">
        <f t="shared" si="15"/>
        <v>1.8276751535817315E-3</v>
      </c>
      <c r="I103" s="130">
        <f t="shared" si="16"/>
        <v>1.9963446496928365</v>
      </c>
      <c r="J103" s="121">
        <f t="shared" si="17"/>
        <v>1.9981723248464183</v>
      </c>
      <c r="P103" s="129">
        <f t="shared" si="23"/>
        <v>-5.9999999999999255E-2</v>
      </c>
      <c r="Q103" s="130">
        <f t="shared" si="18"/>
        <v>0.99817232484641827</v>
      </c>
      <c r="R103" s="130">
        <f t="shared" si="19"/>
        <v>1.8276751535817315E-3</v>
      </c>
      <c r="S103" s="130">
        <f t="shared" si="20"/>
        <v>1.9963446496928365</v>
      </c>
      <c r="T103" s="121">
        <f t="shared" si="21"/>
        <v>1.9981723248464183</v>
      </c>
    </row>
    <row r="104" spans="6:20">
      <c r="F104" s="129">
        <f t="shared" si="22"/>
        <v>-4.9999999999999253E-2</v>
      </c>
      <c r="G104" s="130">
        <f t="shared" si="14"/>
        <v>0.99873113599529917</v>
      </c>
      <c r="H104" s="130">
        <f t="shared" si="15"/>
        <v>1.2688640047008315E-3</v>
      </c>
      <c r="I104" s="130">
        <f t="shared" si="16"/>
        <v>1.9974622719905983</v>
      </c>
      <c r="J104" s="121">
        <f t="shared" si="17"/>
        <v>1.9987311359952993</v>
      </c>
      <c r="P104" s="129">
        <f t="shared" si="23"/>
        <v>-4.9999999999999253E-2</v>
      </c>
      <c r="Q104" s="130">
        <f t="shared" si="18"/>
        <v>0.99873113599529917</v>
      </c>
      <c r="R104" s="130">
        <f t="shared" si="19"/>
        <v>1.2688640047008315E-3</v>
      </c>
      <c r="S104" s="130">
        <f t="shared" si="20"/>
        <v>1.9974622719905983</v>
      </c>
      <c r="T104" s="121">
        <f t="shared" si="21"/>
        <v>1.9987311359952993</v>
      </c>
    </row>
    <row r="105" spans="6:20">
      <c r="F105" s="129">
        <f t="shared" si="22"/>
        <v>-3.9999999999999251E-2</v>
      </c>
      <c r="G105" s="130">
        <f t="shared" si="14"/>
        <v>0.99918811266154228</v>
      </c>
      <c r="H105" s="130">
        <f t="shared" si="15"/>
        <v>8.1188733845771743E-4</v>
      </c>
      <c r="I105" s="130">
        <f t="shared" si="16"/>
        <v>1.9983762253230846</v>
      </c>
      <c r="J105" s="121">
        <f t="shared" si="17"/>
        <v>1.9991881126615423</v>
      </c>
      <c r="P105" s="129">
        <f t="shared" si="23"/>
        <v>-3.9999999999999251E-2</v>
      </c>
      <c r="Q105" s="130">
        <f t="shared" si="18"/>
        <v>0.99918811266154228</v>
      </c>
      <c r="R105" s="130">
        <f t="shared" si="19"/>
        <v>8.1188733845771743E-4</v>
      </c>
      <c r="S105" s="130">
        <f t="shared" si="20"/>
        <v>1.9983762253230846</v>
      </c>
      <c r="T105" s="121">
        <f t="shared" si="21"/>
        <v>1.9991881126615423</v>
      </c>
    </row>
    <row r="106" spans="6:20">
      <c r="F106" s="129">
        <f t="shared" si="22"/>
        <v>-2.9999999999999249E-2</v>
      </c>
      <c r="G106" s="130">
        <f t="shared" si="14"/>
        <v>0.99954339451687935</v>
      </c>
      <c r="H106" s="130">
        <f t="shared" si="15"/>
        <v>4.5660548312065341E-4</v>
      </c>
      <c r="I106" s="130">
        <f t="shared" si="16"/>
        <v>1.9990867890337587</v>
      </c>
      <c r="J106" s="121">
        <f t="shared" si="17"/>
        <v>1.9995433945168792</v>
      </c>
      <c r="P106" s="129">
        <f t="shared" si="23"/>
        <v>-2.9999999999999249E-2</v>
      </c>
      <c r="Q106" s="130">
        <f t="shared" si="18"/>
        <v>0.99954339451687935</v>
      </c>
      <c r="R106" s="130">
        <f t="shared" si="19"/>
        <v>4.5660548312065341E-4</v>
      </c>
      <c r="S106" s="130">
        <f t="shared" si="20"/>
        <v>1.9990867890337587</v>
      </c>
      <c r="T106" s="121">
        <f t="shared" si="21"/>
        <v>1.9995433945168792</v>
      </c>
    </row>
    <row r="107" spans="6:20">
      <c r="F107" s="129">
        <f t="shared" si="22"/>
        <v>-1.9999999999999248E-2</v>
      </c>
      <c r="G107" s="130">
        <f t="shared" si="14"/>
        <v>0.99979708997427763</v>
      </c>
      <c r="H107" s="130">
        <f t="shared" si="15"/>
        <v>2.0291002572236927E-4</v>
      </c>
      <c r="I107" s="130">
        <f t="shared" si="16"/>
        <v>1.9995941799485553</v>
      </c>
      <c r="J107" s="121">
        <f t="shared" si="17"/>
        <v>1.9997970899742776</v>
      </c>
      <c r="P107" s="129">
        <f t="shared" si="23"/>
        <v>-1.9999999999999248E-2</v>
      </c>
      <c r="Q107" s="130">
        <f t="shared" si="18"/>
        <v>0.99979708997427763</v>
      </c>
      <c r="R107" s="130">
        <f t="shared" si="19"/>
        <v>2.0291002572236927E-4</v>
      </c>
      <c r="S107" s="130">
        <f t="shared" si="20"/>
        <v>1.9995941799485553</v>
      </c>
      <c r="T107" s="121">
        <f t="shared" si="21"/>
        <v>1.9997970899742776</v>
      </c>
    </row>
    <row r="108" spans="6:20">
      <c r="F108" s="129">
        <f t="shared" si="22"/>
        <v>-9.9999999999992473E-3</v>
      </c>
      <c r="G108" s="130">
        <f t="shared" si="14"/>
        <v>0.99994927635368502</v>
      </c>
      <c r="H108" s="130">
        <f t="shared" si="15"/>
        <v>5.0723646314976278E-5</v>
      </c>
      <c r="I108" s="130">
        <f t="shared" si="16"/>
        <v>1.99989855270737</v>
      </c>
      <c r="J108" s="121">
        <f t="shared" si="17"/>
        <v>1.999949276353685</v>
      </c>
      <c r="P108" s="129">
        <f t="shared" si="23"/>
        <v>-9.9999999999992473E-3</v>
      </c>
      <c r="Q108" s="130">
        <f t="shared" si="18"/>
        <v>0.99994927635368502</v>
      </c>
      <c r="R108" s="130">
        <f t="shared" si="19"/>
        <v>5.0723646314976278E-5</v>
      </c>
      <c r="S108" s="130">
        <f t="shared" si="20"/>
        <v>1.99989855270737</v>
      </c>
      <c r="T108" s="121">
        <f t="shared" si="21"/>
        <v>1.999949276353685</v>
      </c>
    </row>
    <row r="109" spans="6:20">
      <c r="F109" s="129">
        <f t="shared" si="22"/>
        <v>7.5286998857393428E-16</v>
      </c>
      <c r="G109" s="130">
        <f t="shared" si="14"/>
        <v>1</v>
      </c>
      <c r="H109" s="130">
        <f t="shared" si="15"/>
        <v>0</v>
      </c>
      <c r="I109" s="130">
        <f t="shared" si="16"/>
        <v>2</v>
      </c>
      <c r="J109" s="121">
        <f t="shared" si="17"/>
        <v>2</v>
      </c>
      <c r="P109" s="129">
        <f t="shared" si="23"/>
        <v>7.5286998857393428E-16</v>
      </c>
      <c r="Q109" s="130">
        <f t="shared" si="18"/>
        <v>1</v>
      </c>
      <c r="R109" s="130">
        <f t="shared" si="19"/>
        <v>0</v>
      </c>
      <c r="S109" s="130">
        <f t="shared" si="20"/>
        <v>2</v>
      </c>
      <c r="T109" s="121">
        <f t="shared" si="21"/>
        <v>2</v>
      </c>
    </row>
    <row r="110" spans="6:20">
      <c r="F110" s="129">
        <f t="shared" si="22"/>
        <v>1.0000000000000753E-2</v>
      </c>
      <c r="G110" s="130">
        <f t="shared" si="14"/>
        <v>0.99994927635368502</v>
      </c>
      <c r="H110" s="130">
        <f t="shared" si="15"/>
        <v>0</v>
      </c>
      <c r="I110" s="130">
        <f t="shared" si="16"/>
        <v>2</v>
      </c>
      <c r="J110" s="121">
        <f t="shared" si="17"/>
        <v>2</v>
      </c>
      <c r="P110" s="129">
        <f t="shared" si="23"/>
        <v>1.0000000000000753E-2</v>
      </c>
      <c r="Q110" s="130">
        <f t="shared" si="18"/>
        <v>0.99994927635368502</v>
      </c>
      <c r="R110" s="130">
        <f t="shared" si="19"/>
        <v>0</v>
      </c>
      <c r="S110" s="130">
        <f t="shared" si="20"/>
        <v>2</v>
      </c>
      <c r="T110" s="121">
        <f t="shared" si="21"/>
        <v>2</v>
      </c>
    </row>
    <row r="111" spans="6:20">
      <c r="F111" s="129">
        <f t="shared" si="22"/>
        <v>2.0000000000000753E-2</v>
      </c>
      <c r="G111" s="130">
        <f t="shared" si="14"/>
        <v>0.99979708997427752</v>
      </c>
      <c r="H111" s="130">
        <f t="shared" si="15"/>
        <v>0</v>
      </c>
      <c r="I111" s="130">
        <f t="shared" si="16"/>
        <v>2</v>
      </c>
      <c r="J111" s="121">
        <f t="shared" si="17"/>
        <v>2</v>
      </c>
      <c r="P111" s="129">
        <f t="shared" si="23"/>
        <v>2.0000000000000753E-2</v>
      </c>
      <c r="Q111" s="130">
        <f t="shared" si="18"/>
        <v>0.99979708997427752</v>
      </c>
      <c r="R111" s="130">
        <f t="shared" si="19"/>
        <v>0</v>
      </c>
      <c r="S111" s="130">
        <f t="shared" si="20"/>
        <v>2</v>
      </c>
      <c r="T111" s="121">
        <f t="shared" si="21"/>
        <v>2</v>
      </c>
    </row>
    <row r="112" spans="6:20">
      <c r="F112" s="129">
        <f t="shared" si="22"/>
        <v>3.0000000000000755E-2</v>
      </c>
      <c r="G112" s="130">
        <f t="shared" si="14"/>
        <v>0.99954339451687924</v>
      </c>
      <c r="H112" s="130">
        <f t="shared" si="15"/>
        <v>0</v>
      </c>
      <c r="I112" s="130">
        <f t="shared" si="16"/>
        <v>2</v>
      </c>
      <c r="J112" s="121">
        <f t="shared" si="17"/>
        <v>2</v>
      </c>
      <c r="P112" s="129">
        <f t="shared" si="23"/>
        <v>3.0000000000000755E-2</v>
      </c>
      <c r="Q112" s="130">
        <f t="shared" si="18"/>
        <v>0.99954339451687924</v>
      </c>
      <c r="R112" s="130">
        <f t="shared" si="19"/>
        <v>0</v>
      </c>
      <c r="S112" s="130">
        <f t="shared" si="20"/>
        <v>2</v>
      </c>
      <c r="T112" s="121">
        <f t="shared" si="21"/>
        <v>2</v>
      </c>
    </row>
    <row r="113" spans="6:20">
      <c r="F113" s="129">
        <f t="shared" si="22"/>
        <v>4.0000000000000757E-2</v>
      </c>
      <c r="G113" s="130">
        <f t="shared" si="14"/>
        <v>0.99918811266154217</v>
      </c>
      <c r="H113" s="130">
        <f t="shared" si="15"/>
        <v>0</v>
      </c>
      <c r="I113" s="130">
        <f t="shared" si="16"/>
        <v>2</v>
      </c>
      <c r="J113" s="121">
        <f t="shared" si="17"/>
        <v>2</v>
      </c>
      <c r="P113" s="129">
        <f t="shared" si="23"/>
        <v>4.0000000000000757E-2</v>
      </c>
      <c r="Q113" s="130">
        <f t="shared" si="18"/>
        <v>0.99918811266154217</v>
      </c>
      <c r="R113" s="130">
        <f t="shared" si="19"/>
        <v>0</v>
      </c>
      <c r="S113" s="130">
        <f t="shared" si="20"/>
        <v>2</v>
      </c>
      <c r="T113" s="121">
        <f t="shared" si="21"/>
        <v>2</v>
      </c>
    </row>
    <row r="114" spans="6:20">
      <c r="F114" s="129">
        <f t="shared" si="22"/>
        <v>5.0000000000000759E-2</v>
      </c>
      <c r="G114" s="130">
        <f t="shared" si="14"/>
        <v>0.99873113599529906</v>
      </c>
      <c r="H114" s="130">
        <f t="shared" si="15"/>
        <v>0</v>
      </c>
      <c r="I114" s="130">
        <f t="shared" si="16"/>
        <v>2</v>
      </c>
      <c r="J114" s="121">
        <f t="shared" si="17"/>
        <v>2</v>
      </c>
      <c r="P114" s="129">
        <f t="shared" si="23"/>
        <v>5.0000000000000759E-2</v>
      </c>
      <c r="Q114" s="130">
        <f t="shared" si="18"/>
        <v>0.99873113599529906</v>
      </c>
      <c r="R114" s="130">
        <f t="shared" si="19"/>
        <v>0</v>
      </c>
      <c r="S114" s="130">
        <f t="shared" si="20"/>
        <v>2</v>
      </c>
      <c r="T114" s="121">
        <f t="shared" si="21"/>
        <v>2</v>
      </c>
    </row>
    <row r="115" spans="6:20">
      <c r="F115" s="129">
        <f t="shared" si="22"/>
        <v>6.0000000000000761E-2</v>
      </c>
      <c r="G115" s="130">
        <f t="shared" si="14"/>
        <v>0.99817232484641816</v>
      </c>
      <c r="H115" s="130">
        <f t="shared" si="15"/>
        <v>0</v>
      </c>
      <c r="I115" s="130">
        <f t="shared" si="16"/>
        <v>2</v>
      </c>
      <c r="J115" s="121">
        <f t="shared" si="17"/>
        <v>2</v>
      </c>
      <c r="P115" s="129">
        <f t="shared" si="23"/>
        <v>6.0000000000000761E-2</v>
      </c>
      <c r="Q115" s="130">
        <f t="shared" si="18"/>
        <v>0.99817232484641816</v>
      </c>
      <c r="R115" s="130">
        <f t="shared" si="19"/>
        <v>0</v>
      </c>
      <c r="S115" s="130">
        <f t="shared" si="20"/>
        <v>2</v>
      </c>
      <c r="T115" s="121">
        <f t="shared" si="21"/>
        <v>2</v>
      </c>
    </row>
    <row r="116" spans="6:20">
      <c r="F116" s="129">
        <f t="shared" si="22"/>
        <v>7.0000000000000756E-2</v>
      </c>
      <c r="G116" s="130">
        <f t="shared" si="14"/>
        <v>0.99751150807028932</v>
      </c>
      <c r="H116" s="130">
        <f t="shared" si="15"/>
        <v>0</v>
      </c>
      <c r="I116" s="130">
        <f t="shared" si="16"/>
        <v>2</v>
      </c>
      <c r="J116" s="121">
        <f t="shared" si="17"/>
        <v>2</v>
      </c>
      <c r="P116" s="129">
        <f t="shared" si="23"/>
        <v>7.0000000000000756E-2</v>
      </c>
      <c r="Q116" s="130">
        <f t="shared" si="18"/>
        <v>0.99751150807028932</v>
      </c>
      <c r="R116" s="130">
        <f t="shared" si="19"/>
        <v>0</v>
      </c>
      <c r="S116" s="130">
        <f t="shared" si="20"/>
        <v>2</v>
      </c>
      <c r="T116" s="121">
        <f t="shared" si="21"/>
        <v>2</v>
      </c>
    </row>
    <row r="117" spans="6:20">
      <c r="F117" s="129">
        <f t="shared" si="22"/>
        <v>8.0000000000000751E-2</v>
      </c>
      <c r="G117" s="130">
        <f t="shared" si="14"/>
        <v>0.99674848278617378</v>
      </c>
      <c r="H117" s="130">
        <f t="shared" si="15"/>
        <v>0</v>
      </c>
      <c r="I117" s="130">
        <f t="shared" si="16"/>
        <v>2</v>
      </c>
      <c r="J117" s="121">
        <f t="shared" si="17"/>
        <v>2</v>
      </c>
      <c r="P117" s="129">
        <f t="shared" si="23"/>
        <v>8.0000000000000751E-2</v>
      </c>
      <c r="Q117" s="130">
        <f t="shared" si="18"/>
        <v>0.99674848278617378</v>
      </c>
      <c r="R117" s="130">
        <f t="shared" si="19"/>
        <v>0</v>
      </c>
      <c r="S117" s="130">
        <f t="shared" si="20"/>
        <v>2</v>
      </c>
      <c r="T117" s="121">
        <f t="shared" si="21"/>
        <v>2</v>
      </c>
    </row>
    <row r="118" spans="6:20">
      <c r="F118" s="129">
        <f t="shared" si="22"/>
        <v>9.0000000000000746E-2</v>
      </c>
      <c r="G118" s="130">
        <f t="shared" si="14"/>
        <v>0.99588301406386714</v>
      </c>
      <c r="H118" s="130">
        <f t="shared" si="15"/>
        <v>0</v>
      </c>
      <c r="I118" s="130">
        <f t="shared" si="16"/>
        <v>2</v>
      </c>
      <c r="J118" s="121">
        <f t="shared" si="17"/>
        <v>2</v>
      </c>
      <c r="P118" s="129">
        <f t="shared" si="23"/>
        <v>9.0000000000000746E-2</v>
      </c>
      <c r="Q118" s="130">
        <f t="shared" si="18"/>
        <v>0.99588301406386714</v>
      </c>
      <c r="R118" s="130">
        <f t="shared" si="19"/>
        <v>0</v>
      </c>
      <c r="S118" s="130">
        <f t="shared" si="20"/>
        <v>2</v>
      </c>
      <c r="T118" s="121">
        <f t="shared" si="21"/>
        <v>2</v>
      </c>
    </row>
    <row r="119" spans="6:20">
      <c r="F119" s="129">
        <f t="shared" si="22"/>
        <v>0.10000000000000074</v>
      </c>
      <c r="G119" s="130">
        <f t="shared" si="14"/>
        <v>0.99491483455914087</v>
      </c>
      <c r="H119" s="130">
        <f t="shared" si="15"/>
        <v>0</v>
      </c>
      <c r="I119" s="130">
        <f t="shared" si="16"/>
        <v>2</v>
      </c>
      <c r="J119" s="121">
        <f t="shared" si="17"/>
        <v>2</v>
      </c>
      <c r="P119" s="129">
        <f t="shared" si="23"/>
        <v>0.10000000000000074</v>
      </c>
      <c r="Q119" s="130">
        <f t="shared" si="18"/>
        <v>0.99491483455914087</v>
      </c>
      <c r="R119" s="130">
        <f t="shared" si="19"/>
        <v>0</v>
      </c>
      <c r="S119" s="130">
        <f t="shared" si="20"/>
        <v>2</v>
      </c>
      <c r="T119" s="121">
        <f t="shared" si="21"/>
        <v>2</v>
      </c>
    </row>
    <row r="120" spans="6:20">
      <c r="F120" s="129">
        <f t="shared" si="22"/>
        <v>0.11000000000000074</v>
      </c>
      <c r="G120" s="130">
        <f t="shared" si="14"/>
        <v>0.9938436440966304</v>
      </c>
      <c r="H120" s="130">
        <f t="shared" si="15"/>
        <v>0</v>
      </c>
      <c r="I120" s="130">
        <f t="shared" si="16"/>
        <v>2</v>
      </c>
      <c r="J120" s="121">
        <f t="shared" si="17"/>
        <v>2</v>
      </c>
      <c r="P120" s="129">
        <f t="shared" si="23"/>
        <v>0.11000000000000074</v>
      </c>
      <c r="Q120" s="130">
        <f t="shared" si="18"/>
        <v>0.9938436440966304</v>
      </c>
      <c r="R120" s="130">
        <f t="shared" si="19"/>
        <v>0</v>
      </c>
      <c r="S120" s="130">
        <f t="shared" si="20"/>
        <v>2</v>
      </c>
      <c r="T120" s="121">
        <f t="shared" si="21"/>
        <v>2</v>
      </c>
    </row>
    <row r="121" spans="6:20">
      <c r="F121" s="129">
        <f t="shared" si="22"/>
        <v>0.12000000000000073</v>
      </c>
      <c r="G121" s="130">
        <f t="shared" si="14"/>
        <v>0.99266910919863605</v>
      </c>
      <c r="H121" s="130">
        <f t="shared" si="15"/>
        <v>0</v>
      </c>
      <c r="I121" s="130">
        <f t="shared" si="16"/>
        <v>2</v>
      </c>
      <c r="J121" s="121">
        <f t="shared" si="17"/>
        <v>2</v>
      </c>
      <c r="P121" s="129">
        <f t="shared" si="23"/>
        <v>0.12000000000000073</v>
      </c>
      <c r="Q121" s="130">
        <f t="shared" si="18"/>
        <v>0.99266910919863605</v>
      </c>
      <c r="R121" s="130">
        <f t="shared" si="19"/>
        <v>0</v>
      </c>
      <c r="S121" s="130">
        <f t="shared" si="20"/>
        <v>2</v>
      </c>
      <c r="T121" s="121">
        <f t="shared" si="21"/>
        <v>2</v>
      </c>
    </row>
    <row r="122" spans="6:20">
      <c r="F122" s="129">
        <f t="shared" si="22"/>
        <v>0.13000000000000073</v>
      </c>
      <c r="G122" s="130">
        <f t="shared" si="14"/>
        <v>0.99139086255809028</v>
      </c>
      <c r="H122" s="130">
        <f t="shared" si="15"/>
        <v>0</v>
      </c>
      <c r="I122" s="130">
        <f t="shared" si="16"/>
        <v>2</v>
      </c>
      <c r="J122" s="121">
        <f t="shared" si="17"/>
        <v>2</v>
      </c>
      <c r="P122" s="129">
        <f t="shared" si="23"/>
        <v>0.13000000000000073</v>
      </c>
      <c r="Q122" s="130">
        <f t="shared" si="18"/>
        <v>0.99139086255809028</v>
      </c>
      <c r="R122" s="130">
        <f t="shared" si="19"/>
        <v>0</v>
      </c>
      <c r="S122" s="130">
        <f t="shared" si="20"/>
        <v>2</v>
      </c>
      <c r="T122" s="121">
        <f t="shared" si="21"/>
        <v>2</v>
      </c>
    </row>
    <row r="123" spans="6:20">
      <c r="F123" s="129">
        <f t="shared" si="22"/>
        <v>0.14000000000000073</v>
      </c>
      <c r="G123" s="130">
        <f t="shared" si="14"/>
        <v>0.99000850245371719</v>
      </c>
      <c r="H123" s="130">
        <f t="shared" si="15"/>
        <v>0</v>
      </c>
      <c r="I123" s="130">
        <f t="shared" si="16"/>
        <v>2</v>
      </c>
      <c r="J123" s="121">
        <f t="shared" si="17"/>
        <v>2</v>
      </c>
      <c r="P123" s="129">
        <f t="shared" si="23"/>
        <v>0.14000000000000073</v>
      </c>
      <c r="Q123" s="130">
        <f t="shared" si="18"/>
        <v>0.99000850245371719</v>
      </c>
      <c r="R123" s="130">
        <f t="shared" si="19"/>
        <v>0</v>
      </c>
      <c r="S123" s="130">
        <f t="shared" si="20"/>
        <v>2</v>
      </c>
      <c r="T123" s="121">
        <f t="shared" si="21"/>
        <v>2</v>
      </c>
    </row>
    <row r="124" spans="6:20">
      <c r="F124" s="129">
        <f t="shared" si="22"/>
        <v>0.15000000000000074</v>
      </c>
      <c r="G124" s="130">
        <f t="shared" si="14"/>
        <v>0.9885215921051731</v>
      </c>
      <c r="H124" s="130">
        <f t="shared" si="15"/>
        <v>0</v>
      </c>
      <c r="I124" s="130">
        <f t="shared" si="16"/>
        <v>2</v>
      </c>
      <c r="J124" s="121">
        <f t="shared" si="17"/>
        <v>2</v>
      </c>
      <c r="P124" s="129">
        <f t="shared" si="23"/>
        <v>0.15000000000000074</v>
      </c>
      <c r="Q124" s="130">
        <f t="shared" si="18"/>
        <v>0.9885215921051731</v>
      </c>
      <c r="R124" s="130">
        <f t="shared" si="19"/>
        <v>0</v>
      </c>
      <c r="S124" s="130">
        <f t="shared" si="20"/>
        <v>2</v>
      </c>
      <c r="T124" s="121">
        <f t="shared" si="21"/>
        <v>2</v>
      </c>
    </row>
    <row r="125" spans="6:20">
      <c r="F125" s="129">
        <f t="shared" si="22"/>
        <v>0.16000000000000075</v>
      </c>
      <c r="G125" s="130">
        <f t="shared" si="14"/>
        <v>0.98692965896570239</v>
      </c>
      <c r="H125" s="130">
        <f t="shared" si="15"/>
        <v>0</v>
      </c>
      <c r="I125" s="130">
        <f t="shared" si="16"/>
        <v>2</v>
      </c>
      <c r="J125" s="121">
        <f t="shared" si="17"/>
        <v>2</v>
      </c>
      <c r="P125" s="129">
        <f t="shared" si="23"/>
        <v>0.16000000000000075</v>
      </c>
      <c r="Q125" s="130">
        <f t="shared" si="18"/>
        <v>0.98692965896570239</v>
      </c>
      <c r="R125" s="130">
        <f t="shared" si="19"/>
        <v>0</v>
      </c>
      <c r="S125" s="130">
        <f t="shared" si="20"/>
        <v>2</v>
      </c>
      <c r="T125" s="121">
        <f t="shared" si="21"/>
        <v>2</v>
      </c>
    </row>
    <row r="126" spans="6:20">
      <c r="F126" s="129">
        <f t="shared" si="22"/>
        <v>0.17000000000000076</v>
      </c>
      <c r="G126" s="130">
        <f t="shared" si="14"/>
        <v>0.98523219394957129</v>
      </c>
      <c r="H126" s="130">
        <f t="shared" si="15"/>
        <v>0</v>
      </c>
      <c r="I126" s="130">
        <f t="shared" si="16"/>
        <v>2</v>
      </c>
      <c r="J126" s="121">
        <f t="shared" si="17"/>
        <v>2</v>
      </c>
      <c r="P126" s="129">
        <f t="shared" si="23"/>
        <v>0.17000000000000076</v>
      </c>
      <c r="Q126" s="130">
        <f t="shared" si="18"/>
        <v>0.98523219394957129</v>
      </c>
      <c r="R126" s="130">
        <f t="shared" si="19"/>
        <v>0</v>
      </c>
      <c r="S126" s="130">
        <f t="shared" si="20"/>
        <v>2</v>
      </c>
      <c r="T126" s="121">
        <f t="shared" si="21"/>
        <v>2</v>
      </c>
    </row>
    <row r="127" spans="6:20">
      <c r="F127" s="129">
        <f t="shared" si="22"/>
        <v>0.18000000000000077</v>
      </c>
      <c r="G127" s="130">
        <f t="shared" si="14"/>
        <v>0.98342865059125195</v>
      </c>
      <c r="H127" s="130">
        <f t="shared" si="15"/>
        <v>0</v>
      </c>
      <c r="I127" s="130">
        <f t="shared" si="16"/>
        <v>2</v>
      </c>
      <c r="J127" s="121">
        <f t="shared" si="17"/>
        <v>2</v>
      </c>
      <c r="P127" s="129">
        <f t="shared" si="23"/>
        <v>0.18000000000000077</v>
      </c>
      <c r="Q127" s="130">
        <f t="shared" si="18"/>
        <v>0.98342865059125195</v>
      </c>
      <c r="R127" s="130">
        <f t="shared" si="19"/>
        <v>0</v>
      </c>
      <c r="S127" s="130">
        <f t="shared" si="20"/>
        <v>2</v>
      </c>
      <c r="T127" s="121">
        <f t="shared" si="21"/>
        <v>2</v>
      </c>
    </row>
    <row r="128" spans="6:20">
      <c r="F128" s="129">
        <f t="shared" si="22"/>
        <v>0.19000000000000078</v>
      </c>
      <c r="G128" s="130">
        <f t="shared" si="14"/>
        <v>0.98151844413301403</v>
      </c>
      <c r="H128" s="130">
        <f t="shared" si="15"/>
        <v>0</v>
      </c>
      <c r="I128" s="130">
        <f t="shared" si="16"/>
        <v>2</v>
      </c>
      <c r="J128" s="121">
        <f t="shared" si="17"/>
        <v>2</v>
      </c>
      <c r="P128" s="129">
        <f t="shared" si="23"/>
        <v>0.19000000000000078</v>
      </c>
      <c r="Q128" s="130">
        <f t="shared" si="18"/>
        <v>0.98151844413301403</v>
      </c>
      <c r="R128" s="130">
        <f t="shared" si="19"/>
        <v>0</v>
      </c>
      <c r="S128" s="130">
        <f t="shared" si="20"/>
        <v>2</v>
      </c>
      <c r="T128" s="121">
        <f t="shared" si="21"/>
        <v>2</v>
      </c>
    </row>
    <row r="129" spans="6:20">
      <c r="F129" s="129">
        <f t="shared" si="22"/>
        <v>0.20000000000000079</v>
      </c>
      <c r="G129" s="130">
        <f t="shared" si="14"/>
        <v>0.97950095053724739</v>
      </c>
      <c r="H129" s="130">
        <f t="shared" si="15"/>
        <v>0</v>
      </c>
      <c r="I129" s="130">
        <f t="shared" si="16"/>
        <v>2</v>
      </c>
      <c r="J129" s="121">
        <f t="shared" si="17"/>
        <v>2</v>
      </c>
      <c r="P129" s="129">
        <f t="shared" si="23"/>
        <v>0.20000000000000079</v>
      </c>
      <c r="Q129" s="130">
        <f t="shared" si="18"/>
        <v>0.97950095053724739</v>
      </c>
      <c r="R129" s="130">
        <f t="shared" si="19"/>
        <v>0</v>
      </c>
      <c r="S129" s="130">
        <f t="shared" si="20"/>
        <v>2</v>
      </c>
      <c r="T129" s="121">
        <f t="shared" si="21"/>
        <v>2</v>
      </c>
    </row>
    <row r="130" spans="6:20">
      <c r="F130" s="129">
        <f t="shared" si="22"/>
        <v>0.2100000000000008</v>
      </c>
      <c r="G130" s="130">
        <f t="shared" si="14"/>
        <v>0.97737550541947127</v>
      </c>
      <c r="H130" s="130">
        <f t="shared" si="15"/>
        <v>0</v>
      </c>
      <c r="I130" s="130">
        <f t="shared" si="16"/>
        <v>2</v>
      </c>
      <c r="J130" s="121">
        <f t="shared" si="17"/>
        <v>2</v>
      </c>
      <c r="P130" s="129">
        <f t="shared" si="23"/>
        <v>0.2100000000000008</v>
      </c>
      <c r="Q130" s="130">
        <f t="shared" si="18"/>
        <v>0.97737550541947127</v>
      </c>
      <c r="R130" s="130">
        <f t="shared" si="19"/>
        <v>0</v>
      </c>
      <c r="S130" s="130">
        <f t="shared" si="20"/>
        <v>2</v>
      </c>
      <c r="T130" s="121">
        <f t="shared" si="21"/>
        <v>2</v>
      </c>
    </row>
    <row r="131" spans="6:20">
      <c r="F131" s="129">
        <f t="shared" si="22"/>
        <v>0.22000000000000081</v>
      </c>
      <c r="G131" s="130">
        <f t="shared" si="14"/>
        <v>0.97514140289758966</v>
      </c>
      <c r="H131" s="130">
        <f t="shared" si="15"/>
        <v>0</v>
      </c>
      <c r="I131" s="130">
        <f t="shared" si="16"/>
        <v>2</v>
      </c>
      <c r="J131" s="121">
        <f t="shared" si="17"/>
        <v>2</v>
      </c>
      <c r="P131" s="129">
        <f t="shared" si="23"/>
        <v>0.22000000000000081</v>
      </c>
      <c r="Q131" s="130">
        <f t="shared" si="18"/>
        <v>0.97514140289758966</v>
      </c>
      <c r="R131" s="130">
        <f t="shared" si="19"/>
        <v>0</v>
      </c>
      <c r="S131" s="130">
        <f t="shared" si="20"/>
        <v>2</v>
      </c>
      <c r="T131" s="121">
        <f t="shared" si="21"/>
        <v>2</v>
      </c>
    </row>
    <row r="132" spans="6:20">
      <c r="F132" s="129">
        <f t="shared" si="22"/>
        <v>0.23000000000000081</v>
      </c>
      <c r="G132" s="130">
        <f t="shared" si="14"/>
        <v>0.97279789435252606</v>
      </c>
      <c r="H132" s="130">
        <f t="shared" si="15"/>
        <v>0</v>
      </c>
      <c r="I132" s="130">
        <f t="shared" si="16"/>
        <v>2</v>
      </c>
      <c r="J132" s="121">
        <f t="shared" si="17"/>
        <v>2</v>
      </c>
      <c r="P132" s="129">
        <f t="shared" si="23"/>
        <v>0.23000000000000081</v>
      </c>
      <c r="Q132" s="130">
        <f t="shared" si="18"/>
        <v>0.97279789435252606</v>
      </c>
      <c r="R132" s="130">
        <f t="shared" si="19"/>
        <v>0</v>
      </c>
      <c r="S132" s="130">
        <f t="shared" si="20"/>
        <v>2</v>
      </c>
      <c r="T132" s="121">
        <f t="shared" si="21"/>
        <v>2</v>
      </c>
    </row>
    <row r="133" spans="6:20">
      <c r="F133" s="129">
        <f t="shared" si="22"/>
        <v>0.24000000000000082</v>
      </c>
      <c r="G133" s="130">
        <f t="shared" si="14"/>
        <v>0.970344187094896</v>
      </c>
      <c r="H133" s="130">
        <f t="shared" si="15"/>
        <v>0</v>
      </c>
      <c r="I133" s="130">
        <f t="shared" si="16"/>
        <v>2</v>
      </c>
      <c r="J133" s="121">
        <f t="shared" si="17"/>
        <v>2</v>
      </c>
      <c r="P133" s="129">
        <f t="shared" si="23"/>
        <v>0.24000000000000082</v>
      </c>
      <c r="Q133" s="130">
        <f t="shared" si="18"/>
        <v>0.970344187094896</v>
      </c>
      <c r="R133" s="130">
        <f t="shared" si="19"/>
        <v>0</v>
      </c>
      <c r="S133" s="130">
        <f t="shared" si="20"/>
        <v>2</v>
      </c>
      <c r="T133" s="121">
        <f t="shared" si="21"/>
        <v>2</v>
      </c>
    </row>
    <row r="134" spans="6:20">
      <c r="F134" s="129">
        <f t="shared" si="22"/>
        <v>0.25000000000000083</v>
      </c>
      <c r="G134" s="130">
        <f t="shared" si="14"/>
        <v>0.96777944293186846</v>
      </c>
      <c r="H134" s="130">
        <f t="shared" si="15"/>
        <v>0</v>
      </c>
      <c r="I134" s="130">
        <f t="shared" si="16"/>
        <v>2</v>
      </c>
      <c r="J134" s="121">
        <f t="shared" si="17"/>
        <v>2</v>
      </c>
      <c r="P134" s="129">
        <f t="shared" si="23"/>
        <v>0.25000000000000083</v>
      </c>
      <c r="Q134" s="130">
        <f t="shared" si="18"/>
        <v>0.96777944293186846</v>
      </c>
      <c r="R134" s="130">
        <f t="shared" si="19"/>
        <v>0</v>
      </c>
      <c r="S134" s="130">
        <f t="shared" si="20"/>
        <v>2</v>
      </c>
      <c r="T134" s="121">
        <f t="shared" si="21"/>
        <v>2</v>
      </c>
    </row>
    <row r="135" spans="6:20">
      <c r="F135" s="129">
        <f t="shared" si="22"/>
        <v>0.26000000000000084</v>
      </c>
      <c r="G135" s="130">
        <f t="shared" si="14"/>
        <v>0.9651027766278043</v>
      </c>
      <c r="H135" s="130">
        <f t="shared" si="15"/>
        <v>0</v>
      </c>
      <c r="I135" s="130">
        <f t="shared" si="16"/>
        <v>2</v>
      </c>
      <c r="J135" s="121">
        <f t="shared" si="17"/>
        <v>2</v>
      </c>
      <c r="P135" s="129">
        <f t="shared" si="23"/>
        <v>0.26000000000000084</v>
      </c>
      <c r="Q135" s="130">
        <f t="shared" si="18"/>
        <v>0.9651027766278043</v>
      </c>
      <c r="R135" s="130">
        <f t="shared" si="19"/>
        <v>0</v>
      </c>
      <c r="S135" s="130">
        <f t="shared" si="20"/>
        <v>2</v>
      </c>
      <c r="T135" s="121">
        <f t="shared" si="21"/>
        <v>2</v>
      </c>
    </row>
    <row r="136" spans="6:20">
      <c r="F136" s="129">
        <f t="shared" si="22"/>
        <v>0.27000000000000085</v>
      </c>
      <c r="G136" s="130">
        <f t="shared" si="14"/>
        <v>0.9623132542516466</v>
      </c>
      <c r="H136" s="130">
        <f t="shared" si="15"/>
        <v>0</v>
      </c>
      <c r="I136" s="130">
        <f t="shared" si="16"/>
        <v>2</v>
      </c>
      <c r="J136" s="121">
        <f t="shared" si="17"/>
        <v>2</v>
      </c>
      <c r="P136" s="129">
        <f t="shared" si="23"/>
        <v>0.27000000000000085</v>
      </c>
      <c r="Q136" s="130">
        <f t="shared" si="18"/>
        <v>0.9623132542516466</v>
      </c>
      <c r="R136" s="130">
        <f t="shared" si="19"/>
        <v>0</v>
      </c>
      <c r="S136" s="130">
        <f t="shared" si="20"/>
        <v>2</v>
      </c>
      <c r="T136" s="121">
        <f t="shared" si="21"/>
        <v>2</v>
      </c>
    </row>
    <row r="137" spans="6:20">
      <c r="F137" s="129">
        <f t="shared" si="22"/>
        <v>0.28000000000000086</v>
      </c>
      <c r="G137" s="130">
        <f t="shared" ref="G137:G200" si="24">IFERROR(IF(SQRT(1-(F137*F137)/($J$5*$J$5))&lt;0.05,0,SQRT(1-(F137*F137)/($J$5*$J$5))),0)</f>
        <v>0.95940989140336042</v>
      </c>
      <c r="H137" s="130">
        <f t="shared" ref="H137:H200" si="25">CHOOSE(MATCH($J$3,degrees),IF(F137&lt;0,IFERROR(1-G137,1),0),0,0,IF(F137&gt;0,IFERROR(1-G137,1),0))</f>
        <v>0</v>
      </c>
      <c r="I137" s="130">
        <f t="shared" ref="I137:I200" si="26">CHOOSE(MATCH($J$3,degrees),IF(F137&lt;0,2*G137,2),IF(F137&lt;0,0,1-G137),IF(F137&gt;0,0,1-G137),IF(F137&gt;0,2*G137,2))</f>
        <v>2</v>
      </c>
      <c r="J137" s="121">
        <f t="shared" ref="J137:J200" si="27">CHOOSE(MATCH($J$3,degrees),IF(F137&lt;0,G137+1,2),IF(F137&lt;0,2,2*G137),IF(F137&gt;0,2,2*G137),IF(F137&gt;0,G137+1,2))</f>
        <v>2</v>
      </c>
      <c r="P137" s="129">
        <f t="shared" si="23"/>
        <v>0.28000000000000086</v>
      </c>
      <c r="Q137" s="130">
        <f t="shared" ref="Q137:Q200" si="28">IFERROR(IF(SQRT(1-(P137*P137)/($T$5*$T$5))&lt;0.05,0,SQRT(1-(P137*P137)/($T$5*$T$5))),0)</f>
        <v>0.95940989140336042</v>
      </c>
      <c r="R137" s="130">
        <f t="shared" ref="R137:R200" si="29">CHOOSE(MATCH($T$3,degrees),IF(P137&lt;0,IFERROR(1-Q137,1),0),0,0,IF(P137&gt;0,IFERROR(1-Q137,1),0))</f>
        <v>0</v>
      </c>
      <c r="S137" s="130">
        <f t="shared" ref="S137:S200" si="30">CHOOSE(MATCH($T$3,degrees),IF(P137&lt;0,2*Q137,2),IF(P137&lt;0,0,1-Q137),IF(P137&gt;0,0,1-Q137),IF(P137&gt;0,2*Q137,2))</f>
        <v>2</v>
      </c>
      <c r="T137" s="121">
        <f t="shared" ref="T137:T200" si="31">CHOOSE(MATCH($T$3,degrees),IF(P137&lt;0,Q137+1,2),IF(P137&lt;0,2,2*Q137),IF(P137&gt;0,2,2*Q137),IF(P137&gt;0,Q137+1,2))</f>
        <v>2</v>
      </c>
    </row>
    <row r="138" spans="6:20">
      <c r="F138" s="129">
        <f t="shared" ref="F138:F201" si="32">F137+$G$4</f>
        <v>0.29000000000000087</v>
      </c>
      <c r="G138" s="130">
        <f t="shared" si="24"/>
        <v>0.95639165131097748</v>
      </c>
      <c r="H138" s="130">
        <f t="shared" si="25"/>
        <v>0</v>
      </c>
      <c r="I138" s="130">
        <f t="shared" si="26"/>
        <v>2</v>
      </c>
      <c r="J138" s="121">
        <f t="shared" si="27"/>
        <v>2</v>
      </c>
      <c r="P138" s="129">
        <f t="shared" ref="P138:P201" si="33">P137+$Q$4</f>
        <v>0.29000000000000087</v>
      </c>
      <c r="Q138" s="130">
        <f t="shared" si="28"/>
        <v>0.95639165131097748</v>
      </c>
      <c r="R138" s="130">
        <f t="shared" si="29"/>
        <v>0</v>
      </c>
      <c r="S138" s="130">
        <f t="shared" si="30"/>
        <v>2</v>
      </c>
      <c r="T138" s="121">
        <f t="shared" si="31"/>
        <v>2</v>
      </c>
    </row>
    <row r="139" spans="6:20">
      <c r="F139" s="129">
        <f t="shared" si="32"/>
        <v>0.30000000000000088</v>
      </c>
      <c r="G139" s="130">
        <f t="shared" si="24"/>
        <v>0.95325744278897995</v>
      </c>
      <c r="H139" s="130">
        <f t="shared" si="25"/>
        <v>0</v>
      </c>
      <c r="I139" s="130">
        <f t="shared" si="26"/>
        <v>2</v>
      </c>
      <c r="J139" s="121">
        <f t="shared" si="27"/>
        <v>2</v>
      </c>
      <c r="P139" s="129">
        <f t="shared" si="33"/>
        <v>0.30000000000000088</v>
      </c>
      <c r="Q139" s="130">
        <f t="shared" si="28"/>
        <v>0.95325744278897995</v>
      </c>
      <c r="R139" s="130">
        <f t="shared" si="29"/>
        <v>0</v>
      </c>
      <c r="S139" s="130">
        <f t="shared" si="30"/>
        <v>2</v>
      </c>
      <c r="T139" s="121">
        <f t="shared" si="31"/>
        <v>2</v>
      </c>
    </row>
    <row r="140" spans="6:20">
      <c r="F140" s="129">
        <f t="shared" si="32"/>
        <v>0.31000000000000089</v>
      </c>
      <c r="G140" s="130">
        <f t="shared" si="24"/>
        <v>0.95000611804785218</v>
      </c>
      <c r="H140" s="130">
        <f t="shared" si="25"/>
        <v>0</v>
      </c>
      <c r="I140" s="130">
        <f t="shared" si="26"/>
        <v>2</v>
      </c>
      <c r="J140" s="121">
        <f t="shared" si="27"/>
        <v>2</v>
      </c>
      <c r="P140" s="129">
        <f t="shared" si="33"/>
        <v>0.31000000000000089</v>
      </c>
      <c r="Q140" s="130">
        <f t="shared" si="28"/>
        <v>0.95000611804785218</v>
      </c>
      <c r="R140" s="130">
        <f t="shared" si="29"/>
        <v>0</v>
      </c>
      <c r="S140" s="130">
        <f t="shared" si="30"/>
        <v>2</v>
      </c>
      <c r="T140" s="121">
        <f t="shared" si="31"/>
        <v>2</v>
      </c>
    </row>
    <row r="141" spans="6:20">
      <c r="F141" s="129">
        <f t="shared" si="32"/>
        <v>0.32000000000000089</v>
      </c>
      <c r="G141" s="130">
        <f t="shared" si="24"/>
        <v>0.94663647034362175</v>
      </c>
      <c r="H141" s="130">
        <f t="shared" si="25"/>
        <v>0</v>
      </c>
      <c r="I141" s="130">
        <f t="shared" si="26"/>
        <v>2</v>
      </c>
      <c r="J141" s="121">
        <f t="shared" si="27"/>
        <v>2</v>
      </c>
      <c r="P141" s="129">
        <f t="shared" si="33"/>
        <v>0.32000000000000089</v>
      </c>
      <c r="Q141" s="130">
        <f t="shared" si="28"/>
        <v>0.94663647034362175</v>
      </c>
      <c r="R141" s="130">
        <f t="shared" si="29"/>
        <v>0</v>
      </c>
      <c r="S141" s="130">
        <f t="shared" si="30"/>
        <v>2</v>
      </c>
      <c r="T141" s="121">
        <f t="shared" si="31"/>
        <v>2</v>
      </c>
    </row>
    <row r="142" spans="6:20">
      <c r="F142" s="129">
        <f t="shared" si="32"/>
        <v>0.3300000000000009</v>
      </c>
      <c r="G142" s="130">
        <f t="shared" si="24"/>
        <v>0.9431472314551046</v>
      </c>
      <c r="H142" s="130">
        <f t="shared" si="25"/>
        <v>0</v>
      </c>
      <c r="I142" s="130">
        <f t="shared" si="26"/>
        <v>2</v>
      </c>
      <c r="J142" s="121">
        <f t="shared" si="27"/>
        <v>2</v>
      </c>
      <c r="P142" s="129">
        <f t="shared" si="33"/>
        <v>0.3300000000000009</v>
      </c>
      <c r="Q142" s="130">
        <f t="shared" si="28"/>
        <v>0.9431472314551046</v>
      </c>
      <c r="R142" s="130">
        <f t="shared" si="29"/>
        <v>0</v>
      </c>
      <c r="S142" s="130">
        <f t="shared" si="30"/>
        <v>2</v>
      </c>
      <c r="T142" s="121">
        <f t="shared" si="31"/>
        <v>2</v>
      </c>
    </row>
    <row r="143" spans="6:20">
      <c r="F143" s="129">
        <f t="shared" si="32"/>
        <v>0.34000000000000091</v>
      </c>
      <c r="G143" s="130">
        <f t="shared" si="24"/>
        <v>0.93953706897532419</v>
      </c>
      <c r="H143" s="130">
        <f t="shared" si="25"/>
        <v>0</v>
      </c>
      <c r="I143" s="130">
        <f t="shared" si="26"/>
        <v>2</v>
      </c>
      <c r="J143" s="121">
        <f t="shared" si="27"/>
        <v>2</v>
      </c>
      <c r="P143" s="129">
        <f t="shared" si="33"/>
        <v>0.34000000000000091</v>
      </c>
      <c r="Q143" s="130">
        <f t="shared" si="28"/>
        <v>0.93953706897532419</v>
      </c>
      <c r="R143" s="130">
        <f t="shared" si="29"/>
        <v>0</v>
      </c>
      <c r="S143" s="130">
        <f t="shared" si="30"/>
        <v>2</v>
      </c>
      <c r="T143" s="121">
        <f t="shared" si="31"/>
        <v>2</v>
      </c>
    </row>
    <row r="144" spans="6:20">
      <c r="F144" s="129">
        <f t="shared" si="32"/>
        <v>0.35000000000000092</v>
      </c>
      <c r="G144" s="130">
        <f t="shared" si="24"/>
        <v>0.93580458340220518</v>
      </c>
      <c r="H144" s="130">
        <f t="shared" si="25"/>
        <v>0</v>
      </c>
      <c r="I144" s="130">
        <f t="shared" si="26"/>
        <v>2</v>
      </c>
      <c r="J144" s="121">
        <f t="shared" si="27"/>
        <v>2</v>
      </c>
      <c r="P144" s="129">
        <f t="shared" si="33"/>
        <v>0.35000000000000092</v>
      </c>
      <c r="Q144" s="130">
        <f t="shared" si="28"/>
        <v>0.93580458340220518</v>
      </c>
      <c r="R144" s="130">
        <f t="shared" si="29"/>
        <v>0</v>
      </c>
      <c r="S144" s="130">
        <f t="shared" si="30"/>
        <v>2</v>
      </c>
      <c r="T144" s="121">
        <f t="shared" si="31"/>
        <v>2</v>
      </c>
    </row>
    <row r="145" spans="6:20">
      <c r="F145" s="129">
        <f t="shared" si="32"/>
        <v>0.36000000000000093</v>
      </c>
      <c r="G145" s="130">
        <f t="shared" si="24"/>
        <v>0.93194830501209847</v>
      </c>
      <c r="H145" s="130">
        <f t="shared" si="25"/>
        <v>0</v>
      </c>
      <c r="I145" s="130">
        <f t="shared" si="26"/>
        <v>2</v>
      </c>
      <c r="J145" s="121">
        <f t="shared" si="27"/>
        <v>2</v>
      </c>
      <c r="P145" s="129">
        <f t="shared" si="33"/>
        <v>0.36000000000000093</v>
      </c>
      <c r="Q145" s="130">
        <f t="shared" si="28"/>
        <v>0.93194830501209847</v>
      </c>
      <c r="R145" s="130">
        <f t="shared" si="29"/>
        <v>0</v>
      </c>
      <c r="S145" s="130">
        <f t="shared" si="30"/>
        <v>2</v>
      </c>
      <c r="T145" s="121">
        <f t="shared" si="31"/>
        <v>2</v>
      </c>
    </row>
    <row r="146" spans="6:20">
      <c r="F146" s="129">
        <f t="shared" si="32"/>
        <v>0.37000000000000094</v>
      </c>
      <c r="G146" s="130">
        <f t="shared" si="24"/>
        <v>0.92796669049798786</v>
      </c>
      <c r="H146" s="130">
        <f t="shared" si="25"/>
        <v>0</v>
      </c>
      <c r="I146" s="130">
        <f t="shared" si="26"/>
        <v>2</v>
      </c>
      <c r="J146" s="121">
        <f t="shared" si="27"/>
        <v>2</v>
      </c>
      <c r="P146" s="129">
        <f t="shared" si="33"/>
        <v>0.37000000000000094</v>
      </c>
      <c r="Q146" s="130">
        <f t="shared" si="28"/>
        <v>0.92796669049798786</v>
      </c>
      <c r="R146" s="130">
        <f t="shared" si="29"/>
        <v>0</v>
      </c>
      <c r="S146" s="130">
        <f t="shared" si="30"/>
        <v>2</v>
      </c>
      <c r="T146" s="121">
        <f t="shared" si="31"/>
        <v>2</v>
      </c>
    </row>
    <row r="147" spans="6:20">
      <c r="F147" s="129">
        <f t="shared" si="32"/>
        <v>0.38000000000000095</v>
      </c>
      <c r="G147" s="130">
        <f t="shared" si="24"/>
        <v>0.92385811935230111</v>
      </c>
      <c r="H147" s="130">
        <f t="shared" si="25"/>
        <v>0</v>
      </c>
      <c r="I147" s="130">
        <f t="shared" si="26"/>
        <v>2</v>
      </c>
      <c r="J147" s="121">
        <f t="shared" si="27"/>
        <v>2</v>
      </c>
      <c r="P147" s="129">
        <f t="shared" si="33"/>
        <v>0.38000000000000095</v>
      </c>
      <c r="Q147" s="130">
        <f t="shared" si="28"/>
        <v>0.92385811935230111</v>
      </c>
      <c r="R147" s="130">
        <f t="shared" si="29"/>
        <v>0</v>
      </c>
      <c r="S147" s="130">
        <f t="shared" si="30"/>
        <v>2</v>
      </c>
      <c r="T147" s="121">
        <f t="shared" si="31"/>
        <v>2</v>
      </c>
    </row>
    <row r="148" spans="6:20">
      <c r="F148" s="129">
        <f t="shared" si="32"/>
        <v>0.39000000000000096</v>
      </c>
      <c r="G148" s="130">
        <f t="shared" si="24"/>
        <v>0.9196208899720959</v>
      </c>
      <c r="H148" s="130">
        <f t="shared" si="25"/>
        <v>0</v>
      </c>
      <c r="I148" s="130">
        <f t="shared" si="26"/>
        <v>2</v>
      </c>
      <c r="J148" s="121">
        <f t="shared" si="27"/>
        <v>2</v>
      </c>
      <c r="P148" s="129">
        <f t="shared" si="33"/>
        <v>0.39000000000000096</v>
      </c>
      <c r="Q148" s="130">
        <f t="shared" si="28"/>
        <v>0.9196208899720959</v>
      </c>
      <c r="R148" s="130">
        <f t="shared" si="29"/>
        <v>0</v>
      </c>
      <c r="S148" s="130">
        <f t="shared" si="30"/>
        <v>2</v>
      </c>
      <c r="T148" s="121">
        <f t="shared" si="31"/>
        <v>2</v>
      </c>
    </row>
    <row r="149" spans="6:20">
      <c r="F149" s="129">
        <f t="shared" si="32"/>
        <v>0.40000000000000097</v>
      </c>
      <c r="G149" s="130">
        <f t="shared" si="24"/>
        <v>0.91525321546197558</v>
      </c>
      <c r="H149" s="130">
        <f t="shared" si="25"/>
        <v>0</v>
      </c>
      <c r="I149" s="130">
        <f t="shared" si="26"/>
        <v>2</v>
      </c>
      <c r="J149" s="121">
        <f t="shared" si="27"/>
        <v>2</v>
      </c>
      <c r="P149" s="129">
        <f t="shared" si="33"/>
        <v>0.40000000000000097</v>
      </c>
      <c r="Q149" s="130">
        <f t="shared" si="28"/>
        <v>0.91525321546197558</v>
      </c>
      <c r="R149" s="130">
        <f t="shared" si="29"/>
        <v>0</v>
      </c>
      <c r="S149" s="130">
        <f t="shared" si="30"/>
        <v>2</v>
      </c>
      <c r="T149" s="121">
        <f t="shared" si="31"/>
        <v>2</v>
      </c>
    </row>
    <row r="150" spans="6:20">
      <c r="F150" s="129">
        <f t="shared" si="32"/>
        <v>0.41000000000000097</v>
      </c>
      <c r="G150" s="130">
        <f t="shared" si="24"/>
        <v>0.91075321910735962</v>
      </c>
      <c r="H150" s="130">
        <f t="shared" si="25"/>
        <v>0</v>
      </c>
      <c r="I150" s="130">
        <f t="shared" si="26"/>
        <v>2</v>
      </c>
      <c r="J150" s="121">
        <f t="shared" si="27"/>
        <v>2</v>
      </c>
      <c r="P150" s="129">
        <f t="shared" si="33"/>
        <v>0.41000000000000097</v>
      </c>
      <c r="Q150" s="130">
        <f t="shared" si="28"/>
        <v>0.91075321910735962</v>
      </c>
      <c r="R150" s="130">
        <f t="shared" si="29"/>
        <v>0</v>
      </c>
      <c r="S150" s="130">
        <f t="shared" si="30"/>
        <v>2</v>
      </c>
      <c r="T150" s="121">
        <f t="shared" si="31"/>
        <v>2</v>
      </c>
    </row>
    <row r="151" spans="6:20">
      <c r="F151" s="129">
        <f t="shared" si="32"/>
        <v>0.42000000000000098</v>
      </c>
      <c r="G151" s="130">
        <f t="shared" si="24"/>
        <v>0.90611892948766271</v>
      </c>
      <c r="H151" s="130">
        <f t="shared" si="25"/>
        <v>0</v>
      </c>
      <c r="I151" s="130">
        <f t="shared" si="26"/>
        <v>2</v>
      </c>
      <c r="J151" s="121">
        <f t="shared" si="27"/>
        <v>2</v>
      </c>
      <c r="P151" s="129">
        <f t="shared" si="33"/>
        <v>0.42000000000000098</v>
      </c>
      <c r="Q151" s="130">
        <f t="shared" si="28"/>
        <v>0.90611892948766271</v>
      </c>
      <c r="R151" s="130">
        <f t="shared" si="29"/>
        <v>0</v>
      </c>
      <c r="S151" s="130">
        <f t="shared" si="30"/>
        <v>2</v>
      </c>
      <c r="T151" s="121">
        <f t="shared" si="31"/>
        <v>2</v>
      </c>
    </row>
    <row r="152" spans="6:20">
      <c r="F152" s="129">
        <f t="shared" si="32"/>
        <v>0.43000000000000099</v>
      </c>
      <c r="G152" s="130">
        <f t="shared" si="24"/>
        <v>0.90134827519546201</v>
      </c>
      <c r="H152" s="130">
        <f t="shared" si="25"/>
        <v>0</v>
      </c>
      <c r="I152" s="130">
        <f t="shared" si="26"/>
        <v>2</v>
      </c>
      <c r="J152" s="121">
        <f t="shared" si="27"/>
        <v>2</v>
      </c>
      <c r="P152" s="129">
        <f t="shared" si="33"/>
        <v>0.43000000000000099</v>
      </c>
      <c r="Q152" s="130">
        <f t="shared" si="28"/>
        <v>0.90134827519546201</v>
      </c>
      <c r="R152" s="130">
        <f t="shared" si="29"/>
        <v>0</v>
      </c>
      <c r="S152" s="130">
        <f t="shared" si="30"/>
        <v>2</v>
      </c>
      <c r="T152" s="121">
        <f t="shared" si="31"/>
        <v>2</v>
      </c>
    </row>
    <row r="153" spans="6:20">
      <c r="F153" s="129">
        <f t="shared" si="32"/>
        <v>0.440000000000001</v>
      </c>
      <c r="G153" s="130">
        <f t="shared" si="24"/>
        <v>0.89643907912379495</v>
      </c>
      <c r="H153" s="130">
        <f t="shared" si="25"/>
        <v>0</v>
      </c>
      <c r="I153" s="130">
        <f t="shared" si="26"/>
        <v>2</v>
      </c>
      <c r="J153" s="121">
        <f t="shared" si="27"/>
        <v>2</v>
      </c>
      <c r="P153" s="129">
        <f t="shared" si="33"/>
        <v>0.440000000000001</v>
      </c>
      <c r="Q153" s="130">
        <f t="shared" si="28"/>
        <v>0.89643907912379495</v>
      </c>
      <c r="R153" s="130">
        <f t="shared" si="29"/>
        <v>0</v>
      </c>
      <c r="S153" s="130">
        <f t="shared" si="30"/>
        <v>2</v>
      </c>
      <c r="T153" s="121">
        <f t="shared" si="31"/>
        <v>2</v>
      </c>
    </row>
    <row r="154" spans="6:20">
      <c r="F154" s="129">
        <f t="shared" si="32"/>
        <v>0.45000000000000101</v>
      </c>
      <c r="G154" s="130">
        <f t="shared" si="24"/>
        <v>0.89138905227926024</v>
      </c>
      <c r="H154" s="130">
        <f t="shared" si="25"/>
        <v>0</v>
      </c>
      <c r="I154" s="130">
        <f t="shared" si="26"/>
        <v>2</v>
      </c>
      <c r="J154" s="121">
        <f t="shared" si="27"/>
        <v>2</v>
      </c>
      <c r="P154" s="129">
        <f t="shared" si="33"/>
        <v>0.45000000000000101</v>
      </c>
      <c r="Q154" s="130">
        <f t="shared" si="28"/>
        <v>0.89138905227926024</v>
      </c>
      <c r="R154" s="130">
        <f t="shared" si="29"/>
        <v>0</v>
      </c>
      <c r="S154" s="130">
        <f t="shared" si="30"/>
        <v>2</v>
      </c>
      <c r="T154" s="121">
        <f t="shared" si="31"/>
        <v>2</v>
      </c>
    </row>
    <row r="155" spans="6:20">
      <c r="F155" s="129">
        <f t="shared" si="32"/>
        <v>0.46000000000000102</v>
      </c>
      <c r="G155" s="130">
        <f t="shared" si="24"/>
        <v>0.88619578707350821</v>
      </c>
      <c r="H155" s="130">
        <f t="shared" si="25"/>
        <v>0</v>
      </c>
      <c r="I155" s="130">
        <f t="shared" si="26"/>
        <v>2</v>
      </c>
      <c r="J155" s="121">
        <f t="shared" si="27"/>
        <v>2</v>
      </c>
      <c r="P155" s="129">
        <f t="shared" si="33"/>
        <v>0.46000000000000102</v>
      </c>
      <c r="Q155" s="130">
        <f t="shared" si="28"/>
        <v>0.88619578707350821</v>
      </c>
      <c r="R155" s="130">
        <f t="shared" si="29"/>
        <v>0</v>
      </c>
      <c r="S155" s="130">
        <f t="shared" si="30"/>
        <v>2</v>
      </c>
      <c r="T155" s="121">
        <f t="shared" si="31"/>
        <v>2</v>
      </c>
    </row>
    <row r="156" spans="6:20">
      <c r="F156" s="129">
        <f t="shared" si="32"/>
        <v>0.47000000000000103</v>
      </c>
      <c r="G156" s="130">
        <f t="shared" si="24"/>
        <v>0.88085675003990771</v>
      </c>
      <c r="H156" s="130">
        <f t="shared" si="25"/>
        <v>0</v>
      </c>
      <c r="I156" s="130">
        <f t="shared" si="26"/>
        <v>2</v>
      </c>
      <c r="J156" s="121">
        <f t="shared" si="27"/>
        <v>2</v>
      </c>
      <c r="P156" s="129">
        <f t="shared" si="33"/>
        <v>0.47000000000000103</v>
      </c>
      <c r="Q156" s="130">
        <f t="shared" si="28"/>
        <v>0.88085675003990771</v>
      </c>
      <c r="R156" s="130">
        <f t="shared" si="29"/>
        <v>0</v>
      </c>
      <c r="S156" s="130">
        <f t="shared" si="30"/>
        <v>2</v>
      </c>
      <c r="T156" s="121">
        <f t="shared" si="31"/>
        <v>2</v>
      </c>
    </row>
    <row r="157" spans="6:20">
      <c r="F157" s="129">
        <f t="shared" si="32"/>
        <v>0.48000000000000104</v>
      </c>
      <c r="G157" s="130">
        <f t="shared" si="24"/>
        <v>0.87536927391553976</v>
      </c>
      <c r="H157" s="130">
        <f t="shared" si="25"/>
        <v>0</v>
      </c>
      <c r="I157" s="130">
        <f t="shared" si="26"/>
        <v>2</v>
      </c>
      <c r="J157" s="121">
        <f t="shared" si="27"/>
        <v>2</v>
      </c>
      <c r="P157" s="129">
        <f t="shared" si="33"/>
        <v>0.48000000000000104</v>
      </c>
      <c r="Q157" s="130">
        <f t="shared" si="28"/>
        <v>0.87536927391553976</v>
      </c>
      <c r="R157" s="130">
        <f t="shared" si="29"/>
        <v>0</v>
      </c>
      <c r="S157" s="130">
        <f t="shared" si="30"/>
        <v>2</v>
      </c>
      <c r="T157" s="121">
        <f t="shared" si="31"/>
        <v>2</v>
      </c>
    </row>
    <row r="158" spans="6:20">
      <c r="F158" s="129">
        <f t="shared" si="32"/>
        <v>0.49000000000000105</v>
      </c>
      <c r="G158" s="130">
        <f t="shared" si="24"/>
        <v>0.86973054902106706</v>
      </c>
      <c r="H158" s="130">
        <f t="shared" si="25"/>
        <v>0</v>
      </c>
      <c r="I158" s="130">
        <f t="shared" si="26"/>
        <v>2</v>
      </c>
      <c r="J158" s="121">
        <f t="shared" si="27"/>
        <v>2</v>
      </c>
      <c r="P158" s="129">
        <f t="shared" si="33"/>
        <v>0.49000000000000105</v>
      </c>
      <c r="Q158" s="130">
        <f t="shared" si="28"/>
        <v>0.86973054902106706</v>
      </c>
      <c r="R158" s="130">
        <f t="shared" si="29"/>
        <v>0</v>
      </c>
      <c r="S158" s="130">
        <f t="shared" si="30"/>
        <v>2</v>
      </c>
      <c r="T158" s="121">
        <f t="shared" si="31"/>
        <v>2</v>
      </c>
    </row>
    <row r="159" spans="6:20">
      <c r="F159" s="129">
        <f t="shared" si="32"/>
        <v>0.500000000000001</v>
      </c>
      <c r="G159" s="130">
        <f t="shared" si="24"/>
        <v>0.8639376138622924</v>
      </c>
      <c r="H159" s="130">
        <f t="shared" si="25"/>
        <v>0</v>
      </c>
      <c r="I159" s="130">
        <f t="shared" si="26"/>
        <v>2</v>
      </c>
      <c r="J159" s="121">
        <f t="shared" si="27"/>
        <v>2</v>
      </c>
      <c r="P159" s="129">
        <f t="shared" si="33"/>
        <v>0.500000000000001</v>
      </c>
      <c r="Q159" s="130">
        <f t="shared" si="28"/>
        <v>0.8639376138622924</v>
      </c>
      <c r="R159" s="130">
        <f t="shared" si="29"/>
        <v>0</v>
      </c>
      <c r="S159" s="130">
        <f t="shared" si="30"/>
        <v>2</v>
      </c>
      <c r="T159" s="121">
        <f t="shared" si="31"/>
        <v>2</v>
      </c>
    </row>
    <row r="160" spans="6:20">
      <c r="F160" s="129">
        <f t="shared" si="32"/>
        <v>0.51000000000000101</v>
      </c>
      <c r="G160" s="130">
        <f t="shared" si="24"/>
        <v>0.85798734486714456</v>
      </c>
      <c r="H160" s="130">
        <f t="shared" si="25"/>
        <v>0</v>
      </c>
      <c r="I160" s="130">
        <f t="shared" si="26"/>
        <v>2</v>
      </c>
      <c r="J160" s="121">
        <f t="shared" si="27"/>
        <v>2</v>
      </c>
      <c r="P160" s="129">
        <f t="shared" si="33"/>
        <v>0.51000000000000101</v>
      </c>
      <c r="Q160" s="130">
        <f t="shared" si="28"/>
        <v>0.85798734486714456</v>
      </c>
      <c r="R160" s="130">
        <f t="shared" si="29"/>
        <v>0</v>
      </c>
      <c r="S160" s="130">
        <f t="shared" si="30"/>
        <v>2</v>
      </c>
      <c r="T160" s="121">
        <f t="shared" si="31"/>
        <v>2</v>
      </c>
    </row>
    <row r="161" spans="6:20">
      <c r="F161" s="129">
        <f t="shared" si="32"/>
        <v>0.52000000000000102</v>
      </c>
      <c r="G161" s="130">
        <f t="shared" si="24"/>
        <v>0.85187644516020666</v>
      </c>
      <c r="H161" s="130">
        <f t="shared" si="25"/>
        <v>0</v>
      </c>
      <c r="I161" s="130">
        <f t="shared" si="26"/>
        <v>2</v>
      </c>
      <c r="J161" s="121">
        <f t="shared" si="27"/>
        <v>2</v>
      </c>
      <c r="P161" s="129">
        <f t="shared" si="33"/>
        <v>0.52000000000000102</v>
      </c>
      <c r="Q161" s="130">
        <f t="shared" si="28"/>
        <v>0.85187644516020666</v>
      </c>
      <c r="R161" s="130">
        <f t="shared" si="29"/>
        <v>0</v>
      </c>
      <c r="S161" s="130">
        <f t="shared" si="30"/>
        <v>2</v>
      </c>
      <c r="T161" s="121">
        <f t="shared" si="31"/>
        <v>2</v>
      </c>
    </row>
    <row r="162" spans="6:20">
      <c r="F162" s="129">
        <f t="shared" si="32"/>
        <v>0.53000000000000103</v>
      </c>
      <c r="G162" s="130">
        <f t="shared" si="24"/>
        <v>0.84560143226340734</v>
      </c>
      <c r="H162" s="130">
        <f t="shared" si="25"/>
        <v>0</v>
      </c>
      <c r="I162" s="130">
        <f t="shared" si="26"/>
        <v>2</v>
      </c>
      <c r="J162" s="121">
        <f t="shared" si="27"/>
        <v>2</v>
      </c>
      <c r="P162" s="129">
        <f t="shared" si="33"/>
        <v>0.53000000000000103</v>
      </c>
      <c r="Q162" s="130">
        <f t="shared" si="28"/>
        <v>0.84560143226340734</v>
      </c>
      <c r="R162" s="130">
        <f t="shared" si="29"/>
        <v>0</v>
      </c>
      <c r="S162" s="130">
        <f t="shared" si="30"/>
        <v>2</v>
      </c>
      <c r="T162" s="121">
        <f t="shared" si="31"/>
        <v>2</v>
      </c>
    </row>
    <row r="163" spans="6:20">
      <c r="F163" s="129">
        <f t="shared" si="32"/>
        <v>0.54000000000000103</v>
      </c>
      <c r="G163" s="130">
        <f t="shared" si="24"/>
        <v>0.83915862459583745</v>
      </c>
      <c r="H163" s="130">
        <f t="shared" si="25"/>
        <v>0</v>
      </c>
      <c r="I163" s="130">
        <f t="shared" si="26"/>
        <v>2</v>
      </c>
      <c r="J163" s="121">
        <f t="shared" si="27"/>
        <v>2</v>
      </c>
      <c r="P163" s="129">
        <f t="shared" si="33"/>
        <v>0.54000000000000103</v>
      </c>
      <c r="Q163" s="130">
        <f t="shared" si="28"/>
        <v>0.83915862459583745</v>
      </c>
      <c r="R163" s="130">
        <f t="shared" si="29"/>
        <v>0</v>
      </c>
      <c r="S163" s="130">
        <f t="shared" si="30"/>
        <v>2</v>
      </c>
      <c r="T163" s="121">
        <f t="shared" si="31"/>
        <v>2</v>
      </c>
    </row>
    <row r="164" spans="6:20">
      <c r="F164" s="129">
        <f t="shared" si="32"/>
        <v>0.55000000000000104</v>
      </c>
      <c r="G164" s="130">
        <f t="shared" si="24"/>
        <v>0.83254412662737964</v>
      </c>
      <c r="H164" s="130">
        <f t="shared" si="25"/>
        <v>0</v>
      </c>
      <c r="I164" s="130">
        <f t="shared" si="26"/>
        <v>2</v>
      </c>
      <c r="J164" s="121">
        <f t="shared" si="27"/>
        <v>2</v>
      </c>
      <c r="P164" s="129">
        <f t="shared" si="33"/>
        <v>0.55000000000000104</v>
      </c>
      <c r="Q164" s="130">
        <f t="shared" si="28"/>
        <v>0.83254412662737964</v>
      </c>
      <c r="R164" s="130">
        <f t="shared" si="29"/>
        <v>0</v>
      </c>
      <c r="S164" s="130">
        <f t="shared" si="30"/>
        <v>2</v>
      </c>
      <c r="T164" s="121">
        <f t="shared" si="31"/>
        <v>2</v>
      </c>
    </row>
    <row r="165" spans="6:20">
      <c r="F165" s="129">
        <f t="shared" si="32"/>
        <v>0.56000000000000105</v>
      </c>
      <c r="G165" s="130">
        <f t="shared" si="24"/>
        <v>0.82575381251946511</v>
      </c>
      <c r="H165" s="130">
        <f t="shared" si="25"/>
        <v>0</v>
      </c>
      <c r="I165" s="130">
        <f t="shared" si="26"/>
        <v>2</v>
      </c>
      <c r="J165" s="121">
        <f t="shared" si="27"/>
        <v>2</v>
      </c>
      <c r="P165" s="129">
        <f t="shared" si="33"/>
        <v>0.56000000000000105</v>
      </c>
      <c r="Q165" s="130">
        <f t="shared" si="28"/>
        <v>0.82575381251946511</v>
      </c>
      <c r="R165" s="130">
        <f t="shared" si="29"/>
        <v>0</v>
      </c>
      <c r="S165" s="130">
        <f t="shared" si="30"/>
        <v>2</v>
      </c>
      <c r="T165" s="121">
        <f t="shared" si="31"/>
        <v>2</v>
      </c>
    </row>
    <row r="166" spans="6:20">
      <c r="F166" s="129">
        <f t="shared" si="32"/>
        <v>0.57000000000000106</v>
      </c>
      <c r="G166" s="130">
        <f t="shared" si="24"/>
        <v>0.81878330806119537</v>
      </c>
      <c r="H166" s="130">
        <f t="shared" si="25"/>
        <v>0</v>
      </c>
      <c r="I166" s="130">
        <f t="shared" si="26"/>
        <v>2</v>
      </c>
      <c r="J166" s="121">
        <f t="shared" si="27"/>
        <v>2</v>
      </c>
      <c r="P166" s="129">
        <f t="shared" si="33"/>
        <v>0.57000000000000106</v>
      </c>
      <c r="Q166" s="130">
        <f t="shared" si="28"/>
        <v>0.81878330806119537</v>
      </c>
      <c r="R166" s="130">
        <f t="shared" si="29"/>
        <v>0</v>
      </c>
      <c r="S166" s="130">
        <f t="shared" si="30"/>
        <v>2</v>
      </c>
      <c r="T166" s="121">
        <f t="shared" si="31"/>
        <v>2</v>
      </c>
    </row>
    <row r="167" spans="6:20">
      <c r="F167" s="129">
        <f t="shared" si="32"/>
        <v>0.58000000000000107</v>
      </c>
      <c r="G167" s="130">
        <f t="shared" si="24"/>
        <v>0.81162797067951864</v>
      </c>
      <c r="H167" s="130">
        <f t="shared" si="25"/>
        <v>0</v>
      </c>
      <c r="I167" s="130">
        <f t="shared" si="26"/>
        <v>2</v>
      </c>
      <c r="J167" s="121">
        <f t="shared" si="27"/>
        <v>2</v>
      </c>
      <c r="P167" s="129">
        <f t="shared" si="33"/>
        <v>0.58000000000000107</v>
      </c>
      <c r="Q167" s="130">
        <f t="shared" si="28"/>
        <v>0.81162797067951864</v>
      </c>
      <c r="R167" s="130">
        <f t="shared" si="29"/>
        <v>0</v>
      </c>
      <c r="S167" s="130">
        <f t="shared" si="30"/>
        <v>2</v>
      </c>
      <c r="T167" s="121">
        <f t="shared" si="31"/>
        <v>2</v>
      </c>
    </row>
    <row r="168" spans="6:20">
      <c r="F168" s="129">
        <f t="shared" si="32"/>
        <v>0.59000000000000108</v>
      </c>
      <c r="G168" s="130">
        <f t="shared" si="24"/>
        <v>0.80428286726722575</v>
      </c>
      <c r="H168" s="130">
        <f t="shared" si="25"/>
        <v>0</v>
      </c>
      <c r="I168" s="130">
        <f t="shared" si="26"/>
        <v>2</v>
      </c>
      <c r="J168" s="121">
        <f t="shared" si="27"/>
        <v>2</v>
      </c>
      <c r="P168" s="129">
        <f t="shared" si="33"/>
        <v>0.59000000000000108</v>
      </c>
      <c r="Q168" s="130">
        <f t="shared" si="28"/>
        <v>0.80428286726722575</v>
      </c>
      <c r="R168" s="130">
        <f t="shared" si="29"/>
        <v>0</v>
      </c>
      <c r="S168" s="130">
        <f t="shared" si="30"/>
        <v>2</v>
      </c>
      <c r="T168" s="121">
        <f t="shared" si="31"/>
        <v>2</v>
      </c>
    </row>
    <row r="169" spans="6:20">
      <c r="F169" s="129">
        <f t="shared" si="32"/>
        <v>0.60000000000000109</v>
      </c>
      <c r="G169" s="130">
        <f t="shared" si="24"/>
        <v>0.79674274953107849</v>
      </c>
      <c r="H169" s="130">
        <f t="shared" si="25"/>
        <v>0</v>
      </c>
      <c r="I169" s="130">
        <f t="shared" si="26"/>
        <v>2</v>
      </c>
      <c r="J169" s="121">
        <f t="shared" si="27"/>
        <v>2</v>
      </c>
      <c r="P169" s="129">
        <f t="shared" si="33"/>
        <v>0.60000000000000109</v>
      </c>
      <c r="Q169" s="130">
        <f t="shared" si="28"/>
        <v>0.79674274953107849</v>
      </c>
      <c r="R169" s="130">
        <f t="shared" si="29"/>
        <v>0</v>
      </c>
      <c r="S169" s="130">
        <f t="shared" si="30"/>
        <v>2</v>
      </c>
      <c r="T169" s="121">
        <f t="shared" si="31"/>
        <v>2</v>
      </c>
    </row>
    <row r="170" spans="6:20">
      <c r="F170" s="129">
        <f t="shared" si="32"/>
        <v>0.6100000000000011</v>
      </c>
      <c r="G170" s="130">
        <f t="shared" si="24"/>
        <v>0.78900202651299489</v>
      </c>
      <c r="H170" s="130">
        <f t="shared" si="25"/>
        <v>0</v>
      </c>
      <c r="I170" s="130">
        <f t="shared" si="26"/>
        <v>2</v>
      </c>
      <c r="J170" s="121">
        <f t="shared" si="27"/>
        <v>2</v>
      </c>
      <c r="P170" s="129">
        <f t="shared" si="33"/>
        <v>0.6100000000000011</v>
      </c>
      <c r="Q170" s="130">
        <f t="shared" si="28"/>
        <v>0.78900202651299489</v>
      </c>
      <c r="R170" s="130">
        <f t="shared" si="29"/>
        <v>0</v>
      </c>
      <c r="S170" s="130">
        <f t="shared" si="30"/>
        <v>2</v>
      </c>
      <c r="T170" s="121">
        <f t="shared" si="31"/>
        <v>2</v>
      </c>
    </row>
    <row r="171" spans="6:20">
      <c r="F171" s="129">
        <f t="shared" si="32"/>
        <v>0.62000000000000111</v>
      </c>
      <c r="G171" s="130">
        <f t="shared" si="24"/>
        <v>0.78105473387810631</v>
      </c>
      <c r="H171" s="130">
        <f t="shared" si="25"/>
        <v>0</v>
      </c>
      <c r="I171" s="130">
        <f t="shared" si="26"/>
        <v>2</v>
      </c>
      <c r="J171" s="121">
        <f t="shared" si="27"/>
        <v>2</v>
      </c>
      <c r="P171" s="129">
        <f t="shared" si="33"/>
        <v>0.62000000000000111</v>
      </c>
      <c r="Q171" s="130">
        <f t="shared" si="28"/>
        <v>0.78105473387810631</v>
      </c>
      <c r="R171" s="130">
        <f t="shared" si="29"/>
        <v>0</v>
      </c>
      <c r="S171" s="130">
        <f t="shared" si="30"/>
        <v>2</v>
      </c>
      <c r="T171" s="121">
        <f t="shared" si="31"/>
        <v>2</v>
      </c>
    </row>
    <row r="172" spans="6:20">
      <c r="F172" s="129">
        <f t="shared" si="32"/>
        <v>0.63000000000000111</v>
      </c>
      <c r="G172" s="130">
        <f t="shared" si="24"/>
        <v>0.7728944994924617</v>
      </c>
      <c r="H172" s="130">
        <f t="shared" si="25"/>
        <v>0</v>
      </c>
      <c r="I172" s="130">
        <f t="shared" si="26"/>
        <v>2</v>
      </c>
      <c r="J172" s="121">
        <f t="shared" si="27"/>
        <v>2</v>
      </c>
      <c r="P172" s="129">
        <f t="shared" si="33"/>
        <v>0.63000000000000111</v>
      </c>
      <c r="Q172" s="130">
        <f t="shared" si="28"/>
        <v>0.7728944994924617</v>
      </c>
      <c r="R172" s="130">
        <f t="shared" si="29"/>
        <v>0</v>
      </c>
      <c r="S172" s="130">
        <f t="shared" si="30"/>
        <v>2</v>
      </c>
      <c r="T172" s="121">
        <f t="shared" si="31"/>
        <v>2</v>
      </c>
    </row>
    <row r="173" spans="6:20">
      <c r="F173" s="129">
        <f t="shared" si="32"/>
        <v>0.64000000000000112</v>
      </c>
      <c r="G173" s="130">
        <f t="shared" si="24"/>
        <v>0.76451450472736193</v>
      </c>
      <c r="H173" s="130">
        <f t="shared" si="25"/>
        <v>0</v>
      </c>
      <c r="I173" s="130">
        <f t="shared" si="26"/>
        <v>2</v>
      </c>
      <c r="J173" s="121">
        <f t="shared" si="27"/>
        <v>2</v>
      </c>
      <c r="P173" s="129">
        <f t="shared" si="33"/>
        <v>0.64000000000000112</v>
      </c>
      <c r="Q173" s="130">
        <f t="shared" si="28"/>
        <v>0.76451450472736193</v>
      </c>
      <c r="R173" s="130">
        <f t="shared" si="29"/>
        <v>0</v>
      </c>
      <c r="S173" s="130">
        <f t="shared" si="30"/>
        <v>2</v>
      </c>
      <c r="T173" s="121">
        <f t="shared" si="31"/>
        <v>2</v>
      </c>
    </row>
    <row r="174" spans="6:20">
      <c r="F174" s="129">
        <f t="shared" si="32"/>
        <v>0.65000000000000113</v>
      </c>
      <c r="G174" s="130">
        <f t="shared" si="24"/>
        <v>0.7559074408231875</v>
      </c>
      <c r="H174" s="130">
        <f t="shared" si="25"/>
        <v>0</v>
      </c>
      <c r="I174" s="130">
        <f t="shared" si="26"/>
        <v>2</v>
      </c>
      <c r="J174" s="121">
        <f t="shared" si="27"/>
        <v>2</v>
      </c>
      <c r="P174" s="129">
        <f t="shared" si="33"/>
        <v>0.65000000000000113</v>
      </c>
      <c r="Q174" s="130">
        <f t="shared" si="28"/>
        <v>0.7559074408231875</v>
      </c>
      <c r="R174" s="130">
        <f t="shared" si="29"/>
        <v>0</v>
      </c>
      <c r="S174" s="130">
        <f t="shared" si="30"/>
        <v>2</v>
      </c>
      <c r="T174" s="121">
        <f t="shared" si="31"/>
        <v>2</v>
      </c>
    </row>
    <row r="175" spans="6:20">
      <c r="F175" s="129">
        <f t="shared" si="32"/>
        <v>0.66000000000000114</v>
      </c>
      <c r="G175" s="130">
        <f t="shared" si="24"/>
        <v>0.74706545951858527</v>
      </c>
      <c r="H175" s="130">
        <f t="shared" si="25"/>
        <v>0</v>
      </c>
      <c r="I175" s="130">
        <f t="shared" si="26"/>
        <v>2</v>
      </c>
      <c r="J175" s="121">
        <f t="shared" si="27"/>
        <v>2</v>
      </c>
      <c r="P175" s="129">
        <f t="shared" si="33"/>
        <v>0.66000000000000114</v>
      </c>
      <c r="Q175" s="130">
        <f t="shared" si="28"/>
        <v>0.74706545951858527</v>
      </c>
      <c r="R175" s="130">
        <f t="shared" si="29"/>
        <v>0</v>
      </c>
      <c r="S175" s="130">
        <f t="shared" si="30"/>
        <v>2</v>
      </c>
      <c r="T175" s="121">
        <f t="shared" si="31"/>
        <v>2</v>
      </c>
    </row>
    <row r="176" spans="6:20">
      <c r="F176" s="129">
        <f t="shared" si="32"/>
        <v>0.67000000000000115</v>
      </c>
      <c r="G176" s="130">
        <f t="shared" si="24"/>
        <v>0.73798011699508947</v>
      </c>
      <c r="H176" s="130">
        <f t="shared" si="25"/>
        <v>0</v>
      </c>
      <c r="I176" s="130">
        <f t="shared" si="26"/>
        <v>2</v>
      </c>
      <c r="J176" s="121">
        <f t="shared" si="27"/>
        <v>2</v>
      </c>
      <c r="P176" s="129">
        <f t="shared" si="33"/>
        <v>0.67000000000000115</v>
      </c>
      <c r="Q176" s="130">
        <f t="shared" si="28"/>
        <v>0.73798011699508947</v>
      </c>
      <c r="R176" s="130">
        <f t="shared" si="29"/>
        <v>0</v>
      </c>
      <c r="S176" s="130">
        <f t="shared" si="30"/>
        <v>2</v>
      </c>
      <c r="T176" s="121">
        <f t="shared" si="31"/>
        <v>2</v>
      </c>
    </row>
    <row r="177" spans="6:20">
      <c r="F177" s="129">
        <f t="shared" si="32"/>
        <v>0.68000000000000116</v>
      </c>
      <c r="G177" s="130">
        <f t="shared" si="24"/>
        <v>0.72864230999508517</v>
      </c>
      <c r="H177" s="130">
        <f t="shared" si="25"/>
        <v>0</v>
      </c>
      <c r="I177" s="130">
        <f t="shared" si="26"/>
        <v>2</v>
      </c>
      <c r="J177" s="121">
        <f t="shared" si="27"/>
        <v>2</v>
      </c>
      <c r="P177" s="129">
        <f t="shared" si="33"/>
        <v>0.68000000000000116</v>
      </c>
      <c r="Q177" s="130">
        <f t="shared" si="28"/>
        <v>0.72864230999508517</v>
      </c>
      <c r="R177" s="130">
        <f t="shared" si="29"/>
        <v>0</v>
      </c>
      <c r="S177" s="130">
        <f t="shared" si="30"/>
        <v>2</v>
      </c>
      <c r="T177" s="121">
        <f t="shared" si="31"/>
        <v>2</v>
      </c>
    </row>
    <row r="178" spans="6:20">
      <c r="F178" s="129">
        <f t="shared" si="32"/>
        <v>0.69000000000000117</v>
      </c>
      <c r="G178" s="130">
        <f t="shared" si="24"/>
        <v>0.71904220273248109</v>
      </c>
      <c r="H178" s="130">
        <f t="shared" si="25"/>
        <v>0</v>
      </c>
      <c r="I178" s="130">
        <f t="shared" si="26"/>
        <v>2</v>
      </c>
      <c r="J178" s="121">
        <f t="shared" si="27"/>
        <v>2</v>
      </c>
      <c r="P178" s="129">
        <f t="shared" si="33"/>
        <v>0.69000000000000117</v>
      </c>
      <c r="Q178" s="130">
        <f t="shared" si="28"/>
        <v>0.71904220273248109</v>
      </c>
      <c r="R178" s="130">
        <f t="shared" si="29"/>
        <v>0</v>
      </c>
      <c r="S178" s="130">
        <f t="shared" si="30"/>
        <v>2</v>
      </c>
      <c r="T178" s="121">
        <f t="shared" si="31"/>
        <v>2</v>
      </c>
    </row>
    <row r="179" spans="6:20">
      <c r="F179" s="129">
        <f t="shared" si="32"/>
        <v>0.70000000000000118</v>
      </c>
      <c r="G179" s="130">
        <f t="shared" si="24"/>
        <v>0.7091691429174708</v>
      </c>
      <c r="H179" s="130">
        <f t="shared" si="25"/>
        <v>0</v>
      </c>
      <c r="I179" s="130">
        <f t="shared" si="26"/>
        <v>2</v>
      </c>
      <c r="J179" s="121">
        <f t="shared" si="27"/>
        <v>2</v>
      </c>
      <c r="P179" s="129">
        <f t="shared" si="33"/>
        <v>0.70000000000000118</v>
      </c>
      <c r="Q179" s="130">
        <f t="shared" si="28"/>
        <v>0.7091691429174708</v>
      </c>
      <c r="R179" s="130">
        <f t="shared" si="29"/>
        <v>0</v>
      </c>
      <c r="S179" s="130">
        <f t="shared" si="30"/>
        <v>2</v>
      </c>
      <c r="T179" s="121">
        <f t="shared" si="31"/>
        <v>2</v>
      </c>
    </row>
    <row r="180" spans="6:20">
      <c r="F180" s="129">
        <f t="shared" si="32"/>
        <v>0.71000000000000119</v>
      </c>
      <c r="G180" s="130">
        <f t="shared" si="24"/>
        <v>0.69901156484191196</v>
      </c>
      <c r="H180" s="130">
        <f t="shared" si="25"/>
        <v>0</v>
      </c>
      <c r="I180" s="130">
        <f t="shared" si="26"/>
        <v>2</v>
      </c>
      <c r="J180" s="121">
        <f t="shared" si="27"/>
        <v>2</v>
      </c>
      <c r="P180" s="129">
        <f t="shared" si="33"/>
        <v>0.71000000000000119</v>
      </c>
      <c r="Q180" s="130">
        <f t="shared" si="28"/>
        <v>0.69901156484191196</v>
      </c>
      <c r="R180" s="130">
        <f t="shared" si="29"/>
        <v>0</v>
      </c>
      <c r="S180" s="130">
        <f t="shared" si="30"/>
        <v>2</v>
      </c>
      <c r="T180" s="121">
        <f t="shared" si="31"/>
        <v>2</v>
      </c>
    </row>
    <row r="181" spans="6:20">
      <c r="F181" s="129">
        <f t="shared" si="32"/>
        <v>0.72000000000000119</v>
      </c>
      <c r="G181" s="130">
        <f t="shared" si="24"/>
        <v>0.68855687699687806</v>
      </c>
      <c r="H181" s="130">
        <f t="shared" si="25"/>
        <v>0</v>
      </c>
      <c r="I181" s="130">
        <f t="shared" si="26"/>
        <v>2</v>
      </c>
      <c r="J181" s="121">
        <f t="shared" si="27"/>
        <v>2</v>
      </c>
      <c r="P181" s="129">
        <f t="shared" si="33"/>
        <v>0.72000000000000119</v>
      </c>
      <c r="Q181" s="130">
        <f t="shared" si="28"/>
        <v>0.68855687699687806</v>
      </c>
      <c r="R181" s="130">
        <f t="shared" si="29"/>
        <v>0</v>
      </c>
      <c r="S181" s="130">
        <f t="shared" si="30"/>
        <v>2</v>
      </c>
      <c r="T181" s="121">
        <f t="shared" si="31"/>
        <v>2</v>
      </c>
    </row>
    <row r="182" spans="6:20">
      <c r="F182" s="129">
        <f t="shared" si="32"/>
        <v>0.7300000000000012</v>
      </c>
      <c r="G182" s="130">
        <f t="shared" si="24"/>
        <v>0.67779133108735323</v>
      </c>
      <c r="H182" s="130">
        <f t="shared" si="25"/>
        <v>0</v>
      </c>
      <c r="I182" s="130">
        <f t="shared" si="26"/>
        <v>2</v>
      </c>
      <c r="J182" s="121">
        <f t="shared" si="27"/>
        <v>2</v>
      </c>
      <c r="P182" s="129">
        <f t="shared" si="33"/>
        <v>0.7300000000000012</v>
      </c>
      <c r="Q182" s="130">
        <f t="shared" si="28"/>
        <v>0.67779133108735323</v>
      </c>
      <c r="R182" s="130">
        <f t="shared" si="29"/>
        <v>0</v>
      </c>
      <c r="S182" s="130">
        <f t="shared" si="30"/>
        <v>2</v>
      </c>
      <c r="T182" s="121">
        <f t="shared" si="31"/>
        <v>2</v>
      </c>
    </row>
    <row r="183" spans="6:20">
      <c r="F183" s="129">
        <f t="shared" si="32"/>
        <v>0.74000000000000121</v>
      </c>
      <c r="G183" s="130">
        <f t="shared" si="24"/>
        <v>0.66669986852792695</v>
      </c>
      <c r="H183" s="130">
        <f t="shared" si="25"/>
        <v>0</v>
      </c>
      <c r="I183" s="130">
        <f t="shared" si="26"/>
        <v>2</v>
      </c>
      <c r="J183" s="121">
        <f t="shared" si="27"/>
        <v>2</v>
      </c>
      <c r="P183" s="129">
        <f t="shared" si="33"/>
        <v>0.74000000000000121</v>
      </c>
      <c r="Q183" s="130">
        <f t="shared" si="28"/>
        <v>0.66669986852792695</v>
      </c>
      <c r="R183" s="130">
        <f t="shared" si="29"/>
        <v>0</v>
      </c>
      <c r="S183" s="130">
        <f t="shared" si="30"/>
        <v>2</v>
      </c>
      <c r="T183" s="121">
        <f t="shared" si="31"/>
        <v>2</v>
      </c>
    </row>
    <row r="184" spans="6:20">
      <c r="F184" s="129">
        <f t="shared" si="32"/>
        <v>0.75000000000000122</v>
      </c>
      <c r="G184" s="130">
        <f t="shared" si="24"/>
        <v>0.6552659394884347</v>
      </c>
      <c r="H184" s="130">
        <f t="shared" si="25"/>
        <v>0</v>
      </c>
      <c r="I184" s="130">
        <f t="shared" si="26"/>
        <v>2</v>
      </c>
      <c r="J184" s="121">
        <f t="shared" si="27"/>
        <v>2</v>
      </c>
      <c r="P184" s="129">
        <f t="shared" si="33"/>
        <v>0.75000000000000122</v>
      </c>
      <c r="Q184" s="130">
        <f t="shared" si="28"/>
        <v>0.6552659394884347</v>
      </c>
      <c r="R184" s="130">
        <f t="shared" si="29"/>
        <v>0</v>
      </c>
      <c r="S184" s="130">
        <f t="shared" si="30"/>
        <v>2</v>
      </c>
      <c r="T184" s="121">
        <f t="shared" si="31"/>
        <v>2</v>
      </c>
    </row>
    <row r="185" spans="6:20">
      <c r="F185" s="129">
        <f t="shared" si="32"/>
        <v>0.76000000000000123</v>
      </c>
      <c r="G185" s="130">
        <f t="shared" si="24"/>
        <v>0.64347128822713118</v>
      </c>
      <c r="H185" s="130">
        <f t="shared" si="25"/>
        <v>0</v>
      </c>
      <c r="I185" s="130">
        <f t="shared" si="26"/>
        <v>2</v>
      </c>
      <c r="J185" s="121">
        <f t="shared" si="27"/>
        <v>2</v>
      </c>
      <c r="P185" s="129">
        <f t="shared" si="33"/>
        <v>0.76000000000000123</v>
      </c>
      <c r="Q185" s="130">
        <f t="shared" si="28"/>
        <v>0.64347128822713118</v>
      </c>
      <c r="R185" s="130">
        <f t="shared" si="29"/>
        <v>0</v>
      </c>
      <c r="S185" s="130">
        <f t="shared" si="30"/>
        <v>2</v>
      </c>
      <c r="T185" s="121">
        <f t="shared" si="31"/>
        <v>2</v>
      </c>
    </row>
    <row r="186" spans="6:20">
      <c r="F186" s="129">
        <f t="shared" si="32"/>
        <v>0.77000000000000124</v>
      </c>
      <c r="G186" s="130">
        <f t="shared" si="24"/>
        <v>0.63129569668438523</v>
      </c>
      <c r="H186" s="130">
        <f t="shared" si="25"/>
        <v>0</v>
      </c>
      <c r="I186" s="130">
        <f t="shared" si="26"/>
        <v>2</v>
      </c>
      <c r="J186" s="121">
        <f t="shared" si="27"/>
        <v>2</v>
      </c>
      <c r="P186" s="129">
        <f t="shared" si="33"/>
        <v>0.77000000000000124</v>
      </c>
      <c r="Q186" s="130">
        <f t="shared" si="28"/>
        <v>0.63129569668438523</v>
      </c>
      <c r="R186" s="130">
        <f t="shared" si="29"/>
        <v>0</v>
      </c>
      <c r="S186" s="130">
        <f t="shared" si="30"/>
        <v>2</v>
      </c>
      <c r="T186" s="121">
        <f t="shared" si="31"/>
        <v>2</v>
      </c>
    </row>
    <row r="187" spans="6:20">
      <c r="F187" s="129">
        <f t="shared" si="32"/>
        <v>0.78000000000000125</v>
      </c>
      <c r="G187" s="130">
        <f t="shared" si="24"/>
        <v>0.61871667594487834</v>
      </c>
      <c r="H187" s="130">
        <f t="shared" si="25"/>
        <v>0</v>
      </c>
      <c r="I187" s="130">
        <f t="shared" si="26"/>
        <v>2</v>
      </c>
      <c r="J187" s="121">
        <f t="shared" si="27"/>
        <v>2</v>
      </c>
      <c r="P187" s="129">
        <f t="shared" si="33"/>
        <v>0.78000000000000125</v>
      </c>
      <c r="Q187" s="130">
        <f t="shared" si="28"/>
        <v>0.61871667594487834</v>
      </c>
      <c r="R187" s="130">
        <f t="shared" si="29"/>
        <v>0</v>
      </c>
      <c r="S187" s="130">
        <f t="shared" si="30"/>
        <v>2</v>
      </c>
      <c r="T187" s="121">
        <f t="shared" si="31"/>
        <v>2</v>
      </c>
    </row>
    <row r="188" spans="6:20">
      <c r="F188" s="129">
        <f t="shared" si="32"/>
        <v>0.79000000000000126</v>
      </c>
      <c r="G188" s="130">
        <f t="shared" si="24"/>
        <v>0.60570909196812706</v>
      </c>
      <c r="H188" s="130">
        <f t="shared" si="25"/>
        <v>0</v>
      </c>
      <c r="I188" s="130">
        <f t="shared" si="26"/>
        <v>2</v>
      </c>
      <c r="J188" s="121">
        <f t="shared" si="27"/>
        <v>2</v>
      </c>
      <c r="P188" s="129">
        <f t="shared" si="33"/>
        <v>0.79000000000000126</v>
      </c>
      <c r="Q188" s="130">
        <f t="shared" si="28"/>
        <v>0.60570909196812706</v>
      </c>
      <c r="R188" s="130">
        <f t="shared" si="29"/>
        <v>0</v>
      </c>
      <c r="S188" s="130">
        <f t="shared" si="30"/>
        <v>2</v>
      </c>
      <c r="T188" s="121">
        <f t="shared" si="31"/>
        <v>2</v>
      </c>
    </row>
    <row r="189" spans="6:20">
      <c r="F189" s="129">
        <f t="shared" si="32"/>
        <v>0.80000000000000127</v>
      </c>
      <c r="G189" s="130">
        <f t="shared" si="24"/>
        <v>0.59224470757782466</v>
      </c>
      <c r="H189" s="130">
        <f t="shared" si="25"/>
        <v>0</v>
      </c>
      <c r="I189" s="130">
        <f t="shared" si="26"/>
        <v>2</v>
      </c>
      <c r="J189" s="121">
        <f t="shared" si="27"/>
        <v>2</v>
      </c>
      <c r="P189" s="129">
        <f t="shared" si="33"/>
        <v>0.80000000000000127</v>
      </c>
      <c r="Q189" s="130">
        <f t="shared" si="28"/>
        <v>0.59224470757782466</v>
      </c>
      <c r="R189" s="130">
        <f t="shared" si="29"/>
        <v>0</v>
      </c>
      <c r="S189" s="130">
        <f t="shared" si="30"/>
        <v>2</v>
      </c>
      <c r="T189" s="121">
        <f t="shared" si="31"/>
        <v>2</v>
      </c>
    </row>
    <row r="190" spans="6:20">
      <c r="F190" s="129">
        <f t="shared" si="32"/>
        <v>0.81000000000000127</v>
      </c>
      <c r="G190" s="130">
        <f t="shared" si="24"/>
        <v>0.57829161655305905</v>
      </c>
      <c r="H190" s="130">
        <f t="shared" si="25"/>
        <v>0</v>
      </c>
      <c r="I190" s="130">
        <f t="shared" si="26"/>
        <v>2</v>
      </c>
      <c r="J190" s="121">
        <f t="shared" si="27"/>
        <v>2</v>
      </c>
      <c r="P190" s="129">
        <f t="shared" si="33"/>
        <v>0.81000000000000127</v>
      </c>
      <c r="Q190" s="130">
        <f t="shared" si="28"/>
        <v>0.57829161655305905</v>
      </c>
      <c r="R190" s="130">
        <f t="shared" si="29"/>
        <v>0</v>
      </c>
      <c r="S190" s="130">
        <f t="shared" si="30"/>
        <v>2</v>
      </c>
      <c r="T190" s="121">
        <f t="shared" si="31"/>
        <v>2</v>
      </c>
    </row>
    <row r="191" spans="6:20">
      <c r="F191" s="129">
        <f t="shared" si="32"/>
        <v>0.82000000000000128</v>
      </c>
      <c r="G191" s="130">
        <f t="shared" si="24"/>
        <v>0.56381353695851788</v>
      </c>
      <c r="H191" s="130">
        <f t="shared" si="25"/>
        <v>0</v>
      </c>
      <c r="I191" s="130">
        <f t="shared" si="26"/>
        <v>2</v>
      </c>
      <c r="J191" s="121">
        <f t="shared" si="27"/>
        <v>2</v>
      </c>
      <c r="P191" s="129">
        <f t="shared" si="33"/>
        <v>0.82000000000000128</v>
      </c>
      <c r="Q191" s="130">
        <f t="shared" si="28"/>
        <v>0.56381353695851788</v>
      </c>
      <c r="R191" s="130">
        <f t="shared" si="29"/>
        <v>0</v>
      </c>
      <c r="S191" s="130">
        <f t="shared" si="30"/>
        <v>2</v>
      </c>
      <c r="T191" s="121">
        <f t="shared" si="31"/>
        <v>2</v>
      </c>
    </row>
    <row r="192" spans="6:20">
      <c r="F192" s="129">
        <f t="shared" si="32"/>
        <v>0.83000000000000129</v>
      </c>
      <c r="G192" s="130">
        <f t="shared" si="24"/>
        <v>0.54876891830743724</v>
      </c>
      <c r="H192" s="130">
        <f t="shared" si="25"/>
        <v>0</v>
      </c>
      <c r="I192" s="130">
        <f t="shared" si="26"/>
        <v>2</v>
      </c>
      <c r="J192" s="121">
        <f t="shared" si="27"/>
        <v>2</v>
      </c>
      <c r="P192" s="129">
        <f t="shared" si="33"/>
        <v>0.83000000000000129</v>
      </c>
      <c r="Q192" s="130">
        <f t="shared" si="28"/>
        <v>0.54876891830743724</v>
      </c>
      <c r="R192" s="130">
        <f t="shared" si="29"/>
        <v>0</v>
      </c>
      <c r="S192" s="130">
        <f t="shared" si="30"/>
        <v>2</v>
      </c>
      <c r="T192" s="121">
        <f t="shared" si="31"/>
        <v>2</v>
      </c>
    </row>
    <row r="193" spans="6:20">
      <c r="F193" s="129">
        <f t="shared" si="32"/>
        <v>0.8400000000000013</v>
      </c>
      <c r="G193" s="130">
        <f t="shared" si="24"/>
        <v>0.53310979873143605</v>
      </c>
      <c r="H193" s="130">
        <f t="shared" si="25"/>
        <v>0</v>
      </c>
      <c r="I193" s="130">
        <f t="shared" si="26"/>
        <v>2</v>
      </c>
      <c r="J193" s="121">
        <f t="shared" si="27"/>
        <v>2</v>
      </c>
      <c r="P193" s="129">
        <f t="shared" si="33"/>
        <v>0.8400000000000013</v>
      </c>
      <c r="Q193" s="130">
        <f t="shared" si="28"/>
        <v>0.53310979873143605</v>
      </c>
      <c r="R193" s="130">
        <f t="shared" si="29"/>
        <v>0</v>
      </c>
      <c r="S193" s="130">
        <f t="shared" si="30"/>
        <v>2</v>
      </c>
      <c r="T193" s="121">
        <f t="shared" si="31"/>
        <v>2</v>
      </c>
    </row>
    <row r="194" spans="6:20">
      <c r="F194" s="129">
        <f t="shared" si="32"/>
        <v>0.85000000000000131</v>
      </c>
      <c r="G194" s="130">
        <f t="shared" si="24"/>
        <v>0.51678032070421065</v>
      </c>
      <c r="H194" s="130">
        <f t="shared" si="25"/>
        <v>0</v>
      </c>
      <c r="I194" s="130">
        <f t="shared" si="26"/>
        <v>2</v>
      </c>
      <c r="J194" s="121">
        <f t="shared" si="27"/>
        <v>2</v>
      </c>
      <c r="P194" s="129">
        <f t="shared" si="33"/>
        <v>0.85000000000000131</v>
      </c>
      <c r="Q194" s="130">
        <f t="shared" si="28"/>
        <v>0.51678032070421065</v>
      </c>
      <c r="R194" s="130">
        <f t="shared" si="29"/>
        <v>0</v>
      </c>
      <c r="S194" s="130">
        <f t="shared" si="30"/>
        <v>2</v>
      </c>
      <c r="T194" s="121">
        <f t="shared" si="31"/>
        <v>2</v>
      </c>
    </row>
    <row r="195" spans="6:20">
      <c r="F195" s="129">
        <f t="shared" si="32"/>
        <v>0.86000000000000132</v>
      </c>
      <c r="G195" s="130">
        <f t="shared" si="24"/>
        <v>0.4997147714360044</v>
      </c>
      <c r="H195" s="130">
        <f t="shared" si="25"/>
        <v>0</v>
      </c>
      <c r="I195" s="130">
        <f t="shared" si="26"/>
        <v>2</v>
      </c>
      <c r="J195" s="121">
        <f t="shared" si="27"/>
        <v>2</v>
      </c>
      <c r="P195" s="129">
        <f t="shared" si="33"/>
        <v>0.86000000000000132</v>
      </c>
      <c r="Q195" s="130">
        <f t="shared" si="28"/>
        <v>0.4997147714360044</v>
      </c>
      <c r="R195" s="130">
        <f t="shared" si="29"/>
        <v>0</v>
      </c>
      <c r="S195" s="130">
        <f t="shared" si="30"/>
        <v>2</v>
      </c>
      <c r="T195" s="121">
        <f t="shared" si="31"/>
        <v>2</v>
      </c>
    </row>
    <row r="196" spans="6:20">
      <c r="F196" s="129">
        <f t="shared" si="32"/>
        <v>0.87000000000000133</v>
      </c>
      <c r="G196" s="130">
        <f t="shared" si="24"/>
        <v>0.48183494713028668</v>
      </c>
      <c r="H196" s="130">
        <f t="shared" si="25"/>
        <v>0</v>
      </c>
      <c r="I196" s="130">
        <f t="shared" si="26"/>
        <v>2</v>
      </c>
      <c r="J196" s="121">
        <f t="shared" si="27"/>
        <v>2</v>
      </c>
      <c r="P196" s="129">
        <f t="shared" si="33"/>
        <v>0.87000000000000133</v>
      </c>
      <c r="Q196" s="130">
        <f t="shared" si="28"/>
        <v>0.48183494713028668</v>
      </c>
      <c r="R196" s="130">
        <f t="shared" si="29"/>
        <v>0</v>
      </c>
      <c r="S196" s="130">
        <f t="shared" si="30"/>
        <v>2</v>
      </c>
      <c r="T196" s="121">
        <f t="shared" si="31"/>
        <v>2</v>
      </c>
    </row>
    <row r="197" spans="6:20">
      <c r="F197" s="129">
        <f t="shared" si="32"/>
        <v>0.88000000000000134</v>
      </c>
      <c r="G197" s="130">
        <f t="shared" si="24"/>
        <v>0.46304653148606056</v>
      </c>
      <c r="H197" s="130">
        <f t="shared" si="25"/>
        <v>0</v>
      </c>
      <c r="I197" s="130">
        <f t="shared" si="26"/>
        <v>2</v>
      </c>
      <c r="J197" s="121">
        <f t="shared" si="27"/>
        <v>2</v>
      </c>
      <c r="P197" s="129">
        <f t="shared" si="33"/>
        <v>0.88000000000000134</v>
      </c>
      <c r="Q197" s="130">
        <f t="shared" si="28"/>
        <v>0.46304653148606056</v>
      </c>
      <c r="R197" s="130">
        <f t="shared" si="29"/>
        <v>0</v>
      </c>
      <c r="S197" s="130">
        <f t="shared" si="30"/>
        <v>2</v>
      </c>
      <c r="T197" s="121">
        <f t="shared" si="31"/>
        <v>2</v>
      </c>
    </row>
    <row r="198" spans="6:20">
      <c r="F198" s="129">
        <f t="shared" si="32"/>
        <v>0.89000000000000135</v>
      </c>
      <c r="G198" s="130">
        <f t="shared" si="24"/>
        <v>0.44323399568062599</v>
      </c>
      <c r="H198" s="130">
        <f t="shared" si="25"/>
        <v>0</v>
      </c>
      <c r="I198" s="130">
        <f t="shared" si="26"/>
        <v>2</v>
      </c>
      <c r="J198" s="121">
        <f t="shared" si="27"/>
        <v>2</v>
      </c>
      <c r="P198" s="129">
        <f t="shared" si="33"/>
        <v>0.89000000000000135</v>
      </c>
      <c r="Q198" s="130">
        <f t="shared" si="28"/>
        <v>0.44323399568062599</v>
      </c>
      <c r="R198" s="130">
        <f t="shared" si="29"/>
        <v>0</v>
      </c>
      <c r="S198" s="130">
        <f t="shared" si="30"/>
        <v>2</v>
      </c>
      <c r="T198" s="121">
        <f t="shared" si="31"/>
        <v>2</v>
      </c>
    </row>
    <row r="199" spans="6:20">
      <c r="F199" s="129">
        <f t="shared" si="32"/>
        <v>0.90000000000000135</v>
      </c>
      <c r="G199" s="130">
        <f t="shared" si="24"/>
        <v>0.42225320613735068</v>
      </c>
      <c r="H199" s="130">
        <f t="shared" si="25"/>
        <v>0</v>
      </c>
      <c r="I199" s="130">
        <f t="shared" si="26"/>
        <v>2</v>
      </c>
      <c r="J199" s="121">
        <f t="shared" si="27"/>
        <v>2</v>
      </c>
      <c r="P199" s="129">
        <f t="shared" si="33"/>
        <v>0.90000000000000135</v>
      </c>
      <c r="Q199" s="130">
        <f t="shared" si="28"/>
        <v>0.42225320613735068</v>
      </c>
      <c r="R199" s="130">
        <f t="shared" si="29"/>
        <v>0</v>
      </c>
      <c r="S199" s="130">
        <f t="shared" si="30"/>
        <v>2</v>
      </c>
      <c r="T199" s="121">
        <f t="shared" si="31"/>
        <v>2</v>
      </c>
    </row>
    <row r="200" spans="6:20">
      <c r="F200" s="129">
        <f t="shared" si="32"/>
        <v>0.91000000000000136</v>
      </c>
      <c r="G200" s="130">
        <f t="shared" si="24"/>
        <v>0.39992033684228595</v>
      </c>
      <c r="H200" s="130">
        <f t="shared" si="25"/>
        <v>0</v>
      </c>
      <c r="I200" s="130">
        <f t="shared" si="26"/>
        <v>2</v>
      </c>
      <c r="J200" s="121">
        <f t="shared" si="27"/>
        <v>2</v>
      </c>
      <c r="P200" s="129">
        <f t="shared" si="33"/>
        <v>0.91000000000000136</v>
      </c>
      <c r="Q200" s="130">
        <f t="shared" si="28"/>
        <v>0.39992033684228595</v>
      </c>
      <c r="R200" s="130">
        <f t="shared" si="29"/>
        <v>0</v>
      </c>
      <c r="S200" s="130">
        <f t="shared" si="30"/>
        <v>2</v>
      </c>
      <c r="T200" s="121">
        <f t="shared" si="31"/>
        <v>2</v>
      </c>
    </row>
    <row r="201" spans="6:20">
      <c r="F201" s="129">
        <f t="shared" si="32"/>
        <v>0.92000000000000137</v>
      </c>
      <c r="G201" s="130">
        <f t="shared" ref="G201:G209" si="34">IFERROR(IF(SQRT(1-(F201*F201)/($J$5*$J$5))&lt;0.05,0,SQRT(1-(F201*F201)/($J$5*$J$5))),0)</f>
        <v>0.3759945373371002</v>
      </c>
      <c r="H201" s="130">
        <f t="shared" ref="H201:H209" si="35">CHOOSE(MATCH($J$3,degrees),IF(F201&lt;0,IFERROR(1-G201,1),0),0,0,IF(F201&gt;0,IFERROR(1-G201,1),0))</f>
        <v>0</v>
      </c>
      <c r="I201" s="130">
        <f t="shared" ref="I201:I209" si="36">CHOOSE(MATCH($J$3,degrees),IF(F201&lt;0,2*G201,2),IF(F201&lt;0,0,1-G201),IF(F201&gt;0,0,1-G201),IF(F201&gt;0,2*G201,2))</f>
        <v>2</v>
      </c>
      <c r="J201" s="121">
        <f t="shared" ref="J201:J209" si="37">CHOOSE(MATCH($J$3,degrees),IF(F201&lt;0,G201+1,2),IF(F201&lt;0,2,2*G201),IF(F201&gt;0,2,2*G201),IF(F201&gt;0,G201+1,2))</f>
        <v>2</v>
      </c>
      <c r="P201" s="129">
        <f t="shared" si="33"/>
        <v>0.92000000000000137</v>
      </c>
      <c r="Q201" s="130">
        <f t="shared" ref="Q201:Q209" si="38">IFERROR(IF(SQRT(1-(P201*P201)/($T$5*$T$5))&lt;0.05,0,SQRT(1-(P201*P201)/($T$5*$T$5))),0)</f>
        <v>0.3759945373371002</v>
      </c>
      <c r="R201" s="130">
        <f t="shared" ref="R201:R209" si="39">CHOOSE(MATCH($T$3,degrees),IF(P201&lt;0,IFERROR(1-Q201,1),0),0,0,IF(P201&gt;0,IFERROR(1-Q201,1),0))</f>
        <v>0</v>
      </c>
      <c r="S201" s="130">
        <f t="shared" ref="S201:S209" si="40">CHOOSE(MATCH($T$3,degrees),IF(P201&lt;0,2*Q201,2),IF(P201&lt;0,0,1-Q201),IF(P201&gt;0,0,1-Q201),IF(P201&gt;0,2*Q201,2))</f>
        <v>2</v>
      </c>
      <c r="T201" s="121">
        <f t="shared" ref="T201:T209" si="41">CHOOSE(MATCH($T$3,degrees),IF(P201&lt;0,Q201+1,2),IF(P201&lt;0,2,2*Q201),IF(P201&gt;0,2,2*Q201),IF(P201&gt;0,Q201+1,2))</f>
        <v>2</v>
      </c>
    </row>
    <row r="202" spans="6:20">
      <c r="F202" s="129">
        <f t="shared" ref="F202:F209" si="42">F201+$G$4</f>
        <v>0.93000000000000138</v>
      </c>
      <c r="G202" s="130">
        <f t="shared" si="34"/>
        <v>0.35014942375384439</v>
      </c>
      <c r="H202" s="130">
        <f t="shared" si="35"/>
        <v>0</v>
      </c>
      <c r="I202" s="130">
        <f t="shared" si="36"/>
        <v>2</v>
      </c>
      <c r="J202" s="121">
        <f t="shared" si="37"/>
        <v>2</v>
      </c>
      <c r="P202" s="129">
        <f t="shared" ref="P202:P209" si="43">P201+$Q$4</f>
        <v>0.93000000000000138</v>
      </c>
      <c r="Q202" s="130">
        <f t="shared" si="38"/>
        <v>0.35014942375384439</v>
      </c>
      <c r="R202" s="130">
        <f t="shared" si="39"/>
        <v>0</v>
      </c>
      <c r="S202" s="130">
        <f t="shared" si="40"/>
        <v>2</v>
      </c>
      <c r="T202" s="121">
        <f t="shared" si="41"/>
        <v>2</v>
      </c>
    </row>
    <row r="203" spans="6:20">
      <c r="F203" s="129">
        <f t="shared" si="42"/>
        <v>0.94000000000000139</v>
      </c>
      <c r="G203" s="130">
        <f t="shared" si="34"/>
        <v>0.32192305969513191</v>
      </c>
      <c r="H203" s="130">
        <f t="shared" si="35"/>
        <v>0</v>
      </c>
      <c r="I203" s="130">
        <f t="shared" si="36"/>
        <v>2</v>
      </c>
      <c r="J203" s="121">
        <f t="shared" si="37"/>
        <v>2</v>
      </c>
      <c r="P203" s="129">
        <f t="shared" si="43"/>
        <v>0.94000000000000139</v>
      </c>
      <c r="Q203" s="130">
        <f t="shared" si="38"/>
        <v>0.32192305969513191</v>
      </c>
      <c r="R203" s="130">
        <f t="shared" si="39"/>
        <v>0</v>
      </c>
      <c r="S203" s="130">
        <f t="shared" si="40"/>
        <v>2</v>
      </c>
      <c r="T203" s="121">
        <f t="shared" si="41"/>
        <v>2</v>
      </c>
    </row>
    <row r="204" spans="6:20">
      <c r="F204" s="129">
        <f t="shared" si="42"/>
        <v>0.9500000000000014</v>
      </c>
      <c r="G204" s="130">
        <f t="shared" si="34"/>
        <v>0.29062244292607292</v>
      </c>
      <c r="H204" s="130">
        <f t="shared" si="35"/>
        <v>0</v>
      </c>
      <c r="I204" s="130">
        <f t="shared" si="36"/>
        <v>2</v>
      </c>
      <c r="J204" s="121">
        <f t="shared" si="37"/>
        <v>2</v>
      </c>
      <c r="P204" s="129">
        <f t="shared" si="43"/>
        <v>0.9500000000000014</v>
      </c>
      <c r="Q204" s="130">
        <f t="shared" si="38"/>
        <v>0.29062244292607292</v>
      </c>
      <c r="R204" s="130">
        <f t="shared" si="39"/>
        <v>0</v>
      </c>
      <c r="S204" s="130">
        <f t="shared" si="40"/>
        <v>2</v>
      </c>
      <c r="T204" s="121">
        <f t="shared" si="41"/>
        <v>2</v>
      </c>
    </row>
    <row r="205" spans="6:20">
      <c r="F205" s="129">
        <f t="shared" si="42"/>
        <v>0.96000000000000141</v>
      </c>
      <c r="G205" s="130">
        <f t="shared" si="34"/>
        <v>0.25511852708433047</v>
      </c>
      <c r="H205" s="130">
        <f t="shared" si="35"/>
        <v>0</v>
      </c>
      <c r="I205" s="130">
        <f t="shared" si="36"/>
        <v>2</v>
      </c>
      <c r="J205" s="121">
        <f t="shared" si="37"/>
        <v>2</v>
      </c>
      <c r="P205" s="129">
        <f t="shared" si="43"/>
        <v>0.96000000000000141</v>
      </c>
      <c r="Q205" s="130">
        <f t="shared" si="38"/>
        <v>0.25511852708433047</v>
      </c>
      <c r="R205" s="130">
        <f t="shared" si="39"/>
        <v>0</v>
      </c>
      <c r="S205" s="130">
        <f t="shared" si="40"/>
        <v>2</v>
      </c>
      <c r="T205" s="121">
        <f t="shared" si="41"/>
        <v>2</v>
      </c>
    </row>
    <row r="206" spans="6:20">
      <c r="F206" s="129">
        <f t="shared" si="42"/>
        <v>0.97000000000000142</v>
      </c>
      <c r="G206" s="130">
        <f t="shared" si="34"/>
        <v>0.21332283504480981</v>
      </c>
      <c r="H206" s="130">
        <f t="shared" si="35"/>
        <v>0</v>
      </c>
      <c r="I206" s="130">
        <f t="shared" si="36"/>
        <v>2</v>
      </c>
      <c r="J206" s="121">
        <f t="shared" si="37"/>
        <v>2</v>
      </c>
      <c r="P206" s="129">
        <f t="shared" si="43"/>
        <v>0.97000000000000142</v>
      </c>
      <c r="Q206" s="130">
        <f t="shared" si="38"/>
        <v>0.21332283504480981</v>
      </c>
      <c r="R206" s="130">
        <f t="shared" si="39"/>
        <v>0</v>
      </c>
      <c r="S206" s="130">
        <f t="shared" si="40"/>
        <v>2</v>
      </c>
      <c r="T206" s="121">
        <f t="shared" si="41"/>
        <v>2</v>
      </c>
    </row>
    <row r="207" spans="6:20">
      <c r="F207" s="129">
        <f t="shared" si="42"/>
        <v>0.98000000000000143</v>
      </c>
      <c r="G207" s="130">
        <f t="shared" si="34"/>
        <v>0.16038987375127109</v>
      </c>
      <c r="H207" s="130">
        <f t="shared" si="35"/>
        <v>0</v>
      </c>
      <c r="I207" s="130">
        <f t="shared" si="36"/>
        <v>2</v>
      </c>
      <c r="J207" s="121">
        <f t="shared" si="37"/>
        <v>2</v>
      </c>
      <c r="P207" s="129">
        <f t="shared" si="43"/>
        <v>0.98000000000000143</v>
      </c>
      <c r="Q207" s="130">
        <f t="shared" si="38"/>
        <v>0.16038987375127109</v>
      </c>
      <c r="R207" s="130">
        <f t="shared" si="39"/>
        <v>0</v>
      </c>
      <c r="S207" s="130">
        <f t="shared" si="40"/>
        <v>2</v>
      </c>
      <c r="T207" s="121">
        <f t="shared" si="41"/>
        <v>2</v>
      </c>
    </row>
    <row r="208" spans="6:20">
      <c r="F208" s="129">
        <f t="shared" si="42"/>
        <v>0.99000000000000143</v>
      </c>
      <c r="G208" s="130">
        <f t="shared" si="34"/>
        <v>7.5764779501158161E-2</v>
      </c>
      <c r="H208" s="130">
        <f t="shared" si="35"/>
        <v>0</v>
      </c>
      <c r="I208" s="130">
        <f t="shared" si="36"/>
        <v>2</v>
      </c>
      <c r="J208" s="121">
        <f t="shared" si="37"/>
        <v>2</v>
      </c>
      <c r="P208" s="129">
        <f t="shared" si="43"/>
        <v>0.99000000000000143</v>
      </c>
      <c r="Q208" s="130">
        <f t="shared" si="38"/>
        <v>7.5764779501158161E-2</v>
      </c>
      <c r="R208" s="130">
        <f t="shared" si="39"/>
        <v>0</v>
      </c>
      <c r="S208" s="130">
        <f t="shared" si="40"/>
        <v>2</v>
      </c>
      <c r="T208" s="121">
        <f t="shared" si="41"/>
        <v>2</v>
      </c>
    </row>
    <row r="209" spans="6:20">
      <c r="F209" s="131">
        <f t="shared" si="42"/>
        <v>1.0000000000000013</v>
      </c>
      <c r="G209" s="132">
        <f t="shared" si="34"/>
        <v>0</v>
      </c>
      <c r="H209" s="132">
        <f t="shared" si="35"/>
        <v>0</v>
      </c>
      <c r="I209" s="132">
        <f t="shared" si="36"/>
        <v>2</v>
      </c>
      <c r="J209" s="133">
        <f t="shared" si="37"/>
        <v>2</v>
      </c>
      <c r="P209" s="131">
        <f t="shared" si="43"/>
        <v>1.0000000000000013</v>
      </c>
      <c r="Q209" s="132">
        <f t="shared" si="38"/>
        <v>0</v>
      </c>
      <c r="R209" s="132">
        <f t="shared" si="39"/>
        <v>0</v>
      </c>
      <c r="S209" s="132">
        <f t="shared" si="40"/>
        <v>2</v>
      </c>
      <c r="T209" s="133">
        <f t="shared" si="41"/>
        <v>2</v>
      </c>
    </row>
  </sheetData>
  <sheetProtection sheet="1" objects="1" scenarios="1"/>
  <pageMargins left="0.75" right="0.75" top="1" bottom="1" header="0.5" footer="0.5"/>
  <pageSetup paperSize="8" scale="150" orientation="landscape" horizontalDpi="30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Introduction</vt:lpstr>
      <vt:lpstr>Visibility - Brightest Stars</vt:lpstr>
      <vt:lpstr>Visibility - Nearest Stars</vt:lpstr>
      <vt:lpstr>Illumination (BS)</vt:lpstr>
      <vt:lpstr>Illumination (NS)</vt:lpstr>
      <vt:lpstr>'Visibility - Brightest Stars'!Print_Area</vt:lpstr>
      <vt:lpstr>'Visibility - Nearest Stars'!Print_Area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Star Visibility</dc:title>
  <dc:subject/>
  <dc:creator>Anton Viola</dc:creator>
  <cp:keywords/>
  <dc:description/>
  <cp:lastModifiedBy>Anton Viola</cp:lastModifiedBy>
  <cp:lastPrinted>2024-02-10T14:26:44Z</cp:lastPrinted>
  <dcterms:created xsi:type="dcterms:W3CDTF">2024-02-08T14:06:55Z</dcterms:created>
  <dcterms:modified xsi:type="dcterms:W3CDTF">2024-08-09T07:35:58Z</dcterms:modified>
  <cp:category/>
</cp:coreProperties>
</file>