
<file path=[Content_Types].xml><?xml version="1.0" encoding="utf-8"?>
<Types xmlns="http://schemas.openxmlformats.org/package/2006/content-types">
  <Default Extension="gif" ContentType="image/gif"/>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414"/>
  <workbookPr codeName="ThisWorkbook" autoCompressPictures="0"/>
  <mc:AlternateContent xmlns:mc="http://schemas.openxmlformats.org/markup-compatibility/2006">
    <mc:Choice Requires="x15">
      <x15ac:absPath xmlns:x15ac="http://schemas.microsoft.com/office/spreadsheetml/2010/11/ac" url="/Users/hanssassenburg/Library/CloudStorage/Dropbox/X_Private/20_Astronomy/Morsels/"/>
    </mc:Choice>
  </mc:AlternateContent>
  <xr:revisionPtr revIDLastSave="0" documentId="13_ncr:1_{0499F93C-3FC1-9B47-9707-822FC9DB3DBC}" xr6:coauthVersionLast="47" xr6:coauthVersionMax="47" xr10:uidLastSave="{00000000-0000-0000-0000-000000000000}"/>
  <bookViews>
    <workbookView xWindow="6620" yWindow="5840" windowWidth="31200" windowHeight="16300" xr2:uid="{00000000-000D-0000-FFFF-FFFF00000000}"/>
  </bookViews>
  <sheets>
    <sheet name="Introduction" sheetId="9" r:id="rId1"/>
    <sheet name="Jupiter Moons" sheetId="1" r:id="rId2"/>
    <sheet name="Background" sheetId="10" r:id="rId3"/>
  </sheets>
  <definedNames>
    <definedName name="A_B1">#REF!</definedName>
    <definedName name="A_B2">#REF!</definedName>
    <definedName name="A_B3">#REF!</definedName>
    <definedName name="A_C1">#REF!</definedName>
    <definedName name="A_C2">#REF!</definedName>
    <definedName name="A_CF">#REF!</definedName>
    <definedName name="A_D1">#REF!</definedName>
    <definedName name="A_D2">#REF!</definedName>
    <definedName name="A_E1">#REF!</definedName>
    <definedName name="A_E2">#REF!</definedName>
    <definedName name="A_E3">#REF!</definedName>
    <definedName name="A_E4">#REF!</definedName>
    <definedName name="A_E5">#REF!</definedName>
    <definedName name="A_E6">#REF!</definedName>
    <definedName name="A_F1">#REF!</definedName>
    <definedName name="A_F2">#REF!</definedName>
    <definedName name="A_G1">#REF!</definedName>
    <definedName name="A_G2">#REF!</definedName>
    <definedName name="A_H1">#REF!</definedName>
    <definedName name="A_H2">#REF!</definedName>
    <definedName name="A_I1">#REF!</definedName>
    <definedName name="A_jup1">#REF!</definedName>
    <definedName name="A_jup2">#REF!</definedName>
    <definedName name="A_jup3">#REF!</definedName>
    <definedName name="A_jup4">#REF!</definedName>
    <definedName name="A_K1">#REF!</definedName>
    <definedName name="A_K2">#REF!</definedName>
    <definedName name="A_L1">#REF!</definedName>
    <definedName name="A_L2">#REF!</definedName>
    <definedName name="A_lun1">#REF!</definedName>
    <definedName name="A_lun2">#REF!</definedName>
    <definedName name="A_lun3">#REF!</definedName>
    <definedName name="A_lun4">#REF!</definedName>
    <definedName name="A_M1">#REF!</definedName>
    <definedName name="A_M2">#REF!</definedName>
    <definedName name="A_M3">#REF!</definedName>
    <definedName name="A_mars1">#REF!</definedName>
    <definedName name="A_mars2">#REF!</definedName>
    <definedName name="A_mars3">#REF!</definedName>
    <definedName name="A_mars4">#REF!</definedName>
    <definedName name="A_mer1">#REF!</definedName>
    <definedName name="A_mer2">#REF!</definedName>
    <definedName name="A_N1">#REF!</definedName>
    <definedName name="A_N2">#REF!</definedName>
    <definedName name="A_N3">#REF!</definedName>
    <definedName name="A_O1">#REF!</definedName>
    <definedName name="A_P1">#REF!</definedName>
    <definedName name="A_P2">#REF!</definedName>
    <definedName name="A_Q1">#REF!</definedName>
    <definedName name="A_sat1">#REF!</definedName>
    <definedName name="A_sat2">#REF!</definedName>
    <definedName name="A_sat3">#REF!</definedName>
    <definedName name="A_sat4">#REF!</definedName>
    <definedName name="A_sun1">#REF!</definedName>
    <definedName name="A_sun2">#REF!</definedName>
    <definedName name="A_sun3">#REF!</definedName>
    <definedName name="A_ven1">#REF!</definedName>
    <definedName name="A_X">#REF!</definedName>
    <definedName name="AU">#REF!</definedName>
    <definedName name="DR">#REF!</definedName>
    <definedName name="ER">#REF!</definedName>
    <definedName name="MoonPhaseTable">#REF!</definedName>
    <definedName name="RD">#REF!</definedName>
    <definedName name="RSA">#REF!</definedName>
    <definedName name="SD">#REF!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 xmlns:mx="http://schemas.microsoft.com/office/mac/excel/2008/main" uri="{7523E5D3-25F3-A5E0-1632-64F254C22452}">
      <mx:ArchID Flags="2"/>
    </ext>
  </extLst>
</workbook>
</file>

<file path=xl/calcChain.xml><?xml version="1.0" encoding="utf-8"?>
<calcChain xmlns="http://schemas.openxmlformats.org/spreadsheetml/2006/main">
  <c r="J21" i="1" l="1"/>
  <c r="I21" i="1"/>
  <c r="G21" i="1"/>
  <c r="C23" i="1"/>
  <c r="C10" i="1"/>
  <c r="C9" i="1"/>
  <c r="C7" i="1"/>
  <c r="C8" i="1" l="1"/>
  <c r="C11" i="1" s="1"/>
  <c r="C12" i="1" s="1"/>
  <c r="C20" i="1" s="1"/>
  <c r="C22" i="1" s="1"/>
  <c r="C26" i="1" s="1"/>
  <c r="C25" i="1" l="1"/>
  <c r="C28" i="1" s="1"/>
  <c r="C32" i="1"/>
  <c r="C29" i="1"/>
  <c r="C27" i="1" l="1"/>
  <c r="C30" i="1" s="1"/>
  <c r="C41" i="1" s="1"/>
  <c r="C42" i="1" s="1"/>
  <c r="C33" i="1" l="1"/>
  <c r="C31" i="1"/>
  <c r="C34" i="1" s="1"/>
  <c r="C37" i="1" l="1"/>
  <c r="C35" i="1"/>
  <c r="C36" i="1" s="1"/>
  <c r="C43" i="1" s="1"/>
  <c r="J22" i="1" l="1"/>
  <c r="H22" i="1"/>
  <c r="I22" i="1"/>
  <c r="G22" i="1"/>
  <c r="C39" i="1"/>
  <c r="C45" i="1"/>
  <c r="C40" i="1"/>
  <c r="C46" i="1"/>
  <c r="J23" i="1" l="1"/>
  <c r="J25" i="1"/>
  <c r="I23" i="1"/>
  <c r="I25" i="1"/>
  <c r="G23" i="1"/>
  <c r="G25" i="1"/>
  <c r="G24" i="1"/>
  <c r="I24" i="1"/>
  <c r="H23" i="1"/>
  <c r="H25" i="1"/>
  <c r="H24" i="1"/>
  <c r="J24" i="1"/>
  <c r="H26" i="1" l="1"/>
  <c r="H27" i="1"/>
  <c r="I27" i="1"/>
  <c r="I26" i="1"/>
  <c r="G27" i="1"/>
  <c r="G26" i="1"/>
  <c r="J27" i="1"/>
  <c r="J26" i="1"/>
</calcChain>
</file>

<file path=xl/sharedStrings.xml><?xml version="1.0" encoding="utf-8"?>
<sst xmlns="http://schemas.openxmlformats.org/spreadsheetml/2006/main" count="67" uniqueCount="56">
  <si>
    <t>Year</t>
  </si>
  <si>
    <t>Month</t>
  </si>
  <si>
    <t>Day</t>
  </si>
  <si>
    <t>N</t>
  </si>
  <si>
    <t>a</t>
  </si>
  <si>
    <t>M</t>
  </si>
  <si>
    <t>r</t>
  </si>
  <si>
    <t>Inputs</t>
  </si>
  <si>
    <t>delta</t>
  </si>
  <si>
    <t>Day nr.</t>
  </si>
  <si>
    <t>A</t>
  </si>
  <si>
    <t>B</t>
  </si>
  <si>
    <t>Date</t>
  </si>
  <si>
    <t>Leap year?</t>
  </si>
  <si>
    <t>correction</t>
  </si>
  <si>
    <t>u</t>
  </si>
  <si>
    <t>d</t>
  </si>
  <si>
    <t>lambda</t>
  </si>
  <si>
    <t>JDE</t>
  </si>
  <si>
    <t>P</t>
  </si>
  <si>
    <t>V</t>
  </si>
  <si>
    <t>J</t>
  </si>
  <si>
    <t>K</t>
  </si>
  <si>
    <t>R</t>
  </si>
  <si>
    <t>sin(a)</t>
  </si>
  <si>
    <t>d-delta/173</t>
  </si>
  <si>
    <t>w1</t>
  </si>
  <si>
    <t>w2</t>
  </si>
  <si>
    <t>Ds</t>
  </si>
  <si>
    <t>De</t>
  </si>
  <si>
    <t>G</t>
  </si>
  <si>
    <t>H</t>
  </si>
  <si>
    <t>Io</t>
  </si>
  <si>
    <t>Europa</t>
  </si>
  <si>
    <t>Ganymede</t>
  </si>
  <si>
    <t>Callisto</t>
  </si>
  <si>
    <t>u'</t>
  </si>
  <si>
    <t>X</t>
  </si>
  <si>
    <t>Y</t>
  </si>
  <si>
    <t>rel. diameter</t>
  </si>
  <si>
    <t>days (orbit)</t>
  </si>
  <si>
    <t>km (diameter)</t>
  </si>
  <si>
    <t>km (mean distance)</t>
  </si>
  <si>
    <t>Email</t>
  </si>
  <si>
    <t>V1.0</t>
  </si>
  <si>
    <t>Time (UT)</t>
  </si>
  <si>
    <t>Jupiter is the fifth planet from our Sun and is, by far, the largest planet in the solar system.
Jupiter is surrounded by 79 known moons, the four largest moons discovered by Galileo Galilei in 1610: Io, Europa, Ganymede and Callisto. In this spreadsheet, an algorithm for calculating the positions of the four Galilean moons of Jupiter for any given moment in time has been implemented. This method was developed by Jean Meeus and published in his book Astronomical Algorithms (Willmann-Bell, 2nd Ed., 1998).</t>
  </si>
  <si>
    <t>Jupiter</t>
  </si>
  <si>
    <t>Note: Jupiter's diameter is actually larger (142'800 km).</t>
  </si>
  <si>
    <t>All Rights Reserved:  © Astronomy Morsels.</t>
  </si>
  <si>
    <t>I'm solely responsible for the input and express no warranty.  Use at your own risk.</t>
  </si>
  <si>
    <t>Nonetheless, this spreadsheet has been carefully reviewed, and calculation results have been compared with other applications.</t>
  </si>
  <si>
    <t>Note: Planned improvement is to show whether a moon is in front a Jupiter or behind it, from an Earth's perspective.</t>
  </si>
  <si>
    <r>
      <rPr>
        <b/>
        <sz val="14"/>
        <color theme="0"/>
        <rFont val="Calibri (Body)"/>
      </rPr>
      <t>Compiled by</t>
    </r>
    <r>
      <rPr>
        <sz val="14"/>
        <color theme="0"/>
        <rFont val="Calibri (Body)"/>
      </rPr>
      <t>: Anton Viola (Astronomy Morsels).</t>
    </r>
  </si>
  <si>
    <r>
      <rPr>
        <b/>
        <sz val="14"/>
        <color theme="0"/>
        <rFont val="Calibri (Body)"/>
      </rPr>
      <t>Latest update</t>
    </r>
    <r>
      <rPr>
        <sz val="14"/>
        <color theme="0"/>
        <rFont val="Calibri (Body)"/>
      </rPr>
      <t>: 16th April, 2024.</t>
    </r>
  </si>
  <si>
    <t>06.05.2024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</si>
</sst>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F400]h:mm:ss\ AM/PM"/>
    <numFmt numFmtId="165" formatCode="0.0"/>
    <numFmt numFmtId="166" formatCode="[$]hh:mm;@" x16r2:formatCode16="[$-en-CH,1]hh:mm;@"/>
    <numFmt numFmtId="167" formatCode="#,##0.000"/>
  </numFmts>
  <fonts count="22" x14ac:knownFonts="1">
    <font>
      <sz val="11"/>
      <color theme="1"/>
      <name val="Calibri"/>
      <family val="2"/>
      <scheme val="minor"/>
    </font>
    <font>
      <sz val="12"/>
      <color theme="1"/>
      <name val="Calibri"/>
      <family val="2"/>
      <scheme val="minor"/>
    </font>
    <font>
      <b/>
      <sz val="12"/>
      <color theme="1"/>
      <name val="Calibri"/>
      <family val="2"/>
      <scheme val="minor"/>
    </font>
    <font>
      <sz val="10"/>
      <color theme="1"/>
      <name val="Calibri"/>
      <family val="2"/>
      <scheme val="minor"/>
    </font>
    <font>
      <u/>
      <sz val="11"/>
      <color theme="10"/>
      <name val="Calibri"/>
      <family val="2"/>
      <scheme val="minor"/>
    </font>
    <font>
      <u/>
      <sz val="11"/>
      <color theme="11"/>
      <name val="Calibri"/>
      <family val="2"/>
      <scheme val="minor"/>
    </font>
    <font>
      <b/>
      <u/>
      <sz val="16"/>
      <color theme="1"/>
      <name val="Calibri"/>
      <family val="2"/>
      <scheme val="minor"/>
    </font>
    <font>
      <sz val="12"/>
      <color theme="1"/>
      <name val="Calibri"/>
      <family val="2"/>
    </font>
    <font>
      <sz val="12"/>
      <color theme="0"/>
      <name val="Calibri"/>
      <family val="2"/>
    </font>
    <font>
      <sz val="12"/>
      <name val="Calibri"/>
      <family val="2"/>
      <scheme val="minor"/>
    </font>
    <font>
      <sz val="12"/>
      <color theme="6" tint="0.39997558519241921"/>
      <name val="Calibri"/>
      <family val="2"/>
      <scheme val="minor"/>
    </font>
    <font>
      <u/>
      <sz val="12"/>
      <color theme="10"/>
      <name val="Calibri"/>
      <family val="2"/>
      <scheme val="minor"/>
    </font>
    <font>
      <b/>
      <sz val="14"/>
      <color theme="1"/>
      <name val="Calibri"/>
      <family val="2"/>
      <scheme val="minor"/>
    </font>
    <font>
      <b/>
      <sz val="14"/>
      <color rgb="FFFF0000"/>
      <name val="Calibri"/>
      <family val="2"/>
      <scheme val="minor"/>
    </font>
    <font>
      <i/>
      <sz val="14"/>
      <color theme="0"/>
      <name val="Calibri"/>
      <family val="2"/>
    </font>
    <font>
      <sz val="14"/>
      <color theme="0"/>
      <name val="Calibri (Body)"/>
    </font>
    <font>
      <b/>
      <sz val="14"/>
      <color theme="0"/>
      <name val="Calibri (Body)"/>
    </font>
    <font>
      <u/>
      <sz val="14"/>
      <color theme="0"/>
      <name val="Calibri"/>
      <family val="2"/>
      <scheme val="minor"/>
    </font>
    <font>
      <u/>
      <sz val="14"/>
      <color theme="0"/>
      <name val="Calibri (Body)"/>
    </font>
    <font>
      <u/>
      <sz val="12"/>
      <color theme="0"/>
      <name val="Calibri"/>
      <family val="2"/>
    </font>
    <font>
      <sz val="9"/>
      <color theme="0"/>
      <name val="Calibri"/>
      <family val="2"/>
    </font>
    <font>
      <sz val="12"/>
      <color rgb="FF000000"/>
      <name val="Calibri"/>
      <family val="2"/>
      <scheme val="minor"/>
    </font>
  </fonts>
  <fills count="11">
    <fill>
      <patternFill patternType="none"/>
    </fill>
    <fill>
      <patternFill patternType="gray125"/>
    </fill>
    <fill>
      <patternFill patternType="solid">
        <fgColor rgb="FFFFC000"/>
        <bgColor indexed="64"/>
      </patternFill>
    </fill>
    <fill>
      <patternFill patternType="solid">
        <fgColor theme="5" tint="0.59999389629810485"/>
        <bgColor indexed="64"/>
      </patternFill>
    </fill>
    <fill>
      <patternFill patternType="solid">
        <fgColor theme="2" tint="-0.249977111117893"/>
        <bgColor indexed="64"/>
      </patternFill>
    </fill>
    <fill>
      <patternFill patternType="solid">
        <fgColor theme="4" tint="-0.499984740745262"/>
        <bgColor indexed="64"/>
      </patternFill>
    </fill>
    <fill>
      <patternFill patternType="solid">
        <fgColor theme="8" tint="0.79998168889431442"/>
        <bgColor indexed="64"/>
      </patternFill>
    </fill>
    <fill>
      <patternFill patternType="solid">
        <fgColor theme="9" tint="-0.249977111117893"/>
        <bgColor indexed="64"/>
      </patternFill>
    </fill>
    <fill>
      <patternFill patternType="solid">
        <fgColor rgb="FF00B050"/>
        <bgColor indexed="64"/>
      </patternFill>
    </fill>
    <fill>
      <patternFill patternType="solid">
        <fgColor theme="1"/>
        <bgColor indexed="64"/>
      </patternFill>
    </fill>
    <fill>
      <patternFill patternType="solid">
        <fgColor rgb="FFFFFFFF"/>
        <bgColor rgb="FF000000"/>
      </patternFill>
    </fill>
  </fills>
  <borders count="16">
    <border>
      <left/>
      <right/>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style="thin">
        <color auto="1"/>
      </right>
      <top style="thin">
        <color auto="1"/>
      </top>
      <bottom style="thin">
        <color auto="1"/>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rgb="FF000000"/>
      </right>
      <top style="thin">
        <color indexed="64"/>
      </top>
      <bottom/>
      <diagonal/>
    </border>
    <border>
      <left/>
      <right style="thin">
        <color rgb="FF000000"/>
      </right>
      <top/>
      <bottom/>
      <diagonal/>
    </border>
    <border>
      <left/>
      <right style="thin">
        <color rgb="FF000000"/>
      </right>
      <top/>
      <bottom style="thin">
        <color indexed="64"/>
      </bottom>
      <diagonal/>
    </border>
    <border>
      <left style="thin">
        <color auto="1"/>
      </left>
      <right style="thin">
        <color auto="1"/>
      </right>
      <top/>
      <bottom style="thin">
        <color auto="1"/>
      </bottom>
      <diagonal/>
    </border>
  </borders>
  <cellStyleXfs count="43">
    <xf numFmtId="0" fontId="0" fillId="0" borderId="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1" fillId="0" borderId="0"/>
    <xf numFmtId="0" fontId="11" fillId="0" borderId="0" applyNumberFormat="0" applyFill="0" applyBorder="0" applyAlignment="0" applyProtection="0"/>
  </cellStyleXfs>
  <cellXfs count="79">
    <xf numFmtId="0" fontId="0" fillId="0" borderId="0" xfId="0"/>
    <xf numFmtId="11" fontId="0" fillId="0" borderId="0" xfId="0" applyNumberFormat="1"/>
    <xf numFmtId="164" fontId="0" fillId="0" borderId="0" xfId="0" applyNumberFormat="1"/>
    <xf numFmtId="18" fontId="0" fillId="0" borderId="0" xfId="0" applyNumberFormat="1"/>
    <xf numFmtId="0" fontId="2" fillId="0" borderId="0" xfId="0" applyFont="1"/>
    <xf numFmtId="0" fontId="3" fillId="0" borderId="0" xfId="0" applyFont="1"/>
    <xf numFmtId="0" fontId="0" fillId="0" borderId="5" xfId="0" applyBorder="1"/>
    <xf numFmtId="0" fontId="7" fillId="3" borderId="6" xfId="0" applyFont="1" applyFill="1" applyBorder="1" applyAlignment="1">
      <alignment horizontal="right"/>
    </xf>
    <xf numFmtId="0" fontId="8" fillId="4" borderId="6" xfId="0" applyFont="1" applyFill="1" applyBorder="1" applyAlignment="1">
      <alignment horizontal="right"/>
    </xf>
    <xf numFmtId="0" fontId="8" fillId="5" borderId="6" xfId="0" applyFont="1" applyFill="1" applyBorder="1" applyAlignment="1">
      <alignment horizontal="right"/>
    </xf>
    <xf numFmtId="0" fontId="0" fillId="0" borderId="1" xfId="0" applyBorder="1"/>
    <xf numFmtId="0" fontId="0" fillId="0" borderId="3" xfId="0" applyBorder="1"/>
    <xf numFmtId="0" fontId="0" fillId="0" borderId="8" xfId="0" applyBorder="1"/>
    <xf numFmtId="3" fontId="0" fillId="0" borderId="4" xfId="0" applyNumberFormat="1" applyBorder="1"/>
    <xf numFmtId="0" fontId="1" fillId="0" borderId="0" xfId="41"/>
    <xf numFmtId="3" fontId="0" fillId="0" borderId="7" xfId="0" applyNumberFormat="1" applyBorder="1"/>
    <xf numFmtId="2" fontId="0" fillId="0" borderId="0" xfId="0" applyNumberFormat="1" applyAlignment="1">
      <alignment horizontal="center" vertical="center"/>
    </xf>
    <xf numFmtId="2" fontId="9" fillId="0" borderId="0" xfId="0" applyNumberFormat="1" applyFont="1" applyAlignment="1">
      <alignment horizontal="center" vertical="center"/>
    </xf>
    <xf numFmtId="1" fontId="10" fillId="0" borderId="0" xfId="0" applyNumberFormat="1" applyFont="1" applyAlignment="1">
      <alignment horizontal="center" vertical="center"/>
    </xf>
    <xf numFmtId="2" fontId="2" fillId="0" borderId="0" xfId="0" applyNumberFormat="1" applyFont="1" applyAlignment="1">
      <alignment horizontal="center" vertical="center"/>
    </xf>
    <xf numFmtId="164" fontId="3" fillId="0" borderId="0" xfId="0" applyNumberFormat="1" applyFont="1" applyAlignment="1">
      <alignment vertical="center"/>
    </xf>
    <xf numFmtId="0" fontId="13" fillId="0" borderId="0" xfId="0" applyFont="1"/>
    <xf numFmtId="0" fontId="0" fillId="6" borderId="10" xfId="0" applyFill="1" applyBorder="1" applyAlignment="1">
      <alignment horizontal="right"/>
    </xf>
    <xf numFmtId="167" fontId="0" fillId="6" borderId="11" xfId="0" applyNumberFormat="1" applyFill="1" applyBorder="1"/>
    <xf numFmtId="0" fontId="0" fillId="6" borderId="4" xfId="0" applyFill="1" applyBorder="1"/>
    <xf numFmtId="167" fontId="0" fillId="6" borderId="5" xfId="0" applyNumberFormat="1" applyFill="1" applyBorder="1"/>
    <xf numFmtId="0" fontId="0" fillId="6" borderId="4" xfId="0" applyFill="1" applyBorder="1" applyAlignment="1">
      <alignment horizontal="right"/>
    </xf>
    <xf numFmtId="0" fontId="0" fillId="6" borderId="5" xfId="0" applyFill="1" applyBorder="1"/>
    <xf numFmtId="0" fontId="0" fillId="6" borderId="7" xfId="0" applyFill="1" applyBorder="1" applyAlignment="1">
      <alignment horizontal="right"/>
    </xf>
    <xf numFmtId="167" fontId="0" fillId="6" borderId="8" xfId="0" applyNumberFormat="1" applyFill="1" applyBorder="1"/>
    <xf numFmtId="0" fontId="0" fillId="6" borderId="6" xfId="0" applyFill="1" applyBorder="1" applyAlignment="1">
      <alignment horizontal="right"/>
    </xf>
    <xf numFmtId="165" fontId="7" fillId="6" borderId="6" xfId="0" applyNumberFormat="1" applyFont="1" applyFill="1" applyBorder="1" applyAlignment="1">
      <alignment horizontal="right"/>
    </xf>
    <xf numFmtId="0" fontId="0" fillId="6" borderId="6" xfId="0" applyFill="1" applyBorder="1"/>
    <xf numFmtId="167" fontId="0" fillId="6" borderId="6" xfId="0" applyNumberFormat="1" applyFill="1" applyBorder="1"/>
    <xf numFmtId="0" fontId="7" fillId="2" borderId="11" xfId="0" applyFont="1" applyFill="1" applyBorder="1" applyAlignment="1">
      <alignment horizontal="right"/>
    </xf>
    <xf numFmtId="0" fontId="0" fillId="6" borderId="15" xfId="0" applyFill="1" applyBorder="1" applyAlignment="1">
      <alignment horizontal="right"/>
    </xf>
    <xf numFmtId="0" fontId="0" fillId="0" borderId="8" xfId="0" applyBorder="1" applyAlignment="1">
      <alignment horizontal="right"/>
    </xf>
    <xf numFmtId="0" fontId="0" fillId="7" borderId="6" xfId="0" applyFill="1" applyBorder="1" applyAlignment="1">
      <alignment horizontal="right"/>
    </xf>
    <xf numFmtId="0" fontId="6" fillId="0" borderId="0" xfId="0" applyFont="1" applyAlignment="1">
      <alignment horizontal="center" vertical="center"/>
    </xf>
    <xf numFmtId="0" fontId="12" fillId="2" borderId="0" xfId="0" applyFont="1" applyFill="1" applyAlignment="1">
      <alignment horizontal="center" vertical="center"/>
    </xf>
    <xf numFmtId="0" fontId="1" fillId="8" borderId="0" xfId="41" applyFill="1"/>
    <xf numFmtId="0" fontId="0" fillId="8" borderId="0" xfId="0" applyFill="1"/>
    <xf numFmtId="0" fontId="15" fillId="9" borderId="1" xfId="41" applyFont="1" applyFill="1" applyBorder="1" applyAlignment="1">
      <alignment horizontal="left"/>
    </xf>
    <xf numFmtId="0" fontId="15" fillId="9" borderId="2" xfId="41" applyFont="1" applyFill="1" applyBorder="1" applyAlignment="1">
      <alignment horizontal="center"/>
    </xf>
    <xf numFmtId="0" fontId="15" fillId="9" borderId="2" xfId="41" applyFont="1" applyFill="1" applyBorder="1"/>
    <xf numFmtId="0" fontId="17" fillId="9" borderId="3" xfId="42" applyFont="1" applyFill="1" applyBorder="1" applyAlignment="1">
      <alignment horizontal="center"/>
    </xf>
    <xf numFmtId="0" fontId="18" fillId="9" borderId="4" xfId="42" applyFont="1" applyFill="1" applyBorder="1" applyAlignment="1">
      <alignment horizontal="left"/>
    </xf>
    <xf numFmtId="0" fontId="15" fillId="9" borderId="0" xfId="41" applyFont="1" applyFill="1" applyAlignment="1">
      <alignment horizontal="center"/>
    </xf>
    <xf numFmtId="0" fontId="15" fillId="9" borderId="0" xfId="41" applyFont="1" applyFill="1"/>
    <xf numFmtId="0" fontId="15" fillId="9" borderId="5" xfId="41" applyFont="1" applyFill="1" applyBorder="1" applyAlignment="1">
      <alignment horizontal="center"/>
    </xf>
    <xf numFmtId="0" fontId="15" fillId="9" borderId="7" xfId="42" applyFont="1" applyFill="1" applyBorder="1" applyAlignment="1">
      <alignment horizontal="left"/>
    </xf>
    <xf numFmtId="0" fontId="15" fillId="9" borderId="9" xfId="42" applyFont="1" applyFill="1" applyBorder="1" applyAlignment="1">
      <alignment horizontal="left"/>
    </xf>
    <xf numFmtId="0" fontId="15" fillId="9" borderId="9" xfId="41" applyFont="1" applyFill="1" applyBorder="1"/>
    <xf numFmtId="0" fontId="16" fillId="9" borderId="8" xfId="41" applyFont="1" applyFill="1" applyBorder="1" applyAlignment="1">
      <alignment horizontal="center"/>
    </xf>
    <xf numFmtId="0" fontId="0" fillId="0" borderId="2" xfId="0" applyBorder="1"/>
    <xf numFmtId="0" fontId="0" fillId="0" borderId="9" xfId="0" applyBorder="1"/>
    <xf numFmtId="1" fontId="21" fillId="10" borderId="11" xfId="0" applyNumberFormat="1" applyFont="1" applyFill="1" applyBorder="1" applyAlignment="1">
      <alignment horizontal="center" vertical="center"/>
    </xf>
    <xf numFmtId="0" fontId="21" fillId="10" borderId="8" xfId="0" applyFont="1" applyFill="1" applyBorder="1" applyAlignment="1">
      <alignment horizontal="center" vertical="center"/>
    </xf>
    <xf numFmtId="1" fontId="21" fillId="10" borderId="8" xfId="0" applyNumberFormat="1" applyFont="1" applyFill="1" applyBorder="1" applyAlignment="1">
      <alignment horizontal="center" vertical="center"/>
    </xf>
    <xf numFmtId="4" fontId="21" fillId="0" borderId="8" xfId="0" applyNumberFormat="1" applyFont="1" applyBorder="1" applyAlignment="1">
      <alignment horizontal="center" vertical="center"/>
    </xf>
    <xf numFmtId="0" fontId="21" fillId="0" borderId="6" xfId="0" applyFont="1" applyBorder="1" applyAlignment="1">
      <alignment horizontal="center" vertical="center"/>
    </xf>
    <xf numFmtId="0" fontId="21" fillId="0" borderId="15" xfId="0" applyFont="1" applyBorder="1" applyAlignment="1">
      <alignment horizontal="center" vertical="center"/>
    </xf>
    <xf numFmtId="0" fontId="2" fillId="0" borderId="6" xfId="0" applyFont="1" applyBorder="1" applyAlignment="1">
      <alignment horizontal="center" vertical="center"/>
    </xf>
    <xf numFmtId="49" fontId="2" fillId="2" borderId="6" xfId="0" applyNumberFormat="1" applyFont="1" applyFill="1" applyBorder="1" applyAlignment="1" applyProtection="1">
      <alignment horizontal="center" vertical="center"/>
      <protection locked="0"/>
    </xf>
    <xf numFmtId="166" fontId="2" fillId="2" borderId="6" xfId="0" applyNumberFormat="1" applyFont="1" applyFill="1" applyBorder="1" applyAlignment="1" applyProtection="1">
      <alignment horizontal="center" vertical="center"/>
      <protection locked="0"/>
    </xf>
    <xf numFmtId="167" fontId="0" fillId="8" borderId="6" xfId="0" applyNumberFormat="1" applyFill="1" applyBorder="1"/>
    <xf numFmtId="0" fontId="0" fillId="8" borderId="6" xfId="0" applyFill="1" applyBorder="1"/>
    <xf numFmtId="0" fontId="14" fillId="9" borderId="0" xfId="41" applyFont="1" applyFill="1" applyAlignment="1">
      <alignment horizontal="center" vertical="center" wrapText="1"/>
    </xf>
    <xf numFmtId="0" fontId="19" fillId="9" borderId="1" xfId="42" applyFont="1" applyFill="1" applyBorder="1" applyAlignment="1">
      <alignment horizontal="center"/>
    </xf>
    <xf numFmtId="0" fontId="19" fillId="9" borderId="2" xfId="42" applyFont="1" applyFill="1" applyBorder="1" applyAlignment="1">
      <alignment horizontal="center"/>
    </xf>
    <xf numFmtId="0" fontId="19" fillId="9" borderId="12" xfId="42" applyFont="1" applyFill="1" applyBorder="1" applyAlignment="1">
      <alignment horizontal="center"/>
    </xf>
    <xf numFmtId="0" fontId="20" fillId="9" borderId="4" xfId="0" applyFont="1" applyFill="1" applyBorder="1" applyAlignment="1">
      <alignment horizontal="center"/>
    </xf>
    <xf numFmtId="0" fontId="20" fillId="9" borderId="0" xfId="0" applyFont="1" applyFill="1" applyAlignment="1">
      <alignment horizontal="center"/>
    </xf>
    <xf numFmtId="0" fontId="20" fillId="9" borderId="13" xfId="0" applyFont="1" applyFill="1" applyBorder="1" applyAlignment="1">
      <alignment horizontal="center"/>
    </xf>
    <xf numFmtId="0" fontId="20" fillId="9" borderId="7" xfId="0" applyFont="1" applyFill="1" applyBorder="1" applyAlignment="1">
      <alignment horizontal="center"/>
    </xf>
    <xf numFmtId="0" fontId="20" fillId="9" borderId="9" xfId="0" applyFont="1" applyFill="1" applyBorder="1" applyAlignment="1">
      <alignment horizontal="center"/>
    </xf>
    <xf numFmtId="0" fontId="20" fillId="9" borderId="14" xfId="0" applyFont="1" applyFill="1" applyBorder="1" applyAlignment="1">
      <alignment horizontal="center"/>
    </xf>
    <xf numFmtId="164" fontId="3" fillId="0" borderId="0" xfId="0" applyNumberFormat="1" applyFont="1" applyAlignment="1">
      <alignment horizontal="center" vertical="center"/>
    </xf>
    <xf numFmtId="0" fontId="0" fillId="9" borderId="0" xfId="0" applyFill="1"/>
  </cellXfs>
  <cellStyles count="43">
    <cellStyle name="Followed Hyperlink" xfId="2" builtinId="9" hidden="1"/>
    <cellStyle name="Followed Hyperlink" xfId="4" builtinId="9" hidden="1"/>
    <cellStyle name="Followed Hyperlink" xfId="6" builtinId="9" hidden="1"/>
    <cellStyle name="Followed Hyperlink" xfId="8" builtinId="9" hidden="1"/>
    <cellStyle name="Followed Hyperlink" xfId="10" builtinId="9" hidden="1"/>
    <cellStyle name="Followed Hyperlink" xfId="12" builtinId="9" hidden="1"/>
    <cellStyle name="Followed Hyperlink" xfId="14" builtinId="9" hidden="1"/>
    <cellStyle name="Followed Hyperlink" xfId="16" builtinId="9" hidden="1"/>
    <cellStyle name="Followed Hyperlink" xfId="18" builtinId="9" hidden="1"/>
    <cellStyle name="Followed Hyperlink" xfId="20" builtinId="9" hidden="1"/>
    <cellStyle name="Followed Hyperlink" xfId="22" builtinId="9" hidden="1"/>
    <cellStyle name="Followed Hyperlink" xfId="24" builtinId="9" hidden="1"/>
    <cellStyle name="Followed Hyperlink" xfId="26" builtinId="9" hidden="1"/>
    <cellStyle name="Followed Hyperlink" xfId="28" builtinId="9" hidden="1"/>
    <cellStyle name="Followed Hyperlink" xfId="30" builtinId="9" hidden="1"/>
    <cellStyle name="Followed Hyperlink" xfId="32" builtinId="9" hidden="1"/>
    <cellStyle name="Followed Hyperlink" xfId="34" builtinId="9" hidden="1"/>
    <cellStyle name="Followed Hyperlink" xfId="36" builtinId="9" hidden="1"/>
    <cellStyle name="Followed Hyperlink" xfId="38" builtinId="9" hidden="1"/>
    <cellStyle name="Followed Hyperlink" xfId="40" builtinId="9" hidden="1"/>
    <cellStyle name="Hyperlink" xfId="1" builtinId="8" hidden="1"/>
    <cellStyle name="Hyperlink" xfId="3" builtinId="8" hidden="1"/>
    <cellStyle name="Hyperlink" xfId="5" builtinId="8" hidden="1"/>
    <cellStyle name="Hyperlink" xfId="7" builtinId="8" hidden="1"/>
    <cellStyle name="Hyperlink" xfId="9" builtinId="8" hidden="1"/>
    <cellStyle name="Hyperlink" xfId="11" builtinId="8" hidden="1"/>
    <cellStyle name="Hyperlink" xfId="13" builtinId="8" hidden="1"/>
    <cellStyle name="Hyperlink" xfId="15" builtinId="8" hidden="1"/>
    <cellStyle name="Hyperlink" xfId="17" builtinId="8" hidden="1"/>
    <cellStyle name="Hyperlink" xfId="19" builtinId="8" hidden="1"/>
    <cellStyle name="Hyperlink" xfId="21" builtinId="8" hidden="1"/>
    <cellStyle name="Hyperlink" xfId="23" builtinId="8" hidden="1"/>
    <cellStyle name="Hyperlink" xfId="25" builtinId="8" hidden="1"/>
    <cellStyle name="Hyperlink" xfId="27" builtinId="8" hidden="1"/>
    <cellStyle name="Hyperlink" xfId="29" builtinId="8" hidden="1"/>
    <cellStyle name="Hyperlink" xfId="31" builtinId="8" hidden="1"/>
    <cellStyle name="Hyperlink" xfId="33" builtinId="8" hidden="1"/>
    <cellStyle name="Hyperlink" xfId="35" builtinId="8" hidden="1"/>
    <cellStyle name="Hyperlink" xfId="37" builtinId="8" hidden="1"/>
    <cellStyle name="Hyperlink" xfId="39" builtinId="8" hidden="1"/>
    <cellStyle name="Hyperlink 2" xfId="42" xr:uid="{C380AA0A-E10B-1C43-9286-02819B081BC7}"/>
    <cellStyle name="Normal" xfId="0" builtinId="0"/>
    <cellStyle name="Normal 2" xfId="41" xr:uid="{0D0AB34C-A1A9-7D42-A14C-E95ACB658DC4}"/>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Jupiter's</a:t>
            </a:r>
            <a:r>
              <a:rPr lang="en-GB" baseline="0"/>
              <a:t> Moons</a:t>
            </a:r>
            <a:endParaRPr lang="en-GB"/>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CH"/>
        </a:p>
      </c:txPr>
    </c:title>
    <c:autoTitleDeleted val="0"/>
    <c:plotArea>
      <c:layout/>
      <c:scatterChart>
        <c:scatterStyle val="lineMarker"/>
        <c:varyColors val="0"/>
        <c:ser>
          <c:idx val="1"/>
          <c:order val="0"/>
          <c:tx>
            <c:v>Jupiter</c:v>
          </c:tx>
          <c:spPr>
            <a:ln w="25400" cap="rnd">
              <a:noFill/>
              <a:round/>
            </a:ln>
            <a:effectLst/>
          </c:spPr>
          <c:marker>
            <c:symbol val="circle"/>
            <c:size val="42"/>
            <c:spPr>
              <a:solidFill>
                <a:schemeClr val="bg2">
                  <a:lumMod val="75000"/>
                </a:schemeClr>
              </a:solidFill>
              <a:ln w="9525">
                <a:solidFill>
                  <a:schemeClr val="accent2"/>
                </a:solidFill>
              </a:ln>
              <a:effectLst/>
            </c:spPr>
          </c:marker>
          <c:dPt>
            <c:idx val="0"/>
            <c:marker>
              <c:symbol val="circle"/>
              <c:size val="72"/>
              <c:spPr>
                <a:solidFill>
                  <a:schemeClr val="bg2">
                    <a:lumMod val="75000"/>
                  </a:schemeClr>
                </a:solidFill>
                <a:ln w="9525">
                  <a:solidFill>
                    <a:schemeClr val="accent2"/>
                  </a:solidFill>
                </a:ln>
                <a:effectLst/>
              </c:spPr>
            </c:marker>
            <c:bubble3D val="0"/>
            <c:extLst>
              <c:ext xmlns:c16="http://schemas.microsoft.com/office/drawing/2014/chart" uri="{C3380CC4-5D6E-409C-BE32-E72D297353CC}">
                <c16:uniqueId val="{00000006-1332-7B49-95B5-F8F6B3D7E82E}"/>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CH"/>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Lit>
              <c:formatCode>General</c:formatCode>
              <c:ptCount val="1"/>
              <c:pt idx="0">
                <c:v>0</c:v>
              </c:pt>
            </c:numLit>
          </c:xVal>
          <c:yVal>
            <c:numLit>
              <c:formatCode>General</c:formatCode>
              <c:ptCount val="1"/>
              <c:pt idx="0">
                <c:v>0</c:v>
              </c:pt>
            </c:numLit>
          </c:yVal>
          <c:smooth val="0"/>
          <c:extLst>
            <c:ext xmlns:c16="http://schemas.microsoft.com/office/drawing/2014/chart" uri="{C3380CC4-5D6E-409C-BE32-E72D297353CC}">
              <c16:uniqueId val="{00000005-1332-7B49-95B5-F8F6B3D7E82E}"/>
            </c:ext>
          </c:extLst>
        </c:ser>
        <c:ser>
          <c:idx val="0"/>
          <c:order val="1"/>
          <c:tx>
            <c:strRef>
              <c:f>'Jupiter Moons'!$G$20:$J$20</c:f>
              <c:strCache>
                <c:ptCount val="4"/>
                <c:pt idx="0">
                  <c:v>Io</c:v>
                </c:pt>
                <c:pt idx="1">
                  <c:v>Europa</c:v>
                </c:pt>
                <c:pt idx="2">
                  <c:v>Ganymede</c:v>
                </c:pt>
                <c:pt idx="3">
                  <c:v>Callisto</c:v>
                </c:pt>
              </c:strCache>
            </c:strRef>
          </c:tx>
          <c:spPr>
            <a:ln w="25400" cap="rnd">
              <a:noFill/>
              <a:round/>
            </a:ln>
            <a:effectLst/>
          </c:spPr>
          <c:marker>
            <c:symbol val="circle"/>
            <c:size val="5"/>
            <c:spPr>
              <a:pattFill prst="trellis">
                <a:fgClr>
                  <a:srgbClr val="FFC000"/>
                </a:fgClr>
                <a:bgClr>
                  <a:schemeClr val="bg1"/>
                </a:bgClr>
              </a:pattFill>
              <a:ln w="9525">
                <a:solidFill>
                  <a:schemeClr val="accent1"/>
                </a:solidFill>
              </a:ln>
              <a:effectLst/>
            </c:spPr>
          </c:marker>
          <c:dPt>
            <c:idx val="0"/>
            <c:marker>
              <c:symbol val="circle"/>
              <c:size val="10"/>
              <c:spPr>
                <a:pattFill prst="trellis">
                  <a:fgClr>
                    <a:srgbClr val="FFFF00"/>
                  </a:fgClr>
                  <a:bgClr>
                    <a:schemeClr val="bg1"/>
                  </a:bgClr>
                </a:pattFill>
                <a:ln w="9525">
                  <a:solidFill>
                    <a:srgbClr val="FFFF00"/>
                  </a:solidFill>
                </a:ln>
                <a:effectLst/>
              </c:spPr>
            </c:marker>
            <c:bubble3D val="0"/>
            <c:extLst>
              <c:ext xmlns:c16="http://schemas.microsoft.com/office/drawing/2014/chart" uri="{C3380CC4-5D6E-409C-BE32-E72D297353CC}">
                <c16:uniqueId val="{00000000-738A-BD43-BBA9-3B5BA3CF6E6A}"/>
              </c:ext>
            </c:extLst>
          </c:dPt>
          <c:dPt>
            <c:idx val="1"/>
            <c:marker>
              <c:symbol val="circle"/>
              <c:size val="6"/>
              <c:spPr>
                <a:pattFill prst="trellis">
                  <a:fgClr>
                    <a:srgbClr val="FFFF00"/>
                  </a:fgClr>
                  <a:bgClr>
                    <a:schemeClr val="bg1"/>
                  </a:bgClr>
                </a:pattFill>
                <a:ln w="9525">
                  <a:solidFill>
                    <a:srgbClr val="FFFF00"/>
                  </a:solidFill>
                </a:ln>
                <a:effectLst/>
              </c:spPr>
            </c:marker>
            <c:bubble3D val="0"/>
            <c:extLst>
              <c:ext xmlns:c16="http://schemas.microsoft.com/office/drawing/2014/chart" uri="{C3380CC4-5D6E-409C-BE32-E72D297353CC}">
                <c16:uniqueId val="{00000001-738A-BD43-BBA9-3B5BA3CF6E6A}"/>
              </c:ext>
            </c:extLst>
          </c:dPt>
          <c:dPt>
            <c:idx val="2"/>
            <c:marker>
              <c:symbol val="circle"/>
              <c:size val="15"/>
              <c:spPr>
                <a:pattFill prst="trellis">
                  <a:fgClr>
                    <a:srgbClr val="FFFF00"/>
                  </a:fgClr>
                  <a:bgClr>
                    <a:schemeClr val="bg1"/>
                  </a:bgClr>
                </a:pattFill>
                <a:ln w="9525">
                  <a:solidFill>
                    <a:srgbClr val="FFFF00"/>
                  </a:solidFill>
                </a:ln>
                <a:effectLst/>
              </c:spPr>
            </c:marker>
            <c:bubble3D val="0"/>
            <c:extLst>
              <c:ext xmlns:c16="http://schemas.microsoft.com/office/drawing/2014/chart" uri="{C3380CC4-5D6E-409C-BE32-E72D297353CC}">
                <c16:uniqueId val="{00000002-738A-BD43-BBA9-3B5BA3CF6E6A}"/>
              </c:ext>
            </c:extLst>
          </c:dPt>
          <c:dPt>
            <c:idx val="3"/>
            <c:marker>
              <c:symbol val="circle"/>
              <c:size val="9"/>
              <c:spPr>
                <a:pattFill prst="trellis">
                  <a:fgClr>
                    <a:srgbClr val="FFFF00"/>
                  </a:fgClr>
                  <a:bgClr>
                    <a:schemeClr val="bg1"/>
                  </a:bgClr>
                </a:pattFill>
                <a:ln w="9525">
                  <a:solidFill>
                    <a:srgbClr val="FFFF00"/>
                  </a:solidFill>
                </a:ln>
                <a:effectLst/>
              </c:spPr>
            </c:marker>
            <c:bubble3D val="0"/>
            <c:extLst>
              <c:ext xmlns:c16="http://schemas.microsoft.com/office/drawing/2014/chart" uri="{C3380CC4-5D6E-409C-BE32-E72D297353CC}">
                <c16:uniqueId val="{00000003-738A-BD43-BBA9-3B5BA3CF6E6A}"/>
              </c:ext>
            </c:extLst>
          </c:dPt>
          <c:dLbls>
            <c:dLbl>
              <c:idx val="0"/>
              <c:layout>
                <c:manualLayout>
                  <c:x val="-6.9347332393777088E-3"/>
                  <c:y val="-4.5210988767653004E-3"/>
                </c:manualLayout>
              </c:layout>
              <c:tx>
                <c:rich>
                  <a:bodyPr rot="0" spcFirstLastPara="1" vertOverflow="ellipsis" vert="horz" wrap="square" lIns="38100" tIns="19050" rIns="38100" bIns="19050" anchor="ctr" anchorCtr="1">
                    <a:noAutofit/>
                  </a:bodyPr>
                  <a:lstStyle/>
                  <a:p>
                    <a:pPr>
                      <a:defRPr sz="900" b="0" i="0" u="none" strike="noStrike" kern="1200" baseline="0">
                        <a:solidFill>
                          <a:srgbClr val="FFC000"/>
                        </a:solidFill>
                        <a:latin typeface="+mn-lt"/>
                        <a:ea typeface="+mn-ea"/>
                        <a:cs typeface="+mn-cs"/>
                      </a:defRPr>
                    </a:pPr>
                    <a:r>
                      <a:rPr lang="en-US">
                        <a:solidFill>
                          <a:srgbClr val="FFC000"/>
                        </a:solidFill>
                      </a:rPr>
                      <a:t>Io</a:t>
                    </a:r>
                  </a:p>
                </c:rich>
              </c:tx>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rgbClr val="FFC000"/>
                      </a:solidFill>
                      <a:latin typeface="+mn-lt"/>
                      <a:ea typeface="+mn-ea"/>
                      <a:cs typeface="+mn-cs"/>
                    </a:defRPr>
                  </a:pPr>
                  <a:endParaRPr lang="en-CH"/>
                </a:p>
              </c:txPr>
              <c:showLegendKey val="0"/>
              <c:showVal val="1"/>
              <c:showCatName val="0"/>
              <c:showSerName val="0"/>
              <c:showPercent val="0"/>
              <c:showBubbleSize val="0"/>
              <c:extLst>
                <c:ext xmlns:c15="http://schemas.microsoft.com/office/drawing/2012/chart" uri="{CE6537A1-D6FC-4f65-9D91-7224C49458BB}">
                  <c15:layout>
                    <c:manualLayout>
                      <c:w val="2.6763155926111781E-2"/>
                      <c:h val="5.4164897019908918E-2"/>
                    </c:manualLayout>
                  </c15:layout>
                  <c15:showDataLabelsRange val="0"/>
                </c:ext>
                <c:ext xmlns:c16="http://schemas.microsoft.com/office/drawing/2014/chart" uri="{C3380CC4-5D6E-409C-BE32-E72D297353CC}">
                  <c16:uniqueId val="{00000000-738A-BD43-BBA9-3B5BA3CF6E6A}"/>
                </c:ext>
              </c:extLst>
            </c:dLbl>
            <c:dLbl>
              <c:idx val="1"/>
              <c:layout>
                <c:manualLayout>
                  <c:x val="-3.8636370905104453E-2"/>
                  <c:y val="7.0079969639803674E-2"/>
                </c:manualLayout>
              </c:layout>
              <c:tx>
                <c:rich>
                  <a:bodyPr rot="0" spcFirstLastPara="1" vertOverflow="ellipsis" vert="horz" wrap="square" lIns="38100" tIns="19050" rIns="38100" bIns="19050" anchor="ctr" anchorCtr="1">
                    <a:noAutofit/>
                  </a:bodyPr>
                  <a:lstStyle/>
                  <a:p>
                    <a:pPr>
                      <a:defRPr sz="900" b="0" i="0" u="none" strike="noStrike" kern="1200" baseline="0">
                        <a:solidFill>
                          <a:srgbClr val="FFC000"/>
                        </a:solidFill>
                        <a:latin typeface="+mn-lt"/>
                        <a:ea typeface="+mn-ea"/>
                        <a:cs typeface="+mn-cs"/>
                      </a:defRPr>
                    </a:pPr>
                    <a:r>
                      <a:rPr lang="en-US">
                        <a:solidFill>
                          <a:srgbClr val="FFC000"/>
                        </a:solidFill>
                      </a:rPr>
                      <a:t>Europa</a:t>
                    </a:r>
                  </a:p>
                </c:rich>
              </c:tx>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rgbClr val="FFC000"/>
                      </a:solidFill>
                      <a:latin typeface="+mn-lt"/>
                      <a:ea typeface="+mn-ea"/>
                      <a:cs typeface="+mn-cs"/>
                    </a:defRPr>
                  </a:pPr>
                  <a:endParaRPr lang="en-CH"/>
                </a:p>
              </c:txPr>
              <c:showLegendKey val="0"/>
              <c:showVal val="1"/>
              <c:showCatName val="0"/>
              <c:showSerName val="0"/>
              <c:showPercent val="0"/>
              <c:showBubbleSize val="0"/>
              <c:extLst>
                <c:ext xmlns:c15="http://schemas.microsoft.com/office/drawing/2012/chart" uri="{CE6537A1-D6FC-4f65-9D91-7224C49458BB}">
                  <c15:layout>
                    <c:manualLayout>
                      <c:w val="6.4656441692427499E-2"/>
                      <c:h val="0.11294149645720573"/>
                    </c:manualLayout>
                  </c15:layout>
                  <c15:showDataLabelsRange val="0"/>
                </c:ext>
                <c:ext xmlns:c16="http://schemas.microsoft.com/office/drawing/2014/chart" uri="{C3380CC4-5D6E-409C-BE32-E72D297353CC}">
                  <c16:uniqueId val="{00000001-738A-BD43-BBA9-3B5BA3CF6E6A}"/>
                </c:ext>
              </c:extLst>
            </c:dLbl>
            <c:dLbl>
              <c:idx val="2"/>
              <c:layout>
                <c:manualLayout>
                  <c:x val="-3.6655018550996461E-2"/>
                  <c:y val="-9.494663647260658E-2"/>
                </c:manualLayout>
              </c:layout>
              <c:tx>
                <c:rich>
                  <a:bodyPr rot="0" spcFirstLastPara="1" vertOverflow="ellipsis" vert="horz" wrap="square" lIns="38100" tIns="19050" rIns="38100" bIns="19050" anchor="ctr" anchorCtr="1">
                    <a:noAutofit/>
                  </a:bodyPr>
                  <a:lstStyle/>
                  <a:p>
                    <a:pPr>
                      <a:defRPr sz="900" b="0" i="0" u="none" strike="noStrike" kern="1200" baseline="0">
                        <a:solidFill>
                          <a:srgbClr val="FFC000"/>
                        </a:solidFill>
                        <a:latin typeface="+mn-lt"/>
                        <a:ea typeface="+mn-ea"/>
                        <a:cs typeface="+mn-cs"/>
                      </a:defRPr>
                    </a:pPr>
                    <a:r>
                      <a:rPr lang="en-US">
                        <a:solidFill>
                          <a:srgbClr val="FFC000"/>
                        </a:solidFill>
                      </a:rPr>
                      <a:t>Ganymede</a:t>
                    </a:r>
                  </a:p>
                </c:rich>
              </c:tx>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rgbClr val="FFC000"/>
                      </a:solidFill>
                      <a:latin typeface="+mn-lt"/>
                      <a:ea typeface="+mn-ea"/>
                      <a:cs typeface="+mn-cs"/>
                    </a:defRPr>
                  </a:pPr>
                  <a:endParaRPr lang="en-CH"/>
                </a:p>
              </c:txPr>
              <c:showLegendKey val="0"/>
              <c:showVal val="1"/>
              <c:showCatName val="0"/>
              <c:showSerName val="0"/>
              <c:showPercent val="0"/>
              <c:showBubbleSize val="0"/>
              <c:extLst>
                <c:ext xmlns:c15="http://schemas.microsoft.com/office/drawing/2012/chart" uri="{CE6537A1-D6FC-4f65-9D91-7224C49458BB}">
                  <c15:layout>
                    <c:manualLayout>
                      <c:w val="5.003905370299544E-2"/>
                      <c:h val="0.1174627733369978"/>
                    </c:manualLayout>
                  </c15:layout>
                  <c15:showDataLabelsRange val="0"/>
                </c:ext>
                <c:ext xmlns:c16="http://schemas.microsoft.com/office/drawing/2014/chart" uri="{C3380CC4-5D6E-409C-BE32-E72D297353CC}">
                  <c16:uniqueId val="{00000002-738A-BD43-BBA9-3B5BA3CF6E6A}"/>
                </c:ext>
              </c:extLst>
            </c:dLbl>
            <c:dLbl>
              <c:idx val="3"/>
              <c:layout>
                <c:manualLayout>
                  <c:x val="-3.26923138427807E-2"/>
                  <c:y val="7.0079791636776995E-2"/>
                </c:manualLayout>
              </c:layout>
              <c:tx>
                <c:rich>
                  <a:bodyPr rot="0" spcFirstLastPara="1" vertOverflow="ellipsis" vert="horz" wrap="square" lIns="38100" tIns="19050" rIns="38100" bIns="19050" anchor="ctr" anchorCtr="1">
                    <a:noAutofit/>
                  </a:bodyPr>
                  <a:lstStyle/>
                  <a:p>
                    <a:pPr>
                      <a:defRPr sz="900" b="0" i="0" u="none" strike="noStrike" kern="1200" baseline="0">
                        <a:solidFill>
                          <a:srgbClr val="FFC000"/>
                        </a:solidFill>
                        <a:latin typeface="+mn-lt"/>
                        <a:ea typeface="+mn-ea"/>
                        <a:cs typeface="+mn-cs"/>
                      </a:defRPr>
                    </a:pPr>
                    <a:r>
                      <a:rPr lang="en-US">
                        <a:solidFill>
                          <a:srgbClr val="FFC000"/>
                        </a:solidFill>
                      </a:rPr>
                      <a:t>Callisto</a:t>
                    </a:r>
                  </a:p>
                </c:rich>
              </c:tx>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rgbClr val="FFC000"/>
                      </a:solidFill>
                      <a:latin typeface="+mn-lt"/>
                      <a:ea typeface="+mn-ea"/>
                      <a:cs typeface="+mn-cs"/>
                    </a:defRPr>
                  </a:pPr>
                  <a:endParaRPr lang="en-CH"/>
                </a:p>
              </c:txPr>
              <c:showLegendKey val="0"/>
              <c:showVal val="1"/>
              <c:showCatName val="0"/>
              <c:showSerName val="0"/>
              <c:showPercent val="0"/>
              <c:showBubbleSize val="0"/>
              <c:extLst>
                <c:ext xmlns:c15="http://schemas.microsoft.com/office/drawing/2012/chart" uri="{CE6537A1-D6FC-4f65-9D91-7224C49458BB}">
                  <c15:layout>
                    <c:manualLayout>
                      <c:w val="5.2020406057103355E-2"/>
                      <c:h val="9.4856388938037509E-2"/>
                    </c:manualLayout>
                  </c15:layout>
                  <c15:showDataLabelsRange val="0"/>
                </c:ext>
                <c:ext xmlns:c16="http://schemas.microsoft.com/office/drawing/2014/chart" uri="{C3380CC4-5D6E-409C-BE32-E72D297353CC}">
                  <c16:uniqueId val="{00000003-738A-BD43-BBA9-3B5BA3CF6E6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CH"/>
              </a:p>
            </c:txPr>
            <c:showLegendKey val="0"/>
            <c:showVal val="0"/>
            <c:showCatName val="0"/>
            <c:showSerName val="0"/>
            <c:showPercent val="0"/>
            <c:showBubbleSize val="0"/>
            <c:extLst>
              <c:ext xmlns:c15="http://schemas.microsoft.com/office/drawing/2012/chart" uri="{CE6537A1-D6FC-4f65-9D91-7224C49458BB}">
                <c15:showLeaderLines val="0"/>
              </c:ext>
            </c:extLst>
          </c:dLbls>
          <c:xVal>
            <c:numRef>
              <c:f>'Jupiter Moons'!$G$26:$J$26</c:f>
              <c:numCache>
                <c:formatCode>#,##0.000</c:formatCode>
                <c:ptCount val="4"/>
                <c:pt idx="0">
                  <c:v>-4.7908502610394699</c:v>
                </c:pt>
                <c:pt idx="1">
                  <c:v>-3.7943656328151354</c:v>
                </c:pt>
                <c:pt idx="2">
                  <c:v>-13.525570069466395</c:v>
                </c:pt>
                <c:pt idx="3">
                  <c:v>17.870908358493267</c:v>
                </c:pt>
              </c:numCache>
            </c:numRef>
          </c:xVal>
          <c:yVal>
            <c:numRef>
              <c:f>'Jupiter Moons'!$G$27:$J$27</c:f>
              <c:numCache>
                <c:formatCode>#,##0.000</c:formatCode>
                <c:ptCount val="4"/>
                <c:pt idx="0">
                  <c:v>0.17764419900354952</c:v>
                </c:pt>
                <c:pt idx="1">
                  <c:v>-0.43619747358002736</c:v>
                </c:pt>
                <c:pt idx="2">
                  <c:v>-0.33078844323572837</c:v>
                </c:pt>
                <c:pt idx="3">
                  <c:v>0.97239944644483833</c:v>
                </c:pt>
              </c:numCache>
            </c:numRef>
          </c:yVal>
          <c:smooth val="0"/>
          <c:extLst>
            <c:ext xmlns:c16="http://schemas.microsoft.com/office/drawing/2014/chart" uri="{C3380CC4-5D6E-409C-BE32-E72D297353CC}">
              <c16:uniqueId val="{00000004-738A-BD43-BBA9-3B5BA3CF6E6A}"/>
            </c:ext>
          </c:extLst>
        </c:ser>
        <c:dLbls>
          <c:showLegendKey val="0"/>
          <c:showVal val="0"/>
          <c:showCatName val="0"/>
          <c:showSerName val="0"/>
          <c:showPercent val="0"/>
          <c:showBubbleSize val="0"/>
        </c:dLbls>
        <c:axId val="663094080"/>
        <c:axId val="631174208"/>
      </c:scatterChart>
      <c:valAx>
        <c:axId val="663094080"/>
        <c:scaling>
          <c:orientation val="minMax"/>
          <c:max val="30"/>
          <c:min val="-30"/>
        </c:scaling>
        <c:delete val="1"/>
        <c:axPos val="b"/>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crossAx val="631174208"/>
        <c:crosses val="autoZero"/>
        <c:crossBetween val="midCat"/>
      </c:valAx>
      <c:valAx>
        <c:axId val="631174208"/>
        <c:scaling>
          <c:orientation val="minMax"/>
          <c:max val="2"/>
          <c:min val="-2"/>
        </c:scaling>
        <c:delete val="1"/>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crossAx val="663094080"/>
        <c:crosses val="autoZero"/>
        <c:crossBetween val="midCat"/>
        <c:majorUnit val="1"/>
      </c:valAx>
      <c:spPr>
        <a:solidFill>
          <a:schemeClr val="tx1"/>
        </a:solid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CH"/>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2.jpg"/><Relationship Id="rId2" Type="http://schemas.openxmlformats.org/officeDocument/2006/relationships/hyperlink" Target="https://www.astronomy-morsels.ch/morsels" TargetMode="External"/><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0.jpeg"/><Relationship Id="rId13" Type="http://schemas.openxmlformats.org/officeDocument/2006/relationships/image" Target="../media/image15.jpeg"/><Relationship Id="rId3" Type="http://schemas.openxmlformats.org/officeDocument/2006/relationships/image" Target="../media/image5.jpeg"/><Relationship Id="rId7" Type="http://schemas.openxmlformats.org/officeDocument/2006/relationships/image" Target="../media/image9.jpeg"/><Relationship Id="rId12" Type="http://schemas.openxmlformats.org/officeDocument/2006/relationships/image" Target="../media/image14.jpeg"/><Relationship Id="rId17" Type="http://schemas.openxmlformats.org/officeDocument/2006/relationships/chart" Target="../charts/chart1.xml"/><Relationship Id="rId2" Type="http://schemas.openxmlformats.org/officeDocument/2006/relationships/image" Target="../media/image4.gif"/><Relationship Id="rId16" Type="http://schemas.openxmlformats.org/officeDocument/2006/relationships/image" Target="../media/image18.gif"/><Relationship Id="rId1" Type="http://schemas.openxmlformats.org/officeDocument/2006/relationships/image" Target="../media/image3.gif"/><Relationship Id="rId6" Type="http://schemas.openxmlformats.org/officeDocument/2006/relationships/image" Target="../media/image8.jpeg"/><Relationship Id="rId11" Type="http://schemas.openxmlformats.org/officeDocument/2006/relationships/image" Target="../media/image13.jpeg"/><Relationship Id="rId5" Type="http://schemas.openxmlformats.org/officeDocument/2006/relationships/image" Target="../media/image7.jpeg"/><Relationship Id="rId15" Type="http://schemas.openxmlformats.org/officeDocument/2006/relationships/image" Target="../media/image17.jpeg"/><Relationship Id="rId10" Type="http://schemas.openxmlformats.org/officeDocument/2006/relationships/image" Target="../media/image12.jpeg"/><Relationship Id="rId4" Type="http://schemas.openxmlformats.org/officeDocument/2006/relationships/image" Target="../media/image6.jpeg"/><Relationship Id="rId9" Type="http://schemas.openxmlformats.org/officeDocument/2006/relationships/image" Target="../media/image11.jpeg"/><Relationship Id="rId14" Type="http://schemas.openxmlformats.org/officeDocument/2006/relationships/image" Target="../media/image16.jpeg"/></Relationships>
</file>

<file path=xl/drawings/_rels/drawing3.xml.rels><?xml version="1.0" encoding="UTF-8" standalone="yes"?>
<Relationships xmlns="http://schemas.openxmlformats.org/package/2006/relationships"><Relationship Id="rId2" Type="http://schemas.openxmlformats.org/officeDocument/2006/relationships/image" Target="../media/image20.jpg"/><Relationship Id="rId1" Type="http://schemas.openxmlformats.org/officeDocument/2006/relationships/image" Target="../media/image19.jpeg"/></Relationships>
</file>

<file path=xl/drawings/drawing1.xml><?xml version="1.0" encoding="utf-8"?>
<xdr:wsDr xmlns:xdr="http://schemas.openxmlformats.org/drawingml/2006/spreadsheetDrawing" xmlns:a="http://schemas.openxmlformats.org/drawingml/2006/main">
  <xdr:twoCellAnchor editAs="oneCell">
    <xdr:from>
      <xdr:col>1</xdr:col>
      <xdr:colOff>12699</xdr:colOff>
      <xdr:row>17</xdr:row>
      <xdr:rowOff>50800</xdr:rowOff>
    </xdr:from>
    <xdr:to>
      <xdr:col>10</xdr:col>
      <xdr:colOff>804570</xdr:colOff>
      <xdr:row>49</xdr:row>
      <xdr:rowOff>76200</xdr:rowOff>
    </xdr:to>
    <xdr:pic>
      <xdr:nvPicPr>
        <xdr:cNvPr id="2" name="Picture 1" descr="undefined">
          <a:extLst>
            <a:ext uri="{FF2B5EF4-FFF2-40B4-BE49-F238E27FC236}">
              <a16:creationId xmlns:a16="http://schemas.microsoft.com/office/drawing/2014/main" id="{585E2BDA-8AA3-B271-85DF-B5951438EDE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38199" y="3683000"/>
          <a:ext cx="8221371" cy="6527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596900</xdr:colOff>
      <xdr:row>55</xdr:row>
      <xdr:rowOff>38100</xdr:rowOff>
    </xdr:from>
    <xdr:to>
      <xdr:col>9</xdr:col>
      <xdr:colOff>215900</xdr:colOff>
      <xdr:row>64</xdr:row>
      <xdr:rowOff>152400</xdr:rowOff>
    </xdr:to>
    <xdr:pic>
      <xdr:nvPicPr>
        <xdr:cNvPr id="3" name="Picture 2">
          <a:hlinkClick xmlns:r="http://schemas.openxmlformats.org/officeDocument/2006/relationships" r:id="rId2"/>
          <a:extLst>
            <a:ext uri="{FF2B5EF4-FFF2-40B4-BE49-F238E27FC236}">
              <a16:creationId xmlns:a16="http://schemas.microsoft.com/office/drawing/2014/main" id="{E80BC259-4D84-C021-7CF1-3ED966FFF089}"/>
            </a:ext>
          </a:extLst>
        </xdr:cNvPr>
        <xdr:cNvPicPr>
          <a:picLocks noChangeAspect="1"/>
        </xdr:cNvPicPr>
      </xdr:nvPicPr>
      <xdr:blipFill>
        <a:blip xmlns:r="http://schemas.openxmlformats.org/officeDocument/2006/relationships" r:embed="rId3"/>
        <a:stretch>
          <a:fillRect/>
        </a:stretch>
      </xdr:blipFill>
      <xdr:spPr>
        <a:xfrm>
          <a:off x="2247900" y="11315700"/>
          <a:ext cx="5397500" cy="19431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85725</xdr:colOff>
      <xdr:row>272</xdr:row>
      <xdr:rowOff>0</xdr:rowOff>
    </xdr:from>
    <xdr:to>
      <xdr:col>4</xdr:col>
      <xdr:colOff>561975</xdr:colOff>
      <xdr:row>274</xdr:row>
      <xdr:rowOff>85725</xdr:rowOff>
    </xdr:to>
    <xdr:pic>
      <xdr:nvPicPr>
        <xdr:cNvPr id="1038" name="Moon_NM" descr="O" hidden="1">
          <a:extLst>
            <a:ext uri="{FF2B5EF4-FFF2-40B4-BE49-F238E27FC236}">
              <a16:creationId xmlns:a16="http://schemas.microsoft.com/office/drawing/2014/main" id="{00000000-0008-0000-0100-00000E04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152650" y="51835050"/>
          <a:ext cx="476250" cy="476250"/>
        </a:xfrm>
        <a:prstGeom prst="rect">
          <a:avLst/>
        </a:prstGeom>
        <a:noFill/>
      </xdr:spPr>
    </xdr:pic>
    <xdr:clientData/>
  </xdr:twoCellAnchor>
  <xdr:twoCellAnchor editAs="oneCell">
    <xdr:from>
      <xdr:col>11</xdr:col>
      <xdr:colOff>0</xdr:colOff>
      <xdr:row>0</xdr:row>
      <xdr:rowOff>0</xdr:rowOff>
    </xdr:from>
    <xdr:to>
      <xdr:col>12</xdr:col>
      <xdr:colOff>1223234</xdr:colOff>
      <xdr:row>5</xdr:row>
      <xdr:rowOff>231387</xdr:rowOff>
    </xdr:to>
    <xdr:pic>
      <xdr:nvPicPr>
        <xdr:cNvPr id="2" name="Picture 11" descr="http://lepmfi.gsfc.nasa.gov/mfi/lepedu/siteimg/all_planets.gif" hidden="1">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9829801" y="0"/>
          <a:ext cx="2072640" cy="2391508"/>
        </a:xfrm>
        <a:prstGeom prst="rect">
          <a:avLst/>
        </a:prstGeom>
        <a:noFill/>
      </xdr:spPr>
    </xdr:pic>
    <xdr:clientData/>
  </xdr:twoCellAnchor>
  <xdr:twoCellAnchor editAs="oneCell">
    <xdr:from>
      <xdr:col>2</xdr:col>
      <xdr:colOff>9525</xdr:colOff>
      <xdr:row>3</xdr:row>
      <xdr:rowOff>0</xdr:rowOff>
    </xdr:from>
    <xdr:to>
      <xdr:col>2</xdr:col>
      <xdr:colOff>644525</xdr:colOff>
      <xdr:row>4</xdr:row>
      <xdr:rowOff>57897</xdr:rowOff>
    </xdr:to>
    <xdr:pic macro="[0]!InfoSun">
      <xdr:nvPicPr>
        <xdr:cNvPr id="10" name="Picture 14" descr="http://upload.wikimedia.org/wikipedia/commons/thumb/a/aa/Sun920607.jpg/100px-Sun920607.jpg" hidden="1">
          <a:extLst>
            <a:ext uri="{FF2B5EF4-FFF2-40B4-BE49-F238E27FC236}">
              <a16:creationId xmlns:a16="http://schemas.microsoft.com/office/drawing/2014/main" id="{00000000-0008-0000-0100-00000A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800100" y="1247775"/>
          <a:ext cx="635000" cy="476250"/>
        </a:xfrm>
        <a:prstGeom prst="rect">
          <a:avLst/>
        </a:prstGeom>
        <a:noFill/>
      </xdr:spPr>
    </xdr:pic>
    <xdr:clientData/>
  </xdr:twoCellAnchor>
  <xdr:twoCellAnchor editAs="oneCell">
    <xdr:from>
      <xdr:col>5</xdr:col>
      <xdr:colOff>19050</xdr:colOff>
      <xdr:row>0</xdr:row>
      <xdr:rowOff>0</xdr:rowOff>
    </xdr:from>
    <xdr:to>
      <xdr:col>5</xdr:col>
      <xdr:colOff>641476</xdr:colOff>
      <xdr:row>1</xdr:row>
      <xdr:rowOff>188632</xdr:rowOff>
    </xdr:to>
    <xdr:pic macro="[0]!InfoMoon">
      <xdr:nvPicPr>
        <xdr:cNvPr id="1039" name="Picture 15" descr="http://upload.wikimedia.org/wikipedia/commons/thumb/d/dd/Full_Moon_Luc_Viatour.jpg/100px-Full_Moon_Luc_Viatour.jpg" hidden="1">
          <a:extLst>
            <a:ext uri="{FF2B5EF4-FFF2-40B4-BE49-F238E27FC236}">
              <a16:creationId xmlns:a16="http://schemas.microsoft.com/office/drawing/2014/main" id="{00000000-0008-0000-0100-00000F0400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2752725" y="1066800"/>
          <a:ext cx="622426" cy="628650"/>
        </a:xfrm>
        <a:prstGeom prst="rect">
          <a:avLst/>
        </a:prstGeom>
        <a:noFill/>
      </xdr:spPr>
    </xdr:pic>
    <xdr:clientData/>
  </xdr:twoCellAnchor>
  <xdr:twoCellAnchor editAs="oneCell">
    <xdr:from>
      <xdr:col>3</xdr:col>
      <xdr:colOff>0</xdr:colOff>
      <xdr:row>3</xdr:row>
      <xdr:rowOff>0</xdr:rowOff>
    </xdr:from>
    <xdr:to>
      <xdr:col>3</xdr:col>
      <xdr:colOff>615759</xdr:colOff>
      <xdr:row>4</xdr:row>
      <xdr:rowOff>169584</xdr:rowOff>
    </xdr:to>
    <xdr:pic macro="[0]!InfoMercury">
      <xdr:nvPicPr>
        <xdr:cNvPr id="1040" name="Picture 16" descr="http://upload.wikimedia.org/wikipedia/commons/thumb/3/30/Mercury_in_color_-_Prockter07_centered.jpg/100px-Mercury_in_color_-_Prockter07_centered.jpg" hidden="1">
          <a:extLst>
            <a:ext uri="{FF2B5EF4-FFF2-40B4-BE49-F238E27FC236}">
              <a16:creationId xmlns:a16="http://schemas.microsoft.com/office/drawing/2014/main" id="{00000000-0008-0000-0100-000010040000}"/>
            </a:ext>
          </a:extLst>
        </xdr:cNvPr>
        <xdr:cNvPicPr>
          <a:picLocks noChangeAspect="1" noChangeArrowheads="1"/>
        </xdr:cNvPicPr>
      </xdr:nvPicPr>
      <xdr:blipFill>
        <a:blip xmlns:r="http://schemas.openxmlformats.org/officeDocument/2006/relationships" r:embed="rId5" cstate="print"/>
        <a:srcRect/>
        <a:stretch>
          <a:fillRect/>
        </a:stretch>
      </xdr:blipFill>
      <xdr:spPr bwMode="auto">
        <a:xfrm>
          <a:off x="1457324" y="1085850"/>
          <a:ext cx="615759" cy="609601"/>
        </a:xfrm>
        <a:prstGeom prst="rect">
          <a:avLst/>
        </a:prstGeom>
        <a:noFill/>
      </xdr:spPr>
    </xdr:pic>
    <xdr:clientData/>
  </xdr:twoCellAnchor>
  <xdr:twoCellAnchor editAs="oneCell">
    <xdr:from>
      <xdr:col>4</xdr:col>
      <xdr:colOff>19050</xdr:colOff>
      <xdr:row>0</xdr:row>
      <xdr:rowOff>0</xdr:rowOff>
    </xdr:from>
    <xdr:to>
      <xdr:col>4</xdr:col>
      <xdr:colOff>736600</xdr:colOff>
      <xdr:row>1</xdr:row>
      <xdr:rowOff>188632</xdr:rowOff>
    </xdr:to>
    <xdr:pic macro="[0]!InfoVenus">
      <xdr:nvPicPr>
        <xdr:cNvPr id="1041" name="Picture 17" descr="http://upload.wikimedia.org/wikipedia/commons/thumb/5/51/Venus-real.jpg/100px-Venus-real.jpg" hidden="1">
          <a:extLst>
            <a:ext uri="{FF2B5EF4-FFF2-40B4-BE49-F238E27FC236}">
              <a16:creationId xmlns:a16="http://schemas.microsoft.com/office/drawing/2014/main" id="{00000000-0008-0000-0100-000011040000}"/>
            </a:ext>
          </a:extLst>
        </xdr:cNvPr>
        <xdr:cNvPicPr>
          <a:picLocks noChangeAspect="1" noChangeArrowheads="1"/>
        </xdr:cNvPicPr>
      </xdr:nvPicPr>
      <xdr:blipFill>
        <a:blip xmlns:r="http://schemas.openxmlformats.org/officeDocument/2006/relationships" r:embed="rId6" cstate="print"/>
        <a:srcRect/>
        <a:stretch>
          <a:fillRect/>
        </a:stretch>
      </xdr:blipFill>
      <xdr:spPr bwMode="auto">
        <a:xfrm>
          <a:off x="2105025" y="1066800"/>
          <a:ext cx="628650" cy="628650"/>
        </a:xfrm>
        <a:prstGeom prst="rect">
          <a:avLst/>
        </a:prstGeom>
        <a:noFill/>
      </xdr:spPr>
    </xdr:pic>
    <xdr:clientData/>
  </xdr:twoCellAnchor>
  <xdr:twoCellAnchor editAs="oneCell">
    <xdr:from>
      <xdr:col>6</xdr:col>
      <xdr:colOff>19050</xdr:colOff>
      <xdr:row>0</xdr:row>
      <xdr:rowOff>0</xdr:rowOff>
    </xdr:from>
    <xdr:to>
      <xdr:col>6</xdr:col>
      <xdr:colOff>643467</xdr:colOff>
      <xdr:row>1</xdr:row>
      <xdr:rowOff>121957</xdr:rowOff>
    </xdr:to>
    <xdr:pic macro="[0]!InfoMars">
      <xdr:nvPicPr>
        <xdr:cNvPr id="1042" name="Picture 18" descr="http://upload.wikimedia.org/wikipedia/commons/thumb/7/76/Mars_Hubble.jpg/100px-Mars_Hubble.jpg" hidden="1">
          <a:extLst>
            <a:ext uri="{FF2B5EF4-FFF2-40B4-BE49-F238E27FC236}">
              <a16:creationId xmlns:a16="http://schemas.microsoft.com/office/drawing/2014/main" id="{00000000-0008-0000-0100-000012040000}"/>
            </a:ext>
          </a:extLst>
        </xdr:cNvPr>
        <xdr:cNvPicPr>
          <a:picLocks noChangeAspect="1" noChangeArrowheads="1"/>
        </xdr:cNvPicPr>
      </xdr:nvPicPr>
      <xdr:blipFill>
        <a:blip xmlns:r="http://schemas.openxmlformats.org/officeDocument/2006/relationships" r:embed="rId7" cstate="print"/>
        <a:srcRect/>
        <a:stretch>
          <a:fillRect/>
        </a:stretch>
      </xdr:blipFill>
      <xdr:spPr bwMode="auto">
        <a:xfrm>
          <a:off x="3400425" y="1133474"/>
          <a:ext cx="624417" cy="561975"/>
        </a:xfrm>
        <a:prstGeom prst="rect">
          <a:avLst/>
        </a:prstGeom>
        <a:noFill/>
      </xdr:spPr>
    </xdr:pic>
    <xdr:clientData/>
  </xdr:twoCellAnchor>
  <xdr:twoCellAnchor editAs="oneCell">
    <xdr:from>
      <xdr:col>7</xdr:col>
      <xdr:colOff>19050</xdr:colOff>
      <xdr:row>0</xdr:row>
      <xdr:rowOff>0</xdr:rowOff>
    </xdr:from>
    <xdr:to>
      <xdr:col>7</xdr:col>
      <xdr:colOff>746125</xdr:colOff>
      <xdr:row>1</xdr:row>
      <xdr:rowOff>198157</xdr:rowOff>
    </xdr:to>
    <xdr:pic macro="[0]!InfoJupiter">
      <xdr:nvPicPr>
        <xdr:cNvPr id="1043" name="Picture 19" descr="http://upload.wikimedia.org/wikipedia/commons/thumb/e/e2/Jupiter.jpg/100px-Jupiter.jpg" hidden="1">
          <a:extLst>
            <a:ext uri="{FF2B5EF4-FFF2-40B4-BE49-F238E27FC236}">
              <a16:creationId xmlns:a16="http://schemas.microsoft.com/office/drawing/2014/main" id="{00000000-0008-0000-0100-000013040000}"/>
            </a:ext>
          </a:extLst>
        </xdr:cNvPr>
        <xdr:cNvPicPr>
          <a:picLocks noChangeAspect="1" noChangeArrowheads="1"/>
        </xdr:cNvPicPr>
      </xdr:nvPicPr>
      <xdr:blipFill>
        <a:blip xmlns:r="http://schemas.openxmlformats.org/officeDocument/2006/relationships" r:embed="rId8" cstate="print"/>
        <a:srcRect/>
        <a:stretch>
          <a:fillRect/>
        </a:stretch>
      </xdr:blipFill>
      <xdr:spPr bwMode="auto">
        <a:xfrm>
          <a:off x="4048125" y="1057274"/>
          <a:ext cx="638175" cy="638175"/>
        </a:xfrm>
        <a:prstGeom prst="rect">
          <a:avLst/>
        </a:prstGeom>
        <a:noFill/>
      </xdr:spPr>
    </xdr:pic>
    <xdr:clientData/>
  </xdr:twoCellAnchor>
  <xdr:twoCellAnchor editAs="oneCell">
    <xdr:from>
      <xdr:col>9</xdr:col>
      <xdr:colOff>0</xdr:colOff>
      <xdr:row>0</xdr:row>
      <xdr:rowOff>0</xdr:rowOff>
    </xdr:from>
    <xdr:to>
      <xdr:col>9</xdr:col>
      <xdr:colOff>730187</xdr:colOff>
      <xdr:row>1</xdr:row>
      <xdr:rowOff>207682</xdr:rowOff>
    </xdr:to>
    <xdr:pic macro="[0]!InfoUranus">
      <xdr:nvPicPr>
        <xdr:cNvPr id="1045" name="Picture 21" descr="http://upload.wikimedia.org/wikipedia/commons/thumb/3/3d/Uranus2.jpg/100px-Uranus2.jpg" hidden="1">
          <a:extLst>
            <a:ext uri="{FF2B5EF4-FFF2-40B4-BE49-F238E27FC236}">
              <a16:creationId xmlns:a16="http://schemas.microsoft.com/office/drawing/2014/main" id="{00000000-0008-0000-0100-00001504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5343525" y="1047750"/>
          <a:ext cx="641287" cy="647700"/>
        </a:xfrm>
        <a:prstGeom prst="rect">
          <a:avLst/>
        </a:prstGeom>
        <a:noFill/>
      </xdr:spPr>
    </xdr:pic>
    <xdr:clientData/>
  </xdr:twoCellAnchor>
  <xdr:twoCellAnchor editAs="oneCell">
    <xdr:from>
      <xdr:col>9</xdr:col>
      <xdr:colOff>28575</xdr:colOff>
      <xdr:row>0</xdr:row>
      <xdr:rowOff>0</xdr:rowOff>
    </xdr:from>
    <xdr:to>
      <xdr:col>9</xdr:col>
      <xdr:colOff>739515</xdr:colOff>
      <xdr:row>1</xdr:row>
      <xdr:rowOff>169581</xdr:rowOff>
    </xdr:to>
    <xdr:pic macro="[0]!InfoNeptune">
      <xdr:nvPicPr>
        <xdr:cNvPr id="1046" name="Picture 22" descr="http://upload.wikimedia.org/wikipedia/commons/thumb/0/06/Neptune.jpg/100px-Neptune.jpg" hidden="1">
          <a:extLst>
            <a:ext uri="{FF2B5EF4-FFF2-40B4-BE49-F238E27FC236}">
              <a16:creationId xmlns:a16="http://schemas.microsoft.com/office/drawing/2014/main" id="{00000000-0008-0000-0100-000016040000}"/>
            </a:ext>
          </a:extLst>
        </xdr:cNvPr>
        <xdr:cNvPicPr>
          <a:picLocks noChangeAspect="1" noChangeArrowheads="1"/>
        </xdr:cNvPicPr>
      </xdr:nvPicPr>
      <xdr:blipFill>
        <a:blip xmlns:r="http://schemas.openxmlformats.org/officeDocument/2006/relationships" r:embed="rId10" cstate="print"/>
        <a:srcRect/>
        <a:stretch>
          <a:fillRect/>
        </a:stretch>
      </xdr:blipFill>
      <xdr:spPr bwMode="auto">
        <a:xfrm>
          <a:off x="6000750" y="1085850"/>
          <a:ext cx="622040" cy="609599"/>
        </a:xfrm>
        <a:prstGeom prst="rect">
          <a:avLst/>
        </a:prstGeom>
        <a:noFill/>
      </xdr:spPr>
    </xdr:pic>
    <xdr:clientData/>
  </xdr:twoCellAnchor>
  <xdr:twoCellAnchor editAs="oneCell">
    <xdr:from>
      <xdr:col>10</xdr:col>
      <xdr:colOff>9524</xdr:colOff>
      <xdr:row>0</xdr:row>
      <xdr:rowOff>0</xdr:rowOff>
    </xdr:from>
    <xdr:to>
      <xdr:col>10</xdr:col>
      <xdr:colOff>647699</xdr:colOff>
      <xdr:row>1</xdr:row>
      <xdr:rowOff>198157</xdr:rowOff>
    </xdr:to>
    <xdr:pic macro="[0]!InfoPluto">
      <xdr:nvPicPr>
        <xdr:cNvPr id="1047" name="Picture 23" descr="http://upload.wikimedia.org/wikipedia/en/thumb/9/90/Pluto2.jpg/100px-Pluto2.jpg" hidden="1">
          <a:extLst>
            <a:ext uri="{FF2B5EF4-FFF2-40B4-BE49-F238E27FC236}">
              <a16:creationId xmlns:a16="http://schemas.microsoft.com/office/drawing/2014/main" id="{00000000-0008-0000-0100-000017040000}"/>
            </a:ext>
          </a:extLst>
        </xdr:cNvPr>
        <xdr:cNvPicPr>
          <a:picLocks noChangeAspect="1" noChangeArrowheads="1"/>
        </xdr:cNvPicPr>
      </xdr:nvPicPr>
      <xdr:blipFill>
        <a:blip xmlns:r="http://schemas.openxmlformats.org/officeDocument/2006/relationships" r:embed="rId11" cstate="print"/>
        <a:srcRect/>
        <a:stretch>
          <a:fillRect/>
        </a:stretch>
      </xdr:blipFill>
      <xdr:spPr bwMode="auto">
        <a:xfrm>
          <a:off x="6629399" y="1057275"/>
          <a:ext cx="638175" cy="638175"/>
        </a:xfrm>
        <a:prstGeom prst="rect">
          <a:avLst/>
        </a:prstGeom>
        <a:noFill/>
      </xdr:spPr>
    </xdr:pic>
    <xdr:clientData/>
  </xdr:twoCellAnchor>
  <xdr:twoCellAnchor editAs="oneCell">
    <xdr:from>
      <xdr:col>8</xdr:col>
      <xdr:colOff>9525</xdr:colOff>
      <xdr:row>0</xdr:row>
      <xdr:rowOff>0</xdr:rowOff>
    </xdr:from>
    <xdr:to>
      <xdr:col>8</xdr:col>
      <xdr:colOff>749017</xdr:colOff>
      <xdr:row>1</xdr:row>
      <xdr:rowOff>62939</xdr:rowOff>
    </xdr:to>
    <xdr:pic macro="[0]!InfoSaturn">
      <xdr:nvPicPr>
        <xdr:cNvPr id="1048" name="Picture 24" descr="http://www.planetengrund.net/desktophintergrund/small/planeten/saturn03_1024.jpg" hidden="1">
          <a:extLst>
            <a:ext uri="{FF2B5EF4-FFF2-40B4-BE49-F238E27FC236}">
              <a16:creationId xmlns:a16="http://schemas.microsoft.com/office/drawing/2014/main" id="{00000000-0008-0000-0100-000018040000}"/>
            </a:ext>
          </a:extLst>
        </xdr:cNvPr>
        <xdr:cNvPicPr>
          <a:picLocks noChangeAspect="1" noChangeArrowheads="1"/>
        </xdr:cNvPicPr>
      </xdr:nvPicPr>
      <xdr:blipFill>
        <a:blip xmlns:r="http://schemas.openxmlformats.org/officeDocument/2006/relationships" r:embed="rId12" cstate="print"/>
        <a:srcRect/>
        <a:stretch>
          <a:fillRect/>
        </a:stretch>
      </xdr:blipFill>
      <xdr:spPr bwMode="auto">
        <a:xfrm>
          <a:off x="4686300" y="1266824"/>
          <a:ext cx="650592" cy="485775"/>
        </a:xfrm>
        <a:prstGeom prst="rect">
          <a:avLst/>
        </a:prstGeom>
        <a:noFill/>
      </xdr:spPr>
    </xdr:pic>
    <xdr:clientData/>
  </xdr:twoCellAnchor>
  <xdr:twoCellAnchor editAs="oneCell">
    <xdr:from>
      <xdr:col>11</xdr:col>
      <xdr:colOff>0</xdr:colOff>
      <xdr:row>0</xdr:row>
      <xdr:rowOff>0</xdr:rowOff>
    </xdr:from>
    <xdr:to>
      <xdr:col>12</xdr:col>
      <xdr:colOff>1084168</xdr:colOff>
      <xdr:row>5</xdr:row>
      <xdr:rowOff>245245</xdr:rowOff>
    </xdr:to>
    <xdr:pic>
      <xdr:nvPicPr>
        <xdr:cNvPr id="22" name="Picture 21" descr="SolarSystem.jpg" hidden="1">
          <a:extLst>
            <a:ext uri="{FF2B5EF4-FFF2-40B4-BE49-F238E27FC236}">
              <a16:creationId xmlns:a16="http://schemas.microsoft.com/office/drawing/2014/main" id="{00000000-0008-0000-0100-000016000000}"/>
            </a:ext>
          </a:extLst>
        </xdr:cNvPr>
        <xdr:cNvPicPr>
          <a:picLocks noChangeAspect="1"/>
        </xdr:cNvPicPr>
      </xdr:nvPicPr>
      <xdr:blipFill>
        <a:blip xmlns:r="http://schemas.openxmlformats.org/officeDocument/2006/relationships" r:embed="rId13" cstate="print"/>
        <a:stretch>
          <a:fillRect/>
        </a:stretch>
      </xdr:blipFill>
      <xdr:spPr>
        <a:xfrm>
          <a:off x="9896476" y="0"/>
          <a:ext cx="1933574" cy="2405366"/>
        </a:xfrm>
        <a:prstGeom prst="rect">
          <a:avLst/>
        </a:prstGeom>
      </xdr:spPr>
    </xdr:pic>
    <xdr:clientData/>
  </xdr:twoCellAnchor>
  <xdr:twoCellAnchor editAs="oneCell">
    <xdr:from>
      <xdr:col>1</xdr:col>
      <xdr:colOff>0</xdr:colOff>
      <xdr:row>3</xdr:row>
      <xdr:rowOff>0</xdr:rowOff>
    </xdr:from>
    <xdr:to>
      <xdr:col>3</xdr:col>
      <xdr:colOff>720725</xdr:colOff>
      <xdr:row>7</xdr:row>
      <xdr:rowOff>311711</xdr:rowOff>
    </xdr:to>
    <xdr:pic>
      <xdr:nvPicPr>
        <xdr:cNvPr id="23" name="Picture 22" descr="SolarSystem2.jpg" hidden="1">
          <a:extLst>
            <a:ext uri="{FF2B5EF4-FFF2-40B4-BE49-F238E27FC236}">
              <a16:creationId xmlns:a16="http://schemas.microsoft.com/office/drawing/2014/main" id="{00000000-0008-0000-0100-000017000000}"/>
            </a:ext>
          </a:extLst>
        </xdr:cNvPr>
        <xdr:cNvPicPr>
          <a:picLocks noChangeAspect="1"/>
        </xdr:cNvPicPr>
      </xdr:nvPicPr>
      <xdr:blipFill>
        <a:blip xmlns:r="http://schemas.openxmlformats.org/officeDocument/2006/relationships" r:embed="rId14" cstate="print"/>
        <a:stretch>
          <a:fillRect/>
        </a:stretch>
      </xdr:blipFill>
      <xdr:spPr>
        <a:xfrm>
          <a:off x="0" y="0"/>
          <a:ext cx="2743200" cy="2057400"/>
        </a:xfrm>
        <a:prstGeom prst="rect">
          <a:avLst/>
        </a:prstGeom>
      </xdr:spPr>
    </xdr:pic>
    <xdr:clientData/>
  </xdr:twoCellAnchor>
  <xdr:twoCellAnchor editAs="oneCell">
    <xdr:from>
      <xdr:col>11</xdr:col>
      <xdr:colOff>0</xdr:colOff>
      <xdr:row>0</xdr:row>
      <xdr:rowOff>0</xdr:rowOff>
    </xdr:from>
    <xdr:to>
      <xdr:col>12</xdr:col>
      <xdr:colOff>988357</xdr:colOff>
      <xdr:row>5</xdr:row>
      <xdr:rowOff>244394</xdr:rowOff>
    </xdr:to>
    <xdr:pic>
      <xdr:nvPicPr>
        <xdr:cNvPr id="24" name="Picture 23" descr="SolarSystem.jpg" hidden="1">
          <a:extLst>
            <a:ext uri="{FF2B5EF4-FFF2-40B4-BE49-F238E27FC236}">
              <a16:creationId xmlns:a16="http://schemas.microsoft.com/office/drawing/2014/main" id="{00000000-0008-0000-0100-000018000000}"/>
            </a:ext>
          </a:extLst>
        </xdr:cNvPr>
        <xdr:cNvPicPr>
          <a:picLocks noChangeAspect="1"/>
        </xdr:cNvPicPr>
      </xdr:nvPicPr>
      <xdr:blipFill>
        <a:blip xmlns:r="http://schemas.openxmlformats.org/officeDocument/2006/relationships" r:embed="rId13" cstate="print"/>
        <a:stretch>
          <a:fillRect/>
        </a:stretch>
      </xdr:blipFill>
      <xdr:spPr>
        <a:xfrm>
          <a:off x="9915525" y="0"/>
          <a:ext cx="1943099" cy="2417215"/>
        </a:xfrm>
        <a:prstGeom prst="rect">
          <a:avLst/>
        </a:prstGeom>
      </xdr:spPr>
    </xdr:pic>
    <xdr:clientData/>
  </xdr:twoCellAnchor>
  <xdr:twoCellAnchor editAs="oneCell">
    <xdr:from>
      <xdr:col>1</xdr:col>
      <xdr:colOff>114300</xdr:colOff>
      <xdr:row>3</xdr:row>
      <xdr:rowOff>0</xdr:rowOff>
    </xdr:from>
    <xdr:to>
      <xdr:col>3</xdr:col>
      <xdr:colOff>815975</xdr:colOff>
      <xdr:row>7</xdr:row>
      <xdr:rowOff>311711</xdr:rowOff>
    </xdr:to>
    <xdr:pic>
      <xdr:nvPicPr>
        <xdr:cNvPr id="26" name="Picture 25" descr="SolarSystem2.jpg" hidden="1">
          <a:extLst>
            <a:ext uri="{FF2B5EF4-FFF2-40B4-BE49-F238E27FC236}">
              <a16:creationId xmlns:a16="http://schemas.microsoft.com/office/drawing/2014/main" id="{00000000-0008-0000-0100-00001A000000}"/>
            </a:ext>
          </a:extLst>
        </xdr:cNvPr>
        <xdr:cNvPicPr>
          <a:picLocks noChangeAspect="1"/>
        </xdr:cNvPicPr>
      </xdr:nvPicPr>
      <xdr:blipFill>
        <a:blip xmlns:r="http://schemas.openxmlformats.org/officeDocument/2006/relationships" r:embed="rId14" cstate="print"/>
        <a:stretch>
          <a:fillRect/>
        </a:stretch>
      </xdr:blipFill>
      <xdr:spPr>
        <a:xfrm>
          <a:off x="209550" y="0"/>
          <a:ext cx="2743200" cy="2057400"/>
        </a:xfrm>
        <a:prstGeom prst="rect">
          <a:avLst/>
        </a:prstGeom>
      </xdr:spPr>
    </xdr:pic>
    <xdr:clientData/>
  </xdr:twoCellAnchor>
  <xdr:twoCellAnchor editAs="oneCell">
    <xdr:from>
      <xdr:col>2</xdr:col>
      <xdr:colOff>0</xdr:colOff>
      <xdr:row>3</xdr:row>
      <xdr:rowOff>0</xdr:rowOff>
    </xdr:from>
    <xdr:to>
      <xdr:col>4</xdr:col>
      <xdr:colOff>685800</xdr:colOff>
      <xdr:row>7</xdr:row>
      <xdr:rowOff>311711</xdr:rowOff>
    </xdr:to>
    <xdr:pic>
      <xdr:nvPicPr>
        <xdr:cNvPr id="27" name="Picture 26" descr="SolarSystem2.jpg" hidden="1">
          <a:extLst>
            <a:ext uri="{FF2B5EF4-FFF2-40B4-BE49-F238E27FC236}">
              <a16:creationId xmlns:a16="http://schemas.microsoft.com/office/drawing/2014/main" id="{00000000-0008-0000-0100-00001B000000}"/>
            </a:ext>
          </a:extLst>
        </xdr:cNvPr>
        <xdr:cNvPicPr>
          <a:picLocks noChangeAspect="1"/>
        </xdr:cNvPicPr>
      </xdr:nvPicPr>
      <xdr:blipFill>
        <a:blip xmlns:r="http://schemas.openxmlformats.org/officeDocument/2006/relationships" r:embed="rId14" cstate="print"/>
        <a:stretch>
          <a:fillRect/>
        </a:stretch>
      </xdr:blipFill>
      <xdr:spPr>
        <a:xfrm>
          <a:off x="790575" y="781050"/>
          <a:ext cx="2743200" cy="2057400"/>
        </a:xfrm>
        <a:prstGeom prst="rect">
          <a:avLst/>
        </a:prstGeom>
      </xdr:spPr>
    </xdr:pic>
    <xdr:clientData/>
  </xdr:twoCellAnchor>
  <xdr:twoCellAnchor editAs="oneCell">
    <xdr:from>
      <xdr:col>6</xdr:col>
      <xdr:colOff>0</xdr:colOff>
      <xdr:row>0</xdr:row>
      <xdr:rowOff>0</xdr:rowOff>
    </xdr:from>
    <xdr:to>
      <xdr:col>8</xdr:col>
      <xdr:colOff>596153</xdr:colOff>
      <xdr:row>4</xdr:row>
      <xdr:rowOff>311711</xdr:rowOff>
    </xdr:to>
    <xdr:pic>
      <xdr:nvPicPr>
        <xdr:cNvPr id="28" name="Picture 27" descr="SolarSystem2.jpg" hidden="1">
          <a:extLst>
            <a:ext uri="{FF2B5EF4-FFF2-40B4-BE49-F238E27FC236}">
              <a16:creationId xmlns:a16="http://schemas.microsoft.com/office/drawing/2014/main" id="{00000000-0008-0000-0100-00001C000000}"/>
            </a:ext>
          </a:extLst>
        </xdr:cNvPr>
        <xdr:cNvPicPr>
          <a:picLocks noChangeAspect="1"/>
        </xdr:cNvPicPr>
      </xdr:nvPicPr>
      <xdr:blipFill>
        <a:blip xmlns:r="http://schemas.openxmlformats.org/officeDocument/2006/relationships" r:embed="rId14" cstate="print"/>
        <a:stretch>
          <a:fillRect/>
        </a:stretch>
      </xdr:blipFill>
      <xdr:spPr>
        <a:xfrm>
          <a:off x="3381375" y="981075"/>
          <a:ext cx="2743200" cy="2057400"/>
        </a:xfrm>
        <a:prstGeom prst="rect">
          <a:avLst/>
        </a:prstGeom>
      </xdr:spPr>
    </xdr:pic>
    <xdr:clientData/>
  </xdr:twoCellAnchor>
  <xdr:twoCellAnchor editAs="oneCell">
    <xdr:from>
      <xdr:col>2</xdr:col>
      <xdr:colOff>0</xdr:colOff>
      <xdr:row>3</xdr:row>
      <xdr:rowOff>0</xdr:rowOff>
    </xdr:from>
    <xdr:to>
      <xdr:col>3</xdr:col>
      <xdr:colOff>158750</xdr:colOff>
      <xdr:row>5</xdr:row>
      <xdr:rowOff>138580</xdr:rowOff>
    </xdr:to>
    <xdr:pic>
      <xdr:nvPicPr>
        <xdr:cNvPr id="29" name="Picture 28" descr="Saturn.jpg" hidden="1">
          <a:extLst>
            <a:ext uri="{FF2B5EF4-FFF2-40B4-BE49-F238E27FC236}">
              <a16:creationId xmlns:a16="http://schemas.microsoft.com/office/drawing/2014/main" id="{00000000-0008-0000-0100-00001D000000}"/>
            </a:ext>
          </a:extLst>
        </xdr:cNvPr>
        <xdr:cNvPicPr>
          <a:picLocks noChangeAspect="1"/>
        </xdr:cNvPicPr>
      </xdr:nvPicPr>
      <xdr:blipFill>
        <a:blip xmlns:r="http://schemas.openxmlformats.org/officeDocument/2006/relationships" r:embed="rId15" cstate="print"/>
        <a:stretch>
          <a:fillRect/>
        </a:stretch>
      </xdr:blipFill>
      <xdr:spPr>
        <a:xfrm>
          <a:off x="790575" y="1562100"/>
          <a:ext cx="1276350" cy="990600"/>
        </a:xfrm>
        <a:prstGeom prst="rect">
          <a:avLst/>
        </a:prstGeom>
      </xdr:spPr>
    </xdr:pic>
    <xdr:clientData/>
  </xdr:twoCellAnchor>
  <xdr:twoCellAnchor editAs="oneCell">
    <xdr:from>
      <xdr:col>3</xdr:col>
      <xdr:colOff>0</xdr:colOff>
      <xdr:row>3</xdr:row>
      <xdr:rowOff>0</xdr:rowOff>
    </xdr:from>
    <xdr:to>
      <xdr:col>3</xdr:col>
      <xdr:colOff>1134035</xdr:colOff>
      <xdr:row>5</xdr:row>
      <xdr:rowOff>104962</xdr:rowOff>
    </xdr:to>
    <xdr:pic>
      <xdr:nvPicPr>
        <xdr:cNvPr id="30" name="MoonNewMoon" descr="MoonNew.gif" hidden="1">
          <a:extLst>
            <a:ext uri="{FF2B5EF4-FFF2-40B4-BE49-F238E27FC236}">
              <a16:creationId xmlns:a16="http://schemas.microsoft.com/office/drawing/2014/main" id="{00000000-0008-0000-0100-00001E000000}"/>
            </a:ext>
          </a:extLst>
        </xdr:cNvPr>
        <xdr:cNvPicPr>
          <a:picLocks noChangeAspect="1"/>
        </xdr:cNvPicPr>
      </xdr:nvPicPr>
      <xdr:blipFill>
        <a:blip xmlns:r="http://schemas.openxmlformats.org/officeDocument/2006/relationships" r:embed="rId16" cstate="print"/>
        <a:stretch>
          <a:fillRect/>
        </a:stretch>
      </xdr:blipFill>
      <xdr:spPr>
        <a:xfrm>
          <a:off x="1924050" y="962025"/>
          <a:ext cx="952500" cy="952500"/>
        </a:xfrm>
        <a:prstGeom prst="rect">
          <a:avLst/>
        </a:prstGeom>
      </xdr:spPr>
    </xdr:pic>
    <xdr:clientData/>
  </xdr:twoCellAnchor>
  <xdr:twoCellAnchor editAs="oneCell">
    <xdr:from>
      <xdr:col>4</xdr:col>
      <xdr:colOff>457200</xdr:colOff>
      <xdr:row>0</xdr:row>
      <xdr:rowOff>0</xdr:rowOff>
    </xdr:from>
    <xdr:to>
      <xdr:col>5</xdr:col>
      <xdr:colOff>698500</xdr:colOff>
      <xdr:row>2</xdr:row>
      <xdr:rowOff>369047</xdr:rowOff>
    </xdr:to>
    <xdr:pic>
      <xdr:nvPicPr>
        <xdr:cNvPr id="31" name="Picture 30" descr="Jupiter.jpg" hidden="1">
          <a:extLst>
            <a:ext uri="{FF2B5EF4-FFF2-40B4-BE49-F238E27FC236}">
              <a16:creationId xmlns:a16="http://schemas.microsoft.com/office/drawing/2014/main" id="{00000000-0008-0000-0100-00001F000000}"/>
            </a:ext>
          </a:extLst>
        </xdr:cNvPr>
        <xdr:cNvPicPr>
          <a:picLocks noChangeAspect="1"/>
        </xdr:cNvPicPr>
      </xdr:nvPicPr>
      <xdr:blipFill>
        <a:blip xmlns:r="http://schemas.openxmlformats.org/officeDocument/2006/relationships" r:embed="rId8" cstate="print"/>
        <a:stretch>
          <a:fillRect/>
        </a:stretch>
      </xdr:blipFill>
      <xdr:spPr>
        <a:xfrm>
          <a:off x="2543175" y="657225"/>
          <a:ext cx="1270000" cy="1270000"/>
        </a:xfrm>
        <a:prstGeom prst="rect">
          <a:avLst/>
        </a:prstGeom>
      </xdr:spPr>
    </xdr:pic>
    <xdr:clientData/>
  </xdr:twoCellAnchor>
  <xdr:twoCellAnchor editAs="oneCell">
    <xdr:from>
      <xdr:col>2</xdr:col>
      <xdr:colOff>0</xdr:colOff>
      <xdr:row>3</xdr:row>
      <xdr:rowOff>0</xdr:rowOff>
    </xdr:from>
    <xdr:to>
      <xdr:col>2</xdr:col>
      <xdr:colOff>1041400</xdr:colOff>
      <xdr:row>5</xdr:row>
      <xdr:rowOff>104962</xdr:rowOff>
    </xdr:to>
    <xdr:pic>
      <xdr:nvPicPr>
        <xdr:cNvPr id="34" name="Picture 33" descr="MoonNew.gif" hidden="1">
          <a:extLst>
            <a:ext uri="{FF2B5EF4-FFF2-40B4-BE49-F238E27FC236}">
              <a16:creationId xmlns:a16="http://schemas.microsoft.com/office/drawing/2014/main" id="{00000000-0008-0000-0100-000022000000}"/>
            </a:ext>
          </a:extLst>
        </xdr:cNvPr>
        <xdr:cNvPicPr>
          <a:picLocks noChangeAspect="1"/>
        </xdr:cNvPicPr>
      </xdr:nvPicPr>
      <xdr:blipFill>
        <a:blip xmlns:r="http://schemas.openxmlformats.org/officeDocument/2006/relationships" r:embed="rId16" cstate="print"/>
        <a:stretch>
          <a:fillRect/>
        </a:stretch>
      </xdr:blipFill>
      <xdr:spPr>
        <a:xfrm>
          <a:off x="790575" y="1371600"/>
          <a:ext cx="952500" cy="952500"/>
        </a:xfrm>
        <a:prstGeom prst="rect">
          <a:avLst/>
        </a:prstGeom>
      </xdr:spPr>
    </xdr:pic>
    <xdr:clientData/>
  </xdr:twoCellAnchor>
  <xdr:twoCellAnchor editAs="oneCell">
    <xdr:from>
      <xdr:col>1</xdr:col>
      <xdr:colOff>647700</xdr:colOff>
      <xdr:row>3</xdr:row>
      <xdr:rowOff>0</xdr:rowOff>
    </xdr:from>
    <xdr:to>
      <xdr:col>4</xdr:col>
      <xdr:colOff>231775</xdr:colOff>
      <xdr:row>7</xdr:row>
      <xdr:rowOff>311711</xdr:rowOff>
    </xdr:to>
    <xdr:pic>
      <xdr:nvPicPr>
        <xdr:cNvPr id="36" name="Picture 35" descr="SolarSystem2.jpg" hidden="1">
          <a:extLst>
            <a:ext uri="{FF2B5EF4-FFF2-40B4-BE49-F238E27FC236}">
              <a16:creationId xmlns:a16="http://schemas.microsoft.com/office/drawing/2014/main" id="{00000000-0008-0000-0100-000024000000}"/>
            </a:ext>
          </a:extLst>
        </xdr:cNvPr>
        <xdr:cNvPicPr>
          <a:picLocks noChangeAspect="1"/>
        </xdr:cNvPicPr>
      </xdr:nvPicPr>
      <xdr:blipFill>
        <a:blip xmlns:r="http://schemas.openxmlformats.org/officeDocument/2006/relationships" r:embed="rId14" cstate="print"/>
        <a:stretch>
          <a:fillRect/>
        </a:stretch>
      </xdr:blipFill>
      <xdr:spPr>
        <a:xfrm>
          <a:off x="742950" y="333375"/>
          <a:ext cx="2743200" cy="2057400"/>
        </a:xfrm>
        <a:prstGeom prst="rect">
          <a:avLst/>
        </a:prstGeom>
      </xdr:spPr>
    </xdr:pic>
    <xdr:clientData/>
  </xdr:twoCellAnchor>
  <xdr:twoCellAnchor editAs="oneCell">
    <xdr:from>
      <xdr:col>1</xdr:col>
      <xdr:colOff>647700</xdr:colOff>
      <xdr:row>3</xdr:row>
      <xdr:rowOff>0</xdr:rowOff>
    </xdr:from>
    <xdr:to>
      <xdr:col>4</xdr:col>
      <xdr:colOff>231775</xdr:colOff>
      <xdr:row>7</xdr:row>
      <xdr:rowOff>311711</xdr:rowOff>
    </xdr:to>
    <xdr:pic>
      <xdr:nvPicPr>
        <xdr:cNvPr id="37" name="Picture 36" descr="SolarSystem2.jpg" hidden="1">
          <a:extLst>
            <a:ext uri="{FF2B5EF4-FFF2-40B4-BE49-F238E27FC236}">
              <a16:creationId xmlns:a16="http://schemas.microsoft.com/office/drawing/2014/main" id="{00000000-0008-0000-0100-000025000000}"/>
            </a:ext>
          </a:extLst>
        </xdr:cNvPr>
        <xdr:cNvPicPr>
          <a:picLocks noChangeAspect="1"/>
        </xdr:cNvPicPr>
      </xdr:nvPicPr>
      <xdr:blipFill>
        <a:blip xmlns:r="http://schemas.openxmlformats.org/officeDocument/2006/relationships" r:embed="rId14" cstate="print"/>
        <a:stretch>
          <a:fillRect/>
        </a:stretch>
      </xdr:blipFill>
      <xdr:spPr>
        <a:xfrm>
          <a:off x="742950" y="638175"/>
          <a:ext cx="2743200" cy="2057400"/>
        </a:xfrm>
        <a:prstGeom prst="rect">
          <a:avLst/>
        </a:prstGeom>
      </xdr:spPr>
    </xdr:pic>
    <xdr:clientData/>
  </xdr:twoCellAnchor>
  <xdr:twoCellAnchor>
    <xdr:from>
      <xdr:col>4</xdr:col>
      <xdr:colOff>687294</xdr:colOff>
      <xdr:row>2</xdr:row>
      <xdr:rowOff>283882</xdr:rowOff>
    </xdr:from>
    <xdr:to>
      <xdr:col>15</xdr:col>
      <xdr:colOff>29880</xdr:colOff>
      <xdr:row>9</xdr:row>
      <xdr:rowOff>373529</xdr:rowOff>
    </xdr:to>
    <xdr:graphicFrame macro="">
      <xdr:nvGraphicFramePr>
        <xdr:cNvPr id="4" name="Chart 3">
          <a:extLst>
            <a:ext uri="{FF2B5EF4-FFF2-40B4-BE49-F238E27FC236}">
              <a16:creationId xmlns:a16="http://schemas.microsoft.com/office/drawing/2014/main" id="{00000000-0008-0000-0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oneCellAnchor>
    <xdr:from>
      <xdr:col>4</xdr:col>
      <xdr:colOff>0</xdr:colOff>
      <xdr:row>0</xdr:row>
      <xdr:rowOff>0</xdr:rowOff>
    </xdr:from>
    <xdr:ext cx="2448411" cy="2173740"/>
    <xdr:pic>
      <xdr:nvPicPr>
        <xdr:cNvPr id="12" name="Picture 11" descr="http://lepmfi.gsfc.nasa.gov/mfi/lepedu/siteimg/all_planets.gif" hidden="1">
          <a:extLst>
            <a:ext uri="{FF2B5EF4-FFF2-40B4-BE49-F238E27FC236}">
              <a16:creationId xmlns:a16="http://schemas.microsoft.com/office/drawing/2014/main" id="{719D2D40-48AD-504A-ACE9-0641EB83AF04}"/>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4433176" y="194235"/>
          <a:ext cx="2448411" cy="2173740"/>
        </a:xfrm>
        <a:prstGeom prst="rect">
          <a:avLst/>
        </a:prstGeom>
        <a:noFill/>
      </xdr:spPr>
    </xdr:pic>
    <xdr:clientData/>
  </xdr:oneCellAnchor>
  <xdr:oneCellAnchor>
    <xdr:from>
      <xdr:col>4</xdr:col>
      <xdr:colOff>0</xdr:colOff>
      <xdr:row>0</xdr:row>
      <xdr:rowOff>0</xdr:rowOff>
    </xdr:from>
    <xdr:ext cx="2309345" cy="2187598"/>
    <xdr:pic>
      <xdr:nvPicPr>
        <xdr:cNvPr id="13" name="Picture 12" descr="SolarSystem.jpg" hidden="1">
          <a:extLst>
            <a:ext uri="{FF2B5EF4-FFF2-40B4-BE49-F238E27FC236}">
              <a16:creationId xmlns:a16="http://schemas.microsoft.com/office/drawing/2014/main" id="{CAC29841-293B-A842-A40F-4BDC8B5DEEEC}"/>
            </a:ext>
          </a:extLst>
        </xdr:cNvPr>
        <xdr:cNvPicPr>
          <a:picLocks noChangeAspect="1"/>
        </xdr:cNvPicPr>
      </xdr:nvPicPr>
      <xdr:blipFill>
        <a:blip xmlns:r="http://schemas.openxmlformats.org/officeDocument/2006/relationships" r:embed="rId13" cstate="print"/>
        <a:stretch>
          <a:fillRect/>
        </a:stretch>
      </xdr:blipFill>
      <xdr:spPr>
        <a:xfrm>
          <a:off x="14433176" y="194235"/>
          <a:ext cx="2309345" cy="2187598"/>
        </a:xfrm>
        <a:prstGeom prst="rect">
          <a:avLst/>
        </a:prstGeom>
      </xdr:spPr>
    </xdr:pic>
    <xdr:clientData/>
  </xdr:oneCellAnchor>
  <xdr:oneCellAnchor>
    <xdr:from>
      <xdr:col>4</xdr:col>
      <xdr:colOff>0</xdr:colOff>
      <xdr:row>0</xdr:row>
      <xdr:rowOff>0</xdr:rowOff>
    </xdr:from>
    <xdr:ext cx="2213534" cy="2186747"/>
    <xdr:pic>
      <xdr:nvPicPr>
        <xdr:cNvPr id="14" name="Picture 13" descr="SolarSystem.jpg" hidden="1">
          <a:extLst>
            <a:ext uri="{FF2B5EF4-FFF2-40B4-BE49-F238E27FC236}">
              <a16:creationId xmlns:a16="http://schemas.microsoft.com/office/drawing/2014/main" id="{F9975FC9-FDB0-D94B-A2FC-E44C91C404A4}"/>
            </a:ext>
          </a:extLst>
        </xdr:cNvPr>
        <xdr:cNvPicPr>
          <a:picLocks noChangeAspect="1"/>
        </xdr:cNvPicPr>
      </xdr:nvPicPr>
      <xdr:blipFill>
        <a:blip xmlns:r="http://schemas.openxmlformats.org/officeDocument/2006/relationships" r:embed="rId13" cstate="print"/>
        <a:stretch>
          <a:fillRect/>
        </a:stretch>
      </xdr:blipFill>
      <xdr:spPr>
        <a:xfrm>
          <a:off x="14433176" y="194235"/>
          <a:ext cx="2213534" cy="2186747"/>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twoCellAnchor editAs="oneCell">
    <xdr:from>
      <xdr:col>1</xdr:col>
      <xdr:colOff>1</xdr:colOff>
      <xdr:row>23</xdr:row>
      <xdr:rowOff>101118</xdr:rowOff>
    </xdr:from>
    <xdr:to>
      <xdr:col>18</xdr:col>
      <xdr:colOff>38100</xdr:colOff>
      <xdr:row>61</xdr:row>
      <xdr:rowOff>7231</xdr:rowOff>
    </xdr:to>
    <xdr:pic>
      <xdr:nvPicPr>
        <xdr:cNvPr id="2" name="Picture 1" descr="Galilean Moons of Jupiter - LongCard">
          <a:extLst>
            <a:ext uri="{FF2B5EF4-FFF2-40B4-BE49-F238E27FC236}">
              <a16:creationId xmlns:a16="http://schemas.microsoft.com/office/drawing/2014/main" id="{B70D4A55-3F40-5342-A8EC-9F53A699F98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5501" y="863118"/>
          <a:ext cx="14071599" cy="71451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266700</xdr:colOff>
      <xdr:row>3</xdr:row>
      <xdr:rowOff>25400</xdr:rowOff>
    </xdr:from>
    <xdr:to>
      <xdr:col>14</xdr:col>
      <xdr:colOff>368300</xdr:colOff>
      <xdr:row>20</xdr:row>
      <xdr:rowOff>177800</xdr:rowOff>
    </xdr:to>
    <xdr:pic>
      <xdr:nvPicPr>
        <xdr:cNvPr id="3" name="Picture 2">
          <a:extLst>
            <a:ext uri="{FF2B5EF4-FFF2-40B4-BE49-F238E27FC236}">
              <a16:creationId xmlns:a16="http://schemas.microsoft.com/office/drawing/2014/main" id="{F6D6B022-5D8C-1D5F-875A-B01FB5CD97BB}"/>
            </a:ext>
          </a:extLst>
        </xdr:cNvPr>
        <xdr:cNvPicPr>
          <a:picLocks noChangeAspect="1"/>
        </xdr:cNvPicPr>
      </xdr:nvPicPr>
      <xdr:blipFill>
        <a:blip xmlns:r="http://schemas.openxmlformats.org/officeDocument/2006/relationships" r:embed="rId2"/>
        <a:stretch>
          <a:fillRect/>
        </a:stretch>
      </xdr:blipFill>
      <xdr:spPr>
        <a:xfrm>
          <a:off x="4394200" y="596900"/>
          <a:ext cx="7531100" cy="3390900"/>
        </a:xfrm>
        <a:prstGeom prst="rect">
          <a:avLst/>
        </a:prstGeom>
        <a:ln>
          <a:solidFill>
            <a:schemeClr val="tx1"/>
          </a:solid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www.astronomy-morsels.ch/" TargetMode="External"/><Relationship Id="rId1" Type="http://schemas.openxmlformats.org/officeDocument/2006/relationships/hyperlink" Target="mailto:anton@astronomy-morsels.ch?subject=Eclipse%20Data"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3B940F-4CFD-5843-94DF-BBFEAA1B2116}">
  <sheetPr codeName="Sheet4"/>
  <dimension ref="A2:L54"/>
  <sheetViews>
    <sheetView showGridLines="0" tabSelected="1" workbookViewId="0">
      <selection activeCell="A2" sqref="A2"/>
    </sheetView>
  </sheetViews>
  <sheetFormatPr baseColWidth="10" defaultRowHeight="16" x14ac:dyDescent="0.2"/>
  <cols>
    <col min="1" max="12" width="10.83203125" style="40"/>
    <col min="13" max="16384" width="10.83203125" style="14"/>
  </cols>
  <sheetData>
    <row r="2" spans="2:11" ht="15" customHeight="1" x14ac:dyDescent="0.2"/>
    <row r="3" spans="2:11" ht="16" customHeight="1" x14ac:dyDescent="0.2">
      <c r="B3" s="67" t="s">
        <v>46</v>
      </c>
      <c r="C3" s="67"/>
      <c r="D3" s="67"/>
      <c r="E3" s="67"/>
      <c r="F3" s="67"/>
      <c r="G3" s="67"/>
      <c r="H3" s="67"/>
      <c r="I3" s="67"/>
      <c r="J3" s="67"/>
      <c r="K3" s="67"/>
    </row>
    <row r="4" spans="2:11" ht="16" customHeight="1" x14ac:dyDescent="0.2">
      <c r="B4" s="67"/>
      <c r="C4" s="67"/>
      <c r="D4" s="67"/>
      <c r="E4" s="67"/>
      <c r="F4" s="67"/>
      <c r="G4" s="67"/>
      <c r="H4" s="67"/>
      <c r="I4" s="67"/>
      <c r="J4" s="67"/>
      <c r="K4" s="67"/>
    </row>
    <row r="5" spans="2:11" ht="16" customHeight="1" x14ac:dyDescent="0.2">
      <c r="B5" s="67"/>
      <c r="C5" s="67"/>
      <c r="D5" s="67"/>
      <c r="E5" s="67"/>
      <c r="F5" s="67"/>
      <c r="G5" s="67"/>
      <c r="H5" s="67"/>
      <c r="I5" s="67"/>
      <c r="J5" s="67"/>
      <c r="K5" s="67"/>
    </row>
    <row r="6" spans="2:11" ht="16" customHeight="1" x14ac:dyDescent="0.2">
      <c r="B6" s="67"/>
      <c r="C6" s="67"/>
      <c r="D6" s="67"/>
      <c r="E6" s="67"/>
      <c r="F6" s="67"/>
      <c r="G6" s="67"/>
      <c r="H6" s="67"/>
      <c r="I6" s="67"/>
      <c r="J6" s="67"/>
      <c r="K6" s="67"/>
    </row>
    <row r="7" spans="2:11" ht="16" customHeight="1" x14ac:dyDescent="0.2">
      <c r="B7" s="67"/>
      <c r="C7" s="67"/>
      <c r="D7" s="67"/>
      <c r="E7" s="67"/>
      <c r="F7" s="67"/>
      <c r="G7" s="67"/>
      <c r="H7" s="67"/>
      <c r="I7" s="67"/>
      <c r="J7" s="67"/>
      <c r="K7" s="67"/>
    </row>
    <row r="8" spans="2:11" ht="16" customHeight="1" x14ac:dyDescent="0.2">
      <c r="B8" s="67"/>
      <c r="C8" s="67"/>
      <c r="D8" s="67"/>
      <c r="E8" s="67"/>
      <c r="F8" s="67"/>
      <c r="G8" s="67"/>
      <c r="H8" s="67"/>
      <c r="I8" s="67"/>
      <c r="J8" s="67"/>
      <c r="K8" s="67"/>
    </row>
    <row r="9" spans="2:11" ht="16" customHeight="1" x14ac:dyDescent="0.2">
      <c r="B9" s="67"/>
      <c r="C9" s="67"/>
      <c r="D9" s="67"/>
      <c r="E9" s="67"/>
      <c r="F9" s="67"/>
      <c r="G9" s="67"/>
      <c r="H9" s="67"/>
      <c r="I9" s="67"/>
      <c r="J9" s="67"/>
      <c r="K9" s="67"/>
    </row>
    <row r="13" spans="2:11" ht="19" x14ac:dyDescent="0.25">
      <c r="D13" s="42" t="s">
        <v>53</v>
      </c>
      <c r="E13" s="43"/>
      <c r="F13" s="44"/>
      <c r="G13" s="44"/>
      <c r="H13" s="44"/>
      <c r="I13" s="45" t="s">
        <v>43</v>
      </c>
    </row>
    <row r="14" spans="2:11" ht="19" x14ac:dyDescent="0.25">
      <c r="D14" s="46"/>
      <c r="E14" s="47"/>
      <c r="F14" s="48"/>
      <c r="G14" s="48"/>
      <c r="H14" s="48"/>
      <c r="I14" s="49"/>
    </row>
    <row r="15" spans="2:11" ht="19" x14ac:dyDescent="0.25">
      <c r="D15" s="50" t="s">
        <v>54</v>
      </c>
      <c r="E15" s="51"/>
      <c r="F15" s="52"/>
      <c r="G15" s="52"/>
      <c r="H15" s="52"/>
      <c r="I15" s="53" t="s">
        <v>44</v>
      </c>
    </row>
    <row r="21" spans="3:3" x14ac:dyDescent="0.2">
      <c r="C21" s="41"/>
    </row>
    <row r="52" spans="2:11" x14ac:dyDescent="0.2">
      <c r="B52" s="68" t="s">
        <v>49</v>
      </c>
      <c r="C52" s="69"/>
      <c r="D52" s="69"/>
      <c r="E52" s="69"/>
      <c r="F52" s="69"/>
      <c r="G52" s="69"/>
      <c r="H52" s="69"/>
      <c r="I52" s="69"/>
      <c r="J52" s="69"/>
      <c r="K52" s="70"/>
    </row>
    <row r="53" spans="2:11" x14ac:dyDescent="0.2">
      <c r="B53" s="71" t="s">
        <v>50</v>
      </c>
      <c r="C53" s="72"/>
      <c r="D53" s="72"/>
      <c r="E53" s="72"/>
      <c r="F53" s="72"/>
      <c r="G53" s="72"/>
      <c r="H53" s="72"/>
      <c r="I53" s="72"/>
      <c r="J53" s="72"/>
      <c r="K53" s="73"/>
    </row>
    <row r="54" spans="2:11" x14ac:dyDescent="0.2">
      <c r="B54" s="74" t="s">
        <v>51</v>
      </c>
      <c r="C54" s="75"/>
      <c r="D54" s="75"/>
      <c r="E54" s="75"/>
      <c r="F54" s="75"/>
      <c r="G54" s="75"/>
      <c r="H54" s="75"/>
      <c r="I54" s="75"/>
      <c r="J54" s="75"/>
      <c r="K54" s="76"/>
    </row>
  </sheetData>
  <sheetProtection sheet="1" objects="1" scenarios="1"/>
  <mergeCells count="4">
    <mergeCell ref="B3:K9"/>
    <mergeCell ref="B52:K52"/>
    <mergeCell ref="B53:K53"/>
    <mergeCell ref="B54:K54"/>
  </mergeCells>
  <hyperlinks>
    <hyperlink ref="I13" r:id="rId1" xr:uid="{60E68FAD-CE54-204D-BE8F-AA8992F34899}"/>
    <hyperlink ref="B52" r:id="rId2" display="http://www.astronomy-morsels.ch/" xr:uid="{658673F1-EC19-9849-A093-CD89D563BEA6}"/>
  </hyperlinks>
  <pageMargins left="0.7" right="0.7" top="0.75" bottom="0.75" header="0.3" footer="0.3"/>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B1:Y313"/>
  <sheetViews>
    <sheetView showGridLines="0" zoomScaleNormal="100" zoomScalePageLayoutView="85" workbookViewId="0">
      <selection activeCell="C6" sqref="C6"/>
    </sheetView>
  </sheetViews>
  <sheetFormatPr baseColWidth="10" defaultColWidth="8.83203125" defaultRowHeight="15" x14ac:dyDescent="0.2"/>
  <cols>
    <col min="1" max="1" width="14.6640625" customWidth="1"/>
    <col min="2" max="6" width="15.83203125" customWidth="1"/>
    <col min="7" max="7" width="17" customWidth="1"/>
    <col min="8" max="10" width="15.83203125" customWidth="1"/>
    <col min="11" max="19" width="16" customWidth="1"/>
    <col min="21" max="21" width="9.1640625" customWidth="1"/>
    <col min="22" max="22" width="12.5" bestFit="1" customWidth="1"/>
    <col min="23" max="29" width="10.5" bestFit="1" customWidth="1"/>
  </cols>
  <sheetData>
    <row r="1" spans="2:25" ht="30" customHeight="1" x14ac:dyDescent="0.2">
      <c r="D1" s="16"/>
      <c r="L1" s="5"/>
      <c r="T1" s="5"/>
    </row>
    <row r="2" spans="2:25" ht="30" customHeight="1" x14ac:dyDescent="0.25">
      <c r="B2" s="21" t="s">
        <v>52</v>
      </c>
      <c r="D2" s="16"/>
      <c r="L2" s="5"/>
      <c r="T2" s="5"/>
    </row>
    <row r="3" spans="2:25" ht="30" customHeight="1" x14ac:dyDescent="0.2">
      <c r="D3" s="16"/>
      <c r="L3" s="5"/>
      <c r="T3" s="5"/>
    </row>
    <row r="4" spans="2:25" ht="30" customHeight="1" x14ac:dyDescent="0.2">
      <c r="B4" s="38"/>
      <c r="C4" s="39" t="s">
        <v>7</v>
      </c>
      <c r="D4" s="17"/>
      <c r="L4" s="5"/>
      <c r="T4" s="5"/>
    </row>
    <row r="5" spans="2:25" ht="30" customHeight="1" x14ac:dyDescent="0.2">
      <c r="B5" s="62" t="s">
        <v>12</v>
      </c>
      <c r="C5" s="63" t="s">
        <v>55</v>
      </c>
      <c r="D5" s="18"/>
      <c r="L5" s="5"/>
      <c r="T5" s="5"/>
    </row>
    <row r="6" spans="2:25" ht="30" customHeight="1" x14ac:dyDescent="0.2">
      <c r="B6" s="62" t="s">
        <v>45</v>
      </c>
      <c r="C6" s="64">
        <v>0.66666666666666663</v>
      </c>
      <c r="D6" s="17"/>
      <c r="L6" s="5"/>
      <c r="T6" s="5"/>
    </row>
    <row r="7" spans="2:25" ht="30" customHeight="1" x14ac:dyDescent="0.2">
      <c r="B7" s="60" t="s">
        <v>0</v>
      </c>
      <c r="C7" s="56">
        <f>YEAR(C5)</f>
        <v>2024</v>
      </c>
      <c r="D7" s="19"/>
      <c r="F7" s="5"/>
      <c r="G7" s="5"/>
      <c r="H7" s="5"/>
      <c r="I7" s="5"/>
      <c r="J7" s="5"/>
      <c r="K7" s="5"/>
      <c r="L7" s="5"/>
      <c r="M7" s="5"/>
      <c r="N7" s="5"/>
      <c r="O7" s="5"/>
      <c r="P7" s="5"/>
      <c r="Q7" s="5"/>
      <c r="R7" s="5"/>
      <c r="S7" s="5"/>
      <c r="T7" s="5"/>
      <c r="U7" s="5"/>
      <c r="V7" s="5"/>
      <c r="W7" s="5"/>
      <c r="X7" s="5"/>
      <c r="Y7" s="5"/>
    </row>
    <row r="8" spans="2:25" ht="30" customHeight="1" x14ac:dyDescent="0.2">
      <c r="B8" s="61" t="s">
        <v>13</v>
      </c>
      <c r="C8" s="57" t="str">
        <f>IF(OR(MOD(C7,400)=0,AND(MOD(C7,4)=0,MOD(C7,100)&lt;&gt;0)),"Y", "N")</f>
        <v>Y</v>
      </c>
      <c r="D8" s="17"/>
      <c r="F8" s="5"/>
      <c r="G8" s="5"/>
      <c r="N8" s="5"/>
      <c r="O8" s="5"/>
      <c r="P8" s="5"/>
      <c r="Q8" s="5"/>
      <c r="R8" s="5"/>
      <c r="S8" s="5"/>
      <c r="T8" s="5"/>
      <c r="U8" s="5"/>
      <c r="V8" s="5"/>
      <c r="W8" s="5"/>
      <c r="X8" s="5"/>
      <c r="Y8" s="5"/>
    </row>
    <row r="9" spans="2:25" ht="30" customHeight="1" x14ac:dyDescent="0.2">
      <c r="B9" s="61" t="s">
        <v>1</v>
      </c>
      <c r="C9" s="58">
        <f>MONTH(C5)</f>
        <v>5</v>
      </c>
      <c r="D9" s="17"/>
      <c r="F9" s="5"/>
      <c r="G9" s="5"/>
      <c r="P9" s="5"/>
      <c r="Q9" s="5"/>
      <c r="R9" s="5"/>
      <c r="S9" s="5"/>
      <c r="T9" s="5"/>
      <c r="Y9" s="5"/>
    </row>
    <row r="10" spans="2:25" ht="30" customHeight="1" x14ac:dyDescent="0.2">
      <c r="B10" s="61" t="s">
        <v>2</v>
      </c>
      <c r="C10" s="57">
        <f>DAY(C5)</f>
        <v>6</v>
      </c>
      <c r="F10" s="5"/>
      <c r="G10" s="5"/>
      <c r="P10" s="5"/>
      <c r="Q10" s="5"/>
      <c r="R10" s="5"/>
      <c r="S10" s="5"/>
      <c r="T10" s="5"/>
      <c r="Y10" s="5"/>
    </row>
    <row r="11" spans="2:25" ht="30" customHeight="1" x14ac:dyDescent="0.2">
      <c r="B11" s="61" t="s">
        <v>9</v>
      </c>
      <c r="C11" s="58">
        <f>IF(C9=1,0,IF(C9=2,31,IF(C9=3,59,IF(C9=4,90,IF(C9=5,120,IF(C9=6,151,IF(C9=7,181,IF(C9=8,212,IF(C9=9,243,IF(C9=10,273,IF(C9=11,304,334)))))))))))+C10+IF(AND(C9&gt;2,C8="Y"),1,0)</f>
        <v>127</v>
      </c>
      <c r="F11" s="77" t="s">
        <v>48</v>
      </c>
      <c r="G11" s="77"/>
      <c r="H11" s="77"/>
      <c r="I11" s="77"/>
      <c r="J11" s="77"/>
      <c r="K11" s="77"/>
      <c r="L11" s="77"/>
      <c r="M11" s="77"/>
      <c r="N11" s="77"/>
      <c r="O11" s="20"/>
      <c r="P11" s="20"/>
      <c r="Q11" s="5"/>
      <c r="R11" s="5"/>
      <c r="S11" s="5"/>
      <c r="T11" s="5"/>
      <c r="Y11" s="5"/>
    </row>
    <row r="12" spans="2:25" ht="31" customHeight="1" x14ac:dyDescent="0.2">
      <c r="B12" s="61" t="s">
        <v>18</v>
      </c>
      <c r="C12" s="59">
        <f>367*C7-INT(7/4*C7)-INT(3*(INT((C7-8/7)/100)+1)/4)+1721059.5-1+C11+(3600*HOUR(C6)+60*MINUTE(C6)+SECOND(C6))/(24*60*60)</f>
        <v>2460437.1666666665</v>
      </c>
    </row>
    <row r="13" spans="2:25" ht="31" customHeight="1" x14ac:dyDescent="0.2"/>
    <row r="16" spans="2:25" s="78" customFormat="1" x14ac:dyDescent="0.2"/>
    <row r="20" spans="2:11" ht="16" x14ac:dyDescent="0.2">
      <c r="B20" s="22" t="s">
        <v>18</v>
      </c>
      <c r="C20" s="23">
        <f>'Jupiter Moons'!C12</f>
        <v>2460437.1666666665</v>
      </c>
      <c r="F20" s="36"/>
      <c r="G20" s="34" t="s">
        <v>32</v>
      </c>
      <c r="H20" s="7" t="s">
        <v>33</v>
      </c>
      <c r="I20" s="8" t="s">
        <v>34</v>
      </c>
      <c r="J20" s="9" t="s">
        <v>35</v>
      </c>
      <c r="K20" s="37" t="s">
        <v>47</v>
      </c>
    </row>
    <row r="21" spans="2:11" ht="16" x14ac:dyDescent="0.2">
      <c r="B21" s="24"/>
      <c r="C21" s="25"/>
      <c r="F21" s="35" t="s">
        <v>39</v>
      </c>
      <c r="G21" s="31">
        <f>3660/2122</f>
        <v>1.7247879359095193</v>
      </c>
      <c r="H21" s="31">
        <v>1</v>
      </c>
      <c r="I21" s="31">
        <f>5268/2122</f>
        <v>2.4825636192271441</v>
      </c>
      <c r="J21" s="31">
        <f>4821/3122</f>
        <v>1.5442024343369636</v>
      </c>
      <c r="K21" s="32"/>
    </row>
    <row r="22" spans="2:11" x14ac:dyDescent="0.2">
      <c r="B22" s="26" t="s">
        <v>16</v>
      </c>
      <c r="C22" s="25">
        <f>C20-2451545</f>
        <v>8892.1666666665114</v>
      </c>
      <c r="F22" s="30" t="s">
        <v>15</v>
      </c>
      <c r="G22" s="33">
        <f>MOD(163.8067+203.4058643*('Jupiter Moons'!C37)+'Jupiter Moons'!C36-'Jupiter Moons'!C30,360)</f>
        <v>233.71087628067471</v>
      </c>
      <c r="H22" s="33">
        <f>MOD(358.4108+101.2916334*'Jupiter Moons'!C37+'Jupiter Moons'!C36-'Jupiter Moons'!C30,360)</f>
        <v>335.09968022920657</v>
      </c>
      <c r="I22" s="33">
        <f>MOD(5.7129+50.2345179*'Jupiter Moons'!C37+'Jupiter Moons'!C36-'Jupiter Moons'!C30,360)</f>
        <v>295.79368759703357</v>
      </c>
      <c r="J22" s="33">
        <f>MOD(224.8151+21.4879801*'Jupiter Moons'!C37+'Jupiter Moons'!C36-'Jupiter Moons'!C30,360)</f>
        <v>136.88861915594316</v>
      </c>
      <c r="K22" s="32"/>
    </row>
    <row r="23" spans="2:11" x14ac:dyDescent="0.2">
      <c r="B23" s="26" t="s">
        <v>19</v>
      </c>
      <c r="C23" s="25">
        <f>PI()/180</f>
        <v>1.7453292519943295E-2</v>
      </c>
      <c r="F23" s="30" t="s">
        <v>14</v>
      </c>
      <c r="G23" s="33">
        <f>0.473*SIN(2*(G22-H22)*'Jupiter Moons'!C23)</f>
        <v>0.18312444652668336</v>
      </c>
      <c r="H23" s="33">
        <f>1.065*SIN(2*(H22-I22)*'Jupiter Moons'!C23)</f>
        <v>1.0440328120701279</v>
      </c>
      <c r="I23" s="33">
        <f>0.165*SIN('Jupiter Moons'!C45*'Jupiter Moons'!C23)</f>
        <v>-0.1029952443009208</v>
      </c>
      <c r="J23" s="33">
        <f>0.841*SIN('Jupiter Moons'!C46*'Jupiter Moons'!C23)</f>
        <v>5.6441473269984915E-2</v>
      </c>
      <c r="K23" s="32"/>
    </row>
    <row r="24" spans="2:11" x14ac:dyDescent="0.2">
      <c r="B24" s="26"/>
      <c r="C24" s="25"/>
      <c r="F24" s="30" t="s">
        <v>36</v>
      </c>
      <c r="G24" s="33">
        <f>G22+G23</f>
        <v>233.89400072720139</v>
      </c>
      <c r="H24" s="33">
        <f>H22+H23</f>
        <v>336.14371304127667</v>
      </c>
      <c r="I24" s="33">
        <f>I22+I23</f>
        <v>295.69069235273264</v>
      </c>
      <c r="J24" s="33">
        <f>J22+J23</f>
        <v>136.94506062921315</v>
      </c>
      <c r="K24" s="32"/>
    </row>
    <row r="25" spans="2:11" x14ac:dyDescent="0.2">
      <c r="B25" s="26" t="s">
        <v>20</v>
      </c>
      <c r="C25" s="25">
        <f>MOD(172.74+0.00111588*C22,360)</f>
        <v>182.66259093999983</v>
      </c>
      <c r="F25" s="30" t="s">
        <v>6</v>
      </c>
      <c r="G25" s="33">
        <f>5.9073-0.0244*COS(2*(G22-H22)*'Jupiter Moons'!C23)</f>
        <v>5.9297971544940529</v>
      </c>
      <c r="H25" s="33">
        <f>9.3991-0.0882*COS(2*(H22-I22)*'Jupiter Moons'!C23)</f>
        <v>9.3816847088463931</v>
      </c>
      <c r="I25" s="33">
        <f>14.9924-0.0216*COS('Jupiter Moons'!C45*'Jupiter Moons'!C23)</f>
        <v>15.009275080411227</v>
      </c>
      <c r="J25" s="33">
        <f>26.3699-0.1935*COS('Jupiter Moons'!C46*'Jupiter Moons'!C23)</f>
        <v>26.176836260121252</v>
      </c>
      <c r="K25" s="32"/>
    </row>
    <row r="26" spans="2:11" x14ac:dyDescent="0.2">
      <c r="B26" s="26" t="s">
        <v>5</v>
      </c>
      <c r="C26" s="25">
        <f>MOD(357.529+0.9856003*C22,360)</f>
        <v>121.6511343165148</v>
      </c>
      <c r="F26" s="30" t="s">
        <v>37</v>
      </c>
      <c r="G26" s="65">
        <f>G25*SIN(G24*'Jupiter Moons'!$C$23)</f>
        <v>-4.7908502610394699</v>
      </c>
      <c r="H26" s="65">
        <f>H25*SIN(H24*'Jupiter Moons'!$C$23)</f>
        <v>-3.7943656328151354</v>
      </c>
      <c r="I26" s="65">
        <f>I25*SIN(I24*'Jupiter Moons'!$C$23)</f>
        <v>-13.525570069466395</v>
      </c>
      <c r="J26" s="65">
        <f>J25*SIN(J24*'Jupiter Moons'!$C$23)</f>
        <v>17.870908358493267</v>
      </c>
      <c r="K26" s="66">
        <v>0</v>
      </c>
    </row>
    <row r="27" spans="2:11" x14ac:dyDescent="0.2">
      <c r="B27" s="26" t="s">
        <v>3</v>
      </c>
      <c r="C27" s="25">
        <f>MOD(20.02+0.0830853*C22+0.329*SIN(C25*C23),360)</f>
        <v>38.813051700335109</v>
      </c>
      <c r="F27" s="30" t="s">
        <v>38</v>
      </c>
      <c r="G27" s="65">
        <f>-G25*COS(G24*'Jupiter Moons'!$C$23)*SIN('Jupiter Moons'!$C$43*'Jupiter Moons'!$C$23)</f>
        <v>0.17764419900354952</v>
      </c>
      <c r="H27" s="65">
        <f>-H25*COS(H24*'Jupiter Moons'!$C$23)*SIN('Jupiter Moons'!$C$43*'Jupiter Moons'!$C$23)</f>
        <v>-0.43619747358002736</v>
      </c>
      <c r="I27" s="65">
        <f>-I25*COS(I24*'Jupiter Moons'!$C$23)*SIN('Jupiter Moons'!$C$43*'Jupiter Moons'!$C$23)</f>
        <v>-0.33078844323572837</v>
      </c>
      <c r="J27" s="65">
        <f>-J25*COS(J24*'Jupiter Moons'!$C$23)*SIN('Jupiter Moons'!$C$43*'Jupiter Moons'!$C$23)</f>
        <v>0.97239944644483833</v>
      </c>
      <c r="K27" s="66">
        <v>0</v>
      </c>
    </row>
    <row r="28" spans="2:11" x14ac:dyDescent="0.2">
      <c r="B28" s="26" t="s">
        <v>21</v>
      </c>
      <c r="C28" s="25">
        <f>MOD(66.115+0.9025179*C22-0.329*SIN(C25*C23),360)</f>
        <v>171.46986989951165</v>
      </c>
    </row>
    <row r="29" spans="2:11" x14ac:dyDescent="0.2">
      <c r="B29" s="26" t="s">
        <v>10</v>
      </c>
      <c r="C29" s="25">
        <f>1.915*SIN(C26*C23)+0.02*SIN(2*C26*C23)</f>
        <v>1.6122931198587627</v>
      </c>
    </row>
    <row r="30" spans="2:11" x14ac:dyDescent="0.2">
      <c r="B30" s="26" t="s">
        <v>11</v>
      </c>
      <c r="C30" s="25">
        <f>5.555*SIN(C27*C23)+0.168*SIN(2*C27*C23)</f>
        <v>3.6458676190436003</v>
      </c>
    </row>
    <row r="31" spans="2:11" x14ac:dyDescent="0.2">
      <c r="B31" s="26" t="s">
        <v>22</v>
      </c>
      <c r="C31" s="25">
        <f>C28+C29-C30</f>
        <v>169.43629540032683</v>
      </c>
    </row>
    <row r="32" spans="2:11" x14ac:dyDescent="0.2">
      <c r="B32" s="26" t="s">
        <v>23</v>
      </c>
      <c r="C32" s="25">
        <f>1.00014-0.01671*COS(C26*C23)-0.00014*COS(2*C26*C23)</f>
        <v>1.0089714025481138</v>
      </c>
    </row>
    <row r="33" spans="2:3" x14ac:dyDescent="0.2">
      <c r="B33" s="26" t="s">
        <v>6</v>
      </c>
      <c r="C33" s="25">
        <f>5.20872-0.25208*COS(C27*C23)-0.00611*COS(2*C27*C23)</f>
        <v>5.0109911581241606</v>
      </c>
    </row>
    <row r="34" spans="2:3" x14ac:dyDescent="0.2">
      <c r="B34" s="26" t="s">
        <v>8</v>
      </c>
      <c r="C34" s="25">
        <f>SQRT(C33*C33+C32*C32-2*C33*C32*COS(C31*C23))</f>
        <v>6.0057114172931945</v>
      </c>
    </row>
    <row r="35" spans="2:3" x14ac:dyDescent="0.2">
      <c r="B35" s="26" t="s">
        <v>24</v>
      </c>
      <c r="C35" s="25">
        <f>(C32/C34)*SIN(C31*C23)</f>
        <v>3.0799575901035443E-2</v>
      </c>
    </row>
    <row r="36" spans="2:3" x14ac:dyDescent="0.2">
      <c r="B36" s="26" t="s">
        <v>4</v>
      </c>
      <c r="C36" s="25">
        <f>ASIN(C35)/C23</f>
        <v>1.7649648299800917</v>
      </c>
    </row>
    <row r="37" spans="2:3" x14ac:dyDescent="0.2">
      <c r="B37" s="26" t="s">
        <v>25</v>
      </c>
      <c r="C37" s="25">
        <f>C22-(C34/173)</f>
        <v>8892.1319515716132</v>
      </c>
    </row>
    <row r="38" spans="2:3" x14ac:dyDescent="0.2">
      <c r="B38" s="24"/>
      <c r="C38" s="27"/>
    </row>
    <row r="39" spans="2:3" x14ac:dyDescent="0.2">
      <c r="B39" s="26" t="s">
        <v>26</v>
      </c>
      <c r="C39" s="25">
        <f>MOD(210.98+877.8169088*C37+C36-C30,360)</f>
        <v>352.88146751653403</v>
      </c>
    </row>
    <row r="40" spans="2:3" x14ac:dyDescent="0.2">
      <c r="B40" s="26" t="s">
        <v>27</v>
      </c>
      <c r="C40" s="25">
        <f>MOD(187.23+870.1869088*C37+C36-C30,360)</f>
        <v>162.16467702481896</v>
      </c>
    </row>
    <row r="41" spans="2:3" x14ac:dyDescent="0.2">
      <c r="B41" s="26" t="s">
        <v>17</v>
      </c>
      <c r="C41" s="25">
        <f>34.35+0.083091*C22+0.329*SIN(C25*C23)+C30</f>
        <v>776.83960466937879</v>
      </c>
    </row>
    <row r="42" spans="2:3" x14ac:dyDescent="0.2">
      <c r="B42" s="26" t="s">
        <v>28</v>
      </c>
      <c r="C42" s="25">
        <f>3.12*SIN((C41+42.8)*C23)</f>
        <v>3.0759472400286469</v>
      </c>
    </row>
    <row r="43" spans="2:3" x14ac:dyDescent="0.2">
      <c r="B43" s="26" t="s">
        <v>29</v>
      </c>
      <c r="C43" s="25">
        <f>C42-2.22*SIN(C36*C23)*COS((C41+22)*C23)-1.3*((C33-C34)/C34)*SIN((C41-100.5)*C23)</f>
        <v>2.914061204937028</v>
      </c>
    </row>
    <row r="44" spans="2:3" x14ac:dyDescent="0.2">
      <c r="B44" s="26"/>
      <c r="C44" s="27"/>
    </row>
    <row r="45" spans="2:3" x14ac:dyDescent="0.2">
      <c r="B45" s="26" t="s">
        <v>30</v>
      </c>
      <c r="C45" s="25">
        <f>MOD(331.18+50.310482*(C37),360)</f>
        <v>218.62449116853531</v>
      </c>
    </row>
    <row r="46" spans="2:3" x14ac:dyDescent="0.2">
      <c r="B46" s="28" t="s">
        <v>31</v>
      </c>
      <c r="C46" s="29">
        <f>MOD(87.4+21.569231*C37,360)</f>
        <v>3.8481459289323539</v>
      </c>
    </row>
    <row r="178" ht="15" customHeight="1" x14ac:dyDescent="0.2"/>
    <row r="179" ht="15" customHeight="1" x14ac:dyDescent="0.2"/>
    <row r="180" ht="15" customHeight="1" x14ac:dyDescent="0.2"/>
    <row r="181" ht="15" customHeight="1" x14ac:dyDescent="0.2"/>
    <row r="182" ht="15" customHeight="1" x14ac:dyDescent="0.2"/>
    <row r="183" ht="15" customHeight="1" x14ac:dyDescent="0.2"/>
    <row r="184" ht="15" customHeight="1" x14ac:dyDescent="0.2"/>
    <row r="185" ht="15" customHeight="1" x14ac:dyDescent="0.2"/>
    <row r="186" ht="15" customHeight="1" x14ac:dyDescent="0.2"/>
    <row r="187" ht="15" customHeight="1" x14ac:dyDescent="0.2"/>
    <row r="188" ht="15" customHeight="1" x14ac:dyDescent="0.2"/>
    <row r="189" ht="15" customHeight="1" x14ac:dyDescent="0.2"/>
    <row r="190" ht="15" customHeight="1" x14ac:dyDescent="0.2"/>
    <row r="191" ht="15" customHeight="1" x14ac:dyDescent="0.2"/>
    <row r="192" ht="15" customHeight="1" x14ac:dyDescent="0.2"/>
    <row r="193" ht="15" customHeight="1" x14ac:dyDescent="0.2"/>
    <row r="194" ht="15" customHeight="1" x14ac:dyDescent="0.2"/>
    <row r="195" ht="15" customHeight="1" x14ac:dyDescent="0.2"/>
    <row r="196" ht="15" customHeight="1" x14ac:dyDescent="0.2"/>
    <row r="197" ht="15" customHeight="1" x14ac:dyDescent="0.2"/>
    <row r="198" ht="15" customHeight="1" x14ac:dyDescent="0.2"/>
    <row r="199" ht="15" customHeight="1" x14ac:dyDescent="0.2"/>
    <row r="200" ht="15" customHeight="1" x14ac:dyDescent="0.2"/>
    <row r="201" ht="15" customHeight="1" x14ac:dyDescent="0.2"/>
    <row r="202" ht="15" customHeight="1" x14ac:dyDescent="0.2"/>
    <row r="203" ht="15" customHeight="1" x14ac:dyDescent="0.2"/>
    <row r="204" ht="15" customHeight="1" x14ac:dyDescent="0.2"/>
    <row r="205" ht="15" customHeight="1" x14ac:dyDescent="0.2"/>
    <row r="206" ht="15" customHeight="1" x14ac:dyDescent="0.2"/>
    <row r="207" ht="15" customHeight="1" x14ac:dyDescent="0.2"/>
    <row r="208" ht="15" customHeight="1" x14ac:dyDescent="0.2"/>
    <row r="209" ht="15" customHeight="1" x14ac:dyDescent="0.2"/>
    <row r="210" ht="15" customHeight="1" x14ac:dyDescent="0.2"/>
    <row r="211" ht="15" customHeight="1" x14ac:dyDescent="0.2"/>
    <row r="212" ht="15" customHeight="1" x14ac:dyDescent="0.2"/>
    <row r="213" ht="15" customHeight="1" x14ac:dyDescent="0.2"/>
    <row r="214" ht="15" customHeight="1" x14ac:dyDescent="0.2"/>
    <row r="215" ht="15" customHeight="1" x14ac:dyDescent="0.2"/>
    <row r="216" ht="15" customHeight="1" x14ac:dyDescent="0.2"/>
    <row r="217" ht="15" customHeight="1" x14ac:dyDescent="0.2"/>
    <row r="218" ht="15" customHeight="1" x14ac:dyDescent="0.2"/>
    <row r="219" ht="15" customHeight="1" x14ac:dyDescent="0.2"/>
    <row r="220" ht="15" customHeight="1" x14ac:dyDescent="0.2"/>
    <row r="221" ht="15" customHeight="1" x14ac:dyDescent="0.2"/>
    <row r="222" ht="15" customHeight="1" x14ac:dyDescent="0.2"/>
    <row r="223" ht="15" customHeight="1" x14ac:dyDescent="0.2"/>
    <row r="224" ht="15" customHeight="1" x14ac:dyDescent="0.2"/>
    <row r="225" spans="3:3" ht="15" customHeight="1" x14ac:dyDescent="0.2"/>
    <row r="226" spans="3:3" ht="15" customHeight="1" x14ac:dyDescent="0.2"/>
    <row r="227" spans="3:3" ht="15" customHeight="1" x14ac:dyDescent="0.2"/>
    <row r="228" spans="3:3" ht="15" customHeight="1" x14ac:dyDescent="0.2"/>
    <row r="229" spans="3:3" ht="15" customHeight="1" x14ac:dyDescent="0.2"/>
    <row r="230" spans="3:3" ht="15" customHeight="1" x14ac:dyDescent="0.2"/>
    <row r="231" spans="3:3" ht="15" customHeight="1" x14ac:dyDescent="0.2"/>
    <row r="232" spans="3:3" ht="15" customHeight="1" x14ac:dyDescent="0.2"/>
    <row r="233" spans="3:3" ht="15" customHeight="1" x14ac:dyDescent="0.2"/>
    <row r="234" spans="3:3" ht="15" customHeight="1" x14ac:dyDescent="0.2">
      <c r="C234" s="3"/>
    </row>
    <row r="272" spans="3:3" x14ac:dyDescent="0.2">
      <c r="C272" s="1"/>
    </row>
    <row r="274" spans="3:7" ht="16" x14ac:dyDescent="0.2">
      <c r="F274" s="4"/>
    </row>
    <row r="275" spans="3:7" ht="16" x14ac:dyDescent="0.2">
      <c r="D275" s="4"/>
    </row>
    <row r="276" spans="3:7" ht="16" x14ac:dyDescent="0.2">
      <c r="C276" s="4"/>
      <c r="G276" s="4"/>
    </row>
    <row r="282" spans="3:7" x14ac:dyDescent="0.2">
      <c r="C282" s="2"/>
    </row>
    <row r="308" spans="3:7" x14ac:dyDescent="0.2">
      <c r="D308" s="1"/>
      <c r="F308" s="1"/>
    </row>
    <row r="312" spans="3:7" x14ac:dyDescent="0.2">
      <c r="C312" s="1"/>
    </row>
    <row r="313" spans="3:7" x14ac:dyDescent="0.2">
      <c r="G313" s="1"/>
    </row>
  </sheetData>
  <sheetProtection sheet="1" objects="1" scenarios="1"/>
  <mergeCells count="1">
    <mergeCell ref="F11:N11"/>
  </mergeCells>
  <pageMargins left="0.7" right="0.7" top="0.75" bottom="0.75" header="0.3" footer="0.3"/>
  <pageSetup paperSize="9" orientation="portrait"/>
  <drawing r:id="rId1"/>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CFCF9F-CAC6-5144-9ABC-AEC5E79CBE41}">
  <dimension ref="C62:Q64"/>
  <sheetViews>
    <sheetView showGridLines="0" topLeftCell="A34" workbookViewId="0">
      <selection activeCell="B12" sqref="B12"/>
    </sheetView>
  </sheetViews>
  <sheetFormatPr baseColWidth="10" defaultRowHeight="15" x14ac:dyDescent="0.2"/>
  <sheetData>
    <row r="62" spans="3:17" x14ac:dyDescent="0.2">
      <c r="C62" s="10">
        <v>1.7689999999999999</v>
      </c>
      <c r="D62" s="54" t="s">
        <v>40</v>
      </c>
      <c r="E62" s="11"/>
      <c r="G62" s="10">
        <v>3.5510000000000002</v>
      </c>
      <c r="H62" s="54" t="s">
        <v>40</v>
      </c>
      <c r="I62" s="11"/>
      <c r="K62" s="10">
        <v>7.1550000000000002</v>
      </c>
      <c r="L62" s="54" t="s">
        <v>40</v>
      </c>
      <c r="M62" s="11"/>
      <c r="O62" s="10">
        <v>16.689</v>
      </c>
      <c r="P62" s="54" t="s">
        <v>40</v>
      </c>
      <c r="Q62" s="11"/>
    </row>
    <row r="63" spans="3:17" x14ac:dyDescent="0.2">
      <c r="C63" s="13">
        <v>3630</v>
      </c>
      <c r="D63" t="s">
        <v>41</v>
      </c>
      <c r="E63" s="6"/>
      <c r="G63" s="13">
        <v>3130</v>
      </c>
      <c r="H63" t="s">
        <v>41</v>
      </c>
      <c r="I63" s="6"/>
      <c r="K63" s="13">
        <v>5268</v>
      </c>
      <c r="L63" t="s">
        <v>41</v>
      </c>
      <c r="M63" s="6"/>
      <c r="O63" s="13">
        <v>4806</v>
      </c>
      <c r="P63" t="s">
        <v>41</v>
      </c>
      <c r="Q63" s="6"/>
    </row>
    <row r="64" spans="3:17" x14ac:dyDescent="0.2">
      <c r="C64" s="15">
        <v>422000</v>
      </c>
      <c r="D64" s="55" t="s">
        <v>42</v>
      </c>
      <c r="E64" s="12"/>
      <c r="G64" s="15">
        <v>671000</v>
      </c>
      <c r="H64" s="55" t="s">
        <v>42</v>
      </c>
      <c r="I64" s="12"/>
      <c r="K64" s="15">
        <v>1070000</v>
      </c>
      <c r="L64" s="55" t="s">
        <v>42</v>
      </c>
      <c r="M64" s="12"/>
      <c r="O64" s="15">
        <v>181300</v>
      </c>
      <c r="P64" s="55" t="s">
        <v>42</v>
      </c>
      <c r="Q64" s="12"/>
    </row>
  </sheetData>
  <sheetProtection sheet="1" objects="1" scenarios="1"/>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TotalTime>0</TotalTime>
  <Application>Microsoft Macintosh Excel</Application>
  <DocSecurity>0</DocSecurity>
  <ScaleCrop>false</ScaleCrop>
  <HeadingPairs>
    <vt:vector size="2" baseType="variant">
      <vt:variant>
        <vt:lpstr>Worksheets</vt:lpstr>
      </vt:variant>
      <vt:variant>
        <vt:i4>3</vt:i4>
      </vt:variant>
    </vt:vector>
  </HeadingPairs>
  <TitlesOfParts>
    <vt:vector size="3" baseType="lpstr">
      <vt:lpstr>Introduction</vt:lpstr>
      <vt:lpstr>Jupiter Moons</vt:lpstr>
      <vt:lpstr>Background</vt:lpstr>
    </vt:vector>
  </TitlesOfParts>
  <Manager/>
  <Company>Astronomy Morsels</Company>
  <LinksUpToDate>false</LinksUpToDate>
  <SharedDoc>false</SharedDoc>
  <HyperlinkBase>www.astronomy-morsels.ch</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Jupiter Moons</dc:title>
  <dc:subject/>
  <dc:creator>Anton Viola</dc:creator>
  <cp:keywords/>
  <dc:description/>
  <cp:lastModifiedBy>Anton Viola</cp:lastModifiedBy>
  <dcterms:created xsi:type="dcterms:W3CDTF">2009-01-01T15:24:05Z</dcterms:created>
  <dcterms:modified xsi:type="dcterms:W3CDTF">2024-05-06T08:22:36Z</dcterms:modified>
  <cp:category/>
</cp:coreProperties>
</file>