
<file path=[Content_Types].xml><?xml version="1.0" encoding="utf-8"?>
<Types xmlns="http://schemas.openxmlformats.org/package/2006/content-types">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codeName="ThisWorkbook"/>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FF61D223-822B-4141-AE69-02FB2510EF2E}" xr6:coauthVersionLast="47" xr6:coauthVersionMax="47" xr10:uidLastSave="{00000000-0000-0000-0000-000000000000}"/>
  <bookViews>
    <workbookView xWindow="2860" yWindow="5040" windowWidth="48340" windowHeight="20940" xr2:uid="{5604B167-511D-8C41-BB01-DEB117AC2E44}"/>
  </bookViews>
  <sheets>
    <sheet name="Introduction" sheetId="41" r:id="rId1"/>
    <sheet name="Distances" sheetId="47" r:id="rId2"/>
    <sheet name="Peri-Aphelion, Peri-Apogee" sheetId="42" r:id="rId3"/>
    <sheet name="Background" sheetId="46" r:id="rId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8" i="42" l="1"/>
  <c r="X9" i="42"/>
  <c r="X10" i="42"/>
  <c r="X11" i="42"/>
  <c r="X12" i="42"/>
  <c r="X13" i="42"/>
  <c r="X14" i="42"/>
  <c r="X15" i="42"/>
  <c r="X16" i="42"/>
  <c r="X17" i="42"/>
  <c r="X18" i="42"/>
  <c r="X19" i="42"/>
  <c r="X20" i="42"/>
  <c r="X21" i="42"/>
  <c r="X22" i="42"/>
  <c r="X23" i="42"/>
  <c r="X24" i="42"/>
  <c r="X25" i="42"/>
  <c r="X26" i="42"/>
  <c r="X27" i="42"/>
  <c r="X28" i="42"/>
  <c r="X29" i="42"/>
  <c r="X30" i="42"/>
  <c r="X31" i="42"/>
  <c r="X32" i="42"/>
  <c r="X33" i="42"/>
  <c r="X34" i="42"/>
  <c r="X35" i="42"/>
  <c r="X36" i="42"/>
  <c r="X37" i="42"/>
  <c r="Y8" i="42"/>
  <c r="Y9" i="42"/>
  <c r="X7" i="42"/>
  <c r="X6" i="42"/>
  <c r="U2" i="42"/>
  <c r="C7" i="47"/>
  <c r="C9" i="47" s="1"/>
  <c r="R6" i="47" l="1"/>
  <c r="R7" i="47" l="1"/>
  <c r="R8" i="47" l="1"/>
  <c r="R9" i="47" l="1"/>
  <c r="R10" i="47" l="1"/>
  <c r="R11" i="47" l="1"/>
  <c r="R12" i="47" l="1"/>
  <c r="R13" i="47" l="1"/>
  <c r="R14" i="47" l="1"/>
  <c r="R15" i="47" l="1"/>
  <c r="W2" i="47"/>
  <c r="C9" i="42"/>
  <c r="C8" i="42"/>
  <c r="C5" i="42"/>
  <c r="S6" i="47" l="1"/>
  <c r="S12" i="47"/>
  <c r="S7" i="47"/>
  <c r="S8" i="47"/>
  <c r="S15" i="47"/>
  <c r="S9" i="47"/>
  <c r="S10" i="47"/>
  <c r="S11" i="47"/>
  <c r="S13" i="47"/>
  <c r="S14" i="47"/>
  <c r="S5" i="47"/>
  <c r="R16" i="47"/>
  <c r="S16" i="47" s="1"/>
  <c r="C5" i="47"/>
  <c r="C6" i="42"/>
  <c r="C7" i="42" s="1"/>
  <c r="R17" i="47" l="1"/>
  <c r="S17" i="47" s="1"/>
  <c r="C6" i="47"/>
  <c r="C10" i="42"/>
  <c r="C11" i="42" l="1"/>
  <c r="O6" i="42"/>
  <c r="R18" i="47"/>
  <c r="S18" i="47" s="1"/>
  <c r="P6" i="42" l="1"/>
  <c r="O7" i="42"/>
  <c r="O9" i="42" s="1"/>
  <c r="O10" i="42"/>
  <c r="V11" i="47"/>
  <c r="W15" i="47"/>
  <c r="V6" i="47"/>
  <c r="W11" i="47"/>
  <c r="W6" i="47"/>
  <c r="V16" i="47"/>
  <c r="W16" i="47"/>
  <c r="V7" i="47"/>
  <c r="W7" i="47"/>
  <c r="V14" i="47"/>
  <c r="V8" i="47"/>
  <c r="W14" i="47"/>
  <c r="W8" i="47"/>
  <c r="V9" i="47"/>
  <c r="W9" i="47"/>
  <c r="V15" i="47"/>
  <c r="V10" i="47"/>
  <c r="W10" i="47"/>
  <c r="V12" i="47"/>
  <c r="W12" i="47"/>
  <c r="V13" i="47"/>
  <c r="W13" i="47"/>
  <c r="V17" i="47"/>
  <c r="W17" i="47"/>
  <c r="V18" i="47"/>
  <c r="W18" i="47"/>
  <c r="W5" i="47"/>
  <c r="V5" i="47"/>
  <c r="R19" i="47"/>
  <c r="S10" i="42" l="1"/>
  <c r="S13" i="42"/>
  <c r="S11" i="42"/>
  <c r="O11" i="42"/>
  <c r="O8" i="42"/>
  <c r="P7" i="42"/>
  <c r="P8" i="42" s="1"/>
  <c r="T12" i="47"/>
  <c r="T15" i="47"/>
  <c r="U15" i="47" s="1"/>
  <c r="T6" i="47"/>
  <c r="U6" i="47" s="1"/>
  <c r="T8" i="47"/>
  <c r="U8" i="47" s="1"/>
  <c r="S19" i="47"/>
  <c r="W19" i="47"/>
  <c r="V19" i="47"/>
  <c r="T17" i="47"/>
  <c r="U12" i="47"/>
  <c r="T14" i="47"/>
  <c r="T11" i="47"/>
  <c r="T9" i="47"/>
  <c r="U9" i="47" s="1"/>
  <c r="T7" i="47"/>
  <c r="T10" i="47"/>
  <c r="T16" i="47"/>
  <c r="T18" i="47"/>
  <c r="T13" i="47"/>
  <c r="T5" i="47"/>
  <c r="U5" i="47" s="1"/>
  <c r="R20" i="47"/>
  <c r="P9" i="42" l="1"/>
  <c r="P11" i="42"/>
  <c r="P10" i="42"/>
  <c r="R34" i="42"/>
  <c r="R37" i="42"/>
  <c r="R53" i="42"/>
  <c r="R9" i="42"/>
  <c r="R38" i="42"/>
  <c r="R63" i="42"/>
  <c r="R22" i="42"/>
  <c r="R47" i="42"/>
  <c r="R25" i="42"/>
  <c r="R31" i="42"/>
  <c r="R14" i="42"/>
  <c r="R36" i="42"/>
  <c r="R65" i="42"/>
  <c r="R59" i="42"/>
  <c r="R20" i="42"/>
  <c r="R49" i="42"/>
  <c r="R27" i="42"/>
  <c r="R33" i="42"/>
  <c r="R58" i="42"/>
  <c r="R26" i="42"/>
  <c r="R39" i="42"/>
  <c r="R23" i="42"/>
  <c r="R60" i="42"/>
  <c r="R61" i="42"/>
  <c r="R45" i="42"/>
  <c r="R43" i="42"/>
  <c r="R29" i="42"/>
  <c r="R19" i="42"/>
  <c r="R54" i="42"/>
  <c r="R21" i="42"/>
  <c r="R50" i="42"/>
  <c r="R57" i="42"/>
  <c r="R18" i="42"/>
  <c r="R44" i="42"/>
  <c r="R28" i="42"/>
  <c r="R52" i="42"/>
  <c r="R40" i="42"/>
  <c r="R7" i="42"/>
  <c r="R17" i="42"/>
  <c r="R51" i="42"/>
  <c r="R30" i="42"/>
  <c r="R6" i="42"/>
  <c r="R64" i="42"/>
  <c r="R41" i="42"/>
  <c r="R48" i="42"/>
  <c r="R8" i="42"/>
  <c r="R16" i="42"/>
  <c r="R15" i="42"/>
  <c r="R42" i="42"/>
  <c r="R12" i="42"/>
  <c r="R56" i="42"/>
  <c r="R46" i="42"/>
  <c r="R55" i="42"/>
  <c r="R62" i="42"/>
  <c r="R35" i="42"/>
  <c r="R24" i="42"/>
  <c r="R32" i="42"/>
  <c r="R11" i="42"/>
  <c r="R13" i="42"/>
  <c r="R10" i="42"/>
  <c r="Q11" i="47"/>
  <c r="U11" i="47"/>
  <c r="U18" i="47"/>
  <c r="Q7" i="47"/>
  <c r="U7" i="47"/>
  <c r="U13" i="47"/>
  <c r="Q13" i="47"/>
  <c r="Q12" i="47"/>
  <c r="T19" i="47"/>
  <c r="Q8" i="47"/>
  <c r="U16" i="47"/>
  <c r="Q16" i="47"/>
  <c r="S20" i="47"/>
  <c r="V20" i="47"/>
  <c r="W20" i="47"/>
  <c r="Q15" i="47"/>
  <c r="Q14" i="47"/>
  <c r="U14" i="47"/>
  <c r="U17" i="47"/>
  <c r="Q17" i="47"/>
  <c r="Q9" i="47"/>
  <c r="Q10" i="47"/>
  <c r="U10" i="47"/>
  <c r="Q6" i="47"/>
  <c r="R21" i="47"/>
  <c r="J6" i="42"/>
  <c r="R66" i="42" l="1"/>
  <c r="O12" i="42" s="1"/>
  <c r="X38" i="42"/>
  <c r="P12" i="42" s="1"/>
  <c r="T20" i="47"/>
  <c r="Q19" i="47" s="1"/>
  <c r="S21" i="47"/>
  <c r="W21" i="47"/>
  <c r="V21" i="47"/>
  <c r="U19" i="47"/>
  <c r="U20" i="47"/>
  <c r="Q18" i="47"/>
  <c r="R22" i="47"/>
  <c r="J7" i="42"/>
  <c r="K6" i="42"/>
  <c r="K7" i="42" s="1"/>
  <c r="P36" i="42" l="1"/>
  <c r="P17" i="42" s="1"/>
  <c r="P18" i="42" s="1"/>
  <c r="P13" i="42"/>
  <c r="P20" i="42" s="1"/>
  <c r="P21" i="42" s="1"/>
  <c r="P22" i="42" s="1"/>
  <c r="P23" i="42" s="1"/>
  <c r="P16" i="42" s="1"/>
  <c r="O36" i="42"/>
  <c r="O13" i="42"/>
  <c r="O20" i="42" s="1"/>
  <c r="O21" i="42" s="1"/>
  <c r="O22" i="42" s="1"/>
  <c r="O23" i="42" s="1"/>
  <c r="S22" i="47"/>
  <c r="V22" i="47"/>
  <c r="W22" i="47"/>
  <c r="T21" i="47"/>
  <c r="R23" i="47"/>
  <c r="K8" i="42"/>
  <c r="K15" i="42" s="1"/>
  <c r="K16" i="42" s="1"/>
  <c r="K17" i="42" s="1"/>
  <c r="K18" i="42" s="1"/>
  <c r="K31" i="42"/>
  <c r="J31" i="42"/>
  <c r="J8" i="42"/>
  <c r="J15" i="42" s="1"/>
  <c r="J16" i="42" s="1"/>
  <c r="J17" i="42" s="1"/>
  <c r="J18" i="42" s="1"/>
  <c r="P19" i="42" l="1"/>
  <c r="P15" i="42"/>
  <c r="P14" i="42" s="1"/>
  <c r="D20" i="42" s="1"/>
  <c r="O16" i="42"/>
  <c r="O15" i="42"/>
  <c r="O14" i="42" s="1"/>
  <c r="D19" i="42" s="1"/>
  <c r="O19" i="42"/>
  <c r="O17" i="42"/>
  <c r="E20" i="42"/>
  <c r="T22" i="47"/>
  <c r="Q21" i="47" s="1"/>
  <c r="Q20" i="47"/>
  <c r="S23" i="47"/>
  <c r="W23" i="47"/>
  <c r="V23" i="47"/>
  <c r="U21" i="47"/>
  <c r="R24" i="47"/>
  <c r="K12" i="42"/>
  <c r="K13" i="42" s="1"/>
  <c r="K14" i="42"/>
  <c r="J10" i="42"/>
  <c r="J9" i="42" s="1"/>
  <c r="J11" i="42"/>
  <c r="J14" i="42"/>
  <c r="J12" i="42"/>
  <c r="J13" i="42"/>
  <c r="K11" i="42"/>
  <c r="K10" i="42"/>
  <c r="K9" i="42" s="1"/>
  <c r="O18" i="42" l="1"/>
  <c r="E19" i="42"/>
  <c r="U22" i="47"/>
  <c r="S24" i="47"/>
  <c r="W24" i="47"/>
  <c r="V24" i="47"/>
  <c r="T23" i="47"/>
  <c r="R25" i="47"/>
  <c r="D17" i="42"/>
  <c r="D18" i="42"/>
  <c r="E18" i="42"/>
  <c r="E17" i="42"/>
  <c r="T24" i="47" l="1"/>
  <c r="S25" i="47"/>
  <c r="V25" i="47"/>
  <c r="W25" i="47"/>
  <c r="Q23" i="47"/>
  <c r="Q22" i="47"/>
  <c r="U24" i="47"/>
  <c r="U23" i="47"/>
  <c r="R26" i="47"/>
  <c r="S26" i="47" l="1"/>
  <c r="V26" i="47"/>
  <c r="W26" i="47"/>
  <c r="T25" i="47"/>
  <c r="U25" i="47" s="1"/>
  <c r="R27" i="47"/>
  <c r="T26" i="47" l="1"/>
  <c r="U26" i="47" s="1"/>
  <c r="Q24" i="47"/>
  <c r="S27" i="47"/>
  <c r="W27" i="47"/>
  <c r="V27" i="47"/>
  <c r="R28" i="47"/>
  <c r="T27" i="47" l="1"/>
  <c r="Q25" i="47"/>
  <c r="S28" i="47"/>
  <c r="W28" i="47"/>
  <c r="V28" i="47"/>
  <c r="U27" i="47"/>
  <c r="Q26" i="47"/>
  <c r="R29" i="47"/>
  <c r="T28" i="47" l="1"/>
  <c r="Q27" i="47" s="1"/>
  <c r="S29" i="47"/>
  <c r="V29" i="47"/>
  <c r="W29" i="47"/>
  <c r="U28" i="47"/>
  <c r="R30" i="47"/>
  <c r="T29" i="47" l="1"/>
  <c r="Q28" i="47" s="1"/>
  <c r="S30" i="47"/>
  <c r="W30" i="47"/>
  <c r="V30" i="47"/>
  <c r="R31" i="47"/>
  <c r="U29" i="47" l="1"/>
  <c r="T30" i="47"/>
  <c r="Q29" i="47" s="1"/>
  <c r="S31" i="47"/>
  <c r="V31" i="47"/>
  <c r="W31" i="47"/>
  <c r="R32" i="47"/>
  <c r="U30" i="47" l="1"/>
  <c r="T31" i="47"/>
  <c r="Q30" i="47" s="1"/>
  <c r="S32" i="47"/>
  <c r="W32" i="47"/>
  <c r="V32" i="47"/>
  <c r="R33" i="47"/>
  <c r="U31" i="47" l="1"/>
  <c r="T32" i="47"/>
  <c r="Q31" i="47" s="1"/>
  <c r="S33" i="47"/>
  <c r="V33" i="47"/>
  <c r="W33" i="47"/>
  <c r="R34" i="47"/>
  <c r="U32" i="47" l="1"/>
  <c r="T33" i="47"/>
  <c r="U33" i="47" s="1"/>
  <c r="S34" i="47"/>
  <c r="W34" i="47"/>
  <c r="V34" i="47"/>
  <c r="R35" i="47"/>
  <c r="Q32" i="47" l="1"/>
  <c r="S35" i="47"/>
  <c r="V35" i="47"/>
  <c r="W35" i="47"/>
  <c r="T34" i="47"/>
  <c r="U34" i="47" s="1"/>
  <c r="R36" i="47"/>
  <c r="T35" i="47" l="1"/>
  <c r="S36" i="47"/>
  <c r="W36" i="47"/>
  <c r="V36" i="47"/>
  <c r="Q33" i="47"/>
  <c r="Q34" i="47"/>
  <c r="U35" i="47"/>
  <c r="R37" i="47"/>
  <c r="S37" i="47" l="1"/>
  <c r="W37" i="47"/>
  <c r="V37" i="47"/>
  <c r="T36" i="47"/>
  <c r="R38" i="47"/>
  <c r="S38" i="47" l="1"/>
  <c r="V38" i="47"/>
  <c r="W38" i="47"/>
  <c r="U36" i="47"/>
  <c r="Q35" i="47"/>
  <c r="T37" i="47"/>
  <c r="U37" i="47" s="1"/>
  <c r="R39" i="47"/>
  <c r="S39" i="47" l="1"/>
  <c r="W39" i="47"/>
  <c r="V39" i="47"/>
  <c r="Q36" i="47"/>
  <c r="T38" i="47"/>
  <c r="R40" i="47"/>
  <c r="U38" i="47" l="1"/>
  <c r="S40" i="47"/>
  <c r="W40" i="47"/>
  <c r="V40" i="47"/>
  <c r="Q37" i="47"/>
  <c r="T39" i="47"/>
  <c r="R41" i="47"/>
  <c r="T40" i="47" l="1"/>
  <c r="Q39" i="47" s="1"/>
  <c r="U39" i="47"/>
  <c r="Q38" i="47"/>
  <c r="S41" i="47"/>
  <c r="V41" i="47"/>
  <c r="W41" i="47"/>
  <c r="R42" i="47"/>
  <c r="U40" i="47" l="1"/>
  <c r="S42" i="47"/>
  <c r="W42" i="47"/>
  <c r="V42" i="47"/>
  <c r="T41" i="47"/>
  <c r="Q40" i="47" s="1"/>
  <c r="R43" i="47"/>
  <c r="U41" i="47" l="1"/>
  <c r="T42" i="47"/>
  <c r="U42" i="47" s="1"/>
  <c r="S43" i="47"/>
  <c r="V43" i="47"/>
  <c r="W43" i="47"/>
  <c r="R44" i="47"/>
  <c r="S44" i="47" l="1"/>
  <c r="W44" i="47"/>
  <c r="V44" i="47"/>
  <c r="T43" i="47"/>
  <c r="U43" i="47" s="1"/>
  <c r="Q41" i="47"/>
  <c r="R45" i="47"/>
  <c r="T44" i="47" l="1"/>
  <c r="U44" i="47" s="1"/>
  <c r="S45" i="47"/>
  <c r="W45" i="47"/>
  <c r="V45" i="47"/>
  <c r="R46" i="47"/>
  <c r="Q42" i="47"/>
  <c r="Q43" i="47" l="1"/>
  <c r="T45" i="47"/>
  <c r="U45" i="47" s="1"/>
  <c r="S46" i="47"/>
  <c r="V46" i="47"/>
  <c r="W46" i="47"/>
  <c r="R47" i="47"/>
  <c r="T46" i="47" l="1"/>
  <c r="U46" i="47" s="1"/>
  <c r="S47" i="47"/>
  <c r="W47" i="47"/>
  <c r="V47" i="47"/>
  <c r="R48" i="47"/>
  <c r="Q45" i="47"/>
  <c r="Q44" i="47"/>
  <c r="S48" i="47" l="1"/>
  <c r="V48" i="47"/>
  <c r="W48" i="47"/>
  <c r="T47" i="47"/>
  <c r="Q46" i="47" s="1"/>
  <c r="R49" i="47"/>
  <c r="T48" i="47" l="1"/>
  <c r="U48" i="47" s="1"/>
  <c r="U47" i="47"/>
  <c r="S49" i="47"/>
  <c r="W49" i="47"/>
  <c r="V49" i="47"/>
  <c r="R50" i="47"/>
  <c r="T49" i="47" l="1"/>
  <c r="U49" i="47" s="1"/>
  <c r="S50" i="47"/>
  <c r="V50" i="47"/>
  <c r="W50" i="47"/>
  <c r="Q47" i="47"/>
  <c r="R51" i="47"/>
  <c r="T50" i="47" l="1"/>
  <c r="U50" i="47" s="1"/>
  <c r="S51" i="47"/>
  <c r="W51" i="47"/>
  <c r="V51" i="47"/>
  <c r="R52" i="47"/>
  <c r="Q48" i="47"/>
  <c r="Q49" i="47" l="1"/>
  <c r="T51" i="47"/>
  <c r="U51" i="47" s="1"/>
  <c r="S52" i="47"/>
  <c r="V52" i="47"/>
  <c r="W52" i="47"/>
  <c r="R53" i="47"/>
  <c r="T52" i="47" l="1"/>
  <c r="U52" i="47" s="1"/>
  <c r="S53" i="47"/>
  <c r="V53" i="47"/>
  <c r="W53" i="47"/>
  <c r="Q50" i="47"/>
  <c r="R54" i="47"/>
  <c r="Q51" i="47" l="1"/>
  <c r="T53" i="47"/>
  <c r="U53" i="47" s="1"/>
  <c r="S54" i="47"/>
  <c r="V54" i="47"/>
  <c r="W54" i="47"/>
  <c r="R55" i="47"/>
  <c r="Q52" i="47" l="1"/>
  <c r="S55" i="47"/>
  <c r="V55" i="47"/>
  <c r="W55" i="47"/>
  <c r="T54" i="47"/>
  <c r="R56" i="47"/>
  <c r="S56" i="47" l="1"/>
  <c r="W56" i="47"/>
  <c r="V56" i="47"/>
  <c r="T55" i="47"/>
  <c r="Q54" i="47" s="1"/>
  <c r="U54" i="47"/>
  <c r="Q53" i="47"/>
  <c r="R57" i="47"/>
  <c r="U55" i="47" l="1"/>
  <c r="S57" i="47"/>
  <c r="V57" i="47"/>
  <c r="W57" i="47"/>
  <c r="T56" i="47"/>
  <c r="U56" i="47" s="1"/>
  <c r="R58" i="47"/>
  <c r="S58" i="47" l="1"/>
  <c r="W58" i="47"/>
  <c r="V58" i="47"/>
  <c r="T57" i="47"/>
  <c r="U57" i="47" s="1"/>
  <c r="Q55" i="47"/>
  <c r="R59" i="47"/>
  <c r="T58" i="47" l="1"/>
  <c r="U58" i="47" s="1"/>
  <c r="S59" i="47"/>
  <c r="V59" i="47"/>
  <c r="W59" i="47"/>
  <c r="Q56" i="47"/>
  <c r="R60" i="47"/>
  <c r="S60" i="47" l="1"/>
  <c r="W60" i="47"/>
  <c r="V60" i="47"/>
  <c r="T59" i="47"/>
  <c r="U59" i="47" s="1"/>
  <c r="Q57" i="47"/>
  <c r="R61" i="47"/>
  <c r="Q58" i="47" l="1"/>
  <c r="T60" i="47"/>
  <c r="U60" i="47" s="1"/>
  <c r="S61" i="47"/>
  <c r="W61" i="47"/>
  <c r="V61" i="47"/>
  <c r="R62" i="47"/>
  <c r="T61" i="47" l="1"/>
  <c r="U61" i="47" s="1"/>
  <c r="S62" i="47"/>
  <c r="V62" i="47"/>
  <c r="W62" i="47"/>
  <c r="Q59" i="47"/>
  <c r="R63" i="47"/>
  <c r="S63" i="47" l="1"/>
  <c r="V63" i="47"/>
  <c r="W63" i="47"/>
  <c r="T62" i="47"/>
  <c r="U62" i="47" s="1"/>
  <c r="R64" i="47"/>
  <c r="Q60" i="47"/>
  <c r="T63" i="47" l="1"/>
  <c r="U63" i="47" s="1"/>
  <c r="S64" i="47"/>
  <c r="W64" i="47"/>
  <c r="V64" i="47"/>
  <c r="Q61" i="47"/>
  <c r="R65" i="47"/>
  <c r="T64" i="47" l="1"/>
  <c r="U64" i="47" s="1"/>
  <c r="S65" i="47"/>
  <c r="W65" i="47"/>
  <c r="V65" i="47"/>
  <c r="R66" i="47"/>
  <c r="Q62" i="47"/>
  <c r="T65" i="47" l="1"/>
  <c r="U65" i="47" s="1"/>
  <c r="S66" i="47"/>
  <c r="W66" i="47"/>
  <c r="V66" i="47"/>
  <c r="Q63" i="47"/>
  <c r="R67" i="47"/>
  <c r="Q64" i="47"/>
  <c r="T66" i="47" l="1"/>
  <c r="U66" i="47" s="1"/>
  <c r="S67" i="47"/>
  <c r="V67" i="47"/>
  <c r="W67" i="47"/>
  <c r="Q65" i="47"/>
  <c r="R68" i="47"/>
  <c r="T67" i="47" l="1"/>
  <c r="S68" i="47"/>
  <c r="W68" i="47"/>
  <c r="V68" i="47"/>
  <c r="U67" i="47"/>
  <c r="R69" i="47"/>
  <c r="S69" i="47" l="1"/>
  <c r="W69" i="47"/>
  <c r="V69" i="47"/>
  <c r="T68" i="47"/>
  <c r="U68" i="47" s="1"/>
  <c r="Q66" i="47"/>
  <c r="R70" i="47"/>
  <c r="S70" i="47" l="1"/>
  <c r="W70" i="47"/>
  <c r="V70" i="47"/>
  <c r="T69" i="47"/>
  <c r="U69" i="47" s="1"/>
  <c r="Q67" i="47"/>
  <c r="R71" i="47"/>
  <c r="T70" i="47" l="1"/>
  <c r="U70" i="47" s="1"/>
  <c r="S71" i="47"/>
  <c r="V71" i="47"/>
  <c r="W71" i="47"/>
  <c r="Q68" i="47"/>
  <c r="R72" i="47"/>
  <c r="S72" i="47" l="1"/>
  <c r="W72" i="47"/>
  <c r="V72" i="47"/>
  <c r="T71" i="47"/>
  <c r="U71" i="47" s="1"/>
  <c r="R73" i="47"/>
  <c r="Q69" i="47"/>
  <c r="S73" i="47" l="1"/>
  <c r="V73" i="47"/>
  <c r="W73" i="47"/>
  <c r="T72" i="47"/>
  <c r="U72" i="47" s="1"/>
  <c r="R74" i="47"/>
  <c r="Q70" i="47"/>
  <c r="Q71" i="47" l="1"/>
  <c r="T73" i="47"/>
  <c r="U73" i="47" s="1"/>
  <c r="S74" i="47"/>
  <c r="V74" i="47"/>
  <c r="W74" i="47"/>
  <c r="R75" i="47"/>
  <c r="T74" i="47" l="1"/>
  <c r="Q72" i="47"/>
  <c r="S75" i="47"/>
  <c r="W75" i="47"/>
  <c r="V75" i="47"/>
  <c r="U74" i="47"/>
  <c r="R76" i="47"/>
  <c r="S76" i="47" l="1"/>
  <c r="V76" i="47"/>
  <c r="W76" i="47"/>
  <c r="T75" i="47"/>
  <c r="U75" i="47" s="1"/>
  <c r="Q73" i="47"/>
  <c r="R77" i="47"/>
  <c r="T76" i="47" l="1"/>
  <c r="S77" i="47"/>
  <c r="W77" i="47"/>
  <c r="V77" i="47"/>
  <c r="U76" i="47"/>
  <c r="Q74" i="47"/>
  <c r="Q75" i="47"/>
  <c r="R78" i="47"/>
  <c r="S78" i="47" l="1"/>
  <c r="V78" i="47"/>
  <c r="W78" i="47"/>
  <c r="T77" i="47"/>
  <c r="U77" i="47" s="1"/>
  <c r="R79" i="47"/>
  <c r="Q76" i="47" l="1"/>
  <c r="T78" i="47"/>
  <c r="U78" i="47" s="1"/>
  <c r="S79" i="47"/>
  <c r="W79" i="47"/>
  <c r="V79" i="47"/>
  <c r="R80" i="47"/>
  <c r="S80" i="47" l="1"/>
  <c r="V80" i="47"/>
  <c r="W80" i="47"/>
  <c r="T79" i="47"/>
  <c r="U79" i="47" s="1"/>
  <c r="Q77" i="47"/>
  <c r="R81" i="47"/>
  <c r="Q78" i="47" l="1"/>
  <c r="S81" i="47"/>
  <c r="V81" i="47"/>
  <c r="W81" i="47"/>
  <c r="T80" i="47"/>
  <c r="U80" i="47" s="1"/>
  <c r="R82" i="47"/>
  <c r="Q79" i="47" l="1"/>
  <c r="T81" i="47"/>
  <c r="U81" i="47" s="1"/>
  <c r="S82" i="47"/>
  <c r="V82" i="47"/>
  <c r="W82" i="47"/>
  <c r="R83" i="47"/>
  <c r="Q80" i="47" l="1"/>
  <c r="T82" i="47"/>
  <c r="U82" i="47" s="1"/>
  <c r="S83" i="47"/>
  <c r="V83" i="47"/>
  <c r="W83" i="47"/>
  <c r="R84" i="47"/>
  <c r="T83" i="47" l="1"/>
  <c r="S84" i="47"/>
  <c r="V84" i="47"/>
  <c r="W84" i="47"/>
  <c r="U83" i="47"/>
  <c r="Q81" i="47"/>
  <c r="R85" i="47"/>
  <c r="S85" i="47" l="1"/>
  <c r="V85" i="47"/>
  <c r="W85" i="47"/>
  <c r="T84" i="47"/>
  <c r="U84" i="47" s="1"/>
  <c r="R86" i="47"/>
  <c r="Q82" i="47"/>
  <c r="T85" i="47" l="1"/>
  <c r="U85" i="47" s="1"/>
  <c r="S86" i="47"/>
  <c r="V86" i="47"/>
  <c r="W86" i="47"/>
  <c r="R87" i="47"/>
  <c r="Q83" i="47"/>
  <c r="Q84" i="47" l="1"/>
  <c r="T86" i="47"/>
  <c r="U86" i="47" s="1"/>
  <c r="S87" i="47"/>
  <c r="V87" i="47"/>
  <c r="W87" i="47"/>
  <c r="R88" i="47"/>
  <c r="S88" i="47" l="1"/>
  <c r="V88" i="47"/>
  <c r="W88" i="47"/>
  <c r="T87" i="47"/>
  <c r="U87" i="47" s="1"/>
  <c r="R89" i="47"/>
  <c r="Q85" i="47"/>
  <c r="S89" i="47" l="1"/>
  <c r="W89" i="47"/>
  <c r="V89" i="47"/>
  <c r="T88" i="47"/>
  <c r="U88" i="47" s="1"/>
  <c r="R90" i="47"/>
  <c r="Q86" i="47"/>
  <c r="S90" i="47" l="1"/>
  <c r="W90" i="47"/>
  <c r="V90" i="47"/>
  <c r="T90" i="47" s="1"/>
  <c r="T89" i="47"/>
  <c r="U89" i="47" s="1"/>
  <c r="Q87" i="47"/>
  <c r="R91" i="47"/>
  <c r="S91" i="47" l="1"/>
  <c r="V91" i="47"/>
  <c r="W91" i="47"/>
  <c r="Q88" i="47"/>
  <c r="U90" i="47"/>
  <c r="R92" i="47"/>
  <c r="T91" i="47" l="1"/>
  <c r="U91" i="47" s="1"/>
  <c r="S92" i="47"/>
  <c r="V92" i="47"/>
  <c r="W92" i="47"/>
  <c r="Q90" i="47"/>
  <c r="Q89" i="47"/>
  <c r="R93" i="47"/>
  <c r="S93" i="47" l="1"/>
  <c r="W93" i="47"/>
  <c r="V93" i="47"/>
  <c r="T92" i="47"/>
  <c r="U92" i="47" s="1"/>
  <c r="R94" i="47"/>
  <c r="S94" i="47" l="1"/>
  <c r="V94" i="47"/>
  <c r="W94" i="47"/>
  <c r="T93" i="47"/>
  <c r="U93" i="47" s="1"/>
  <c r="R95" i="47"/>
  <c r="Q91" i="47"/>
  <c r="T94" i="47" l="1"/>
  <c r="U94" i="47" s="1"/>
  <c r="Q92" i="47"/>
  <c r="S95" i="47"/>
  <c r="W95" i="47"/>
  <c r="V95" i="47"/>
  <c r="R96" i="47"/>
  <c r="S96" i="47" l="1"/>
  <c r="V96" i="47"/>
  <c r="W96" i="47"/>
  <c r="T95" i="47"/>
  <c r="U95" i="47" s="1"/>
  <c r="Q93" i="47"/>
  <c r="R97" i="47"/>
  <c r="S97" i="47" l="1"/>
  <c r="V97" i="47"/>
  <c r="W97" i="47"/>
  <c r="T96" i="47"/>
  <c r="U96" i="47" s="1"/>
  <c r="R98" i="47"/>
  <c r="Q94" i="47"/>
  <c r="T97" i="47" l="1"/>
  <c r="U97" i="47" s="1"/>
  <c r="S98" i="47"/>
  <c r="W98" i="47"/>
  <c r="V98" i="47"/>
  <c r="T98" i="47" s="1"/>
  <c r="U98" i="47" s="1"/>
  <c r="Q96" i="47"/>
  <c r="R99" i="47"/>
  <c r="Q95" i="47"/>
  <c r="S99" i="47" l="1"/>
  <c r="W99" i="47"/>
  <c r="V99" i="47"/>
  <c r="R100" i="47"/>
  <c r="S100" i="47" l="1"/>
  <c r="V100" i="47"/>
  <c r="W100" i="47"/>
  <c r="T99" i="47"/>
  <c r="U99" i="47" s="1"/>
  <c r="Q97" i="47"/>
  <c r="R101" i="47"/>
  <c r="T100" i="47" l="1"/>
  <c r="U100" i="47" s="1"/>
  <c r="S101" i="47"/>
  <c r="V101" i="47"/>
  <c r="W101" i="47"/>
  <c r="R102" i="47"/>
  <c r="Q99" i="47"/>
  <c r="Q98" i="47"/>
  <c r="T101" i="47" l="1"/>
  <c r="S102" i="47"/>
  <c r="V102" i="47"/>
  <c r="W102" i="47"/>
  <c r="U101" i="47"/>
  <c r="R103" i="47"/>
  <c r="T102" i="47" l="1"/>
  <c r="U102" i="47" s="1"/>
  <c r="S103" i="47"/>
  <c r="W103" i="47"/>
  <c r="V103" i="47"/>
  <c r="Q101" i="47"/>
  <c r="Q100" i="47"/>
  <c r="R104" i="47"/>
  <c r="S104" i="47" l="1"/>
  <c r="W104" i="47"/>
  <c r="V104" i="47"/>
  <c r="T103" i="47"/>
  <c r="U103" i="47" s="1"/>
  <c r="R105" i="47"/>
  <c r="T104" i="47" l="1"/>
  <c r="U104" i="47" s="1"/>
  <c r="S105" i="47"/>
  <c r="W105" i="47"/>
  <c r="V105" i="47"/>
  <c r="R106" i="47"/>
  <c r="Q102" i="47"/>
  <c r="S106" i="47" l="1"/>
  <c r="V106" i="47"/>
  <c r="W106" i="47"/>
  <c r="T105" i="47"/>
  <c r="U105" i="47" s="1"/>
  <c r="Q103" i="47"/>
  <c r="R107" i="47"/>
  <c r="T106" i="47" l="1"/>
  <c r="U106" i="47" s="1"/>
  <c r="S107" i="47"/>
  <c r="W107" i="47"/>
  <c r="V107" i="47"/>
  <c r="R108" i="47"/>
  <c r="Q104" i="47"/>
  <c r="T107" i="47" l="1"/>
  <c r="U107" i="47" s="1"/>
  <c r="S108" i="47"/>
  <c r="W108" i="47"/>
  <c r="V108" i="47"/>
  <c r="R109" i="47"/>
  <c r="Q105" i="47"/>
  <c r="Q106" i="47" l="1"/>
  <c r="S109" i="47"/>
  <c r="W109" i="47"/>
  <c r="V109" i="47"/>
  <c r="T108" i="47"/>
  <c r="Q107" i="47" s="1"/>
  <c r="R110" i="47"/>
  <c r="T109" i="47" l="1"/>
  <c r="U109" i="47" s="1"/>
  <c r="S110" i="47"/>
  <c r="W110" i="47"/>
  <c r="V110" i="47"/>
  <c r="T110" i="47" s="1"/>
  <c r="U110" i="47" s="1"/>
  <c r="U108" i="47"/>
  <c r="R111" i="47"/>
  <c r="Q108" i="47"/>
  <c r="S111" i="47" l="1"/>
  <c r="W111" i="47"/>
  <c r="V111" i="47"/>
  <c r="R112" i="47"/>
  <c r="Q109" i="47"/>
  <c r="T111" i="47" l="1"/>
  <c r="U111" i="47" s="1"/>
  <c r="S112" i="47"/>
  <c r="V112" i="47"/>
  <c r="W112" i="47"/>
  <c r="R113" i="47"/>
  <c r="S113" i="47" l="1"/>
  <c r="V113" i="47"/>
  <c r="W113" i="47"/>
  <c r="T112" i="47"/>
  <c r="U112" i="47" s="1"/>
  <c r="R114" i="47"/>
  <c r="Q110" i="47"/>
  <c r="Q111" i="47" l="1"/>
  <c r="T113" i="47"/>
  <c r="U113" i="47" s="1"/>
  <c r="S114" i="47"/>
  <c r="V114" i="47"/>
  <c r="W114" i="47"/>
  <c r="R115" i="47"/>
  <c r="S115" i="47" l="1"/>
  <c r="V115" i="47"/>
  <c r="W115" i="47"/>
  <c r="T114" i="47"/>
  <c r="U114" i="47" s="1"/>
  <c r="R116" i="47"/>
  <c r="Q112" i="47"/>
  <c r="T115" i="47" l="1"/>
  <c r="S116" i="47"/>
  <c r="W116" i="47"/>
  <c r="V116" i="47"/>
  <c r="U115" i="47"/>
  <c r="R117" i="47"/>
  <c r="Q113" i="47"/>
  <c r="S117" i="47" l="1"/>
  <c r="V117" i="47"/>
  <c r="W117" i="47"/>
  <c r="T116" i="47"/>
  <c r="U116" i="47" s="1"/>
  <c r="R118" i="47"/>
  <c r="Q114" i="47"/>
  <c r="Q115" i="47" l="1"/>
  <c r="T117" i="47"/>
  <c r="U117" i="47" s="1"/>
  <c r="S118" i="47"/>
  <c r="V118" i="47"/>
  <c r="W118" i="47"/>
  <c r="R119" i="47"/>
  <c r="T118" i="47" l="1"/>
  <c r="U118" i="47" s="1"/>
  <c r="S119" i="47"/>
  <c r="V119" i="47"/>
  <c r="W119" i="47"/>
  <c r="Q116" i="47"/>
  <c r="R120" i="47"/>
  <c r="T119" i="47" l="1"/>
  <c r="U119" i="47" s="1"/>
  <c r="S120" i="47"/>
  <c r="W120" i="47"/>
  <c r="V120" i="47"/>
  <c r="Q117" i="47"/>
  <c r="R121" i="47"/>
  <c r="Q118" i="47"/>
  <c r="T120" i="47" l="1"/>
  <c r="U120" i="47" s="1"/>
  <c r="S121" i="47"/>
  <c r="V121" i="47"/>
  <c r="W121" i="47"/>
  <c r="R122" i="47"/>
  <c r="Q119" i="47" l="1"/>
  <c r="T121" i="47"/>
  <c r="U121" i="47" s="1"/>
  <c r="S122" i="47"/>
  <c r="W122" i="47"/>
  <c r="V122" i="47"/>
  <c r="R123" i="47"/>
  <c r="Q120" i="47" l="1"/>
  <c r="T122" i="47"/>
  <c r="U122" i="47" s="1"/>
  <c r="S123" i="47"/>
  <c r="V123" i="47"/>
  <c r="W123" i="47"/>
  <c r="R124" i="47"/>
  <c r="Q121" i="47" l="1"/>
  <c r="T123" i="47"/>
  <c r="U123" i="47" s="1"/>
  <c r="S124" i="47"/>
  <c r="V124" i="47"/>
  <c r="W124" i="47"/>
  <c r="R125" i="47"/>
  <c r="T124" i="47" l="1"/>
  <c r="U124" i="47" s="1"/>
  <c r="Q122" i="47"/>
  <c r="S125" i="47"/>
  <c r="W125" i="47"/>
  <c r="V125" i="47"/>
  <c r="R126" i="47"/>
  <c r="T125" i="47" l="1"/>
  <c r="U125" i="47" s="1"/>
  <c r="S126" i="47"/>
  <c r="V126" i="47"/>
  <c r="W126" i="47"/>
  <c r="Q124" i="47"/>
  <c r="Q123" i="47"/>
  <c r="R127" i="47"/>
  <c r="S127" i="47" l="1"/>
  <c r="W127" i="47"/>
  <c r="V127" i="47"/>
  <c r="T126" i="47"/>
  <c r="U126" i="47" s="1"/>
  <c r="R128" i="47"/>
  <c r="Q125" i="47" l="1"/>
  <c r="S128" i="47"/>
  <c r="W128" i="47"/>
  <c r="V128" i="47"/>
  <c r="T127" i="47"/>
  <c r="U127" i="47" s="1"/>
  <c r="R129" i="47"/>
  <c r="T128" i="47" l="1"/>
  <c r="U128" i="47" s="1"/>
  <c r="S129" i="47"/>
  <c r="V129" i="47"/>
  <c r="W129" i="47"/>
  <c r="Q126" i="47"/>
  <c r="R130" i="47"/>
  <c r="Q127" i="47" l="1"/>
  <c r="T129" i="47"/>
  <c r="U129" i="47" s="1"/>
  <c r="S130" i="47"/>
  <c r="V130" i="47"/>
  <c r="W130" i="47"/>
  <c r="R131" i="47"/>
  <c r="S131" i="47" l="1"/>
  <c r="V131" i="47"/>
  <c r="W131" i="47"/>
  <c r="T130" i="47"/>
  <c r="U130" i="47" s="1"/>
  <c r="R132" i="47"/>
  <c r="Q128" i="47"/>
  <c r="Q129" i="47" l="1"/>
  <c r="S132" i="47"/>
  <c r="V132" i="47"/>
  <c r="W132" i="47"/>
  <c r="T131" i="47"/>
  <c r="Q130" i="47" s="1"/>
  <c r="R133" i="47"/>
  <c r="T132" i="47" l="1"/>
  <c r="U131" i="47"/>
  <c r="S133" i="47"/>
  <c r="V133" i="47"/>
  <c r="W133" i="47"/>
  <c r="U132" i="47"/>
  <c r="Q131" i="47"/>
  <c r="R134" i="47"/>
  <c r="S134" i="47" l="1"/>
  <c r="W134" i="47"/>
  <c r="V134" i="47"/>
  <c r="T133" i="47"/>
  <c r="U133" i="47" s="1"/>
  <c r="R135" i="47"/>
  <c r="Q132" i="47" l="1"/>
  <c r="S135" i="47"/>
  <c r="W135" i="47"/>
  <c r="V135" i="47"/>
  <c r="T134" i="47"/>
  <c r="U134" i="47" s="1"/>
  <c r="R136" i="47"/>
  <c r="S136" i="47" l="1"/>
  <c r="V136" i="47"/>
  <c r="W136" i="47"/>
  <c r="T135" i="47"/>
  <c r="U135" i="47" s="1"/>
  <c r="R137" i="47"/>
  <c r="Q133" i="47"/>
  <c r="T136" i="47" l="1"/>
  <c r="U136" i="47" s="1"/>
  <c r="S137" i="47"/>
  <c r="W137" i="47"/>
  <c r="V137" i="47"/>
  <c r="Q134" i="47"/>
  <c r="R138" i="47"/>
  <c r="S138" i="47" l="1"/>
  <c r="W138" i="47"/>
  <c r="V138" i="47"/>
  <c r="T137" i="47"/>
  <c r="U137" i="47" s="1"/>
  <c r="Q135" i="47"/>
  <c r="R139" i="47"/>
  <c r="Q136" i="47" l="1"/>
  <c r="S139" i="47"/>
  <c r="V139" i="47"/>
  <c r="W139" i="47"/>
  <c r="T138" i="47"/>
  <c r="U138" i="47" s="1"/>
  <c r="R140" i="47"/>
  <c r="T139" i="47" l="1"/>
  <c r="U139" i="47" s="1"/>
  <c r="Q137" i="47"/>
  <c r="S140" i="47"/>
  <c r="V140" i="47"/>
  <c r="W140" i="47"/>
  <c r="R141" i="47"/>
  <c r="T140" i="47" l="1"/>
  <c r="S141" i="47"/>
  <c r="V141" i="47"/>
  <c r="W141" i="47"/>
  <c r="U140" i="47"/>
  <c r="Q138" i="47"/>
  <c r="R142" i="47"/>
  <c r="T141" i="47" l="1"/>
  <c r="U141" i="47" s="1"/>
  <c r="S142" i="47"/>
  <c r="V142" i="47"/>
  <c r="W142" i="47"/>
  <c r="Q139" i="47"/>
  <c r="R143" i="47"/>
  <c r="Q140" i="47" l="1"/>
  <c r="S143" i="47"/>
  <c r="V143" i="47"/>
  <c r="W143" i="47"/>
  <c r="T142" i="47"/>
  <c r="U142" i="47" s="1"/>
  <c r="R144" i="47"/>
  <c r="T143" i="47" l="1"/>
  <c r="S144" i="47"/>
  <c r="V144" i="47"/>
  <c r="W144" i="47"/>
  <c r="U143" i="47"/>
  <c r="R145" i="47"/>
  <c r="Q141" i="47"/>
  <c r="S145" i="47" l="1"/>
  <c r="W145" i="47"/>
  <c r="V145" i="47"/>
  <c r="T144" i="47"/>
  <c r="U144" i="47" s="1"/>
  <c r="Q142" i="47"/>
  <c r="R146" i="47"/>
  <c r="S146" i="47" l="1"/>
  <c r="W146" i="47"/>
  <c r="V146" i="47"/>
  <c r="T145" i="47"/>
  <c r="U145" i="47" s="1"/>
  <c r="R147" i="47"/>
  <c r="Q143" i="47"/>
  <c r="Q144" i="47" l="1"/>
  <c r="T146" i="47"/>
  <c r="U146" i="47" s="1"/>
  <c r="S147" i="47"/>
  <c r="V147" i="47"/>
  <c r="W147" i="47"/>
  <c r="R148" i="47"/>
  <c r="T147" i="47" l="1"/>
  <c r="U147" i="47" s="1"/>
  <c r="S148" i="47"/>
  <c r="W148" i="47"/>
  <c r="V148" i="47"/>
  <c r="R149" i="47"/>
  <c r="Q146" i="47"/>
  <c r="Q145" i="47"/>
  <c r="T148" i="47" l="1"/>
  <c r="S149" i="47"/>
  <c r="V149" i="47"/>
  <c r="W149" i="47"/>
  <c r="U148" i="47"/>
  <c r="Q147" i="47"/>
  <c r="R150" i="47"/>
  <c r="S150" i="47" l="1"/>
  <c r="V150" i="47"/>
  <c r="W150" i="47"/>
  <c r="T149" i="47"/>
  <c r="U149" i="47" s="1"/>
  <c r="R151" i="47"/>
  <c r="Q148" i="47" l="1"/>
  <c r="T150" i="47"/>
  <c r="U150" i="47" s="1"/>
  <c r="S151" i="47"/>
  <c r="W151" i="47"/>
  <c r="V151" i="47"/>
  <c r="R152" i="47"/>
  <c r="Q149" i="47" l="1"/>
  <c r="T151" i="47"/>
  <c r="U151" i="47" s="1"/>
  <c r="S152" i="47"/>
  <c r="V152" i="47"/>
  <c r="W152" i="47"/>
  <c r="R153" i="47"/>
  <c r="T152" i="47" l="1"/>
  <c r="U152" i="47" s="1"/>
  <c r="S153" i="47"/>
  <c r="W153" i="47"/>
  <c r="V153" i="47"/>
  <c r="Q151" i="47"/>
  <c r="Q150" i="47"/>
  <c r="R154" i="47"/>
  <c r="T153" i="47" l="1"/>
  <c r="S154" i="47"/>
  <c r="V154" i="47"/>
  <c r="W154" i="47"/>
  <c r="U153" i="47"/>
  <c r="Q152" i="47"/>
  <c r="R155" i="47"/>
  <c r="T154" i="47" l="1"/>
  <c r="U154" i="47" s="1"/>
  <c r="S155" i="47"/>
  <c r="V155" i="47"/>
  <c r="W155" i="47"/>
  <c r="R156" i="47"/>
  <c r="S156" i="47" l="1"/>
  <c r="V156" i="47"/>
  <c r="W156" i="47"/>
  <c r="T155" i="47"/>
  <c r="U155" i="47" s="1"/>
  <c r="Q153" i="47"/>
  <c r="R157" i="47"/>
  <c r="S157" i="47" l="1"/>
  <c r="W157" i="47"/>
  <c r="V157" i="47"/>
  <c r="Q154" i="47"/>
  <c r="T156" i="47"/>
  <c r="U156" i="47" s="1"/>
  <c r="R158" i="47"/>
  <c r="T157" i="47" l="1"/>
  <c r="U157" i="47" s="1"/>
  <c r="Q155" i="47"/>
  <c r="S158" i="47"/>
  <c r="V158" i="47"/>
  <c r="W158" i="47"/>
  <c r="Q156" i="47"/>
  <c r="R159" i="47"/>
  <c r="S159" i="47" l="1"/>
  <c r="V159" i="47"/>
  <c r="W159" i="47"/>
  <c r="T158" i="47"/>
  <c r="U158" i="47" s="1"/>
  <c r="R160" i="47"/>
  <c r="Q157" i="47" l="1"/>
  <c r="T159" i="47"/>
  <c r="Q158" i="47" s="1"/>
  <c r="S160" i="47"/>
  <c r="V160" i="47"/>
  <c r="W160" i="47"/>
  <c r="R161" i="47"/>
  <c r="U159" i="47" l="1"/>
  <c r="S161" i="47"/>
  <c r="W161" i="47"/>
  <c r="V161" i="47"/>
  <c r="T160" i="47"/>
  <c r="U160" i="47" s="1"/>
  <c r="R162" i="47"/>
  <c r="S162" i="47" l="1"/>
  <c r="V162" i="47"/>
  <c r="W162" i="47"/>
  <c r="Q159" i="47"/>
  <c r="T161" i="47"/>
  <c r="U161" i="47" s="1"/>
  <c r="R163" i="47"/>
  <c r="Q160" i="47" l="1"/>
  <c r="S163" i="47"/>
  <c r="W163" i="47"/>
  <c r="V163" i="47"/>
  <c r="T162" i="47"/>
  <c r="U162" i="47" s="1"/>
  <c r="R164" i="47"/>
  <c r="T163" i="47" l="1"/>
  <c r="Q161" i="47"/>
  <c r="S164" i="47"/>
  <c r="W164" i="47"/>
  <c r="V164" i="47"/>
  <c r="U163" i="47"/>
  <c r="Q162" i="47"/>
  <c r="R165" i="47"/>
  <c r="T164" i="47" l="1"/>
  <c r="U164" i="47" s="1"/>
  <c r="S165" i="47"/>
  <c r="V165" i="47"/>
  <c r="W165" i="47"/>
  <c r="R166" i="47"/>
  <c r="T165" i="47" l="1"/>
  <c r="U165" i="47" s="1"/>
  <c r="S166" i="47"/>
  <c r="V166" i="47"/>
  <c r="W166" i="47"/>
  <c r="R167" i="47"/>
  <c r="Q164" i="47"/>
  <c r="Q163" i="47"/>
  <c r="T166" i="47" l="1"/>
  <c r="U166" i="47" s="1"/>
  <c r="S167" i="47"/>
  <c r="V167" i="47"/>
  <c r="W167" i="47"/>
  <c r="R168" i="47"/>
  <c r="Q165" i="47"/>
  <c r="T167" i="47" l="1"/>
  <c r="U167" i="47" s="1"/>
  <c r="S168" i="47"/>
  <c r="V168" i="47"/>
  <c r="W168" i="47"/>
  <c r="R169" i="47"/>
  <c r="T168" i="47" l="1"/>
  <c r="U168" i="47" s="1"/>
  <c r="S169" i="47"/>
  <c r="W169" i="47"/>
  <c r="V169" i="47"/>
  <c r="R170" i="47"/>
  <c r="Q166" i="47"/>
  <c r="T169" i="47" l="1"/>
  <c r="U169" i="47" s="1"/>
  <c r="S170" i="47"/>
  <c r="W170" i="47"/>
  <c r="V170" i="47"/>
  <c r="Q168" i="47"/>
  <c r="Q167" i="47"/>
  <c r="R171" i="47"/>
  <c r="S171" i="47" l="1"/>
  <c r="W171" i="47"/>
  <c r="V171" i="47"/>
  <c r="T170" i="47"/>
  <c r="U170" i="47" s="1"/>
  <c r="R172" i="47"/>
  <c r="Q169" i="47" l="1"/>
  <c r="S172" i="47"/>
  <c r="V172" i="47"/>
  <c r="W172" i="47"/>
  <c r="T171" i="47"/>
  <c r="U171" i="47" s="1"/>
  <c r="R173" i="47"/>
  <c r="Q170" i="47" l="1"/>
  <c r="T172" i="47"/>
  <c r="U172" i="47" s="1"/>
  <c r="S173" i="47"/>
  <c r="V173" i="47"/>
  <c r="W173" i="47"/>
  <c r="R174" i="47"/>
  <c r="T173" i="47" l="1"/>
  <c r="U173" i="47" s="1"/>
  <c r="S174" i="47"/>
  <c r="W174" i="47"/>
  <c r="V174" i="47"/>
  <c r="Q171" i="47"/>
  <c r="R175" i="47"/>
  <c r="Q172" i="47" l="1"/>
  <c r="T174" i="47"/>
  <c r="U174" i="47" s="1"/>
  <c r="S175" i="47"/>
  <c r="W175" i="47"/>
  <c r="V175" i="47"/>
  <c r="R176" i="47"/>
  <c r="T175" i="47" l="1"/>
  <c r="U175" i="47" s="1"/>
  <c r="Q173" i="47"/>
  <c r="S176" i="47"/>
  <c r="V176" i="47"/>
  <c r="W176" i="47"/>
  <c r="Q174" i="47"/>
  <c r="R177" i="47"/>
  <c r="T176" i="47" l="1"/>
  <c r="U176" i="47" s="1"/>
  <c r="S177" i="47"/>
  <c r="W177" i="47"/>
  <c r="V177" i="47"/>
  <c r="R178" i="47"/>
  <c r="Q175" i="47"/>
  <c r="S178" i="47" l="1"/>
  <c r="V178" i="47"/>
  <c r="W178" i="47"/>
  <c r="T177" i="47"/>
  <c r="U177" i="47" s="1"/>
  <c r="R179" i="47"/>
  <c r="Q176" i="47" l="1"/>
  <c r="T178" i="47"/>
  <c r="U178" i="47" s="1"/>
  <c r="S179" i="47"/>
  <c r="V179" i="47"/>
  <c r="W179" i="47"/>
  <c r="R180" i="47"/>
  <c r="Q177" i="47" l="1"/>
  <c r="T179" i="47"/>
  <c r="U179" i="47" s="1"/>
  <c r="S180" i="47"/>
  <c r="V180" i="47"/>
  <c r="W180" i="47"/>
  <c r="R181" i="47"/>
  <c r="T180" i="47" l="1"/>
  <c r="U180" i="47" s="1"/>
  <c r="S181" i="47"/>
  <c r="W181" i="47"/>
  <c r="V181" i="47"/>
  <c r="Q178" i="47"/>
  <c r="R182" i="47"/>
  <c r="S182" i="47" l="1"/>
  <c r="V182" i="47"/>
  <c r="W182" i="47"/>
  <c r="T181" i="47"/>
  <c r="U181" i="47" s="1"/>
  <c r="R183" i="47"/>
  <c r="Q179" i="47"/>
  <c r="S183" i="47" l="1"/>
  <c r="V183" i="47"/>
  <c r="W183" i="47"/>
  <c r="Q180" i="47"/>
  <c r="T182" i="47"/>
  <c r="U182" i="47" s="1"/>
  <c r="R184" i="47"/>
  <c r="T183" i="47" l="1"/>
  <c r="Q181" i="47"/>
  <c r="S184" i="47"/>
  <c r="V184" i="47"/>
  <c r="W184" i="47"/>
  <c r="U183" i="47"/>
  <c r="R185" i="47"/>
  <c r="S185" i="47" l="1"/>
  <c r="V185" i="47"/>
  <c r="W185" i="47"/>
  <c r="T184" i="47"/>
  <c r="U184" i="47" s="1"/>
  <c r="R186" i="47"/>
  <c r="Q182" i="47"/>
  <c r="T185" i="47" l="1"/>
  <c r="Q183" i="47"/>
  <c r="S186" i="47"/>
  <c r="W186" i="47"/>
  <c r="V186" i="47"/>
  <c r="U185" i="47"/>
  <c r="R187" i="47"/>
  <c r="Q184" i="47"/>
  <c r="S187" i="47" l="1"/>
  <c r="W187" i="47"/>
  <c r="V187" i="47"/>
  <c r="T186" i="47"/>
  <c r="U186" i="47" s="1"/>
  <c r="R188" i="47"/>
  <c r="T187" i="47" l="1"/>
  <c r="U187" i="47" s="1"/>
  <c r="S188" i="47"/>
  <c r="V188" i="47"/>
  <c r="W188" i="47"/>
  <c r="Q185" i="47"/>
  <c r="R189" i="47"/>
  <c r="T188" i="47" l="1"/>
  <c r="U188" i="47" s="1"/>
  <c r="S189" i="47"/>
  <c r="V189" i="47"/>
  <c r="W189" i="47"/>
  <c r="R190" i="47"/>
  <c r="Q187" i="47"/>
  <c r="Q186" i="47"/>
  <c r="T189" i="47" l="1"/>
  <c r="U189" i="47" s="1"/>
  <c r="S190" i="47"/>
  <c r="V190" i="47"/>
  <c r="W190" i="47"/>
  <c r="R191" i="47"/>
  <c r="Q188" i="47" l="1"/>
  <c r="T190" i="47"/>
  <c r="U190" i="47" s="1"/>
  <c r="S191" i="47"/>
  <c r="W191" i="47"/>
  <c r="V191" i="47"/>
  <c r="R192" i="47"/>
  <c r="Q189" i="47" l="1"/>
  <c r="T191" i="47"/>
  <c r="U191" i="47" s="1"/>
  <c r="S192" i="47"/>
  <c r="W192" i="47"/>
  <c r="V192" i="47"/>
  <c r="R193" i="47"/>
  <c r="S193" i="47" l="1"/>
  <c r="W193" i="47"/>
  <c r="V193" i="47"/>
  <c r="T192" i="47"/>
  <c r="U192" i="47" s="1"/>
  <c r="R194" i="47"/>
  <c r="Q190" i="47"/>
  <c r="S194" i="47" l="1"/>
  <c r="V194" i="47"/>
  <c r="W194" i="47"/>
  <c r="Q191" i="47"/>
  <c r="T193" i="47"/>
  <c r="U193" i="47" s="1"/>
  <c r="R195" i="47"/>
  <c r="T194" i="47" l="1"/>
  <c r="U194" i="47" s="1"/>
  <c r="S195" i="47"/>
  <c r="V195" i="47"/>
  <c r="W195" i="47"/>
  <c r="Q192" i="47"/>
  <c r="R196" i="47"/>
  <c r="T195" i="47" l="1"/>
  <c r="S196" i="47"/>
  <c r="W196" i="47"/>
  <c r="V196" i="47"/>
  <c r="U195" i="47"/>
  <c r="Q194" i="47"/>
  <c r="R197" i="47"/>
  <c r="Q193" i="47"/>
  <c r="S197" i="47" l="1"/>
  <c r="V197" i="47"/>
  <c r="W197" i="47"/>
  <c r="T196" i="47"/>
  <c r="U196" i="47" s="1"/>
  <c r="R198" i="47"/>
  <c r="T197" i="47" l="1"/>
  <c r="U197" i="47" s="1"/>
  <c r="S198" i="47"/>
  <c r="W198" i="47"/>
  <c r="V198" i="47"/>
  <c r="Q195" i="47"/>
  <c r="R199" i="47"/>
  <c r="T198" i="47" l="1"/>
  <c r="U198" i="47" s="1"/>
  <c r="S199" i="47"/>
  <c r="V199" i="47"/>
  <c r="W199" i="47"/>
  <c r="R200" i="47"/>
  <c r="Q196" i="47"/>
  <c r="T199" i="47" l="1"/>
  <c r="U199" i="47" s="1"/>
  <c r="S200" i="47"/>
  <c r="V200" i="47"/>
  <c r="W200" i="47"/>
  <c r="Q198" i="47"/>
  <c r="Q197" i="47"/>
  <c r="R201" i="47"/>
  <c r="T200" i="47" l="1"/>
  <c r="U200" i="47" s="1"/>
  <c r="S201" i="47"/>
  <c r="V201" i="47"/>
  <c r="W201" i="47"/>
  <c r="R202" i="47"/>
  <c r="Q199" i="47"/>
  <c r="T201" i="47" l="1"/>
  <c r="U201" i="47" s="1"/>
  <c r="S202" i="47"/>
  <c r="W202" i="47"/>
  <c r="V202" i="47"/>
  <c r="R203" i="47"/>
  <c r="Q200" i="47" l="1"/>
  <c r="T202" i="47"/>
  <c r="U202" i="47" s="1"/>
  <c r="S203" i="47"/>
  <c r="W203" i="47"/>
  <c r="V203" i="47"/>
  <c r="R204" i="47"/>
  <c r="T203" i="47" l="1"/>
  <c r="U203" i="47" s="1"/>
  <c r="S204" i="47"/>
  <c r="V204" i="47"/>
  <c r="W204" i="47"/>
  <c r="R205" i="47"/>
  <c r="Q201" i="47"/>
  <c r="Q202" i="47" l="1"/>
  <c r="T204" i="47"/>
  <c r="Q203" i="47" s="1"/>
  <c r="S205" i="47"/>
  <c r="W205" i="47"/>
  <c r="V205" i="47"/>
  <c r="R206" i="47"/>
  <c r="U204" i="47" l="1"/>
  <c r="T205" i="47"/>
  <c r="U205" i="47" s="1"/>
  <c r="S206" i="47"/>
  <c r="V206" i="47"/>
  <c r="W206" i="47"/>
  <c r="R207" i="47"/>
  <c r="T206" i="47" l="1"/>
  <c r="U206" i="47" s="1"/>
  <c r="S207" i="47"/>
  <c r="V207" i="47"/>
  <c r="W207" i="47"/>
  <c r="Q204" i="47"/>
  <c r="R208" i="47"/>
  <c r="T207" i="47" l="1"/>
  <c r="U207" i="47" s="1"/>
  <c r="S208" i="47"/>
  <c r="V208" i="47"/>
  <c r="W208" i="47"/>
  <c r="R209" i="47"/>
  <c r="Q205" i="47"/>
  <c r="T208" i="47" l="1"/>
  <c r="U208" i="47" s="1"/>
  <c r="S209" i="47"/>
  <c r="V209" i="47"/>
  <c r="W209" i="47"/>
  <c r="Q206" i="47"/>
  <c r="R210" i="47"/>
  <c r="Q207" i="47" l="1"/>
  <c r="T209" i="47"/>
  <c r="U209" i="47" s="1"/>
  <c r="S210" i="47"/>
  <c r="W210" i="47"/>
  <c r="V210" i="47"/>
  <c r="R211" i="47"/>
  <c r="Q208" i="47" l="1"/>
  <c r="S211" i="47"/>
  <c r="V211" i="47"/>
  <c r="W211" i="47"/>
  <c r="T210" i="47"/>
  <c r="U210" i="47" s="1"/>
  <c r="R212" i="47"/>
  <c r="T211" i="47" l="1"/>
  <c r="S212" i="47"/>
  <c r="V212" i="47"/>
  <c r="W212" i="47"/>
  <c r="U211" i="47"/>
  <c r="Q210" i="47"/>
  <c r="Q209" i="47"/>
  <c r="R213" i="47"/>
  <c r="T212" i="47" l="1"/>
  <c r="U212" i="47" s="1"/>
  <c r="S213" i="47"/>
  <c r="W213" i="47"/>
  <c r="V213" i="47"/>
  <c r="R214" i="47"/>
  <c r="Q211" i="47"/>
  <c r="S214" i="47" l="1"/>
  <c r="W214" i="47"/>
  <c r="V214" i="47"/>
  <c r="T213" i="47"/>
  <c r="U213" i="47" s="1"/>
  <c r="R215" i="47"/>
  <c r="S215" i="47" l="1"/>
  <c r="W215" i="47"/>
  <c r="V215" i="47"/>
  <c r="T214" i="47"/>
  <c r="U214" i="47" s="1"/>
  <c r="Q212" i="47"/>
  <c r="R216" i="47"/>
  <c r="S216" i="47" l="1"/>
  <c r="W216" i="47"/>
  <c r="V216" i="47"/>
  <c r="Q213" i="47"/>
  <c r="T215" i="47"/>
  <c r="U215" i="47" s="1"/>
  <c r="R217" i="47"/>
  <c r="Q214" i="47" l="1"/>
  <c r="S217" i="47"/>
  <c r="W217" i="47"/>
  <c r="V217" i="47"/>
  <c r="T216" i="47"/>
  <c r="U216" i="47" s="1"/>
  <c r="R218" i="47"/>
  <c r="Q215" i="47" l="1"/>
  <c r="S218" i="47"/>
  <c r="V218" i="47"/>
  <c r="W218" i="47"/>
  <c r="T217" i="47"/>
  <c r="U217" i="47" s="1"/>
  <c r="R219" i="47"/>
  <c r="Q216" i="47" l="1"/>
  <c r="T218" i="47"/>
  <c r="U218" i="47" s="1"/>
  <c r="S219" i="47"/>
  <c r="W219" i="47"/>
  <c r="V219" i="47"/>
  <c r="T219" i="47" s="1"/>
  <c r="U219" i="47" s="1"/>
  <c r="R220" i="47"/>
  <c r="Q217" i="47" l="1"/>
  <c r="S220" i="47"/>
  <c r="W220" i="47"/>
  <c r="V220" i="47"/>
  <c r="R221" i="47"/>
  <c r="T220" i="47" l="1"/>
  <c r="Q219" i="47" s="1"/>
  <c r="S221" i="47"/>
  <c r="V221" i="47"/>
  <c r="W221" i="47"/>
  <c r="Q218" i="47"/>
  <c r="R222" i="47"/>
  <c r="U220" i="47" l="1"/>
  <c r="S222" i="47"/>
  <c r="V222" i="47"/>
  <c r="W222" i="47"/>
  <c r="T221" i="47"/>
  <c r="U221" i="47" s="1"/>
  <c r="R223" i="47"/>
  <c r="S223" i="47" l="1"/>
  <c r="V223" i="47"/>
  <c r="W223" i="47"/>
  <c r="T222" i="47"/>
  <c r="U222" i="47" s="1"/>
  <c r="Q220" i="47"/>
  <c r="R224" i="47"/>
  <c r="T223" i="47" l="1"/>
  <c r="S224" i="47"/>
  <c r="V224" i="47"/>
  <c r="W224" i="47"/>
  <c r="U223" i="47"/>
  <c r="Q221" i="47"/>
  <c r="R225" i="47"/>
  <c r="T224" i="47" l="1"/>
  <c r="U224" i="47" s="1"/>
  <c r="S225" i="47"/>
  <c r="V225" i="47"/>
  <c r="W225" i="47"/>
  <c r="Q223" i="47"/>
  <c r="R226" i="47"/>
  <c r="Q222" i="47"/>
  <c r="T225" i="47" l="1"/>
  <c r="U225" i="47" s="1"/>
  <c r="S226" i="47"/>
  <c r="V226" i="47"/>
  <c r="W226" i="47"/>
  <c r="R227" i="47"/>
  <c r="S227" i="47" l="1"/>
  <c r="V227" i="47"/>
  <c r="W227" i="47"/>
  <c r="T226" i="47"/>
  <c r="U226" i="47" s="1"/>
  <c r="R228" i="47"/>
  <c r="Q224" i="47"/>
  <c r="Q225" i="47" l="1"/>
  <c r="S228" i="47"/>
  <c r="W228" i="47"/>
  <c r="V228" i="47"/>
  <c r="T227" i="47"/>
  <c r="U227" i="47" s="1"/>
  <c r="R229" i="47"/>
  <c r="T228" i="47" l="1"/>
  <c r="Q226" i="47"/>
  <c r="S229" i="47"/>
  <c r="V229" i="47"/>
  <c r="W229" i="47"/>
  <c r="U228" i="47"/>
  <c r="R230" i="47"/>
  <c r="T229" i="47" l="1"/>
  <c r="U229" i="47" s="1"/>
  <c r="S230" i="47"/>
  <c r="W230" i="47"/>
  <c r="V230" i="47"/>
  <c r="Q227" i="47"/>
  <c r="R231" i="47"/>
  <c r="S231" i="47" l="1"/>
  <c r="V231" i="47"/>
  <c r="W231" i="47"/>
  <c r="T230" i="47"/>
  <c r="U230" i="47" s="1"/>
  <c r="R232" i="47"/>
  <c r="Q228" i="47"/>
  <c r="Q229" i="47" l="1"/>
  <c r="T231" i="47"/>
  <c r="U231" i="47" s="1"/>
  <c r="S232" i="47"/>
  <c r="V232" i="47"/>
  <c r="W232" i="47"/>
  <c r="R233" i="47"/>
  <c r="Q230" i="47" l="1"/>
  <c r="T232" i="47"/>
  <c r="U232" i="47" s="1"/>
  <c r="S233" i="47"/>
  <c r="V233" i="47"/>
  <c r="W233" i="47"/>
  <c r="R234" i="47"/>
  <c r="Q231" i="47" l="1"/>
  <c r="T233" i="47"/>
  <c r="U233" i="47" s="1"/>
  <c r="S234" i="47"/>
  <c r="V234" i="47"/>
  <c r="W234" i="47"/>
  <c r="R235" i="47"/>
  <c r="Q232" i="47" l="1"/>
  <c r="T234" i="47"/>
  <c r="U234" i="47" s="1"/>
  <c r="S235" i="47"/>
  <c r="W235" i="47"/>
  <c r="V235" i="47"/>
  <c r="R236" i="47"/>
  <c r="S236" i="47" l="1"/>
  <c r="V236" i="47"/>
  <c r="W236" i="47"/>
  <c r="T235" i="47"/>
  <c r="U235" i="47" s="1"/>
  <c r="Q233" i="47"/>
  <c r="R237" i="47"/>
  <c r="S237" i="47" l="1"/>
  <c r="W237" i="47"/>
  <c r="V237" i="47"/>
  <c r="T237" i="47" s="1"/>
  <c r="U237" i="47" s="1"/>
  <c r="T236" i="47"/>
  <c r="U236" i="47" s="1"/>
  <c r="R238" i="47"/>
  <c r="Q234" i="47"/>
  <c r="S238" i="47" l="1"/>
  <c r="W238" i="47"/>
  <c r="V238" i="47"/>
  <c r="T238" i="47" s="1"/>
  <c r="U238" i="47" s="1"/>
  <c r="Q235" i="47"/>
  <c r="Q236" i="47"/>
  <c r="R239" i="47"/>
  <c r="S239" i="47" l="1"/>
  <c r="W239" i="47"/>
  <c r="V239" i="47"/>
  <c r="R240" i="47"/>
  <c r="S240" i="47" l="1"/>
  <c r="W240" i="47"/>
  <c r="V240" i="47"/>
  <c r="T239" i="47"/>
  <c r="U239" i="47" s="1"/>
  <c r="Q237" i="47"/>
  <c r="R241" i="47"/>
  <c r="Q238" i="47" l="1"/>
  <c r="S241" i="47"/>
  <c r="W241" i="47"/>
  <c r="V241" i="47"/>
  <c r="T240" i="47"/>
  <c r="U240" i="47" s="1"/>
  <c r="R242" i="47"/>
  <c r="T241" i="47" l="1"/>
  <c r="U241" i="47" s="1"/>
  <c r="S242" i="47"/>
  <c r="V242" i="47"/>
  <c r="W242" i="47"/>
  <c r="Q239" i="47"/>
  <c r="R243" i="47"/>
  <c r="Q240" i="47" l="1"/>
  <c r="T242" i="47"/>
  <c r="U242" i="47" s="1"/>
  <c r="S243" i="47"/>
  <c r="V243" i="47"/>
  <c r="W243" i="47"/>
  <c r="R244" i="47"/>
  <c r="T243" i="47" l="1"/>
  <c r="U243" i="47" s="1"/>
  <c r="S244" i="47"/>
  <c r="V244" i="47"/>
  <c r="W244" i="47"/>
  <c r="Q241" i="47"/>
  <c r="R245" i="47"/>
  <c r="T244" i="47" l="1"/>
  <c r="S245" i="47"/>
  <c r="W245" i="47"/>
  <c r="V245" i="47"/>
  <c r="T245" i="47" s="1"/>
  <c r="U245" i="47" s="1"/>
  <c r="U244" i="47"/>
  <c r="R246" i="47"/>
  <c r="Q243" i="47"/>
  <c r="Q242" i="47"/>
  <c r="S246" i="47" l="1"/>
  <c r="W246" i="47"/>
  <c r="V246" i="47"/>
  <c r="Q244" i="47"/>
  <c r="R247" i="47"/>
  <c r="T246" i="47" l="1"/>
  <c r="U246" i="47" s="1"/>
  <c r="S247" i="47"/>
  <c r="V247" i="47"/>
  <c r="W247" i="47"/>
  <c r="R248" i="47"/>
  <c r="Q245" i="47" l="1"/>
  <c r="S248" i="47"/>
  <c r="W248" i="47"/>
  <c r="V248" i="47"/>
  <c r="T247" i="47"/>
  <c r="U247" i="47" s="1"/>
  <c r="R249" i="47"/>
  <c r="S249" i="47" l="1"/>
  <c r="W249" i="47"/>
  <c r="V249" i="47"/>
  <c r="T249" i="47" s="1"/>
  <c r="T248" i="47"/>
  <c r="U248" i="47" s="1"/>
  <c r="R250" i="47"/>
  <c r="Q246" i="47"/>
  <c r="Q247" i="47" l="1"/>
  <c r="S250" i="47"/>
  <c r="V250" i="47"/>
  <c r="W250" i="47"/>
  <c r="U249" i="47"/>
  <c r="R251" i="47"/>
  <c r="T250" i="47" l="1"/>
  <c r="U250" i="47" s="1"/>
  <c r="S251" i="47"/>
  <c r="V251" i="47"/>
  <c r="W251" i="47"/>
  <c r="Q248" i="47"/>
  <c r="R252" i="47"/>
  <c r="Q249" i="47" l="1"/>
  <c r="T251" i="47"/>
  <c r="U251" i="47" s="1"/>
  <c r="S252" i="47"/>
  <c r="W252" i="47"/>
  <c r="V252" i="47"/>
  <c r="R253" i="47"/>
  <c r="T252" i="47" l="1"/>
  <c r="U252" i="47" s="1"/>
  <c r="S253" i="47"/>
  <c r="V253" i="47"/>
  <c r="W253" i="47"/>
  <c r="R254" i="47"/>
  <c r="Q251" i="47"/>
  <c r="Q250" i="47"/>
  <c r="T253" i="47" l="1"/>
  <c r="U253" i="47" s="1"/>
  <c r="S254" i="47"/>
  <c r="W254" i="47"/>
  <c r="V254" i="47"/>
  <c r="R255" i="47"/>
  <c r="T254" i="47" l="1"/>
  <c r="U254" i="47" s="1"/>
  <c r="S255" i="47"/>
  <c r="V255" i="47"/>
  <c r="W255" i="47"/>
  <c r="R256" i="47"/>
  <c r="Q252" i="47"/>
  <c r="Q253" i="47" l="1"/>
  <c r="T255" i="47"/>
  <c r="Q254" i="47" s="1"/>
  <c r="S256" i="47"/>
  <c r="V256" i="47"/>
  <c r="W256" i="47"/>
  <c r="R257" i="47"/>
  <c r="U255" i="47" l="1"/>
  <c r="T256" i="47"/>
  <c r="U256" i="47" s="1"/>
  <c r="S257" i="47"/>
  <c r="V257" i="47"/>
  <c r="W257" i="47"/>
  <c r="R258" i="47"/>
  <c r="Q255" i="47" l="1"/>
  <c r="T257" i="47"/>
  <c r="U257" i="47" s="1"/>
  <c r="S258" i="47"/>
  <c r="V258" i="47"/>
  <c r="W258" i="47"/>
  <c r="R259" i="47"/>
  <c r="Q256" i="47" l="1"/>
  <c r="T258" i="47"/>
  <c r="U258" i="47" s="1"/>
  <c r="S259" i="47"/>
  <c r="W259" i="47"/>
  <c r="V259" i="47"/>
  <c r="R260" i="47"/>
  <c r="T259" i="47" l="1"/>
  <c r="U259" i="47" s="1"/>
  <c r="S260" i="47"/>
  <c r="V260" i="47"/>
  <c r="W260" i="47"/>
  <c r="R261" i="47"/>
  <c r="Q257" i="47"/>
  <c r="T260" i="47" l="1"/>
  <c r="U260" i="47" s="1"/>
  <c r="S261" i="47"/>
  <c r="W261" i="47"/>
  <c r="V261" i="47"/>
  <c r="R262" i="47"/>
  <c r="Q258" i="47"/>
  <c r="Q259" i="47" l="1"/>
  <c r="T261" i="47"/>
  <c r="U261" i="47" s="1"/>
  <c r="S262" i="47"/>
  <c r="W262" i="47"/>
  <c r="V262" i="47"/>
  <c r="R263" i="47"/>
  <c r="T262" i="47" l="1"/>
  <c r="U262" i="47" s="1"/>
  <c r="S263" i="47"/>
  <c r="W263" i="47"/>
  <c r="V263" i="47"/>
  <c r="R264" i="47"/>
  <c r="Q261" i="47"/>
  <c r="Q260" i="47"/>
  <c r="T263" i="47" l="1"/>
  <c r="S264" i="47"/>
  <c r="V264" i="47"/>
  <c r="W264" i="47"/>
  <c r="U263" i="47"/>
  <c r="R265" i="47"/>
  <c r="T264" i="47" l="1"/>
  <c r="U264" i="47" s="1"/>
  <c r="S265" i="47"/>
  <c r="W265" i="47"/>
  <c r="V265" i="47"/>
  <c r="Q262" i="47"/>
  <c r="R266" i="47"/>
  <c r="T265" i="47" l="1"/>
  <c r="U265" i="47" s="1"/>
  <c r="S266" i="47"/>
  <c r="V266" i="47"/>
  <c r="W266" i="47"/>
  <c r="Q264" i="47"/>
  <c r="R267" i="47"/>
  <c r="Q263" i="47"/>
  <c r="S267" i="47" l="1"/>
  <c r="W267" i="47"/>
  <c r="V267" i="47"/>
  <c r="T266" i="47"/>
  <c r="U266" i="47" s="1"/>
  <c r="R268" i="47"/>
  <c r="T267" i="47" l="1"/>
  <c r="U267" i="47" s="1"/>
  <c r="S268" i="47"/>
  <c r="V268" i="47"/>
  <c r="W268" i="47"/>
  <c r="Q265" i="47"/>
  <c r="Q266" i="47"/>
  <c r="R269" i="47"/>
  <c r="T268" i="47" l="1"/>
  <c r="U268" i="47" s="1"/>
  <c r="S269" i="47"/>
  <c r="V269" i="47"/>
  <c r="W269" i="47"/>
  <c r="R270" i="47"/>
  <c r="Q267" i="47" l="1"/>
  <c r="T269" i="47"/>
  <c r="U269" i="47" s="1"/>
  <c r="S270" i="47"/>
  <c r="W270" i="47"/>
  <c r="V270" i="47"/>
  <c r="R271" i="47"/>
  <c r="T270" i="47" l="1"/>
  <c r="U270" i="47" s="1"/>
  <c r="S271" i="47"/>
  <c r="V271" i="47"/>
  <c r="W271" i="47"/>
  <c r="R272" i="47"/>
  <c r="Q268" i="47"/>
  <c r="Q269" i="47"/>
  <c r="T271" i="47" l="1"/>
  <c r="U271" i="47" s="1"/>
  <c r="S272" i="47"/>
  <c r="V272" i="47"/>
  <c r="W272" i="47"/>
  <c r="R273" i="47"/>
  <c r="Q270" i="47"/>
  <c r="S273" i="47" l="1"/>
  <c r="W273" i="47"/>
  <c r="V273" i="47"/>
  <c r="T272" i="47"/>
  <c r="U272" i="47" s="1"/>
  <c r="R274" i="47"/>
  <c r="S274" i="47" l="1"/>
  <c r="W274" i="47"/>
  <c r="V274" i="47"/>
  <c r="T273" i="47"/>
  <c r="U273" i="47" s="1"/>
  <c r="Q271" i="47"/>
  <c r="R275" i="47"/>
  <c r="S275" i="47" l="1"/>
  <c r="W275" i="47"/>
  <c r="V275" i="47"/>
  <c r="T274" i="47"/>
  <c r="U274" i="47" s="1"/>
  <c r="Q272" i="47"/>
  <c r="R276" i="47"/>
  <c r="S276" i="47" l="1"/>
  <c r="W276" i="47"/>
  <c r="V276" i="47"/>
  <c r="Q273" i="47"/>
  <c r="T275" i="47"/>
  <c r="U275" i="47" s="1"/>
  <c r="R277" i="47"/>
  <c r="S277" i="47" l="1"/>
  <c r="V277" i="47"/>
  <c r="W277" i="47"/>
  <c r="T276" i="47"/>
  <c r="U276" i="47" s="1"/>
  <c r="Q274" i="47"/>
  <c r="R278" i="47"/>
  <c r="T277" i="47" l="1"/>
  <c r="U277" i="47" s="1"/>
  <c r="S278" i="47"/>
  <c r="V278" i="47"/>
  <c r="W278" i="47"/>
  <c r="Q275" i="47"/>
  <c r="R279" i="47"/>
  <c r="T278" i="47" l="1"/>
  <c r="U278" i="47" s="1"/>
  <c r="S279" i="47"/>
  <c r="W279" i="47"/>
  <c r="V279" i="47"/>
  <c r="R280" i="47"/>
  <c r="Q276" i="47"/>
  <c r="T279" i="47" l="1"/>
  <c r="U279" i="47" s="1"/>
  <c r="S280" i="47"/>
  <c r="W280" i="47"/>
  <c r="V280" i="47"/>
  <c r="T280" i="47" s="1"/>
  <c r="U280" i="47" s="1"/>
  <c r="Q278" i="47"/>
  <c r="R281" i="47"/>
  <c r="Q277" i="47"/>
  <c r="S281" i="47" l="1"/>
  <c r="W281" i="47"/>
  <c r="V281" i="47"/>
  <c r="Q279" i="47"/>
  <c r="R282" i="47"/>
  <c r="T281" i="47" l="1"/>
  <c r="U281" i="47" s="1"/>
  <c r="S282" i="47"/>
  <c r="W282" i="47"/>
  <c r="V282" i="47"/>
  <c r="R283" i="47"/>
  <c r="Q280" i="47" l="1"/>
  <c r="T282" i="47"/>
  <c r="U282" i="47" s="1"/>
  <c r="S283" i="47"/>
  <c r="V283" i="47"/>
  <c r="W283" i="47"/>
  <c r="R284" i="47"/>
  <c r="Q281" i="47" l="1"/>
  <c r="S284" i="47"/>
  <c r="W284" i="47"/>
  <c r="V284" i="47"/>
  <c r="T283" i="47"/>
  <c r="U283" i="47" s="1"/>
  <c r="R285" i="47"/>
  <c r="T284" i="47" l="1"/>
  <c r="S285" i="47"/>
  <c r="W285" i="47"/>
  <c r="V285" i="47"/>
  <c r="U284" i="47"/>
  <c r="R286" i="47"/>
  <c r="Q282" i="47"/>
  <c r="T285" i="47" l="1"/>
  <c r="U285" i="47" s="1"/>
  <c r="S286" i="47"/>
  <c r="W286" i="47"/>
  <c r="V286" i="47"/>
  <c r="Q283" i="47"/>
  <c r="R287" i="47"/>
  <c r="T286" i="47" l="1"/>
  <c r="U286" i="47" s="1"/>
  <c r="S287" i="47"/>
  <c r="W287" i="47"/>
  <c r="V287" i="47"/>
  <c r="Q285" i="47"/>
  <c r="R288" i="47"/>
  <c r="Q284" i="47"/>
  <c r="S288" i="47" l="1"/>
  <c r="W288" i="47"/>
  <c r="V288" i="47"/>
  <c r="T287" i="47"/>
  <c r="U287" i="47" s="1"/>
  <c r="R289" i="47"/>
  <c r="Q286" i="47" l="1"/>
  <c r="S289" i="47"/>
  <c r="V289" i="47"/>
  <c r="W289" i="47"/>
  <c r="T288" i="47"/>
  <c r="U288" i="47" s="1"/>
  <c r="R290" i="47"/>
  <c r="Q287" i="47" l="1"/>
  <c r="S290" i="47"/>
  <c r="V290" i="47"/>
  <c r="W290" i="47"/>
  <c r="T289" i="47"/>
  <c r="U289" i="47" s="1"/>
  <c r="R291" i="47"/>
  <c r="T290" i="47" l="1"/>
  <c r="U290" i="47" s="1"/>
  <c r="S291" i="47"/>
  <c r="W291" i="47"/>
  <c r="V291" i="47"/>
  <c r="T291" i="47" s="1"/>
  <c r="R292" i="47"/>
  <c r="Q288" i="47"/>
  <c r="Q289" i="47" l="1"/>
  <c r="S292" i="47"/>
  <c r="V292" i="47"/>
  <c r="W292" i="47"/>
  <c r="U291" i="47"/>
  <c r="R293" i="47"/>
  <c r="Q290" i="47"/>
  <c r="T292" i="47" l="1"/>
  <c r="S293" i="47"/>
  <c r="V293" i="47"/>
  <c r="W293" i="47"/>
  <c r="U292" i="47"/>
  <c r="R294" i="47"/>
  <c r="Q291" i="47"/>
  <c r="T293" i="47" l="1"/>
  <c r="U293" i="47" s="1"/>
  <c r="S294" i="47"/>
  <c r="V294" i="47"/>
  <c r="W294" i="47"/>
  <c r="R295" i="47"/>
  <c r="S295" i="47" l="1"/>
  <c r="V295" i="47"/>
  <c r="W295" i="47"/>
  <c r="T294" i="47"/>
  <c r="U294" i="47" s="1"/>
  <c r="Q292" i="47"/>
  <c r="R296" i="47"/>
  <c r="T295" i="47" l="1"/>
  <c r="U295" i="47" s="1"/>
  <c r="S296" i="47"/>
  <c r="V296" i="47"/>
  <c r="W296" i="47"/>
  <c r="R297" i="47"/>
  <c r="Q293" i="47"/>
  <c r="S297" i="47" l="1"/>
  <c r="W297" i="47"/>
  <c r="V297" i="47"/>
  <c r="T296" i="47"/>
  <c r="U296" i="47" s="1"/>
  <c r="R298" i="47"/>
  <c r="Q294" i="47"/>
  <c r="T297" i="47" l="1"/>
  <c r="U297" i="47" s="1"/>
  <c r="S298" i="47"/>
  <c r="V298" i="47"/>
  <c r="W298" i="47"/>
  <c r="R299" i="47"/>
  <c r="Q295" i="47"/>
  <c r="T298" i="47" l="1"/>
  <c r="U298" i="47" s="1"/>
  <c r="S299" i="47"/>
  <c r="V299" i="47"/>
  <c r="W299" i="47"/>
  <c r="R300" i="47"/>
  <c r="Q296" i="47"/>
  <c r="T299" i="47" l="1"/>
  <c r="U299" i="47" s="1"/>
  <c r="S300" i="47"/>
  <c r="W300" i="47"/>
  <c r="V300" i="47"/>
  <c r="Q297" i="47"/>
  <c r="R301" i="47"/>
  <c r="Q298" i="47" l="1"/>
  <c r="S301" i="47"/>
  <c r="V301" i="47"/>
  <c r="W301" i="47"/>
  <c r="T300" i="47"/>
  <c r="U300" i="47" s="1"/>
  <c r="R302" i="47"/>
  <c r="Q299" i="47" l="1"/>
  <c r="T301" i="47"/>
  <c r="U301" i="47" s="1"/>
  <c r="S302" i="47"/>
  <c r="W302" i="47"/>
  <c r="V302" i="47"/>
  <c r="R303" i="47"/>
  <c r="T302" i="47" l="1"/>
  <c r="U302" i="47" s="1"/>
  <c r="S303" i="47"/>
  <c r="V303" i="47"/>
  <c r="W303" i="47"/>
  <c r="R304" i="47"/>
  <c r="Q301" i="47"/>
  <c r="Q300" i="47"/>
  <c r="T303" i="47" l="1"/>
  <c r="U303" i="47" s="1"/>
  <c r="S304" i="47"/>
  <c r="V304" i="47"/>
  <c r="W304" i="47"/>
  <c r="R305" i="47"/>
  <c r="S305" i="47" l="1"/>
  <c r="V305" i="47"/>
  <c r="W305" i="47"/>
  <c r="T304" i="47"/>
  <c r="U304" i="47" s="1"/>
  <c r="R306" i="47"/>
  <c r="Q302" i="47"/>
  <c r="Q303" i="47" l="1"/>
  <c r="T305" i="47"/>
  <c r="U305" i="47" s="1"/>
  <c r="S306" i="47"/>
  <c r="W306" i="47"/>
  <c r="V306" i="47"/>
  <c r="R307" i="47"/>
  <c r="T306" i="47" l="1"/>
  <c r="U306" i="47" s="1"/>
  <c r="Q304" i="47"/>
  <c r="S307" i="47"/>
  <c r="W307" i="47"/>
  <c r="V307" i="47"/>
  <c r="R308" i="47"/>
  <c r="T307" i="47" l="1"/>
  <c r="U307" i="47" s="1"/>
  <c r="S308" i="47"/>
  <c r="W308" i="47"/>
  <c r="V308" i="47"/>
  <c r="Q306" i="47"/>
  <c r="Q305" i="47"/>
  <c r="R309" i="47"/>
  <c r="S309" i="47" l="1"/>
  <c r="W309" i="47"/>
  <c r="V309" i="47"/>
  <c r="T308" i="47"/>
  <c r="U308" i="47" s="1"/>
  <c r="R310" i="47"/>
  <c r="Q307" i="47" l="1"/>
  <c r="T309" i="47"/>
  <c r="U309" i="47" s="1"/>
  <c r="S310" i="47"/>
  <c r="V310" i="47"/>
  <c r="W310" i="47"/>
  <c r="R311" i="47"/>
  <c r="T310" i="47" l="1"/>
  <c r="U310" i="47" s="1"/>
  <c r="S311" i="47"/>
  <c r="W311" i="47"/>
  <c r="V311" i="47"/>
  <c r="Q308" i="47"/>
  <c r="R312" i="47"/>
  <c r="Q309" i="47" l="1"/>
  <c r="S312" i="47"/>
  <c r="V312" i="47"/>
  <c r="W312" i="47"/>
  <c r="T311" i="47"/>
  <c r="U311" i="47" s="1"/>
  <c r="R313" i="47"/>
  <c r="Q310" i="47" l="1"/>
  <c r="S313" i="47"/>
  <c r="V313" i="47"/>
  <c r="W313" i="47"/>
  <c r="T312" i="47"/>
  <c r="U312" i="47" s="1"/>
  <c r="R314" i="47"/>
  <c r="Q311" i="47" l="1"/>
  <c r="S314" i="47"/>
  <c r="W314" i="47"/>
  <c r="V314" i="47"/>
  <c r="T313" i="47"/>
  <c r="U313" i="47" s="1"/>
  <c r="R315" i="47"/>
  <c r="S315" i="47" l="1"/>
  <c r="V315" i="47"/>
  <c r="W315" i="47"/>
  <c r="T314" i="47"/>
  <c r="U314" i="47" s="1"/>
  <c r="R316" i="47"/>
  <c r="Q312" i="47"/>
  <c r="Q313" i="47" l="1"/>
  <c r="S316" i="47"/>
  <c r="W316" i="47"/>
  <c r="V316" i="47"/>
  <c r="T315" i="47"/>
  <c r="U315" i="47" s="1"/>
  <c r="R317" i="47"/>
  <c r="S317" i="47" l="1"/>
  <c r="V317" i="47"/>
  <c r="W317" i="47"/>
  <c r="T316" i="47"/>
  <c r="U316" i="47" s="1"/>
  <c r="R318" i="47"/>
  <c r="Q314" i="47"/>
  <c r="S318" i="47" l="1"/>
  <c r="V318" i="47"/>
  <c r="W318" i="47"/>
  <c r="T317" i="47"/>
  <c r="U317" i="47" s="1"/>
  <c r="Q315" i="47"/>
  <c r="R319" i="47"/>
  <c r="T318" i="47" l="1"/>
  <c r="U318" i="47" s="1"/>
  <c r="S319" i="47"/>
  <c r="V319" i="47"/>
  <c r="W319" i="47"/>
  <c r="R320" i="47"/>
  <c r="Q316" i="47"/>
  <c r="Q317" i="47" l="1"/>
  <c r="S320" i="47"/>
  <c r="W320" i="47"/>
  <c r="V320" i="47"/>
  <c r="T319" i="47"/>
  <c r="U319" i="47" s="1"/>
  <c r="R321" i="47"/>
  <c r="Q318" i="47" l="1"/>
  <c r="S321" i="47"/>
  <c r="W321" i="47"/>
  <c r="V321" i="47"/>
  <c r="T320" i="47"/>
  <c r="U320" i="47" s="1"/>
  <c r="R322" i="47"/>
  <c r="T321" i="47" l="1"/>
  <c r="U321" i="47" s="1"/>
  <c r="S322" i="47"/>
  <c r="W322" i="47"/>
  <c r="V322" i="47"/>
  <c r="Q319" i="47"/>
  <c r="R323" i="47"/>
  <c r="S323" i="47" l="1"/>
  <c r="W323" i="47"/>
  <c r="V323" i="47"/>
  <c r="T322" i="47"/>
  <c r="U322" i="47" s="1"/>
  <c r="R324" i="47"/>
  <c r="Q320" i="47"/>
  <c r="Q321" i="47" l="1"/>
  <c r="S324" i="47"/>
  <c r="W324" i="47"/>
  <c r="V324" i="47"/>
  <c r="T323" i="47"/>
  <c r="U323" i="47" s="1"/>
  <c r="R325" i="47"/>
  <c r="T324" i="47" l="1"/>
  <c r="Q322" i="47"/>
  <c r="S325" i="47"/>
  <c r="W325" i="47"/>
  <c r="V325" i="47"/>
  <c r="U324" i="47"/>
  <c r="R326" i="47"/>
  <c r="T325" i="47" l="1"/>
  <c r="U325" i="47" s="1"/>
  <c r="S326" i="47"/>
  <c r="V326" i="47"/>
  <c r="W326" i="47"/>
  <c r="Q324" i="47"/>
  <c r="Q323" i="47"/>
  <c r="R327" i="47"/>
  <c r="T326" i="47" l="1"/>
  <c r="U326" i="47" s="1"/>
  <c r="S327" i="47"/>
  <c r="V327" i="47"/>
  <c r="W327" i="47"/>
  <c r="R328" i="47"/>
  <c r="Q325" i="47"/>
  <c r="S328" i="47" l="1"/>
  <c r="W328" i="47"/>
  <c r="V328" i="47"/>
  <c r="T327" i="47"/>
  <c r="R329" i="47"/>
  <c r="T328" i="47" l="1"/>
  <c r="U328" i="47" s="1"/>
  <c r="S329" i="47"/>
  <c r="W329" i="47"/>
  <c r="V329" i="47"/>
  <c r="U327" i="47"/>
  <c r="Q326" i="47"/>
  <c r="R330" i="47"/>
  <c r="S330" i="47" l="1"/>
  <c r="V330" i="47"/>
  <c r="W330" i="47"/>
  <c r="T329" i="47"/>
  <c r="U329" i="47" s="1"/>
  <c r="R331" i="47"/>
  <c r="Q327" i="47"/>
  <c r="Q328" i="47" l="1"/>
  <c r="T330" i="47"/>
  <c r="U330" i="47" s="1"/>
  <c r="S331" i="47"/>
  <c r="W331" i="47"/>
  <c r="V331" i="47"/>
  <c r="R332" i="47"/>
  <c r="T331" i="47" l="1"/>
  <c r="U331" i="47" s="1"/>
  <c r="Q329" i="47"/>
  <c r="S332" i="47"/>
  <c r="W332" i="47"/>
  <c r="V332" i="47"/>
  <c r="R333" i="47"/>
  <c r="S333" i="47" l="1"/>
  <c r="W333" i="47"/>
  <c r="V333" i="47"/>
  <c r="T333" i="47" s="1"/>
  <c r="U333" i="47" s="1"/>
  <c r="T332" i="47"/>
  <c r="Q331" i="47" s="1"/>
  <c r="Q330" i="47"/>
  <c r="R334" i="47"/>
  <c r="U332" i="47" l="1"/>
  <c r="S334" i="47"/>
  <c r="W334" i="47"/>
  <c r="V334" i="47"/>
  <c r="R335" i="47"/>
  <c r="T334" i="47" l="1"/>
  <c r="U334" i="47" s="1"/>
  <c r="S335" i="47"/>
  <c r="V335" i="47"/>
  <c r="W335" i="47"/>
  <c r="Q332" i="47"/>
  <c r="R336" i="47"/>
  <c r="Q333" i="47"/>
  <c r="T335" i="47" l="1"/>
  <c r="U335" i="47" s="1"/>
  <c r="S336" i="47"/>
  <c r="V336" i="47"/>
  <c r="W336" i="47"/>
  <c r="R337" i="47"/>
  <c r="S337" i="47" l="1"/>
  <c r="W337" i="47"/>
  <c r="V337" i="47"/>
  <c r="T336" i="47"/>
  <c r="U336" i="47" s="1"/>
  <c r="R338" i="47"/>
  <c r="Q334" i="47"/>
  <c r="T337" i="47" l="1"/>
  <c r="U337" i="47" s="1"/>
  <c r="Q335" i="47"/>
  <c r="S338" i="47"/>
  <c r="V338" i="47"/>
  <c r="W338" i="47"/>
  <c r="R339" i="47"/>
  <c r="Q336" i="47"/>
  <c r="S339" i="47" l="1"/>
  <c r="W339" i="47"/>
  <c r="V339" i="47"/>
  <c r="T338" i="47"/>
  <c r="U338" i="47" s="1"/>
  <c r="R340" i="47"/>
  <c r="Q337" i="47" l="1"/>
  <c r="S340" i="47"/>
  <c r="V340" i="47"/>
  <c r="W340" i="47"/>
  <c r="T339" i="47"/>
  <c r="U339" i="47" s="1"/>
  <c r="R341" i="47"/>
  <c r="Q338" i="47" l="1"/>
  <c r="S341" i="47"/>
  <c r="W341" i="47"/>
  <c r="V341" i="47"/>
  <c r="T340" i="47"/>
  <c r="U340" i="47" s="1"/>
  <c r="R342" i="47"/>
  <c r="T341" i="47" l="1"/>
  <c r="U341" i="47" s="1"/>
  <c r="S342" i="47"/>
  <c r="V342" i="47"/>
  <c r="W342" i="47"/>
  <c r="Q340" i="47"/>
  <c r="Q339" i="47"/>
  <c r="R343" i="47"/>
  <c r="T342" i="47" l="1"/>
  <c r="U342" i="47" s="1"/>
  <c r="S343" i="47"/>
  <c r="V343" i="47"/>
  <c r="W343" i="47"/>
  <c r="R344" i="47"/>
  <c r="T343" i="47" l="1"/>
  <c r="U343" i="47" s="1"/>
  <c r="S344" i="47"/>
  <c r="V344" i="47"/>
  <c r="W344" i="47"/>
  <c r="R345" i="47"/>
  <c r="Q342" i="47"/>
  <c r="Q341" i="47"/>
  <c r="S345" i="47" l="1"/>
  <c r="V345" i="47"/>
  <c r="W345" i="47"/>
  <c r="T344" i="47"/>
  <c r="U344" i="47" s="1"/>
  <c r="R346" i="47"/>
  <c r="T345" i="47" l="1"/>
  <c r="U345" i="47" s="1"/>
  <c r="S346" i="47"/>
  <c r="V346" i="47"/>
  <c r="W346" i="47"/>
  <c r="R347" i="47"/>
  <c r="Q343" i="47"/>
  <c r="T346" i="47" l="1"/>
  <c r="U346" i="47" s="1"/>
  <c r="S347" i="47"/>
  <c r="W347" i="47"/>
  <c r="V347" i="47"/>
  <c r="Q345" i="47"/>
  <c r="Q344" i="47"/>
  <c r="R348" i="47"/>
  <c r="T347" i="47" l="1"/>
  <c r="U347" i="47" s="1"/>
  <c r="S348" i="47"/>
  <c r="V348" i="47"/>
  <c r="W348" i="47"/>
  <c r="R349" i="47"/>
  <c r="Q346" i="47"/>
  <c r="T348" i="47" l="1"/>
  <c r="Q347" i="47" s="1"/>
  <c r="S349" i="47"/>
  <c r="V349" i="47"/>
  <c r="W349" i="47"/>
  <c r="R350" i="47"/>
  <c r="U348" i="47" l="1"/>
  <c r="S350" i="47"/>
  <c r="V350" i="47"/>
  <c r="W350" i="47"/>
  <c r="T349" i="47"/>
  <c r="U349" i="47" s="1"/>
  <c r="R351" i="47"/>
  <c r="Q348" i="47" l="1"/>
  <c r="S351" i="47"/>
  <c r="W351" i="47"/>
  <c r="V351" i="47"/>
  <c r="T350" i="47"/>
  <c r="U350" i="47" s="1"/>
  <c r="R352" i="47"/>
  <c r="T351" i="47" l="1"/>
  <c r="U351" i="47" s="1"/>
  <c r="S352" i="47"/>
  <c r="W352" i="47"/>
  <c r="V352" i="47"/>
  <c r="Q349" i="47"/>
  <c r="R353" i="47"/>
  <c r="T352" i="47" l="1"/>
  <c r="U352" i="47" s="1"/>
  <c r="S353" i="47"/>
  <c r="W353" i="47"/>
  <c r="V353" i="47"/>
  <c r="R354" i="47"/>
  <c r="Q350" i="47"/>
  <c r="Q351" i="47" l="1"/>
  <c r="T353" i="47"/>
  <c r="U353" i="47" s="1"/>
  <c r="S354" i="47"/>
  <c r="V354" i="47"/>
  <c r="W354" i="47"/>
  <c r="R355" i="47"/>
  <c r="S355" i="47" l="1"/>
  <c r="W355" i="47"/>
  <c r="V355" i="47"/>
  <c r="T354" i="47"/>
  <c r="U354" i="47" s="1"/>
  <c r="Q352" i="47"/>
  <c r="R356" i="47"/>
  <c r="Q353" i="47" l="1"/>
  <c r="T355" i="47"/>
  <c r="U355" i="47" s="1"/>
  <c r="S356" i="47"/>
  <c r="W356" i="47"/>
  <c r="V356" i="47"/>
  <c r="R357" i="47"/>
  <c r="T356" i="47" l="1"/>
  <c r="Q355" i="47" s="1"/>
  <c r="Q354" i="47"/>
  <c r="S357" i="47"/>
  <c r="V357" i="47"/>
  <c r="W357" i="47"/>
  <c r="U356" i="47"/>
  <c r="R358" i="47"/>
  <c r="S358" i="47" l="1"/>
  <c r="V358" i="47"/>
  <c r="W358" i="47"/>
  <c r="T357" i="47"/>
  <c r="U357" i="47" s="1"/>
  <c r="R359" i="47"/>
  <c r="T358" i="47" l="1"/>
  <c r="U358" i="47" s="1"/>
  <c r="S359" i="47"/>
  <c r="W359" i="47"/>
  <c r="V359" i="47"/>
  <c r="Q356" i="47"/>
  <c r="R360" i="47"/>
  <c r="S360" i="47" l="1"/>
  <c r="V360" i="47"/>
  <c r="W360" i="47"/>
  <c r="T359" i="47"/>
  <c r="U359" i="47" s="1"/>
  <c r="Q357" i="47"/>
  <c r="R361" i="47"/>
  <c r="S361" i="47" l="1"/>
  <c r="W361" i="47"/>
  <c r="V361" i="47"/>
  <c r="T360" i="47"/>
  <c r="U360" i="47" s="1"/>
  <c r="Q358" i="47"/>
  <c r="R362" i="47"/>
  <c r="T361" i="47" l="1"/>
  <c r="U361" i="47" s="1"/>
  <c r="S362" i="47"/>
  <c r="W362" i="47"/>
  <c r="V362" i="47"/>
  <c r="Q359" i="47"/>
  <c r="R363" i="47"/>
  <c r="S363" i="47" l="1"/>
  <c r="V363" i="47"/>
  <c r="W363" i="47"/>
  <c r="T362" i="47"/>
  <c r="U362" i="47" s="1"/>
  <c r="R364" i="47"/>
  <c r="Q360" i="47"/>
  <c r="S364" i="47" l="1"/>
  <c r="W364" i="47"/>
  <c r="V364" i="47"/>
  <c r="T363" i="47"/>
  <c r="U363" i="47" s="1"/>
  <c r="R365" i="47"/>
  <c r="Q361" i="47"/>
  <c r="S365" i="47" l="1"/>
  <c r="W365" i="47"/>
  <c r="V365" i="47"/>
  <c r="Q362" i="47"/>
  <c r="T364" i="47"/>
  <c r="U364" i="47" s="1"/>
  <c r="R366" i="47"/>
  <c r="S366" i="47" l="1"/>
  <c r="V366" i="47"/>
  <c r="W366" i="47"/>
  <c r="T365" i="47"/>
  <c r="U365" i="47" s="1"/>
  <c r="Q363" i="47"/>
  <c r="R367" i="47"/>
  <c r="Q364" i="47" l="1"/>
  <c r="S367" i="47"/>
  <c r="V367" i="47"/>
  <c r="W367" i="47"/>
  <c r="T366" i="47"/>
  <c r="U366" i="47" s="1"/>
  <c r="R368" i="47"/>
  <c r="T367" i="47" l="1"/>
  <c r="U367" i="47" s="1"/>
  <c r="S368" i="47"/>
  <c r="W368" i="47"/>
  <c r="V368" i="47"/>
  <c r="R369" i="47"/>
  <c r="Q365" i="47"/>
  <c r="T368" i="47" l="1"/>
  <c r="U368" i="47" s="1"/>
  <c r="S369" i="47"/>
  <c r="W369" i="47"/>
  <c r="V369" i="47"/>
  <c r="Q366" i="47"/>
  <c r="B390" i="47"/>
  <c r="R370" i="47"/>
  <c r="Q367" i="47" l="1"/>
  <c r="T369" i="47"/>
  <c r="U369" i="47" s="1"/>
  <c r="S370" i="47"/>
  <c r="V370" i="47"/>
  <c r="W370" i="47"/>
  <c r="R371" i="47"/>
  <c r="S371" i="47" l="1"/>
  <c r="W371" i="47"/>
  <c r="V371" i="47"/>
  <c r="T370" i="47"/>
  <c r="U370" i="47" s="1"/>
  <c r="Q368" i="47"/>
  <c r="R372" i="47"/>
  <c r="T371" i="47" l="1"/>
  <c r="U371" i="47" s="1"/>
  <c r="Q369" i="47"/>
  <c r="S372" i="47"/>
  <c r="V372" i="47"/>
  <c r="W372" i="47"/>
  <c r="R373" i="47"/>
  <c r="T372" i="47" l="1"/>
  <c r="U372" i="47" s="1"/>
  <c r="S373" i="47"/>
  <c r="V373" i="47"/>
  <c r="W373" i="47"/>
  <c r="Q371" i="47"/>
  <c r="Q370" i="47"/>
  <c r="R374" i="47"/>
  <c r="S374" i="47" l="1"/>
  <c r="W374" i="47"/>
  <c r="V374" i="47"/>
  <c r="T373" i="47"/>
  <c r="U373" i="47" s="1"/>
  <c r="R375" i="47"/>
  <c r="Q372" i="47" l="1"/>
  <c r="S375" i="47"/>
  <c r="W375" i="47"/>
  <c r="V375" i="47"/>
  <c r="T374" i="47"/>
  <c r="U374" i="47" s="1"/>
  <c r="R376" i="47"/>
  <c r="S376" i="47" l="1"/>
  <c r="V376" i="47"/>
  <c r="W376" i="47"/>
  <c r="T375" i="47"/>
  <c r="U375" i="47" s="1"/>
  <c r="R377" i="47"/>
  <c r="Q373" i="47"/>
  <c r="S377" i="47" l="1"/>
  <c r="V377" i="47"/>
  <c r="W377" i="47"/>
  <c r="Q374" i="47"/>
  <c r="T376" i="47"/>
  <c r="Q375" i="47" s="1"/>
  <c r="R378" i="47"/>
  <c r="U376" i="47" l="1"/>
  <c r="S378" i="47"/>
  <c r="W378" i="47"/>
  <c r="V378" i="47"/>
  <c r="T377" i="47"/>
  <c r="Q376" i="47" s="1"/>
  <c r="R379" i="47"/>
  <c r="T378" i="47" l="1"/>
  <c r="U378" i="47" s="1"/>
  <c r="U377" i="47"/>
  <c r="S379" i="47"/>
  <c r="W379" i="47"/>
  <c r="V379" i="47"/>
  <c r="R380" i="47"/>
  <c r="S380" i="47" l="1"/>
  <c r="W380" i="47"/>
  <c r="V380" i="47"/>
  <c r="T379" i="47"/>
  <c r="U379" i="47" s="1"/>
  <c r="R381" i="47"/>
  <c r="Q377" i="47"/>
  <c r="Q378" i="47" l="1"/>
  <c r="S381" i="47"/>
  <c r="V381" i="47"/>
  <c r="W381" i="47"/>
  <c r="T380" i="47"/>
  <c r="U380" i="47" s="1"/>
  <c r="R382" i="47"/>
  <c r="S382" i="47" l="1"/>
  <c r="V382" i="47"/>
  <c r="W382" i="47"/>
  <c r="T381" i="47"/>
  <c r="U381" i="47" s="1"/>
  <c r="Q379" i="47"/>
  <c r="R383" i="47"/>
  <c r="T382" i="47" l="1"/>
  <c r="U382" i="47" s="1"/>
  <c r="S383" i="47"/>
  <c r="V383" i="47"/>
  <c r="W383" i="47"/>
  <c r="Q380" i="47"/>
  <c r="R384" i="47"/>
  <c r="T383" i="47" l="1"/>
  <c r="U383" i="47" s="1"/>
  <c r="S384" i="47"/>
  <c r="V384" i="47"/>
  <c r="W384" i="47"/>
  <c r="R385" i="47"/>
  <c r="Q382" i="47"/>
  <c r="Q381" i="47"/>
  <c r="S385" i="47" l="1"/>
  <c r="W385" i="47"/>
  <c r="V385" i="47"/>
  <c r="T384" i="47"/>
  <c r="U384" i="47" s="1"/>
  <c r="R386" i="47"/>
  <c r="S386" i="47" l="1"/>
  <c r="W386" i="47"/>
  <c r="V386" i="47"/>
  <c r="T385" i="47"/>
  <c r="U385" i="47" s="1"/>
  <c r="Q383" i="47"/>
  <c r="R387" i="47"/>
  <c r="T386" i="47" l="1"/>
  <c r="U386" i="47" s="1"/>
  <c r="S387" i="47"/>
  <c r="W387" i="47"/>
  <c r="V387" i="47"/>
  <c r="R388" i="47"/>
  <c r="Q384" i="47"/>
  <c r="T387" i="47" l="1"/>
  <c r="U387" i="47" s="1"/>
  <c r="S388" i="47"/>
  <c r="V388" i="47"/>
  <c r="W388" i="47"/>
  <c r="Q386" i="47"/>
  <c r="R389" i="47"/>
  <c r="Q385" i="47"/>
  <c r="S389" i="47" l="1"/>
  <c r="V389" i="47"/>
  <c r="W389" i="47"/>
  <c r="T388" i="47"/>
  <c r="U388" i="47" s="1"/>
  <c r="R390" i="47"/>
  <c r="Q387" i="47" l="1"/>
  <c r="S390" i="47"/>
  <c r="W390" i="47"/>
  <c r="V390" i="47"/>
  <c r="T389" i="47"/>
  <c r="U389" i="47" s="1"/>
  <c r="R391" i="47"/>
  <c r="S391" i="47" l="1"/>
  <c r="V391" i="47"/>
  <c r="W391" i="47"/>
  <c r="T390" i="47"/>
  <c r="U390" i="47" s="1"/>
  <c r="Q388" i="47"/>
  <c r="R392" i="47"/>
  <c r="S392" i="47" l="1"/>
  <c r="W392" i="47"/>
  <c r="V392" i="47"/>
  <c r="T391" i="47"/>
  <c r="U391" i="47" s="1"/>
  <c r="R393" i="47"/>
  <c r="Q389" i="47"/>
  <c r="T392" i="47" l="1"/>
  <c r="U392" i="47" s="1"/>
  <c r="S393" i="47"/>
  <c r="W393" i="47"/>
  <c r="V393" i="47"/>
  <c r="Q391" i="47"/>
  <c r="Q390" i="47"/>
  <c r="R394" i="47"/>
  <c r="T393" i="47" l="1"/>
  <c r="S394" i="47"/>
  <c r="V394" i="47"/>
  <c r="W394" i="47"/>
  <c r="U393" i="47"/>
  <c r="R395" i="47"/>
  <c r="T394" i="47" l="1"/>
  <c r="U394" i="47" s="1"/>
  <c r="S395" i="47"/>
  <c r="W395" i="47"/>
  <c r="V395" i="47"/>
  <c r="Q392" i="47"/>
  <c r="R396" i="47"/>
  <c r="T395" i="47" l="1"/>
  <c r="U395" i="47" s="1"/>
  <c r="S396" i="47"/>
  <c r="V396" i="47"/>
  <c r="W396" i="47"/>
  <c r="R397" i="47"/>
  <c r="Q393" i="47"/>
  <c r="S397" i="47" l="1"/>
  <c r="V397" i="47"/>
  <c r="W397" i="47"/>
  <c r="T396" i="47"/>
  <c r="U396" i="47" s="1"/>
  <c r="Q394" i="47"/>
  <c r="R398" i="47"/>
  <c r="S398" i="47" l="1"/>
  <c r="V398" i="47"/>
  <c r="W398" i="47"/>
  <c r="T397" i="47"/>
  <c r="U397" i="47" s="1"/>
  <c r="R399" i="47"/>
  <c r="Q395" i="47"/>
  <c r="S399" i="47" l="1"/>
  <c r="W399" i="47"/>
  <c r="V399" i="47"/>
  <c r="T398" i="47"/>
  <c r="U398" i="47" s="1"/>
  <c r="R400" i="47"/>
  <c r="Q396" i="47"/>
  <c r="T399" i="47" l="1"/>
  <c r="U399" i="47" s="1"/>
  <c r="S400" i="47"/>
  <c r="W400" i="47"/>
  <c r="V400" i="47"/>
  <c r="R401" i="47"/>
  <c r="Q397" i="47"/>
  <c r="S401" i="47" l="1"/>
  <c r="W401" i="47"/>
  <c r="V401" i="47"/>
  <c r="T400" i="47"/>
  <c r="U400" i="47" s="1"/>
  <c r="Q398" i="47"/>
  <c r="R402" i="47"/>
  <c r="T401" i="47" l="1"/>
  <c r="U401" i="47" s="1"/>
  <c r="S402" i="47"/>
  <c r="W402" i="47"/>
  <c r="V402" i="47"/>
  <c r="R403" i="47"/>
  <c r="Q399" i="47"/>
  <c r="S403" i="47" l="1"/>
  <c r="W403" i="47"/>
  <c r="V403" i="47"/>
  <c r="T402" i="47"/>
  <c r="U402" i="47" s="1"/>
  <c r="Q400" i="47"/>
  <c r="R404" i="47"/>
  <c r="S404" i="47" l="1"/>
  <c r="V404" i="47"/>
  <c r="W404" i="47"/>
  <c r="Q401" i="47"/>
  <c r="T403" i="47"/>
  <c r="U403" i="47" s="1"/>
  <c r="R405" i="47"/>
  <c r="Q402" i="47" l="1"/>
  <c r="S405" i="47"/>
  <c r="V405" i="47"/>
  <c r="W405" i="47"/>
  <c r="T404" i="47"/>
  <c r="U404" i="47" s="1"/>
  <c r="R406" i="47"/>
  <c r="Q403" i="47" l="1"/>
  <c r="S406" i="47"/>
  <c r="W406" i="47"/>
  <c r="V406" i="47"/>
  <c r="T405" i="47"/>
  <c r="U405" i="47" s="1"/>
  <c r="R407" i="47"/>
  <c r="S407" i="47" l="1"/>
  <c r="W407" i="47"/>
  <c r="V407" i="47"/>
  <c r="T406" i="47"/>
  <c r="U406" i="47" s="1"/>
  <c r="R408" i="47"/>
  <c r="Q404" i="47"/>
  <c r="Q405" i="47" l="1"/>
  <c r="T407" i="47"/>
  <c r="U407" i="47" s="1"/>
  <c r="S408" i="47"/>
  <c r="W408" i="47"/>
  <c r="V408" i="47"/>
  <c r="R409" i="47"/>
  <c r="T408" i="47" l="1"/>
  <c r="U408" i="47" s="1"/>
  <c r="S409" i="47"/>
  <c r="W409" i="47"/>
  <c r="V409" i="47"/>
  <c r="Q406" i="47"/>
  <c r="R410" i="47"/>
  <c r="Q407" i="47" l="1"/>
  <c r="S410" i="47"/>
  <c r="W410" i="47"/>
  <c r="V410" i="47"/>
  <c r="T409" i="47"/>
  <c r="Q408" i="47" s="1"/>
  <c r="R411" i="47"/>
  <c r="U409" i="47" l="1"/>
  <c r="T410" i="47"/>
  <c r="U410" i="47" s="1"/>
  <c r="S411" i="47"/>
  <c r="W411" i="47"/>
  <c r="V411" i="47"/>
  <c r="R412" i="47"/>
  <c r="Q409" i="47" l="1"/>
  <c r="S412" i="47"/>
  <c r="W412" i="47"/>
  <c r="V412" i="47"/>
  <c r="T411" i="47"/>
  <c r="U411" i="47" s="1"/>
  <c r="R413" i="47"/>
  <c r="Q410" i="47" l="1"/>
  <c r="S413" i="47"/>
  <c r="V413" i="47"/>
  <c r="W413" i="47"/>
  <c r="T412" i="47"/>
  <c r="Q411" i="47" s="1"/>
  <c r="R414" i="47"/>
  <c r="U412" i="47" l="1"/>
  <c r="S414" i="47"/>
  <c r="V414" i="47"/>
  <c r="W414" i="47"/>
  <c r="T413" i="47"/>
  <c r="U413" i="47" s="1"/>
  <c r="R415" i="47"/>
  <c r="T414" i="47" l="1"/>
  <c r="U414" i="47" s="1"/>
  <c r="S415" i="47"/>
  <c r="V415" i="47"/>
  <c r="W415" i="47"/>
  <c r="R416" i="47"/>
  <c r="Q412" i="47"/>
  <c r="Q413" i="47"/>
  <c r="T415" i="47" l="1"/>
  <c r="U415" i="47" s="1"/>
  <c r="S416" i="47"/>
  <c r="W416" i="47"/>
  <c r="V416" i="47"/>
  <c r="R417" i="47"/>
  <c r="Q414" i="47"/>
  <c r="T416" i="47" l="1"/>
  <c r="U416" i="47" s="1"/>
  <c r="S417" i="47"/>
  <c r="W417" i="47"/>
  <c r="V417" i="47"/>
  <c r="R418" i="47"/>
  <c r="Q415" i="47" l="1"/>
  <c r="S418" i="47"/>
  <c r="W418" i="47"/>
  <c r="V418" i="47"/>
  <c r="T417" i="47"/>
  <c r="U417" i="47" s="1"/>
  <c r="R419" i="47"/>
  <c r="T418" i="47" l="1"/>
  <c r="Q416" i="47"/>
  <c r="S419" i="47"/>
  <c r="W419" i="47"/>
  <c r="V419" i="47"/>
  <c r="U418" i="47"/>
  <c r="R420" i="47"/>
  <c r="T419" i="47" l="1"/>
  <c r="S420" i="47"/>
  <c r="W420" i="47"/>
  <c r="V420" i="47"/>
  <c r="U419" i="47"/>
  <c r="Q417" i="47"/>
  <c r="R421" i="47"/>
  <c r="S421" i="47" l="1"/>
  <c r="W421" i="47"/>
  <c r="V421" i="47"/>
  <c r="T420" i="47"/>
  <c r="Q418" i="47"/>
  <c r="R422" i="47"/>
  <c r="U420" i="47" l="1"/>
  <c r="Q419" i="47"/>
  <c r="S422" i="47"/>
  <c r="V422" i="47"/>
  <c r="W422" i="47"/>
  <c r="T421" i="47"/>
  <c r="U421" i="47" s="1"/>
  <c r="R423" i="47"/>
  <c r="Q420" i="47" l="1"/>
  <c r="S423" i="47"/>
  <c r="W423" i="47"/>
  <c r="V423" i="47"/>
  <c r="T422" i="47"/>
  <c r="U422" i="47" s="1"/>
  <c r="R424" i="47"/>
  <c r="T423" i="47" l="1"/>
  <c r="U423" i="47" s="1"/>
  <c r="S424" i="47"/>
  <c r="W424" i="47"/>
  <c r="V424" i="47"/>
  <c r="Q421" i="47"/>
  <c r="R425" i="47"/>
  <c r="S425" i="47" l="1"/>
  <c r="W425" i="47"/>
  <c r="V425" i="47"/>
  <c r="T425" i="47" s="1"/>
  <c r="T424" i="47"/>
  <c r="U424" i="47" s="1"/>
  <c r="R426" i="47"/>
  <c r="Q422" i="47"/>
  <c r="Q423" i="47" l="1"/>
  <c r="S426" i="47"/>
  <c r="W426" i="47"/>
  <c r="V426" i="47"/>
  <c r="U425" i="47"/>
  <c r="Q424" i="47"/>
  <c r="R427" i="47"/>
  <c r="T426" i="47" l="1"/>
  <c r="U426" i="47" s="1"/>
  <c r="S427" i="47"/>
  <c r="W427" i="47"/>
  <c r="V427" i="47"/>
  <c r="R428" i="47"/>
  <c r="Q425" i="47" l="1"/>
  <c r="S428" i="47"/>
  <c r="V428" i="47"/>
  <c r="W428" i="47"/>
  <c r="T427" i="47"/>
  <c r="U427" i="47" s="1"/>
  <c r="R429" i="47"/>
  <c r="T428" i="47" l="1"/>
  <c r="U428" i="47" s="1"/>
  <c r="S429" i="47"/>
  <c r="V429" i="47"/>
  <c r="W429" i="47"/>
  <c r="Q426" i="47"/>
  <c r="R430" i="47"/>
  <c r="S430" i="47" l="1"/>
  <c r="W430" i="47"/>
  <c r="V430" i="47"/>
  <c r="T429" i="47"/>
  <c r="U429" i="47" s="1"/>
  <c r="R431" i="47"/>
  <c r="Q427" i="47"/>
  <c r="T430" i="47" l="1"/>
  <c r="S431" i="47"/>
  <c r="W431" i="47"/>
  <c r="V431" i="47"/>
  <c r="U430" i="47"/>
  <c r="Q429" i="47"/>
  <c r="R432" i="47"/>
  <c r="Q428" i="47"/>
  <c r="T431" i="47" l="1"/>
  <c r="U431" i="47" s="1"/>
  <c r="S432" i="47"/>
  <c r="V432" i="47"/>
  <c r="W432" i="47"/>
  <c r="R433" i="47"/>
  <c r="S433" i="47" l="1"/>
  <c r="V433" i="47"/>
  <c r="W433" i="47"/>
  <c r="T432" i="47"/>
  <c r="U432" i="47" s="1"/>
  <c r="Q430" i="47"/>
  <c r="R434" i="47"/>
  <c r="T433" i="47" l="1"/>
  <c r="U433" i="47" s="1"/>
  <c r="S434" i="47"/>
  <c r="V434" i="47"/>
  <c r="W434" i="47"/>
  <c r="R435" i="47"/>
  <c r="Q432" i="47"/>
  <c r="Q431" i="47"/>
  <c r="S435" i="47" l="1"/>
  <c r="W435" i="47"/>
  <c r="V435" i="47"/>
  <c r="T434" i="47"/>
  <c r="U434" i="47" s="1"/>
  <c r="R436" i="47"/>
  <c r="T435" i="47" l="1"/>
  <c r="U435" i="47" s="1"/>
  <c r="S436" i="47"/>
  <c r="V436" i="47"/>
  <c r="W436" i="47"/>
  <c r="Q433" i="47"/>
  <c r="R437" i="47"/>
  <c r="S437" i="47" l="1"/>
  <c r="V437" i="47"/>
  <c r="W437" i="47"/>
  <c r="T436" i="47"/>
  <c r="U436" i="47" s="1"/>
  <c r="R438" i="47"/>
  <c r="Q434" i="47"/>
  <c r="Q435" i="47" l="1"/>
  <c r="S438" i="47"/>
  <c r="V438" i="47"/>
  <c r="W438" i="47"/>
  <c r="T437" i="47"/>
  <c r="U437" i="47" s="1"/>
  <c r="R439" i="47"/>
  <c r="T438" i="47" l="1"/>
  <c r="U438" i="47" s="1"/>
  <c r="Q436" i="47"/>
  <c r="S439" i="47"/>
  <c r="W439" i="47"/>
  <c r="V439" i="47"/>
  <c r="Q437" i="47"/>
  <c r="R440" i="47"/>
  <c r="T439" i="47" l="1"/>
  <c r="U439" i="47" s="1"/>
  <c r="S440" i="47"/>
  <c r="V440" i="47"/>
  <c r="W440" i="47"/>
  <c r="R441" i="47"/>
  <c r="Q438" i="47" l="1"/>
  <c r="S441" i="47"/>
  <c r="W441" i="47"/>
  <c r="V441" i="47"/>
  <c r="T440" i="47"/>
  <c r="R442" i="47"/>
  <c r="T441" i="47" l="1"/>
  <c r="S442" i="47"/>
  <c r="W442" i="47"/>
  <c r="V442" i="47"/>
  <c r="U440" i="47"/>
  <c r="Q439" i="47"/>
  <c r="U441" i="47"/>
  <c r="R443" i="47"/>
  <c r="S443" i="47" l="1"/>
  <c r="W443" i="47"/>
  <c r="V443" i="47"/>
  <c r="T442" i="47"/>
  <c r="U442" i="47" s="1"/>
  <c r="R444" i="47"/>
  <c r="Q440" i="47"/>
  <c r="Q441" i="47" l="1"/>
  <c r="S444" i="47"/>
  <c r="W444" i="47"/>
  <c r="V444" i="47"/>
  <c r="T443" i="47"/>
  <c r="U443" i="47" s="1"/>
  <c r="R445" i="47"/>
  <c r="T444" i="47" l="1"/>
  <c r="S445" i="47"/>
  <c r="V445" i="47"/>
  <c r="W445" i="47"/>
  <c r="U444" i="47"/>
  <c r="R446" i="47"/>
  <c r="Q442" i="47"/>
  <c r="S446" i="47" l="1"/>
  <c r="W446" i="47"/>
  <c r="V446" i="47"/>
  <c r="T445" i="47"/>
  <c r="U445" i="47" s="1"/>
  <c r="Q443" i="47"/>
  <c r="R447" i="47"/>
  <c r="T446" i="47" l="1"/>
  <c r="U446" i="47" s="1"/>
  <c r="S447" i="47"/>
  <c r="W447" i="47"/>
  <c r="V447" i="47"/>
  <c r="Q445" i="47"/>
  <c r="R448" i="47"/>
  <c r="Q444" i="47"/>
  <c r="T447" i="47" l="1"/>
  <c r="S448" i="47"/>
  <c r="W448" i="47"/>
  <c r="V448" i="47"/>
  <c r="U447" i="47"/>
  <c r="R449" i="47"/>
  <c r="Q446" i="47"/>
  <c r="T448" i="47" l="1"/>
  <c r="U448" i="47" s="1"/>
  <c r="S449" i="47"/>
  <c r="V449" i="47"/>
  <c r="W449" i="47"/>
  <c r="R450" i="47"/>
  <c r="S450" i="47" l="1"/>
  <c r="V450" i="47"/>
  <c r="W450" i="47"/>
  <c r="T449" i="47"/>
  <c r="U449" i="47" s="1"/>
  <c r="R451" i="47"/>
  <c r="Q447" i="47"/>
  <c r="Q448" i="47" l="1"/>
  <c r="S451" i="47"/>
  <c r="W451" i="47"/>
  <c r="V451" i="47"/>
  <c r="T450" i="47"/>
  <c r="U450" i="47" s="1"/>
  <c r="R452" i="47"/>
  <c r="S452" i="47" l="1"/>
  <c r="W452" i="47"/>
  <c r="V452" i="47"/>
  <c r="T451" i="47"/>
  <c r="U451" i="47" s="1"/>
  <c r="R453" i="47"/>
  <c r="Q449" i="47"/>
  <c r="T452" i="47" l="1"/>
  <c r="U452" i="47" s="1"/>
  <c r="Q450" i="47"/>
  <c r="S453" i="47"/>
  <c r="V453" i="47"/>
  <c r="W453" i="47"/>
  <c r="R454" i="47"/>
  <c r="S454" i="47" l="1"/>
  <c r="W454" i="47"/>
  <c r="V454" i="47"/>
  <c r="T453" i="47"/>
  <c r="U453" i="47" s="1"/>
  <c r="Q451" i="47"/>
  <c r="R455" i="47"/>
  <c r="T454" i="47" l="1"/>
  <c r="U454" i="47" s="1"/>
  <c r="S455" i="47"/>
  <c r="W455" i="47"/>
  <c r="V455" i="47"/>
  <c r="Q452" i="47"/>
  <c r="R456" i="47"/>
  <c r="T455" i="47" l="1"/>
  <c r="S456" i="47"/>
  <c r="W456" i="47"/>
  <c r="V456" i="47"/>
  <c r="U455" i="47"/>
  <c r="R457" i="47"/>
  <c r="Q454" i="47"/>
  <c r="Q453" i="47"/>
  <c r="S457" i="47" l="1"/>
  <c r="W457" i="47"/>
  <c r="V457" i="47"/>
  <c r="T456" i="47"/>
  <c r="Q455" i="47" s="1"/>
  <c r="R458" i="47"/>
  <c r="T457" i="47" l="1"/>
  <c r="U457" i="47" s="1"/>
  <c r="S458" i="47"/>
  <c r="V458" i="47"/>
  <c r="W458" i="47"/>
  <c r="U456" i="47"/>
  <c r="R459" i="47"/>
  <c r="T458" i="47" l="1"/>
  <c r="U458" i="47" s="1"/>
  <c r="S459" i="47"/>
  <c r="V459" i="47"/>
  <c r="W459" i="47"/>
  <c r="Q457" i="47"/>
  <c r="Q456" i="47"/>
  <c r="R460" i="47"/>
  <c r="S460" i="47" l="1"/>
  <c r="W460" i="47"/>
  <c r="V460" i="47"/>
  <c r="T459" i="47"/>
  <c r="U459" i="47" s="1"/>
  <c r="R461" i="47"/>
  <c r="S461" i="47" l="1"/>
  <c r="W461" i="47"/>
  <c r="V461" i="47"/>
  <c r="T460" i="47"/>
  <c r="U460" i="47" s="1"/>
  <c r="Q458" i="47"/>
  <c r="R462" i="47"/>
  <c r="S462" i="47" l="1"/>
  <c r="W462" i="47"/>
  <c r="V462" i="47"/>
  <c r="T461" i="47"/>
  <c r="U461" i="47" s="1"/>
  <c r="R463" i="47"/>
  <c r="Q459" i="47"/>
  <c r="S463" i="47" l="1"/>
  <c r="V463" i="47"/>
  <c r="W463" i="47"/>
  <c r="T462" i="47"/>
  <c r="U462" i="47" s="1"/>
  <c r="Q460" i="47"/>
  <c r="R464" i="47"/>
  <c r="S464" i="47" l="1"/>
  <c r="V464" i="47"/>
  <c r="W464" i="47"/>
  <c r="Q461" i="47"/>
  <c r="T463" i="47"/>
  <c r="U463" i="47" s="1"/>
  <c r="R465" i="47"/>
  <c r="S465" i="47" l="1"/>
  <c r="W465" i="47"/>
  <c r="V465" i="47"/>
  <c r="T464" i="47"/>
  <c r="U464" i="47" s="1"/>
  <c r="Q462" i="47"/>
  <c r="R466" i="47"/>
  <c r="S466" i="47" l="1"/>
  <c r="W466" i="47"/>
  <c r="V466" i="47"/>
  <c r="T465" i="47"/>
  <c r="U465" i="47" s="1"/>
  <c r="Q463" i="47"/>
  <c r="R467" i="47"/>
  <c r="T466" i="47" l="1"/>
  <c r="U466" i="47" s="1"/>
  <c r="S467" i="47"/>
  <c r="V467" i="47"/>
  <c r="W467" i="47"/>
  <c r="Q464" i="47"/>
  <c r="R468" i="47"/>
  <c r="Q465" i="47" l="1"/>
  <c r="S468" i="47"/>
  <c r="W468" i="47"/>
  <c r="V468" i="47"/>
  <c r="T467" i="47"/>
  <c r="U467" i="47" s="1"/>
  <c r="R469" i="47"/>
  <c r="T468" i="47" l="1"/>
  <c r="S469" i="47"/>
  <c r="W469" i="47"/>
  <c r="V469" i="47"/>
  <c r="U468" i="47"/>
  <c r="Q467" i="47"/>
  <c r="Q466" i="47"/>
  <c r="R470" i="47"/>
  <c r="S470" i="47" l="1"/>
  <c r="W470" i="47"/>
  <c r="V470" i="47"/>
  <c r="T469" i="47"/>
  <c r="Q468" i="47" s="1"/>
  <c r="R471" i="47"/>
  <c r="U469" i="47" l="1"/>
  <c r="S471" i="47"/>
  <c r="W471" i="47"/>
  <c r="V471" i="47"/>
  <c r="T470" i="47"/>
  <c r="U470" i="47" s="1"/>
  <c r="R472" i="47"/>
  <c r="Q469" i="47" l="1"/>
  <c r="S472" i="47"/>
  <c r="V472" i="47"/>
  <c r="W472" i="47"/>
  <c r="T471" i="47"/>
  <c r="U471" i="47" s="1"/>
  <c r="R473" i="47"/>
  <c r="S473" i="47" l="1"/>
  <c r="V473" i="47"/>
  <c r="W473" i="47"/>
  <c r="T472" i="47"/>
  <c r="U472" i="47" s="1"/>
  <c r="Q470" i="47"/>
  <c r="R474" i="47"/>
  <c r="T473" i="47" l="1"/>
  <c r="U473" i="47" s="1"/>
  <c r="Q471" i="47"/>
  <c r="S474" i="47"/>
  <c r="V474" i="47"/>
  <c r="W474" i="47"/>
  <c r="R475" i="47"/>
  <c r="Q472" i="47"/>
  <c r="T474" i="47" l="1"/>
  <c r="U474" i="47" s="1"/>
  <c r="S475" i="47"/>
  <c r="W475" i="47"/>
  <c r="V475" i="47"/>
  <c r="R476" i="47"/>
  <c r="S476" i="47" l="1"/>
  <c r="W476" i="47"/>
  <c r="V476" i="47"/>
  <c r="T475" i="47"/>
  <c r="U475" i="47" s="1"/>
  <c r="Q473" i="47"/>
  <c r="R477" i="47"/>
  <c r="Q474" i="47" l="1"/>
  <c r="S477" i="47"/>
  <c r="V477" i="47"/>
  <c r="W477" i="47"/>
  <c r="T476" i="47"/>
  <c r="U476" i="47" s="1"/>
  <c r="R478" i="47"/>
  <c r="T477" i="47" l="1"/>
  <c r="U477" i="47" s="1"/>
  <c r="S478" i="47"/>
  <c r="V478" i="47"/>
  <c r="W478" i="47"/>
  <c r="Q476" i="47"/>
  <c r="Q475" i="47"/>
  <c r="R479" i="47"/>
  <c r="T478" i="47" l="1"/>
  <c r="U478" i="47" s="1"/>
  <c r="S479" i="47"/>
  <c r="V479" i="47"/>
  <c r="W479" i="47"/>
  <c r="R480" i="47"/>
  <c r="T479" i="47" l="1"/>
  <c r="S480" i="47"/>
  <c r="W480" i="47"/>
  <c r="V480" i="47"/>
  <c r="U479" i="47"/>
  <c r="Q477" i="47"/>
  <c r="R481" i="47"/>
  <c r="Q478" i="47"/>
  <c r="T480" i="47" l="1"/>
  <c r="U480" i="47" s="1"/>
  <c r="S481" i="47"/>
  <c r="V481" i="47"/>
  <c r="W481" i="47"/>
  <c r="R482" i="47"/>
  <c r="T481" i="47" l="1"/>
  <c r="Q480" i="47" s="1"/>
  <c r="S482" i="47"/>
  <c r="V482" i="47"/>
  <c r="W482" i="47"/>
  <c r="R483" i="47"/>
  <c r="Q479" i="47"/>
  <c r="U481" i="47" l="1"/>
  <c r="S483" i="47"/>
  <c r="V483" i="47"/>
  <c r="W483" i="47"/>
  <c r="T482" i="47"/>
  <c r="U482" i="47" s="1"/>
  <c r="R484" i="47"/>
  <c r="Q481" i="47" l="1"/>
  <c r="T483" i="47"/>
  <c r="U483" i="47" s="1"/>
  <c r="S484" i="47"/>
  <c r="V484" i="47"/>
  <c r="W484" i="47"/>
  <c r="R485" i="47"/>
  <c r="Q482" i="47" l="1"/>
  <c r="T484" i="47"/>
  <c r="U484" i="47" s="1"/>
  <c r="S485" i="47"/>
  <c r="V485" i="47"/>
  <c r="W485" i="47"/>
  <c r="R486" i="47"/>
  <c r="Q483" i="47" l="1"/>
  <c r="T485" i="47"/>
  <c r="U485" i="47" s="1"/>
  <c r="S486" i="47"/>
  <c r="V486" i="47"/>
  <c r="W486" i="47"/>
  <c r="R487" i="47"/>
  <c r="Q484" i="47" l="1"/>
  <c r="T486" i="47"/>
  <c r="U486" i="47" s="1"/>
  <c r="S487" i="47"/>
  <c r="V487" i="47"/>
  <c r="W487" i="47"/>
  <c r="R488" i="47"/>
  <c r="T487" i="47" l="1"/>
  <c r="U487" i="47" s="1"/>
  <c r="S488" i="47"/>
  <c r="V488" i="47"/>
  <c r="W488" i="47"/>
  <c r="Q485" i="47"/>
  <c r="R489" i="47"/>
  <c r="S489" i="47" l="1"/>
  <c r="W489" i="47"/>
  <c r="V489" i="47"/>
  <c r="T488" i="47"/>
  <c r="Q487" i="47" s="1"/>
  <c r="R490" i="47"/>
  <c r="Q486" i="47"/>
  <c r="U488" i="47" l="1"/>
  <c r="S490" i="47"/>
  <c r="W490" i="47"/>
  <c r="V490" i="47"/>
  <c r="T489" i="47"/>
  <c r="U489" i="47" s="1"/>
  <c r="R491" i="47"/>
  <c r="T490" i="47" l="1"/>
  <c r="U490" i="47" s="1"/>
  <c r="S491" i="47"/>
  <c r="W491" i="47"/>
  <c r="V491" i="47"/>
  <c r="Q489" i="47"/>
  <c r="Q488" i="47"/>
  <c r="R492" i="47"/>
  <c r="S492" i="47" l="1"/>
  <c r="V492" i="47"/>
  <c r="W492" i="47"/>
  <c r="T491" i="47"/>
  <c r="U491" i="47" s="1"/>
  <c r="R493" i="47"/>
  <c r="Q490" i="47" l="1"/>
  <c r="T492" i="47"/>
  <c r="U492" i="47" s="1"/>
  <c r="S493" i="47"/>
  <c r="W493" i="47"/>
  <c r="V493" i="47"/>
  <c r="R494" i="47"/>
  <c r="T493" i="47" l="1"/>
  <c r="U493" i="47" s="1"/>
  <c r="Q491" i="47"/>
  <c r="S494" i="47"/>
  <c r="W494" i="47"/>
  <c r="V494" i="47"/>
  <c r="R495" i="47"/>
  <c r="S495" i="47" l="1"/>
  <c r="W495" i="47"/>
  <c r="V495" i="47"/>
  <c r="T494" i="47"/>
  <c r="U494" i="47" s="1"/>
  <c r="R496" i="47"/>
  <c r="Q492" i="47"/>
  <c r="Q493" i="47" l="1"/>
  <c r="T495" i="47"/>
  <c r="U495" i="47" s="1"/>
  <c r="S496" i="47"/>
  <c r="V496" i="47"/>
  <c r="W496" i="47"/>
  <c r="R497" i="47"/>
  <c r="Q494" i="47" l="1"/>
  <c r="S497" i="47"/>
  <c r="W497" i="47"/>
  <c r="V497" i="47"/>
  <c r="T496" i="47"/>
  <c r="U496" i="47" s="1"/>
  <c r="R498" i="47"/>
  <c r="T497" i="47" l="1"/>
  <c r="U497" i="47" s="1"/>
  <c r="S498" i="47"/>
  <c r="V498" i="47"/>
  <c r="W498" i="47"/>
  <c r="R499" i="47"/>
  <c r="Q495" i="47"/>
  <c r="Q496" i="47" l="1"/>
  <c r="S499" i="47"/>
  <c r="V499" i="47"/>
  <c r="W499" i="47"/>
  <c r="T498" i="47"/>
  <c r="U498" i="47" s="1"/>
  <c r="R500" i="47"/>
  <c r="T499" i="47" l="1"/>
  <c r="U499" i="47" s="1"/>
  <c r="S500" i="47"/>
  <c r="W500" i="47"/>
  <c r="V500" i="47"/>
  <c r="Q497" i="47"/>
  <c r="R501" i="47"/>
  <c r="S501" i="47" l="1"/>
  <c r="W501" i="47"/>
  <c r="V501" i="47"/>
  <c r="T500" i="47"/>
  <c r="U500" i="47" s="1"/>
  <c r="R502" i="47"/>
  <c r="Q498" i="47"/>
  <c r="T501" i="47" l="1"/>
  <c r="Q499" i="47"/>
  <c r="S502" i="47"/>
  <c r="V502" i="47"/>
  <c r="W502" i="47"/>
  <c r="U501" i="47"/>
  <c r="R503" i="47"/>
  <c r="Q500" i="47"/>
  <c r="T502" i="47" l="1"/>
  <c r="U502" i="47" s="1"/>
  <c r="S503" i="47"/>
  <c r="W503" i="47"/>
  <c r="V503" i="47"/>
  <c r="R504" i="47"/>
  <c r="T503" i="47" l="1"/>
  <c r="U503" i="47" s="1"/>
  <c r="S504" i="47"/>
  <c r="V504" i="47"/>
  <c r="W504" i="47"/>
  <c r="R505" i="47"/>
  <c r="Q501" i="47"/>
  <c r="T504" i="47" l="1"/>
  <c r="U504" i="47" s="1"/>
  <c r="S505" i="47"/>
  <c r="W505" i="47"/>
  <c r="V505" i="47"/>
  <c r="R506" i="47"/>
  <c r="Q502" i="47"/>
  <c r="Q503" i="47" l="1"/>
  <c r="S506" i="47"/>
  <c r="W506" i="47"/>
  <c r="V506" i="47"/>
  <c r="T505" i="47"/>
  <c r="Q504" i="47" s="1"/>
  <c r="R507" i="47"/>
  <c r="U505" i="47" l="1"/>
  <c r="S507" i="47"/>
  <c r="V507" i="47"/>
  <c r="W507" i="47"/>
  <c r="T506" i="47"/>
  <c r="Q505" i="47" s="1"/>
  <c r="R508" i="47"/>
  <c r="U506" i="47" l="1"/>
  <c r="S508" i="47"/>
  <c r="W508" i="47"/>
  <c r="V508" i="47"/>
  <c r="T507" i="47"/>
  <c r="U507" i="47" s="1"/>
  <c r="R509" i="47"/>
  <c r="S509" i="47" l="1"/>
  <c r="W509" i="47"/>
  <c r="V509" i="47"/>
  <c r="T508" i="47"/>
  <c r="U508" i="47" s="1"/>
  <c r="Q506" i="47"/>
  <c r="R510" i="47"/>
  <c r="S510" i="47" l="1"/>
  <c r="V510" i="47"/>
  <c r="W510" i="47"/>
  <c r="Q507" i="47"/>
  <c r="T509" i="47"/>
  <c r="U509" i="47" s="1"/>
  <c r="R511" i="47"/>
  <c r="T510" i="47" l="1"/>
  <c r="S511" i="47"/>
  <c r="V511" i="47"/>
  <c r="W511" i="47"/>
  <c r="U510" i="47"/>
  <c r="Q508" i="47"/>
  <c r="R512" i="47"/>
  <c r="T511" i="47" l="1"/>
  <c r="U511" i="47" s="1"/>
  <c r="S512" i="47"/>
  <c r="W512" i="47"/>
  <c r="V512" i="47"/>
  <c r="Q509" i="47"/>
  <c r="Q510" i="47"/>
  <c r="R513" i="47"/>
  <c r="S513" i="47" l="1"/>
  <c r="V513" i="47"/>
  <c r="W513" i="47"/>
  <c r="T512" i="47"/>
  <c r="U512" i="47" s="1"/>
  <c r="R514" i="47"/>
  <c r="S514" i="47" l="1"/>
  <c r="W514" i="47"/>
  <c r="V514" i="47"/>
  <c r="T514" i="47" s="1"/>
  <c r="U514" i="47" s="1"/>
  <c r="Q511" i="47"/>
  <c r="T513" i="47"/>
  <c r="U513" i="47" s="1"/>
  <c r="R515" i="47"/>
  <c r="Q512" i="47" l="1"/>
  <c r="S515" i="47"/>
  <c r="W515" i="47"/>
  <c r="V515" i="47"/>
  <c r="Q513" i="47"/>
  <c r="R516" i="47"/>
  <c r="S516" i="47" l="1"/>
  <c r="V516" i="47"/>
  <c r="W516" i="47"/>
  <c r="T515" i="47"/>
  <c r="U515" i="47" s="1"/>
  <c r="R517" i="47"/>
  <c r="Q514" i="47" l="1"/>
  <c r="T516" i="47"/>
  <c r="Q515" i="47" s="1"/>
  <c r="S517" i="47"/>
  <c r="W517" i="47"/>
  <c r="V517" i="47"/>
  <c r="R518" i="47"/>
  <c r="T517" i="47" l="1"/>
  <c r="Q516" i="47" s="1"/>
  <c r="U516" i="47"/>
  <c r="S518" i="47"/>
  <c r="V518" i="47"/>
  <c r="W518" i="47"/>
  <c r="R519" i="47"/>
  <c r="U517" i="47" l="1"/>
  <c r="T518" i="47"/>
  <c r="U518" i="47" s="1"/>
  <c r="S519" i="47"/>
  <c r="V519" i="47"/>
  <c r="W519" i="47"/>
  <c r="R520" i="47"/>
  <c r="T519" i="47" l="1"/>
  <c r="U519" i="47" s="1"/>
  <c r="S520" i="47"/>
  <c r="W520" i="47"/>
  <c r="V520" i="47"/>
  <c r="Q517" i="47"/>
  <c r="R521" i="47"/>
  <c r="T520" i="47" l="1"/>
  <c r="U520" i="47" s="1"/>
  <c r="S521" i="47"/>
  <c r="V521" i="47"/>
  <c r="W521" i="47"/>
  <c r="Q518" i="47"/>
  <c r="R522" i="47"/>
  <c r="Q519" i="47" l="1"/>
  <c r="T521" i="47"/>
  <c r="U521" i="47" s="1"/>
  <c r="S522" i="47"/>
  <c r="W522" i="47"/>
  <c r="V522" i="47"/>
  <c r="R523" i="47"/>
  <c r="Q520" i="47" l="1"/>
  <c r="S523" i="47"/>
  <c r="W523" i="47"/>
  <c r="V523" i="47"/>
  <c r="T522" i="47"/>
  <c r="U522" i="47" s="1"/>
  <c r="R524" i="47"/>
  <c r="S524" i="47" l="1"/>
  <c r="V524" i="47"/>
  <c r="W524" i="47"/>
  <c r="T523" i="47"/>
  <c r="U523" i="47" s="1"/>
  <c r="R525" i="47"/>
  <c r="Q521" i="47"/>
  <c r="Q522" i="47" l="1"/>
  <c r="T524" i="47"/>
  <c r="U524" i="47" s="1"/>
  <c r="S525" i="47"/>
  <c r="V525" i="47"/>
  <c r="W525" i="47"/>
  <c r="R526" i="47"/>
  <c r="Q523" i="47" l="1"/>
  <c r="S526" i="47"/>
  <c r="W526" i="47"/>
  <c r="V526" i="47"/>
  <c r="T525" i="47"/>
  <c r="U525" i="47" s="1"/>
  <c r="R527" i="47"/>
  <c r="S527" i="47" l="1"/>
  <c r="W527" i="47"/>
  <c r="V527" i="47"/>
  <c r="Q524" i="47"/>
  <c r="T526" i="47"/>
  <c r="U526" i="47" s="1"/>
  <c r="R528" i="47"/>
  <c r="T527" i="47" l="1"/>
  <c r="S528" i="47"/>
  <c r="V528" i="47"/>
  <c r="W528" i="47"/>
  <c r="U527" i="47"/>
  <c r="Q525" i="47"/>
  <c r="R529" i="47"/>
  <c r="S529" i="47" l="1"/>
  <c r="V529" i="47"/>
  <c r="W529" i="47"/>
  <c r="T528" i="47"/>
  <c r="U528" i="47" s="1"/>
  <c r="Q526" i="47"/>
  <c r="R530" i="47"/>
  <c r="T529" i="47" l="1"/>
  <c r="U529" i="47" s="1"/>
  <c r="S530" i="47"/>
  <c r="V530" i="47"/>
  <c r="W530" i="47"/>
  <c r="Q527" i="47"/>
  <c r="R531" i="47"/>
  <c r="S531" i="47" l="1"/>
  <c r="V531" i="47"/>
  <c r="W531" i="47"/>
  <c r="T530" i="47"/>
  <c r="U530" i="47" s="1"/>
  <c r="R532" i="47"/>
  <c r="Q528" i="47"/>
  <c r="T531" i="47" l="1"/>
  <c r="U531" i="47" s="1"/>
  <c r="S532" i="47"/>
  <c r="V532" i="47"/>
  <c r="W532" i="47"/>
  <c r="Q529" i="47"/>
  <c r="R533" i="47"/>
  <c r="S533" i="47" l="1"/>
  <c r="V533" i="47"/>
  <c r="W533" i="47"/>
  <c r="T532" i="47"/>
  <c r="U532" i="47" s="1"/>
  <c r="R534" i="47"/>
  <c r="Q530" i="47"/>
  <c r="T533" i="47" l="1"/>
  <c r="S534" i="47"/>
  <c r="W534" i="47"/>
  <c r="V534" i="47"/>
  <c r="U533" i="47"/>
  <c r="Q531" i="47"/>
  <c r="R535" i="47"/>
  <c r="T534" i="47" l="1"/>
  <c r="U534" i="47" s="1"/>
  <c r="S535" i="47"/>
  <c r="W535" i="47"/>
  <c r="V535" i="47"/>
  <c r="R536" i="47"/>
  <c r="Q532" i="47"/>
  <c r="Q533" i="47" l="1"/>
  <c r="S536" i="47"/>
  <c r="V536" i="47"/>
  <c r="W536" i="47"/>
  <c r="T535" i="47"/>
  <c r="U535" i="47" s="1"/>
  <c r="R537" i="47"/>
  <c r="T536" i="47" l="1"/>
  <c r="S537" i="47"/>
  <c r="V537" i="47"/>
  <c r="W537" i="47"/>
  <c r="U536" i="47"/>
  <c r="R538" i="47"/>
  <c r="Q534" i="47"/>
  <c r="T537" i="47" l="1"/>
  <c r="U537" i="47" s="1"/>
  <c r="S538" i="47"/>
  <c r="W538" i="47"/>
  <c r="V538" i="47"/>
  <c r="Q536" i="47"/>
  <c r="Q535" i="47"/>
  <c r="R539" i="47"/>
  <c r="S539" i="47" l="1"/>
  <c r="W539" i="47"/>
  <c r="V539" i="47"/>
  <c r="T538" i="47"/>
  <c r="Q537" i="47" s="1"/>
  <c r="R540" i="47"/>
  <c r="T539" i="47" l="1"/>
  <c r="U538" i="47"/>
  <c r="S540" i="47"/>
  <c r="W540" i="47"/>
  <c r="V540" i="47"/>
  <c r="U539" i="47"/>
  <c r="Q538" i="47"/>
  <c r="R541" i="47"/>
  <c r="T540" i="47" l="1"/>
  <c r="U540" i="47" s="1"/>
  <c r="S541" i="47"/>
  <c r="V541" i="47"/>
  <c r="W541" i="47"/>
  <c r="R542" i="47"/>
  <c r="Q539" i="47"/>
  <c r="S542" i="47" l="1"/>
  <c r="V542" i="47"/>
  <c r="W542" i="47"/>
  <c r="T541" i="47"/>
  <c r="U541" i="47" s="1"/>
  <c r="R543" i="47"/>
  <c r="T542" i="47" l="1"/>
  <c r="U542" i="47" s="1"/>
  <c r="S543" i="47"/>
  <c r="W543" i="47"/>
  <c r="V543" i="47"/>
  <c r="R544" i="47"/>
  <c r="Q540" i="47"/>
  <c r="Q541" i="47" l="1"/>
  <c r="T543" i="47"/>
  <c r="U543" i="47" s="1"/>
  <c r="S544" i="47"/>
  <c r="V544" i="47"/>
  <c r="W544" i="47"/>
  <c r="R545" i="47"/>
  <c r="Q542" i="47" l="1"/>
  <c r="S545" i="47"/>
  <c r="W545" i="47"/>
  <c r="V545" i="47"/>
  <c r="T544" i="47"/>
  <c r="U544" i="47" s="1"/>
  <c r="R546" i="47"/>
  <c r="S546" i="47" l="1"/>
  <c r="W546" i="47"/>
  <c r="V546" i="47"/>
  <c r="T546" i="47" s="1"/>
  <c r="U546" i="47" s="1"/>
  <c r="T545" i="47"/>
  <c r="U545" i="47" s="1"/>
  <c r="Q543" i="47"/>
  <c r="R547" i="47"/>
  <c r="Q544" i="47" l="1"/>
  <c r="S547" i="47"/>
  <c r="W547" i="47"/>
  <c r="V547" i="47"/>
  <c r="R548" i="47"/>
  <c r="S548" i="47" l="1"/>
  <c r="W548" i="47"/>
  <c r="V548" i="47"/>
  <c r="T547" i="47"/>
  <c r="U547" i="47" s="1"/>
  <c r="R549" i="47"/>
  <c r="Q545" i="47"/>
  <c r="S549" i="47" l="1"/>
  <c r="V549" i="47"/>
  <c r="W549" i="47"/>
  <c r="T548" i="47"/>
  <c r="U548" i="47" s="1"/>
  <c r="Q546" i="47"/>
  <c r="R550" i="47"/>
  <c r="T549" i="47" l="1"/>
  <c r="U549" i="47" s="1"/>
  <c r="S550" i="47"/>
  <c r="V550" i="47"/>
  <c r="W550" i="47"/>
  <c r="R551" i="47"/>
  <c r="Q547" i="47"/>
  <c r="Q548" i="47" l="1"/>
  <c r="T550" i="47"/>
  <c r="U550" i="47" s="1"/>
  <c r="S551" i="47"/>
  <c r="V551" i="47"/>
  <c r="W551" i="47"/>
  <c r="R552" i="47"/>
  <c r="S552" i="47" l="1"/>
  <c r="W552" i="47"/>
  <c r="V552" i="47"/>
  <c r="T551" i="47"/>
  <c r="U551" i="47" s="1"/>
  <c r="Q549" i="47"/>
  <c r="R553" i="47"/>
  <c r="T552" i="47" l="1"/>
  <c r="U552" i="47" s="1"/>
  <c r="S553" i="47"/>
  <c r="V553" i="47"/>
  <c r="W553" i="47"/>
  <c r="R554" i="47"/>
  <c r="Q550" i="47"/>
  <c r="Q551" i="47" l="1"/>
  <c r="T553" i="47"/>
  <c r="U553" i="47" s="1"/>
  <c r="S554" i="47"/>
  <c r="V554" i="47"/>
  <c r="W554" i="47"/>
  <c r="R555" i="47"/>
  <c r="Q552" i="47"/>
  <c r="S555" i="47" l="1"/>
  <c r="W555" i="47"/>
  <c r="V555" i="47"/>
  <c r="T554" i="47"/>
  <c r="U554" i="47" s="1"/>
  <c r="R556" i="47"/>
  <c r="T555" i="47" l="1"/>
  <c r="S556" i="47"/>
  <c r="W556" i="47"/>
  <c r="V556" i="47"/>
  <c r="U555" i="47"/>
  <c r="R557" i="47"/>
  <c r="Q553" i="47"/>
  <c r="Q554" i="47"/>
  <c r="S557" i="47" l="1"/>
  <c r="W557" i="47"/>
  <c r="V557" i="47"/>
  <c r="T556" i="47"/>
  <c r="Q555" i="47" s="1"/>
  <c r="R558" i="47"/>
  <c r="T557" i="47" l="1"/>
  <c r="U557" i="47" s="1"/>
  <c r="U556" i="47"/>
  <c r="S558" i="47"/>
  <c r="V558" i="47"/>
  <c r="W558" i="47"/>
  <c r="Q556" i="47"/>
  <c r="R559" i="47"/>
  <c r="T558" i="47" l="1"/>
  <c r="S559" i="47"/>
  <c r="V559" i="47"/>
  <c r="W559" i="47"/>
  <c r="U558" i="47"/>
  <c r="R560" i="47"/>
  <c r="Q557" i="47"/>
  <c r="T559" i="47" l="1"/>
  <c r="U559" i="47" s="1"/>
  <c r="S560" i="47"/>
  <c r="W560" i="47"/>
  <c r="V560" i="47"/>
  <c r="R561" i="47"/>
  <c r="T560" i="47" l="1"/>
  <c r="U560" i="47" s="1"/>
  <c r="S561" i="47"/>
  <c r="V561" i="47"/>
  <c r="W561" i="47"/>
  <c r="Q558" i="47"/>
  <c r="R562" i="47"/>
  <c r="Q559" i="47" l="1"/>
  <c r="S562" i="47"/>
  <c r="V562" i="47"/>
  <c r="W562" i="47"/>
  <c r="T561" i="47"/>
  <c r="U561" i="47" s="1"/>
  <c r="R563" i="47"/>
  <c r="T562" i="47" l="1"/>
  <c r="U562" i="47" s="1"/>
  <c r="S563" i="47"/>
  <c r="W563" i="47"/>
  <c r="V563" i="47"/>
  <c r="Q561" i="47"/>
  <c r="Q560" i="47"/>
  <c r="R564" i="47"/>
  <c r="T563" i="47" l="1"/>
  <c r="S564" i="47"/>
  <c r="W564" i="47"/>
  <c r="V564" i="47"/>
  <c r="U563" i="47"/>
  <c r="R565" i="47"/>
  <c r="T564" i="47" l="1"/>
  <c r="U564" i="47" s="1"/>
  <c r="S565" i="47"/>
  <c r="V565" i="47"/>
  <c r="W565" i="47"/>
  <c r="R566" i="47"/>
  <c r="Q562" i="47"/>
  <c r="T565" i="47" l="1"/>
  <c r="S566" i="47"/>
  <c r="V566" i="47"/>
  <c r="W566" i="47"/>
  <c r="U565" i="47"/>
  <c r="Q564" i="47"/>
  <c r="Q563" i="47"/>
  <c r="R567" i="47"/>
  <c r="S567" i="47" l="1"/>
  <c r="W567" i="47"/>
  <c r="V567" i="47"/>
  <c r="T566" i="47"/>
  <c r="Q565" i="47" s="1"/>
  <c r="R568" i="47"/>
  <c r="T567" i="47" l="1"/>
  <c r="U567" i="47" s="1"/>
  <c r="U566" i="47"/>
  <c r="S568" i="47"/>
  <c r="V568" i="47"/>
  <c r="W568" i="47"/>
  <c r="R569" i="47"/>
  <c r="T568" i="47" l="1"/>
  <c r="S569" i="47"/>
  <c r="V569" i="47"/>
  <c r="W569" i="47"/>
  <c r="U568" i="47"/>
  <c r="Q567" i="47"/>
  <c r="Q566" i="47"/>
  <c r="R570" i="47"/>
  <c r="S570" i="47" l="1"/>
  <c r="V570" i="47"/>
  <c r="W570" i="47"/>
  <c r="T569" i="47"/>
  <c r="U569" i="47" s="1"/>
  <c r="R571" i="47"/>
  <c r="Q568" i="47" l="1"/>
  <c r="S571" i="47"/>
  <c r="W571" i="47"/>
  <c r="V571" i="47"/>
  <c r="T570" i="47"/>
  <c r="Q569" i="47" s="1"/>
  <c r="R572" i="47"/>
  <c r="U570" i="47" l="1"/>
  <c r="S572" i="47"/>
  <c r="V572" i="47"/>
  <c r="W572" i="47"/>
  <c r="T571" i="47"/>
  <c r="U571" i="47" s="1"/>
  <c r="R573" i="47"/>
  <c r="S573" i="47" l="1"/>
  <c r="W573" i="47"/>
  <c r="V573" i="47"/>
  <c r="T572" i="47"/>
  <c r="Q571" i="47" s="1"/>
  <c r="Q570" i="47"/>
  <c r="R574" i="47"/>
  <c r="U572" i="47" l="1"/>
  <c r="S574" i="47"/>
  <c r="V574" i="47"/>
  <c r="W574" i="47"/>
  <c r="T573" i="47"/>
  <c r="U573" i="47" s="1"/>
  <c r="R575" i="47"/>
  <c r="T574" i="47" l="1"/>
  <c r="S575" i="47"/>
  <c r="W575" i="47"/>
  <c r="V575" i="47"/>
  <c r="U574" i="47"/>
  <c r="Q572" i="47"/>
  <c r="R576" i="47"/>
  <c r="T575" i="47" l="1"/>
  <c r="U575" i="47" s="1"/>
  <c r="S576" i="47"/>
  <c r="V576" i="47"/>
  <c r="W576" i="47"/>
  <c r="R577" i="47"/>
  <c r="Q573" i="47"/>
  <c r="Q574" i="47" l="1"/>
  <c r="T576" i="47"/>
  <c r="U576" i="47" s="1"/>
  <c r="S577" i="47"/>
  <c r="V577" i="47"/>
  <c r="W577" i="47"/>
  <c r="R578" i="47"/>
  <c r="S578" i="47" l="1"/>
  <c r="W578" i="47"/>
  <c r="V578" i="47"/>
  <c r="T577" i="47"/>
  <c r="U577" i="47" s="1"/>
  <c r="Q575" i="47"/>
  <c r="R579" i="47"/>
  <c r="T578" i="47" l="1"/>
  <c r="U578" i="47" s="1"/>
  <c r="S579" i="47"/>
  <c r="W579" i="47"/>
  <c r="V579" i="47"/>
  <c r="Q576" i="47"/>
  <c r="R580" i="47"/>
  <c r="S580" i="47" l="1"/>
  <c r="V580" i="47"/>
  <c r="W580" i="47"/>
  <c r="T579" i="47"/>
  <c r="U579" i="47" s="1"/>
  <c r="Q577" i="47"/>
  <c r="R581" i="47"/>
  <c r="Q578" i="47" l="1"/>
  <c r="T580" i="47"/>
  <c r="U580" i="47" s="1"/>
  <c r="S581" i="47"/>
  <c r="V581" i="47"/>
  <c r="W581" i="47"/>
  <c r="R582" i="47"/>
  <c r="S582" i="47" l="1"/>
  <c r="W582" i="47"/>
  <c r="V582" i="47"/>
  <c r="T581" i="47"/>
  <c r="U581" i="47" s="1"/>
  <c r="Q579" i="47"/>
  <c r="R583" i="47"/>
  <c r="S583" i="47" l="1"/>
  <c r="W583" i="47"/>
  <c r="V583" i="47"/>
  <c r="T582" i="47"/>
  <c r="U582" i="47" s="1"/>
  <c r="R584" i="47"/>
  <c r="Q580" i="47"/>
  <c r="S584" i="47" l="1"/>
  <c r="W584" i="47"/>
  <c r="V584" i="47"/>
  <c r="Q581" i="47"/>
  <c r="T583" i="47"/>
  <c r="Q582" i="47" s="1"/>
  <c r="R585" i="47"/>
  <c r="S585" i="47" l="1"/>
  <c r="V585" i="47"/>
  <c r="W585" i="47"/>
  <c r="U583" i="47"/>
  <c r="T584" i="47"/>
  <c r="U584" i="47" s="1"/>
  <c r="R586" i="47"/>
  <c r="T585" i="47" l="1"/>
  <c r="Q583" i="47"/>
  <c r="S586" i="47"/>
  <c r="W586" i="47"/>
  <c r="V586" i="47"/>
  <c r="U585" i="47"/>
  <c r="R587" i="47"/>
  <c r="S587" i="47" l="1"/>
  <c r="W587" i="47"/>
  <c r="V587" i="47"/>
  <c r="T586" i="47"/>
  <c r="U586" i="47" s="1"/>
  <c r="Q584" i="47"/>
  <c r="R588" i="47"/>
  <c r="Q585" i="47" l="1"/>
  <c r="S588" i="47"/>
  <c r="V588" i="47"/>
  <c r="W588" i="47"/>
  <c r="T587" i="47"/>
  <c r="U587" i="47" s="1"/>
  <c r="R589" i="47"/>
  <c r="T588" i="47" l="1"/>
  <c r="Q586" i="47"/>
  <c r="S589" i="47"/>
  <c r="W589" i="47"/>
  <c r="V589" i="47"/>
  <c r="U588" i="47"/>
  <c r="Q587" i="47"/>
  <c r="R590" i="47"/>
  <c r="T589" i="47" l="1"/>
  <c r="U589" i="47" s="1"/>
  <c r="S590" i="47"/>
  <c r="V590" i="47"/>
  <c r="W590" i="47"/>
  <c r="R591" i="47"/>
  <c r="S591" i="47" l="1"/>
  <c r="V591" i="47"/>
  <c r="W591" i="47"/>
  <c r="T590" i="47"/>
  <c r="U590" i="47" s="1"/>
  <c r="R592" i="47"/>
  <c r="Q588" i="47"/>
  <c r="Q589" i="47" l="1"/>
  <c r="S592" i="47"/>
  <c r="V592" i="47"/>
  <c r="W592" i="47"/>
  <c r="T591" i="47"/>
  <c r="U591" i="47" s="1"/>
  <c r="R593" i="47"/>
  <c r="Q590" i="47" l="1"/>
  <c r="T592" i="47"/>
  <c r="U592" i="47" s="1"/>
  <c r="S593" i="47"/>
  <c r="W593" i="47"/>
  <c r="V593" i="47"/>
  <c r="R594" i="47"/>
  <c r="T593" i="47" l="1"/>
  <c r="U593" i="47" s="1"/>
  <c r="S594" i="47"/>
  <c r="V594" i="47"/>
  <c r="W594" i="47"/>
  <c r="R595" i="47"/>
  <c r="Q591" i="47"/>
  <c r="S595" i="47" l="1"/>
  <c r="W595" i="47"/>
  <c r="V595" i="47"/>
  <c r="T594" i="47"/>
  <c r="U594" i="47" s="1"/>
  <c r="Q592" i="47"/>
  <c r="R596" i="47"/>
  <c r="S596" i="47" l="1"/>
  <c r="V596" i="47"/>
  <c r="W596" i="47"/>
  <c r="T595" i="47"/>
  <c r="Q594" i="47" s="1"/>
  <c r="Q593" i="47"/>
  <c r="R597" i="47"/>
  <c r="U595" i="47" l="1"/>
  <c r="S597" i="47"/>
  <c r="W597" i="47"/>
  <c r="V597" i="47"/>
  <c r="T596" i="47"/>
  <c r="U596" i="47" s="1"/>
  <c r="R598" i="47"/>
  <c r="T597" i="47" l="1"/>
  <c r="S598" i="47"/>
  <c r="V598" i="47"/>
  <c r="W598" i="47"/>
  <c r="U597" i="47"/>
  <c r="Q596" i="47"/>
  <c r="Q595" i="47"/>
  <c r="R599" i="47"/>
  <c r="S599" i="47" l="1"/>
  <c r="W599" i="47"/>
  <c r="V599" i="47"/>
  <c r="T598" i="47"/>
  <c r="U598" i="47" s="1"/>
  <c r="R600" i="47"/>
  <c r="S600" i="47" l="1"/>
  <c r="V600" i="47"/>
  <c r="W600" i="47"/>
  <c r="Q597" i="47"/>
  <c r="T599" i="47"/>
  <c r="U599" i="47" s="1"/>
  <c r="R601" i="47"/>
  <c r="T600" i="47" l="1"/>
  <c r="Q598" i="47"/>
  <c r="S601" i="47"/>
  <c r="V601" i="47"/>
  <c r="W601" i="47"/>
  <c r="U600" i="47"/>
  <c r="Q599" i="47"/>
  <c r="R602" i="47"/>
  <c r="S602" i="47" l="1"/>
  <c r="V602" i="47"/>
  <c r="W602" i="47"/>
  <c r="T601" i="47"/>
  <c r="U601" i="47" s="1"/>
  <c r="R603" i="47"/>
  <c r="Q600" i="47" l="1"/>
  <c r="S603" i="47"/>
  <c r="V603" i="47"/>
  <c r="W603" i="47"/>
  <c r="T602" i="47"/>
  <c r="U602" i="47" s="1"/>
  <c r="R604" i="47"/>
  <c r="S604" i="47" l="1"/>
  <c r="W604" i="47"/>
  <c r="V604" i="47"/>
  <c r="Q601" i="47"/>
  <c r="T603" i="47"/>
  <c r="U603" i="47" s="1"/>
  <c r="R605" i="47"/>
  <c r="Q602" i="47" l="1"/>
  <c r="S605" i="47"/>
  <c r="W605" i="47"/>
  <c r="V605" i="47"/>
  <c r="T604" i="47"/>
  <c r="U604" i="47" s="1"/>
  <c r="R606" i="47"/>
  <c r="T605" i="47" l="1"/>
  <c r="U605" i="47" s="1"/>
  <c r="Q603" i="47"/>
  <c r="S606" i="47"/>
  <c r="V606" i="47"/>
  <c r="W606" i="47"/>
  <c r="R607" i="47"/>
  <c r="Q604" i="47"/>
  <c r="S607" i="47" l="1"/>
  <c r="W607" i="47"/>
  <c r="V607" i="47"/>
  <c r="T606" i="47"/>
  <c r="U606" i="47" s="1"/>
  <c r="R608" i="47"/>
  <c r="Q605" i="47" l="1"/>
  <c r="T607" i="47"/>
  <c r="U607" i="47" s="1"/>
  <c r="S608" i="47"/>
  <c r="V608" i="47"/>
  <c r="W608" i="47"/>
  <c r="R609" i="47"/>
  <c r="Q606" i="47" l="1"/>
  <c r="S609" i="47"/>
  <c r="V609" i="47"/>
  <c r="W609" i="47"/>
  <c r="T608" i="47"/>
  <c r="Q607" i="47" s="1"/>
  <c r="R610" i="47"/>
  <c r="T609" i="47" l="1"/>
  <c r="U609" i="47" s="1"/>
  <c r="U608" i="47"/>
  <c r="S610" i="47"/>
  <c r="W610" i="47"/>
  <c r="V610" i="47"/>
  <c r="R611" i="47"/>
  <c r="S611" i="47" l="1"/>
  <c r="V611" i="47"/>
  <c r="W611" i="47"/>
  <c r="T610" i="47"/>
  <c r="Q609" i="47" s="1"/>
  <c r="R612" i="47"/>
  <c r="Q608" i="47"/>
  <c r="U610" i="47" l="1"/>
  <c r="S612" i="47"/>
  <c r="W612" i="47"/>
  <c r="V612" i="47"/>
  <c r="T611" i="47"/>
  <c r="U611" i="47" s="1"/>
  <c r="R613" i="47"/>
  <c r="S613" i="47" l="1"/>
  <c r="W613" i="47"/>
  <c r="V613" i="47"/>
  <c r="T612" i="47"/>
  <c r="U612" i="47" s="1"/>
  <c r="Q610" i="47"/>
  <c r="R614" i="47"/>
  <c r="S614" i="47" l="1"/>
  <c r="V614" i="47"/>
  <c r="W614" i="47"/>
  <c r="T613" i="47"/>
  <c r="U613" i="47" s="1"/>
  <c r="Q611" i="47"/>
  <c r="R615" i="47"/>
  <c r="T614" i="47" l="1"/>
  <c r="S615" i="47"/>
  <c r="W615" i="47"/>
  <c r="V615" i="47"/>
  <c r="U614" i="47"/>
  <c r="Q612" i="47"/>
  <c r="R616" i="47"/>
  <c r="Q613" i="47"/>
  <c r="T615" i="47" l="1"/>
  <c r="U615" i="47" s="1"/>
  <c r="S616" i="47"/>
  <c r="V616" i="47"/>
  <c r="W616" i="47"/>
  <c r="Q614" i="47"/>
  <c r="R617" i="47"/>
  <c r="T616" i="47" l="1"/>
  <c r="U616" i="47" s="1"/>
  <c r="S617" i="47"/>
  <c r="V617" i="47"/>
  <c r="W617" i="47"/>
  <c r="R618" i="47"/>
  <c r="Q615" i="47" l="1"/>
  <c r="T617" i="47"/>
  <c r="U617" i="47" s="1"/>
  <c r="S618" i="47"/>
  <c r="W618" i="47"/>
  <c r="V618" i="47"/>
  <c r="R619" i="47"/>
  <c r="Q616" i="47" l="1"/>
  <c r="T618" i="47"/>
  <c r="U618" i="47" s="1"/>
  <c r="S619" i="47"/>
  <c r="W619" i="47"/>
  <c r="V619" i="47"/>
  <c r="R620" i="47"/>
  <c r="Q617" i="47" l="1"/>
  <c r="S620" i="47"/>
  <c r="V620" i="47"/>
  <c r="W620" i="47"/>
  <c r="T619" i="47"/>
  <c r="U619" i="47" s="1"/>
  <c r="R621" i="47"/>
  <c r="T620" i="47" l="1"/>
  <c r="U620" i="47" s="1"/>
  <c r="S621" i="47"/>
  <c r="V621" i="47"/>
  <c r="W621" i="47"/>
  <c r="Q618" i="47"/>
  <c r="R622" i="47"/>
  <c r="Q619" i="47"/>
  <c r="T621" i="47" l="1"/>
  <c r="U621" i="47" s="1"/>
  <c r="S622" i="47"/>
  <c r="W622" i="47"/>
  <c r="V622" i="47"/>
  <c r="R623" i="47"/>
  <c r="Q620" i="47"/>
  <c r="T622" i="47" l="1"/>
  <c r="S623" i="47"/>
  <c r="W623" i="47"/>
  <c r="V623" i="47"/>
  <c r="U622" i="47"/>
  <c r="R624" i="47"/>
  <c r="Q621" i="47"/>
  <c r="T623" i="47" l="1"/>
  <c r="U623" i="47" s="1"/>
  <c r="S624" i="47"/>
  <c r="W624" i="47"/>
  <c r="V624" i="47"/>
  <c r="R625" i="47"/>
  <c r="S625" i="47" l="1"/>
  <c r="W625" i="47"/>
  <c r="V625" i="47"/>
  <c r="T624" i="47"/>
  <c r="U624" i="47" s="1"/>
  <c r="R626" i="47"/>
  <c r="Q622" i="47"/>
  <c r="S626" i="47" l="1"/>
  <c r="V626" i="47"/>
  <c r="W626" i="47"/>
  <c r="T625" i="47"/>
  <c r="U625" i="47" s="1"/>
  <c r="Q623" i="47"/>
  <c r="R627" i="47"/>
  <c r="Q624" i="47" l="1"/>
  <c r="T626" i="47"/>
  <c r="U626" i="47" s="1"/>
  <c r="S627" i="47"/>
  <c r="V627" i="47"/>
  <c r="W627" i="47"/>
  <c r="R628" i="47"/>
  <c r="S628" i="47" l="1"/>
  <c r="V628" i="47"/>
  <c r="W628" i="47"/>
  <c r="T627" i="47"/>
  <c r="U627" i="47" s="1"/>
  <c r="Q625" i="47"/>
  <c r="R629" i="47"/>
  <c r="Q626" i="47" l="1"/>
  <c r="T628" i="47"/>
  <c r="U628" i="47" s="1"/>
  <c r="S629" i="47"/>
  <c r="V629" i="47"/>
  <c r="W629" i="47"/>
  <c r="R630" i="47"/>
  <c r="S630" i="47" l="1"/>
  <c r="V630" i="47"/>
  <c r="W630" i="47"/>
  <c r="T629" i="47"/>
  <c r="U629" i="47" s="1"/>
  <c r="Q627" i="47"/>
  <c r="R631" i="47"/>
  <c r="Q628" i="47" l="1"/>
  <c r="S631" i="47"/>
  <c r="V631" i="47"/>
  <c r="W631" i="47"/>
  <c r="T630" i="47"/>
  <c r="U630" i="47" s="1"/>
  <c r="R632" i="47"/>
  <c r="T631" i="47" l="1"/>
  <c r="U631" i="47" s="1"/>
  <c r="Q629" i="47"/>
  <c r="S632" i="47"/>
  <c r="V632" i="47"/>
  <c r="W632" i="47"/>
  <c r="R633" i="47"/>
  <c r="S633" i="47" l="1"/>
  <c r="W633" i="47"/>
  <c r="V633" i="47"/>
  <c r="T632" i="47"/>
  <c r="U632" i="47" s="1"/>
  <c r="Q630" i="47"/>
  <c r="R634" i="47"/>
  <c r="S634" i="47" l="1"/>
  <c r="W634" i="47"/>
  <c r="V634" i="47"/>
  <c r="Q631" i="47"/>
  <c r="T633" i="47"/>
  <c r="U633" i="47" s="1"/>
  <c r="R635" i="47"/>
  <c r="Q632" i="47" l="1"/>
  <c r="T634" i="47"/>
  <c r="U634" i="47" s="1"/>
  <c r="S635" i="47"/>
  <c r="V635" i="47"/>
  <c r="W635" i="47"/>
  <c r="R636" i="47"/>
  <c r="Q633" i="47" l="1"/>
  <c r="T635" i="47"/>
  <c r="U635" i="47" s="1"/>
  <c r="S636" i="47"/>
  <c r="V636" i="47"/>
  <c r="W636" i="47"/>
  <c r="R637" i="47"/>
  <c r="T636" i="47" l="1"/>
  <c r="U636" i="47" s="1"/>
  <c r="S637" i="47"/>
  <c r="W637" i="47"/>
  <c r="V637" i="47"/>
  <c r="Q635" i="47"/>
  <c r="Q634" i="47"/>
  <c r="R638" i="47"/>
  <c r="T637" i="47" l="1"/>
  <c r="U637" i="47" s="1"/>
  <c r="S638" i="47"/>
  <c r="W638" i="47"/>
  <c r="V638" i="47"/>
  <c r="R639" i="47"/>
  <c r="T638" i="47" l="1"/>
  <c r="U638" i="47" s="1"/>
  <c r="S639" i="47"/>
  <c r="W639" i="47"/>
  <c r="V639" i="47"/>
  <c r="Q636" i="47"/>
  <c r="R640" i="47"/>
  <c r="Q637" i="47" l="1"/>
  <c r="S640" i="47"/>
  <c r="W640" i="47"/>
  <c r="V640" i="47"/>
  <c r="T639" i="47"/>
  <c r="U639" i="47" s="1"/>
  <c r="R641" i="47"/>
  <c r="T640" i="47" l="1"/>
  <c r="U640" i="47" s="1"/>
  <c r="S641" i="47"/>
  <c r="W641" i="47"/>
  <c r="V641" i="47"/>
  <c r="Q638" i="47"/>
  <c r="R642" i="47"/>
  <c r="S642" i="47" l="1"/>
  <c r="V642" i="47"/>
  <c r="W642" i="47"/>
  <c r="T641" i="47"/>
  <c r="U641" i="47" s="1"/>
  <c r="Q639" i="47"/>
  <c r="R643" i="47"/>
  <c r="S643" i="47" l="1"/>
  <c r="V643" i="47"/>
  <c r="W643" i="47"/>
  <c r="T642" i="47"/>
  <c r="U642" i="47" s="1"/>
  <c r="R644" i="47"/>
  <c r="Q640" i="47"/>
  <c r="S644" i="47" l="1"/>
  <c r="V644" i="47"/>
  <c r="W644" i="47"/>
  <c r="Q641" i="47"/>
  <c r="T643" i="47"/>
  <c r="U643" i="47" s="1"/>
  <c r="R645" i="47"/>
  <c r="Q642" i="47" l="1"/>
  <c r="T644" i="47"/>
  <c r="U644" i="47" s="1"/>
  <c r="S645" i="47"/>
  <c r="W645" i="47"/>
  <c r="V645" i="47"/>
  <c r="R646" i="47"/>
  <c r="Q643" i="47" l="1"/>
  <c r="S646" i="47"/>
  <c r="W646" i="47"/>
  <c r="V646" i="47"/>
  <c r="T645" i="47"/>
  <c r="U645" i="47" s="1"/>
  <c r="R647" i="47"/>
  <c r="Q644" i="47" l="1"/>
  <c r="T646" i="47"/>
  <c r="U646" i="47" s="1"/>
  <c r="S647" i="47"/>
  <c r="V647" i="47"/>
  <c r="W647" i="47"/>
  <c r="R648" i="47"/>
  <c r="T647" i="47" l="1"/>
  <c r="U647" i="47" s="1"/>
  <c r="Q645" i="47"/>
  <c r="S648" i="47"/>
  <c r="W648" i="47"/>
  <c r="V648" i="47"/>
  <c r="R649" i="47"/>
  <c r="S649" i="47" l="1"/>
  <c r="V649" i="47"/>
  <c r="W649" i="47"/>
  <c r="T648" i="47"/>
  <c r="U648" i="47" s="1"/>
  <c r="R650" i="47"/>
  <c r="Q646" i="47"/>
  <c r="Q647" i="47" l="1"/>
  <c r="S650" i="47"/>
  <c r="W650" i="47"/>
  <c r="V650" i="47"/>
  <c r="T649" i="47"/>
  <c r="U649" i="47" s="1"/>
  <c r="R651" i="47"/>
  <c r="T650" i="47" l="1"/>
  <c r="U650" i="47" s="1"/>
  <c r="S651" i="47"/>
  <c r="V651" i="47"/>
  <c r="W651" i="47"/>
  <c r="R652" i="47"/>
  <c r="Q649" i="47"/>
  <c r="Q648" i="47"/>
  <c r="S652" i="47" l="1"/>
  <c r="V652" i="47"/>
  <c r="W652" i="47"/>
  <c r="T651" i="47"/>
  <c r="U651" i="47" s="1"/>
  <c r="R653" i="47"/>
  <c r="S653" i="47" l="1"/>
  <c r="V653" i="47"/>
  <c r="W653" i="47"/>
  <c r="T652" i="47"/>
  <c r="U652" i="47" s="1"/>
  <c r="Q650" i="47"/>
  <c r="R654" i="47"/>
  <c r="Q651" i="47" l="1"/>
  <c r="T653" i="47"/>
  <c r="U653" i="47" s="1"/>
  <c r="S654" i="47"/>
  <c r="W654" i="47"/>
  <c r="V654" i="47"/>
  <c r="R655" i="47"/>
  <c r="S655" i="47" l="1"/>
  <c r="V655" i="47"/>
  <c r="W655" i="47"/>
  <c r="T654" i="47"/>
  <c r="U654" i="47" s="1"/>
  <c r="R656" i="47"/>
  <c r="Q652" i="47"/>
  <c r="S656" i="47" l="1"/>
  <c r="W656" i="47"/>
  <c r="V656" i="47"/>
  <c r="T655" i="47"/>
  <c r="U655" i="47" s="1"/>
  <c r="Q653" i="47"/>
  <c r="R657" i="47"/>
  <c r="S657" i="47" l="1"/>
  <c r="V657" i="47"/>
  <c r="W657" i="47"/>
  <c r="Q654" i="47"/>
  <c r="T656" i="47"/>
  <c r="U656" i="47" s="1"/>
  <c r="R658" i="47"/>
  <c r="S658" i="47" l="1"/>
  <c r="W658" i="47"/>
  <c r="V658" i="47"/>
  <c r="T657" i="47"/>
  <c r="U657" i="47" s="1"/>
  <c r="R659" i="47"/>
  <c r="Q655" i="47"/>
  <c r="Q656" i="47" l="1"/>
  <c r="S659" i="47"/>
  <c r="W659" i="47"/>
  <c r="V659" i="47"/>
  <c r="T658" i="47"/>
  <c r="U658" i="47" s="1"/>
  <c r="R660" i="47"/>
  <c r="T659" i="47" l="1"/>
  <c r="U659" i="47" s="1"/>
  <c r="S660" i="47"/>
  <c r="V660" i="47"/>
  <c r="W660" i="47"/>
  <c r="R661" i="47"/>
  <c r="Q657" i="47"/>
  <c r="Q658" i="47" l="1"/>
  <c r="T660" i="47"/>
  <c r="S661" i="47"/>
  <c r="V661" i="47"/>
  <c r="W661" i="47"/>
  <c r="R662" i="47"/>
  <c r="U660" i="47" l="1"/>
  <c r="Q659" i="47"/>
  <c r="S662" i="47"/>
  <c r="V662" i="47"/>
  <c r="W662" i="47"/>
  <c r="T661" i="47"/>
  <c r="U661" i="47" s="1"/>
  <c r="R663" i="47"/>
  <c r="Q660" i="47" l="1"/>
  <c r="S663" i="47"/>
  <c r="W663" i="47"/>
  <c r="V663" i="47"/>
  <c r="T662" i="47"/>
  <c r="U662" i="47" s="1"/>
  <c r="R664" i="47"/>
  <c r="Q661" i="47" l="1"/>
  <c r="S664" i="47"/>
  <c r="W664" i="47"/>
  <c r="V664" i="47"/>
  <c r="T663" i="47"/>
  <c r="U663" i="47" s="1"/>
  <c r="R665" i="47"/>
  <c r="S665" i="47" l="1"/>
  <c r="V665" i="47"/>
  <c r="W665" i="47"/>
  <c r="T664" i="47"/>
  <c r="U664" i="47" s="1"/>
  <c r="Q662" i="47"/>
  <c r="R666" i="47"/>
  <c r="T665" i="47" l="1"/>
  <c r="U665" i="47" s="1"/>
  <c r="S666" i="47"/>
  <c r="V666" i="47"/>
  <c r="W666" i="47"/>
  <c r="Q664" i="47"/>
  <c r="R667" i="47"/>
  <c r="Q663" i="47"/>
  <c r="T666" i="47" l="1"/>
  <c r="U666" i="47" s="1"/>
  <c r="S667" i="47"/>
  <c r="V667" i="47"/>
  <c r="W667" i="47"/>
  <c r="R668" i="47"/>
  <c r="T667" i="47" l="1"/>
  <c r="S668" i="47"/>
  <c r="W668" i="47"/>
  <c r="V668" i="47"/>
  <c r="U667" i="47"/>
  <c r="R669" i="47"/>
  <c r="Q665" i="47"/>
  <c r="S669" i="47" l="1"/>
  <c r="V669" i="47"/>
  <c r="W669" i="47"/>
  <c r="T668" i="47"/>
  <c r="U668" i="47" s="1"/>
  <c r="Q666" i="47"/>
  <c r="R670" i="47"/>
  <c r="T669" i="47" l="1"/>
  <c r="U669" i="47" s="1"/>
  <c r="S670" i="47"/>
  <c r="W670" i="47"/>
  <c r="V670" i="47"/>
  <c r="Q667" i="47"/>
  <c r="R671" i="47"/>
  <c r="Q668" i="47" l="1"/>
  <c r="S671" i="47"/>
  <c r="V671" i="47"/>
  <c r="W671" i="47"/>
  <c r="T670" i="47"/>
  <c r="U670" i="47" s="1"/>
  <c r="R672" i="47"/>
  <c r="T671" i="47" l="1"/>
  <c r="U671" i="47" s="1"/>
  <c r="S672" i="47"/>
  <c r="V672" i="47"/>
  <c r="W672" i="47"/>
  <c r="R673" i="47"/>
  <c r="Q669" i="47"/>
  <c r="T672" i="47" l="1"/>
  <c r="U672" i="47" s="1"/>
  <c r="S673" i="47"/>
  <c r="V673" i="47"/>
  <c r="W673" i="47"/>
  <c r="Q670" i="47"/>
  <c r="Q671" i="47"/>
  <c r="R674" i="47"/>
  <c r="S674" i="47" l="1"/>
  <c r="V674" i="47"/>
  <c r="W674" i="47"/>
  <c r="T673" i="47"/>
  <c r="U673" i="47" s="1"/>
  <c r="R675" i="47"/>
  <c r="T674" i="47" l="1"/>
  <c r="U674" i="47" s="1"/>
  <c r="S675" i="47"/>
  <c r="W675" i="47"/>
  <c r="V675" i="47"/>
  <c r="R676" i="47"/>
  <c r="Q672" i="47"/>
  <c r="T675" i="47" l="1"/>
  <c r="U675" i="47" s="1"/>
  <c r="S676" i="47"/>
  <c r="W676" i="47"/>
  <c r="V676" i="47"/>
  <c r="Q674" i="47"/>
  <c r="Q673" i="47"/>
  <c r="R677" i="47"/>
  <c r="S677" i="47" l="1"/>
  <c r="V677" i="47"/>
  <c r="W677" i="47"/>
  <c r="T676" i="47"/>
  <c r="U676" i="47" s="1"/>
  <c r="R678" i="47"/>
  <c r="Q675" i="47" l="1"/>
  <c r="T677" i="47"/>
  <c r="U677" i="47" s="1"/>
  <c r="S678" i="47"/>
  <c r="W678" i="47"/>
  <c r="V678" i="47"/>
  <c r="R679" i="47"/>
  <c r="T678" i="47" l="1"/>
  <c r="U678" i="47" s="1"/>
  <c r="S679" i="47"/>
  <c r="V679" i="47"/>
  <c r="W679" i="47"/>
  <c r="Q676" i="47"/>
  <c r="R680" i="47"/>
  <c r="Q677" i="47" l="1"/>
  <c r="T679" i="47"/>
  <c r="U679" i="47" s="1"/>
  <c r="S680" i="47"/>
  <c r="V680" i="47"/>
  <c r="W680" i="47"/>
  <c r="R681" i="47"/>
  <c r="T680" i="47" l="1"/>
  <c r="U680" i="47" s="1"/>
  <c r="S681" i="47"/>
  <c r="V681" i="47"/>
  <c r="W681" i="47"/>
  <c r="R682" i="47"/>
  <c r="Q678" i="47"/>
  <c r="Q679" i="47" l="1"/>
  <c r="T681" i="47"/>
  <c r="U681" i="47" s="1"/>
  <c r="S682" i="47"/>
  <c r="W682" i="47"/>
  <c r="V682" i="47"/>
  <c r="R683" i="47"/>
  <c r="T682" i="47" l="1"/>
  <c r="S683" i="47"/>
  <c r="V683" i="47"/>
  <c r="W683" i="47"/>
  <c r="U682" i="47"/>
  <c r="Q680" i="47"/>
  <c r="R684" i="47"/>
  <c r="T683" i="47" l="1"/>
  <c r="U683" i="47" s="1"/>
  <c r="S684" i="47"/>
  <c r="W684" i="47"/>
  <c r="V684" i="47"/>
  <c r="Q682" i="47"/>
  <c r="R685" i="47"/>
  <c r="Q681" i="47"/>
  <c r="T684" i="47" l="1"/>
  <c r="U684" i="47" s="1"/>
  <c r="S685" i="47"/>
  <c r="W685" i="47"/>
  <c r="V685" i="47"/>
  <c r="R686" i="47"/>
  <c r="S686" i="47" l="1"/>
  <c r="V686" i="47"/>
  <c r="W686" i="47"/>
  <c r="T685" i="47"/>
  <c r="U685" i="47" s="1"/>
  <c r="Q683" i="47"/>
  <c r="R687" i="47"/>
  <c r="Q684" i="47" l="1"/>
  <c r="S687" i="47"/>
  <c r="V687" i="47"/>
  <c r="W687" i="47"/>
  <c r="T686" i="47"/>
  <c r="U686" i="47" s="1"/>
  <c r="R688" i="47"/>
  <c r="T687" i="47" l="1"/>
  <c r="U687" i="47" s="1"/>
  <c r="S688" i="47"/>
  <c r="V688" i="47"/>
  <c r="W688" i="47"/>
  <c r="Q685" i="47"/>
  <c r="R689" i="47"/>
  <c r="T688" i="47" l="1"/>
  <c r="U688" i="47" s="1"/>
  <c r="S689" i="47"/>
  <c r="W689" i="47"/>
  <c r="V689" i="47"/>
  <c r="R690" i="47"/>
  <c r="Q686" i="47"/>
  <c r="S690" i="47" l="1"/>
  <c r="V690" i="47"/>
  <c r="W690" i="47"/>
  <c r="T689" i="47"/>
  <c r="U689" i="47" s="1"/>
  <c r="Q687" i="47"/>
  <c r="R691" i="47"/>
  <c r="T690" i="47" l="1"/>
  <c r="U690" i="47" s="1"/>
  <c r="S691" i="47"/>
  <c r="W691" i="47"/>
  <c r="V691" i="47"/>
  <c r="R692" i="47"/>
  <c r="Q688" i="47"/>
  <c r="Q689" i="47" l="1"/>
  <c r="S692" i="47"/>
  <c r="W692" i="47"/>
  <c r="V692" i="47"/>
  <c r="T691" i="47"/>
  <c r="U691" i="47" s="1"/>
  <c r="R693" i="47"/>
  <c r="S693" i="47" l="1"/>
  <c r="V693" i="47"/>
  <c r="W693" i="47"/>
  <c r="T692" i="47"/>
  <c r="U692" i="47" s="1"/>
  <c r="Q690" i="47"/>
  <c r="R694" i="47"/>
  <c r="Q691" i="47" l="1"/>
  <c r="T693" i="47"/>
  <c r="U693" i="47" s="1"/>
  <c r="S694" i="47"/>
  <c r="V694" i="47"/>
  <c r="W694" i="47"/>
  <c r="R695" i="47"/>
  <c r="Q692" i="47" l="1"/>
  <c r="T694" i="47"/>
  <c r="U694" i="47" s="1"/>
  <c r="S695" i="47"/>
  <c r="V695" i="47"/>
  <c r="W695" i="47"/>
  <c r="R696" i="47"/>
  <c r="Q693" i="47" l="1"/>
  <c r="T695" i="47"/>
  <c r="U695" i="47" s="1"/>
  <c r="S696" i="47"/>
  <c r="V696" i="47"/>
  <c r="W696" i="47"/>
  <c r="R697" i="47"/>
  <c r="Q694" i="47" l="1"/>
  <c r="S697" i="47"/>
  <c r="W697" i="47"/>
  <c r="V697" i="47"/>
  <c r="T696" i="47"/>
  <c r="U696" i="47" s="1"/>
  <c r="R698" i="47"/>
  <c r="S698" i="47" l="1"/>
  <c r="V698" i="47"/>
  <c r="W698" i="47"/>
  <c r="Q695" i="47"/>
  <c r="T697" i="47"/>
  <c r="U697" i="47" s="1"/>
  <c r="R699" i="47"/>
  <c r="T698" i="47" l="1"/>
  <c r="Q696" i="47"/>
  <c r="S699" i="47"/>
  <c r="V699" i="47"/>
  <c r="W699" i="47"/>
  <c r="U698" i="47"/>
  <c r="R700" i="47"/>
  <c r="Q697" i="47"/>
  <c r="S700" i="47" l="1"/>
  <c r="V700" i="47"/>
  <c r="W700" i="47"/>
  <c r="T699" i="47"/>
  <c r="U699" i="47" s="1"/>
  <c r="R701" i="47"/>
  <c r="T700" i="47" l="1"/>
  <c r="U700" i="47" s="1"/>
  <c r="S701" i="47"/>
  <c r="V701" i="47"/>
  <c r="W701" i="47"/>
  <c r="Q699" i="47"/>
  <c r="Q698" i="47"/>
  <c r="R702" i="47"/>
  <c r="S702" i="47" l="1"/>
  <c r="V702" i="47"/>
  <c r="W702" i="47"/>
  <c r="T701" i="47"/>
  <c r="U701" i="47" s="1"/>
  <c r="R703" i="47"/>
  <c r="T702" i="47" l="1"/>
  <c r="U702" i="47" s="1"/>
  <c r="Q700" i="47"/>
  <c r="S703" i="47"/>
  <c r="V703" i="47"/>
  <c r="W703" i="47"/>
  <c r="R704" i="47"/>
  <c r="T703" i="47" l="1"/>
  <c r="U703" i="47" s="1"/>
  <c r="S704" i="47"/>
  <c r="V704" i="47"/>
  <c r="W704" i="47"/>
  <c r="Q701" i="47"/>
  <c r="R705" i="47"/>
  <c r="T704" i="47" l="1"/>
  <c r="U704" i="47" s="1"/>
  <c r="S705" i="47"/>
  <c r="V705" i="47"/>
  <c r="W705" i="47"/>
  <c r="R706" i="47"/>
  <c r="Q702" i="47"/>
  <c r="Q703" i="47" l="1"/>
  <c r="S706" i="47"/>
  <c r="V706" i="47"/>
  <c r="W706" i="47"/>
  <c r="T705" i="47"/>
  <c r="U705" i="47" s="1"/>
  <c r="R707" i="47"/>
  <c r="T706" i="47" l="1"/>
  <c r="U706" i="47" s="1"/>
  <c r="Q704" i="47"/>
  <c r="S707" i="47"/>
  <c r="W707" i="47"/>
  <c r="V707" i="47"/>
  <c r="R708" i="47"/>
  <c r="T707" i="47" l="1"/>
  <c r="U707" i="47" s="1"/>
  <c r="S708" i="47"/>
  <c r="W708" i="47"/>
  <c r="V708" i="47"/>
  <c r="Q706" i="47"/>
  <c r="Q705" i="47"/>
  <c r="R709" i="47"/>
  <c r="S709" i="47" l="1"/>
  <c r="V709" i="47"/>
  <c r="W709" i="47"/>
  <c r="T708" i="47"/>
  <c r="U708" i="47" s="1"/>
  <c r="R710" i="47"/>
  <c r="Q707" i="47" l="1"/>
  <c r="T709" i="47"/>
  <c r="U709" i="47" s="1"/>
  <c r="S710" i="47"/>
  <c r="V710" i="47"/>
  <c r="W710" i="47"/>
  <c r="R711" i="47"/>
  <c r="T710" i="47" l="1"/>
  <c r="U710" i="47" s="1"/>
  <c r="Q708" i="47"/>
  <c r="S711" i="47"/>
  <c r="V711" i="47"/>
  <c r="W711" i="47"/>
  <c r="R712" i="47"/>
  <c r="Q709" i="47"/>
  <c r="T711" i="47" l="1"/>
  <c r="S712" i="47"/>
  <c r="V712" i="47"/>
  <c r="W712" i="47"/>
  <c r="U711" i="47"/>
  <c r="R713" i="47"/>
  <c r="Q710" i="47"/>
  <c r="S713" i="47" l="1"/>
  <c r="V713" i="47"/>
  <c r="W713" i="47"/>
  <c r="T712" i="47"/>
  <c r="U712" i="47" s="1"/>
  <c r="R714" i="47"/>
  <c r="T713" i="47" l="1"/>
  <c r="U713" i="47" s="1"/>
  <c r="S714" i="47"/>
  <c r="V714" i="47"/>
  <c r="W714" i="47"/>
  <c r="R715" i="47"/>
  <c r="Q711" i="47"/>
  <c r="T714" i="47" l="1"/>
  <c r="S715" i="47"/>
  <c r="V715" i="47"/>
  <c r="W715" i="47"/>
  <c r="U714" i="47"/>
  <c r="Q712" i="47"/>
  <c r="R716" i="47"/>
  <c r="S716" i="47" l="1"/>
  <c r="V716" i="47"/>
  <c r="W716" i="47"/>
  <c r="T715" i="47"/>
  <c r="U715" i="47" s="1"/>
  <c r="R717" i="47"/>
  <c r="Q713" i="47"/>
  <c r="Q714" i="47" l="1"/>
  <c r="T716" i="47"/>
  <c r="Q715" i="47" s="1"/>
  <c r="S717" i="47"/>
  <c r="W717" i="47"/>
  <c r="V717" i="47"/>
  <c r="R718" i="47"/>
  <c r="U716" i="47" l="1"/>
  <c r="S718" i="47"/>
  <c r="V718" i="47"/>
  <c r="W718" i="47"/>
  <c r="T717" i="47"/>
  <c r="U717" i="47" s="1"/>
  <c r="R719" i="47"/>
  <c r="Q716" i="47" l="1"/>
  <c r="T718" i="47"/>
  <c r="U718" i="47" s="1"/>
  <c r="S719" i="47"/>
  <c r="V719" i="47"/>
  <c r="W719" i="47"/>
  <c r="R720" i="47"/>
  <c r="T719" i="47" l="1"/>
  <c r="U719" i="47" s="1"/>
  <c r="S720" i="47"/>
  <c r="V720" i="47"/>
  <c r="W720" i="47"/>
  <c r="R721" i="47"/>
  <c r="Q718" i="47"/>
  <c r="Q717" i="47"/>
  <c r="S721" i="47" l="1"/>
  <c r="W721" i="47"/>
  <c r="V721" i="47"/>
  <c r="T720" i="47"/>
  <c r="U720" i="47" s="1"/>
  <c r="R722" i="47"/>
  <c r="S722" i="47" l="1"/>
  <c r="W722" i="47"/>
  <c r="V722" i="47"/>
  <c r="Q719" i="47"/>
  <c r="T721" i="47"/>
  <c r="U721" i="47" s="1"/>
  <c r="R723" i="47"/>
  <c r="T722" i="47" l="1"/>
  <c r="U722" i="47" s="1"/>
  <c r="S723" i="47"/>
  <c r="W723" i="47"/>
  <c r="V723" i="47"/>
  <c r="R724" i="47"/>
  <c r="Q721" i="47"/>
  <c r="Q720" i="47"/>
  <c r="S724" i="47" l="1"/>
  <c r="V724" i="47"/>
  <c r="W724" i="47"/>
  <c r="T723" i="47"/>
  <c r="U723" i="47" s="1"/>
  <c r="R725" i="47"/>
  <c r="Q722" i="47" l="1"/>
  <c r="S725" i="47"/>
  <c r="V725" i="47"/>
  <c r="W725" i="47"/>
  <c r="T724" i="47"/>
  <c r="U724" i="47" s="1"/>
  <c r="R726" i="47"/>
  <c r="Q723" i="47" l="1"/>
  <c r="S726" i="47"/>
  <c r="V726" i="47"/>
  <c r="W726" i="47"/>
  <c r="T725" i="47"/>
  <c r="U725" i="47" s="1"/>
  <c r="R727" i="47"/>
  <c r="T726" i="47" l="1"/>
  <c r="U726" i="47" s="1"/>
  <c r="S727" i="47"/>
  <c r="W727" i="47"/>
  <c r="V727" i="47"/>
  <c r="Q724" i="47"/>
  <c r="R728" i="47"/>
  <c r="S728" i="47" l="1"/>
  <c r="W728" i="47"/>
  <c r="V728" i="47"/>
  <c r="T727" i="47"/>
  <c r="U727" i="47" s="1"/>
  <c r="Q725" i="47"/>
  <c r="R729" i="47"/>
  <c r="Q726" i="47" l="1"/>
  <c r="T728" i="47"/>
  <c r="U728" i="47" s="1"/>
  <c r="S729" i="47"/>
  <c r="V729" i="47"/>
  <c r="W729" i="47"/>
  <c r="R730" i="47"/>
  <c r="T729" i="47" l="1"/>
  <c r="S730" i="47"/>
  <c r="W730" i="47"/>
  <c r="V730" i="47"/>
  <c r="U729" i="47"/>
  <c r="R731" i="47"/>
  <c r="Q728" i="47"/>
  <c r="Q727" i="47"/>
  <c r="T730" i="47" l="1"/>
  <c r="S731" i="47"/>
  <c r="V731" i="47"/>
  <c r="W731" i="47"/>
  <c r="U730" i="47"/>
  <c r="R732" i="47"/>
  <c r="Q729" i="47"/>
  <c r="T731" i="47" l="1"/>
  <c r="U731" i="47" s="1"/>
  <c r="S732" i="47"/>
  <c r="W732" i="47"/>
  <c r="V732" i="47"/>
  <c r="R733" i="47"/>
  <c r="T732" i="47" l="1"/>
  <c r="S733" i="47"/>
  <c r="W733" i="47"/>
  <c r="V733" i="47"/>
  <c r="U732" i="47"/>
  <c r="Q731" i="47"/>
  <c r="Q730" i="47"/>
  <c r="R734" i="47"/>
  <c r="S734" i="47" l="1"/>
  <c r="W734" i="47"/>
  <c r="V734" i="47"/>
  <c r="T733" i="47"/>
  <c r="U733" i="47" s="1"/>
  <c r="R735" i="47"/>
  <c r="S735" i="47" l="1"/>
  <c r="W735" i="47"/>
  <c r="V735" i="47"/>
  <c r="T734" i="47"/>
  <c r="U734" i="47" s="1"/>
  <c r="Q732" i="47"/>
  <c r="R736" i="47"/>
  <c r="T735" i="47" l="1"/>
  <c r="U735" i="47" s="1"/>
  <c r="S736" i="47"/>
  <c r="V736" i="47"/>
  <c r="W736" i="47"/>
  <c r="Q733" i="47"/>
  <c r="R737" i="47"/>
  <c r="S737" i="47" l="1"/>
  <c r="V737" i="47"/>
  <c r="W737" i="47"/>
  <c r="T736" i="47"/>
  <c r="U736" i="47" s="1"/>
  <c r="Q734" i="47"/>
  <c r="Q735" i="47" l="1"/>
  <c r="T737" i="47"/>
  <c r="Q736" i="47" s="1"/>
  <c r="U737" i="47" l="1"/>
  <c r="Q737" i="47"/>
</calcChain>
</file>

<file path=xl/sharedStrings.xml><?xml version="1.0" encoding="utf-8"?>
<sst xmlns="http://schemas.openxmlformats.org/spreadsheetml/2006/main" count="123" uniqueCount="71">
  <si>
    <t>Year</t>
  </si>
  <si>
    <t>Month</t>
  </si>
  <si>
    <t>Day</t>
  </si>
  <si>
    <t>Hour</t>
  </si>
  <si>
    <t>r</t>
  </si>
  <si>
    <t>fraction</t>
  </si>
  <si>
    <t>e</t>
  </si>
  <si>
    <t>f</t>
  </si>
  <si>
    <t>u</t>
  </si>
  <si>
    <t>Date</t>
  </si>
  <si>
    <t>Time</t>
  </si>
  <si>
    <t>B</t>
  </si>
  <si>
    <t>C</t>
  </si>
  <si>
    <t>j</t>
  </si>
  <si>
    <t>v</t>
  </si>
  <si>
    <t>p</t>
  </si>
  <si>
    <t>w</t>
  </si>
  <si>
    <t>m</t>
  </si>
  <si>
    <t>n</t>
  </si>
  <si>
    <t>g</t>
  </si>
  <si>
    <t>Nonetheless, this spreadsheet has been carefully reviewed, and calculation results have been compared with other applications.</t>
  </si>
  <si>
    <t>I'm solely responsible for the input and express no warranty.  Use at your own risk.</t>
  </si>
  <si>
    <t>All Rights Reserved:  © Astronomy Morsels.</t>
  </si>
  <si>
    <t>V1.0</t>
  </si>
  <si>
    <t>Email</t>
  </si>
  <si>
    <t>Day nr.</t>
  </si>
  <si>
    <t>Leap year?</t>
  </si>
  <si>
    <t>k</t>
  </si>
  <si>
    <t>JDE</t>
  </si>
  <si>
    <t xml:space="preserve">s </t>
  </si>
  <si>
    <t xml:space="preserve">h  </t>
  </si>
  <si>
    <t>Second</t>
  </si>
  <si>
    <t>Minute</t>
  </si>
  <si>
    <t xml:space="preserve">Day </t>
  </si>
  <si>
    <r>
      <rPr>
        <b/>
        <sz val="14"/>
        <color theme="0"/>
        <rFont val="Calibri (Body)"/>
      </rPr>
      <t>Compiled by</t>
    </r>
    <r>
      <rPr>
        <sz val="14"/>
        <color theme="0"/>
        <rFont val="Calibri (Body)"/>
      </rPr>
      <t>: Anton Viola (Astronomy Morsels).</t>
    </r>
  </si>
  <si>
    <t>Input</t>
  </si>
  <si>
    <t>JDEcorrected</t>
  </si>
  <si>
    <t>Earth</t>
  </si>
  <si>
    <t>Perihelion</t>
  </si>
  <si>
    <t>Aphelion</t>
  </si>
  <si>
    <t>Reference: Astronomical Algorithms, First Edition, J. Meeus, pp. 253-258.</t>
  </si>
  <si>
    <t>Moon</t>
  </si>
  <si>
    <t>Perigee</t>
  </si>
  <si>
    <t>Apogee</t>
  </si>
  <si>
    <t># days</t>
  </si>
  <si>
    <t>J2000</t>
  </si>
  <si>
    <t>days since Epoch</t>
  </si>
  <si>
    <t>T</t>
  </si>
  <si>
    <t>D</t>
  </si>
  <si>
    <t>M</t>
  </si>
  <si>
    <t>F</t>
  </si>
  <si>
    <t>Reference: Astronomical Algorithms, First Edition, J. Meeus, pp. 325-332.</t>
  </si>
  <si>
    <r>
      <rPr>
        <b/>
        <sz val="14"/>
        <color theme="0"/>
        <rFont val="Calibri (Body)"/>
      </rPr>
      <t>Latest update</t>
    </r>
    <r>
      <rPr>
        <sz val="14"/>
        <color theme="0"/>
        <rFont val="Calibri (Body)"/>
      </rPr>
      <t>: 15th May, 2024.</t>
    </r>
  </si>
  <si>
    <t>Sun-Earth</t>
  </si>
  <si>
    <t>Moon-Earth</t>
  </si>
  <si>
    <r>
      <t>G</t>
    </r>
    <r>
      <rPr>
        <vertAlign val="subscript"/>
        <sz val="12"/>
        <color theme="1"/>
        <rFont val="Calibri (Body)"/>
      </rPr>
      <t>M</t>
    </r>
  </si>
  <si>
    <t>delta</t>
  </si>
  <si>
    <t>Distance Sun-Earth</t>
  </si>
  <si>
    <t>Distance Moon-Earth</t>
  </si>
  <si>
    <t>Relative to mean value</t>
  </si>
  <si>
    <t>1 AU</t>
  </si>
  <si>
    <t>385'001 km</t>
  </si>
  <si>
    <t>The sun and moon are different sizes and located at different distances from the Earth.  The moon's orbit around Earth and Earth's orbit around the sun are elliptical, so the precise distances between the three bodies change.This spreadsheet calculates the relative values (compared to mean values) for these distances across a full year.</t>
  </si>
  <si>
    <t>P (deg - rad)</t>
  </si>
  <si>
    <t>coeff</t>
  </si>
  <si>
    <t>value</t>
  </si>
  <si>
    <t>deg - rad</t>
  </si>
  <si>
    <t>JDE'</t>
  </si>
  <si>
    <t>&lt;-</t>
  </si>
  <si>
    <t>JDE Correction for Perigee</t>
  </si>
  <si>
    <t>JDE Correction for Apogee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</si>
</sst>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
    <numFmt numFmtId="165" formatCode="[$]hh:mm:ss;@" x16r2:formatCode16="[$-en-CH,1]hh:mm:ss;@"/>
    <numFmt numFmtId="166" formatCode="[$]dd/mm/yyyy;@" x16r2:formatCode16="[$-en-CH,1]dd/mm/yyyy;@"/>
    <numFmt numFmtId="167" formatCode="0.00000"/>
    <numFmt numFmtId="168" formatCode="0.000"/>
    <numFmt numFmtId="169" formatCode="0.0"/>
  </numFmts>
  <fonts count="25" x14ac:knownFonts="1">
    <font>
      <sz val="12"/>
      <color theme="1"/>
      <name val="Calibri"/>
      <family val="2"/>
      <scheme val="minor"/>
    </font>
    <font>
      <u/>
      <sz val="12"/>
      <color theme="10"/>
      <name val="Calibri"/>
      <family val="2"/>
      <scheme val="minor"/>
    </font>
    <font>
      <sz val="10"/>
      <name val="Arial"/>
      <family val="2"/>
    </font>
    <font>
      <u/>
      <sz val="10"/>
      <color indexed="12"/>
      <name val="Arial"/>
      <family val="2"/>
    </font>
    <font>
      <sz val="11"/>
      <color theme="1"/>
      <name val="Calibri"/>
      <family val="2"/>
      <charset val="238"/>
      <scheme val="minor"/>
    </font>
    <font>
      <u/>
      <sz val="11"/>
      <color theme="10"/>
      <name val="Calibri"/>
      <family val="2"/>
      <scheme val="minor"/>
    </font>
    <font>
      <sz val="11"/>
      <color theme="1"/>
      <name val="Calibri"/>
      <family val="2"/>
      <scheme val="minor"/>
    </font>
    <font>
      <sz val="12"/>
      <color theme="1"/>
      <name val="Calibri"/>
      <family val="2"/>
      <scheme val="minor"/>
    </font>
    <font>
      <sz val="9"/>
      <color theme="1"/>
      <name val="Calibri"/>
      <family val="2"/>
      <scheme val="minor"/>
    </font>
    <font>
      <b/>
      <sz val="12"/>
      <color theme="1"/>
      <name val="Calibri"/>
      <family val="2"/>
      <scheme val="minor"/>
    </font>
    <font>
      <i/>
      <sz val="14"/>
      <color theme="0"/>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sz val="12"/>
      <color rgb="FF000000"/>
      <name val="Calibri"/>
      <family val="2"/>
      <scheme val="minor"/>
    </font>
    <font>
      <sz val="12"/>
      <color rgb="FF00B050"/>
      <name val="Calibri"/>
      <family val="2"/>
      <scheme val="minor"/>
    </font>
    <font>
      <b/>
      <sz val="12"/>
      <color theme="0"/>
      <name val="Calibri"/>
      <family val="2"/>
      <scheme val="minor"/>
    </font>
    <font>
      <sz val="12"/>
      <color theme="1"/>
      <name val="Calibri"/>
      <family val="2"/>
    </font>
    <font>
      <b/>
      <sz val="12"/>
      <color theme="1"/>
      <name val="Calibri"/>
      <family val="2"/>
    </font>
    <font>
      <b/>
      <sz val="12"/>
      <color rgb="FFFF0000"/>
      <name val="Calibri"/>
      <family val="2"/>
      <scheme val="minor"/>
    </font>
    <font>
      <vertAlign val="subscript"/>
      <sz val="12"/>
      <color theme="1"/>
      <name val="Calibri (Body)"/>
    </font>
    <font>
      <b/>
      <sz val="14"/>
      <color theme="1"/>
      <name val="Calibri"/>
      <family val="2"/>
      <scheme val="minor"/>
    </font>
  </fonts>
  <fills count="11">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4" tint="0.79998168889431442"/>
        <bgColor indexed="64"/>
      </patternFill>
    </fill>
    <fill>
      <patternFill patternType="solid">
        <fgColor rgb="FF0070C0"/>
        <bgColor indexed="64"/>
      </patternFill>
    </fill>
    <fill>
      <patternFill patternType="solid">
        <fgColor theme="0"/>
        <bgColor indexed="64"/>
      </patternFill>
    </fill>
    <fill>
      <patternFill patternType="solid">
        <fgColor theme="8" tint="0.79998168889431442"/>
        <bgColor indexed="64"/>
      </patternFill>
    </fill>
    <fill>
      <patternFill patternType="solid">
        <fgColor theme="1"/>
        <bgColor rgb="FF000000"/>
      </patternFill>
    </fill>
  </fills>
  <borders count="19">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thin">
        <color rgb="FF000000"/>
      </right>
      <top style="thin">
        <color indexed="64"/>
      </top>
      <bottom/>
      <diagonal/>
    </border>
    <border>
      <left/>
      <right/>
      <top style="thin">
        <color indexed="64"/>
      </top>
      <bottom style="thin">
        <color indexed="64"/>
      </bottom>
      <diagonal/>
    </border>
  </borders>
  <cellStyleXfs count="9">
    <xf numFmtId="0" fontId="0" fillId="0" borderId="0"/>
    <xf numFmtId="0" fontId="2" fillId="0" borderId="0"/>
    <xf numFmtId="0" fontId="3" fillId="0" borderId="0" applyNumberFormat="0" applyFill="0" applyBorder="0" applyAlignment="0" applyProtection="0">
      <alignment vertical="top"/>
      <protection locked="0"/>
    </xf>
    <xf numFmtId="0" fontId="4" fillId="0" borderId="0"/>
    <xf numFmtId="0" fontId="5" fillId="0" borderId="0" applyNumberFormat="0" applyFill="0" applyBorder="0" applyAlignment="0" applyProtection="0"/>
    <xf numFmtId="0" fontId="6" fillId="0" borderId="0"/>
    <xf numFmtId="0" fontId="7" fillId="0" borderId="0"/>
    <xf numFmtId="0" fontId="8" fillId="0" borderId="0"/>
    <xf numFmtId="0" fontId="1" fillId="0" borderId="0" applyNumberFormat="0" applyFill="0" applyBorder="0" applyAlignment="0" applyProtection="0"/>
  </cellStyleXfs>
  <cellXfs count="139">
    <xf numFmtId="0" fontId="0" fillId="0" borderId="0" xfId="0"/>
    <xf numFmtId="0" fontId="8" fillId="4" borderId="0" xfId="7" applyFill="1"/>
    <xf numFmtId="0" fontId="8" fillId="2" borderId="0" xfId="7" applyFill="1"/>
    <xf numFmtId="0" fontId="7" fillId="4" borderId="0" xfId="7" applyFont="1" applyFill="1"/>
    <xf numFmtId="0" fontId="11" fillId="2" borderId="1" xfId="7" applyFont="1" applyFill="1" applyBorder="1" applyAlignment="1">
      <alignment horizontal="left"/>
    </xf>
    <xf numFmtId="0" fontId="11" fillId="2" borderId="3" xfId="6" applyFont="1" applyFill="1" applyBorder="1" applyAlignment="1">
      <alignment horizontal="center"/>
    </xf>
    <xf numFmtId="0" fontId="11" fillId="2" borderId="3" xfId="6" applyFont="1" applyFill="1" applyBorder="1"/>
    <xf numFmtId="0" fontId="13" fillId="2" borderId="2" xfId="8" applyFont="1" applyFill="1" applyBorder="1" applyAlignment="1">
      <alignment horizontal="center"/>
    </xf>
    <xf numFmtId="0" fontId="14" fillId="2" borderId="5" xfId="8" applyFont="1" applyFill="1" applyBorder="1" applyAlignment="1">
      <alignment horizontal="left"/>
    </xf>
    <xf numFmtId="0" fontId="11" fillId="2" borderId="0" xfId="6" applyFont="1" applyFill="1" applyAlignment="1">
      <alignment horizontal="center"/>
    </xf>
    <xf numFmtId="0" fontId="11" fillId="2" borderId="0" xfId="6" applyFont="1" applyFill="1"/>
    <xf numFmtId="0" fontId="11" fillId="2" borderId="6" xfId="6" applyFont="1" applyFill="1" applyBorder="1" applyAlignment="1">
      <alignment horizontal="center"/>
    </xf>
    <xf numFmtId="0" fontId="11" fillId="2" borderId="7" xfId="8" applyFont="1" applyFill="1" applyBorder="1" applyAlignment="1">
      <alignment horizontal="left"/>
    </xf>
    <xf numFmtId="0" fontId="11" fillId="2" borderId="8" xfId="8" applyFont="1" applyFill="1" applyBorder="1" applyAlignment="1">
      <alignment horizontal="left"/>
    </xf>
    <xf numFmtId="0" fontId="11" fillId="2" borderId="8" xfId="6" applyFont="1" applyFill="1" applyBorder="1"/>
    <xf numFmtId="0" fontId="12" fillId="2" borderId="9" xfId="6" applyFont="1" applyFill="1" applyBorder="1" applyAlignment="1">
      <alignment horizontal="center"/>
    </xf>
    <xf numFmtId="0" fontId="7" fillId="0" borderId="0" xfId="7" applyFont="1"/>
    <xf numFmtId="0" fontId="7" fillId="0" borderId="0" xfId="7" applyFont="1" applyAlignment="1">
      <alignment horizontal="center"/>
    </xf>
    <xf numFmtId="0" fontId="7" fillId="0" borderId="14" xfId="7" applyFont="1" applyBorder="1"/>
    <xf numFmtId="0" fontId="7" fillId="0" borderId="14" xfId="7" applyFont="1" applyBorder="1" applyAlignment="1">
      <alignment horizontal="center"/>
    </xf>
    <xf numFmtId="0" fontId="8" fillId="0" borderId="0" xfId="7"/>
    <xf numFmtId="0" fontId="8" fillId="0" borderId="0" xfId="7" applyAlignment="1">
      <alignment horizontal="center"/>
    </xf>
    <xf numFmtId="0" fontId="7" fillId="6" borderId="1" xfId="7" applyFont="1" applyFill="1" applyBorder="1"/>
    <xf numFmtId="0" fontId="7" fillId="6" borderId="5" xfId="7" applyFont="1" applyFill="1" applyBorder="1"/>
    <xf numFmtId="0" fontId="7" fillId="6" borderId="6" xfId="7" applyFont="1" applyFill="1" applyBorder="1"/>
    <xf numFmtId="0" fontId="7" fillId="6" borderId="7" xfId="7" applyFont="1" applyFill="1" applyBorder="1"/>
    <xf numFmtId="0" fontId="7" fillId="6" borderId="9" xfId="7" applyFont="1" applyFill="1" applyBorder="1"/>
    <xf numFmtId="0" fontId="7" fillId="6" borderId="13" xfId="7" applyFont="1" applyFill="1" applyBorder="1"/>
    <xf numFmtId="0" fontId="7" fillId="6" borderId="10" xfId="7" applyFont="1" applyFill="1" applyBorder="1"/>
    <xf numFmtId="0" fontId="7" fillId="0" borderId="4" xfId="7" applyFont="1" applyBorder="1"/>
    <xf numFmtId="0" fontId="7" fillId="0" borderId="11" xfId="7" applyFont="1" applyBorder="1" applyAlignment="1">
      <alignment horizontal="right"/>
    </xf>
    <xf numFmtId="0" fontId="7" fillId="0" borderId="12" xfId="7" applyFont="1" applyBorder="1" applyAlignment="1">
      <alignment horizontal="right"/>
    </xf>
    <xf numFmtId="0" fontId="7" fillId="2" borderId="0" xfId="7" applyFont="1" applyFill="1"/>
    <xf numFmtId="0" fontId="18" fillId="6" borderId="13" xfId="7" applyFont="1" applyFill="1" applyBorder="1"/>
    <xf numFmtId="0" fontId="18" fillId="6" borderId="6" xfId="7" applyFont="1" applyFill="1" applyBorder="1"/>
    <xf numFmtId="164" fontId="7" fillId="6" borderId="13" xfId="7" applyNumberFormat="1" applyFont="1" applyFill="1" applyBorder="1"/>
    <xf numFmtId="164" fontId="7" fillId="6" borderId="6" xfId="7" applyNumberFormat="1" applyFont="1" applyFill="1" applyBorder="1"/>
    <xf numFmtId="164" fontId="9" fillId="6" borderId="4" xfId="7" applyNumberFormat="1" applyFont="1" applyFill="1" applyBorder="1"/>
    <xf numFmtId="14" fontId="7" fillId="5" borderId="14" xfId="7" applyNumberFormat="1" applyFont="1" applyFill="1" applyBorder="1" applyAlignment="1">
      <alignment horizontal="center"/>
    </xf>
    <xf numFmtId="165" fontId="7" fillId="5" borderId="14" xfId="7" applyNumberFormat="1" applyFont="1" applyFill="1" applyBorder="1" applyAlignment="1">
      <alignment horizontal="center"/>
    </xf>
    <xf numFmtId="0" fontId="20" fillId="0" borderId="0" xfId="0" applyFont="1"/>
    <xf numFmtId="0" fontId="21" fillId="3" borderId="0" xfId="0" applyFont="1" applyFill="1" applyAlignment="1">
      <alignment horizontal="center"/>
    </xf>
    <xf numFmtId="0" fontId="20" fillId="0" borderId="14" xfId="0" applyFont="1" applyBorder="1"/>
    <xf numFmtId="166" fontId="21" fillId="3" borderId="14" xfId="7" applyNumberFormat="1" applyFont="1" applyFill="1" applyBorder="1" applyAlignment="1" applyProtection="1">
      <alignment horizontal="center"/>
      <protection locked="0"/>
    </xf>
    <xf numFmtId="165" fontId="21" fillId="3" borderId="14" xfId="7" applyNumberFormat="1" applyFont="1" applyFill="1" applyBorder="1" applyAlignment="1" applyProtection="1">
      <alignment horizontal="center"/>
      <protection locked="0"/>
    </xf>
    <xf numFmtId="1" fontId="20" fillId="8" borderId="14" xfId="0" applyNumberFormat="1" applyFont="1" applyFill="1" applyBorder="1" applyAlignment="1">
      <alignment horizontal="center"/>
    </xf>
    <xf numFmtId="0" fontId="20" fillId="8" borderId="14" xfId="0" applyFont="1" applyFill="1" applyBorder="1" applyAlignment="1">
      <alignment horizontal="center"/>
    </xf>
    <xf numFmtId="4" fontId="20" fillId="0" borderId="14" xfId="0" applyNumberFormat="1" applyFont="1" applyBorder="1" applyAlignment="1">
      <alignment horizontal="center"/>
    </xf>
    <xf numFmtId="4" fontId="7" fillId="0" borderId="1" xfId="7" applyNumberFormat="1" applyFont="1" applyBorder="1" applyAlignment="1">
      <alignment horizontal="right"/>
    </xf>
    <xf numFmtId="4" fontId="7" fillId="0" borderId="2" xfId="7" applyNumberFormat="1" applyFont="1" applyBorder="1" applyAlignment="1">
      <alignment horizontal="right"/>
    </xf>
    <xf numFmtId="0" fontId="7" fillId="9" borderId="4" xfId="7" applyFont="1" applyFill="1" applyBorder="1"/>
    <xf numFmtId="0" fontId="7" fillId="9" borderId="5" xfId="7" applyFont="1" applyFill="1" applyBorder="1"/>
    <xf numFmtId="164" fontId="7" fillId="9" borderId="13" xfId="7" applyNumberFormat="1" applyFont="1" applyFill="1" applyBorder="1"/>
    <xf numFmtId="164" fontId="7" fillId="9" borderId="6" xfId="7" applyNumberFormat="1" applyFont="1" applyFill="1" applyBorder="1"/>
    <xf numFmtId="0" fontId="18" fillId="9" borderId="13" xfId="7" applyFont="1" applyFill="1" applyBorder="1"/>
    <xf numFmtId="0" fontId="18" fillId="9" borderId="6" xfId="7" applyFont="1" applyFill="1" applyBorder="1"/>
    <xf numFmtId="0" fontId="7" fillId="9" borderId="13" xfId="7" applyFont="1" applyFill="1" applyBorder="1"/>
    <xf numFmtId="0" fontId="7" fillId="9" borderId="6" xfId="7" applyFont="1" applyFill="1" applyBorder="1"/>
    <xf numFmtId="0" fontId="7" fillId="9" borderId="7" xfId="7" applyFont="1" applyFill="1" applyBorder="1"/>
    <xf numFmtId="0" fontId="7" fillId="9" borderId="9" xfId="7" applyFont="1" applyFill="1" applyBorder="1"/>
    <xf numFmtId="167" fontId="7" fillId="9" borderId="13" xfId="7" applyNumberFormat="1" applyFont="1" applyFill="1" applyBorder="1"/>
    <xf numFmtId="167" fontId="7" fillId="9" borderId="0" xfId="7" applyNumberFormat="1" applyFont="1" applyFill="1"/>
    <xf numFmtId="4" fontId="7" fillId="9" borderId="3" xfId="7" applyNumberFormat="1" applyFont="1" applyFill="1" applyBorder="1" applyAlignment="1">
      <alignment horizontal="right"/>
    </xf>
    <xf numFmtId="4" fontId="7" fillId="9" borderId="4" xfId="7" applyNumberFormat="1" applyFont="1" applyFill="1" applyBorder="1" applyAlignment="1">
      <alignment horizontal="right"/>
    </xf>
    <xf numFmtId="0" fontId="22" fillId="0" borderId="0" xfId="7" applyFont="1"/>
    <xf numFmtId="0" fontId="0" fillId="0" borderId="0" xfId="0" applyAlignment="1">
      <alignment horizontal="right"/>
    </xf>
    <xf numFmtId="0" fontId="20" fillId="0" borderId="0" xfId="0" applyFont="1" applyAlignment="1">
      <alignment horizontal="center"/>
    </xf>
    <xf numFmtId="0" fontId="20" fillId="0" borderId="14" xfId="0" applyFont="1" applyBorder="1" applyAlignment="1">
      <alignment horizontal="center"/>
    </xf>
    <xf numFmtId="0" fontId="0" fillId="0" borderId="0" xfId="0" applyAlignment="1">
      <alignment horizontal="center"/>
    </xf>
    <xf numFmtId="0" fontId="0" fillId="0" borderId="14" xfId="0" applyBorder="1" applyAlignment="1">
      <alignment horizontal="center"/>
    </xf>
    <xf numFmtId="167" fontId="0" fillId="0" borderId="14" xfId="0" applyNumberFormat="1" applyBorder="1"/>
    <xf numFmtId="0" fontId="21" fillId="0" borderId="0" xfId="0" applyFont="1" applyAlignment="1">
      <alignment horizontal="center"/>
    </xf>
    <xf numFmtId="166" fontId="21" fillId="0" borderId="0" xfId="7" applyNumberFormat="1" applyFont="1" applyAlignment="1" applyProtection="1">
      <alignment horizontal="center"/>
      <protection locked="0"/>
    </xf>
    <xf numFmtId="165" fontId="21" fillId="0" borderId="0" xfId="7" applyNumberFormat="1" applyFont="1" applyAlignment="1" applyProtection="1">
      <alignment horizontal="center"/>
      <protection locked="0"/>
    </xf>
    <xf numFmtId="1" fontId="20" fillId="0" borderId="0" xfId="0" applyNumberFormat="1" applyFont="1" applyAlignment="1">
      <alignment horizontal="center"/>
    </xf>
    <xf numFmtId="4" fontId="20" fillId="0" borderId="0" xfId="0" applyNumberFormat="1" applyFont="1" applyAlignment="1">
      <alignment horizontal="center"/>
    </xf>
    <xf numFmtId="167" fontId="0" fillId="0" borderId="0" xfId="0" applyNumberFormat="1"/>
    <xf numFmtId="0" fontId="21" fillId="2" borderId="0" xfId="0" applyFont="1" applyFill="1" applyAlignment="1">
      <alignment horizontal="center"/>
    </xf>
    <xf numFmtId="166" fontId="21" fillId="2" borderId="0" xfId="7" applyNumberFormat="1" applyFont="1" applyFill="1" applyAlignment="1" applyProtection="1">
      <alignment horizontal="center"/>
      <protection locked="0"/>
    </xf>
    <xf numFmtId="165" fontId="21" fillId="2" borderId="0" xfId="7" applyNumberFormat="1" applyFont="1" applyFill="1" applyAlignment="1" applyProtection="1">
      <alignment horizontal="center"/>
      <protection locked="0"/>
    </xf>
    <xf numFmtId="1" fontId="20" fillId="2" borderId="0" xfId="0" applyNumberFormat="1" applyFont="1" applyFill="1" applyAlignment="1">
      <alignment horizontal="center"/>
    </xf>
    <xf numFmtId="0" fontId="20" fillId="2" borderId="0" xfId="0" applyFont="1" applyFill="1" applyAlignment="1">
      <alignment horizontal="center"/>
    </xf>
    <xf numFmtId="4" fontId="20" fillId="2" borderId="0" xfId="0" applyNumberFormat="1" applyFont="1" applyFill="1" applyAlignment="1">
      <alignment horizontal="center"/>
    </xf>
    <xf numFmtId="0" fontId="0" fillId="2" borderId="0" xfId="0" applyFill="1"/>
    <xf numFmtId="167" fontId="0" fillId="2" borderId="0" xfId="0" applyNumberFormat="1" applyFill="1"/>
    <xf numFmtId="0" fontId="24" fillId="0" borderId="0" xfId="0" applyFont="1"/>
    <xf numFmtId="0" fontId="0" fillId="6" borderId="1" xfId="0" applyFill="1" applyBorder="1" applyAlignment="1">
      <alignment horizontal="center"/>
    </xf>
    <xf numFmtId="0" fontId="0" fillId="6" borderId="3" xfId="0" applyFill="1" applyBorder="1" applyAlignment="1">
      <alignment horizontal="right"/>
    </xf>
    <xf numFmtId="0" fontId="0" fillId="6" borderId="2" xfId="0" applyFill="1" applyBorder="1" applyAlignment="1">
      <alignment horizontal="right"/>
    </xf>
    <xf numFmtId="167" fontId="0" fillId="6" borderId="8" xfId="0" applyNumberFormat="1" applyFill="1" applyBorder="1"/>
    <xf numFmtId="167" fontId="0" fillId="6" borderId="8" xfId="0" applyNumberFormat="1" applyFill="1" applyBorder="1" applyAlignment="1">
      <alignment horizontal="right"/>
    </xf>
    <xf numFmtId="168" fontId="0" fillId="6" borderId="8" xfId="0" applyNumberFormat="1" applyFill="1" applyBorder="1"/>
    <xf numFmtId="0" fontId="7" fillId="2" borderId="0" xfId="6" applyFill="1"/>
    <xf numFmtId="0" fontId="17" fillId="10" borderId="0" xfId="0" applyFont="1" applyFill="1"/>
    <xf numFmtId="2" fontId="21" fillId="0" borderId="0" xfId="7" applyNumberFormat="1" applyFont="1" applyAlignment="1" applyProtection="1">
      <alignment horizontal="center"/>
      <protection locked="0"/>
    </xf>
    <xf numFmtId="2" fontId="20" fillId="0" borderId="0" xfId="0" applyNumberFormat="1" applyFont="1" applyAlignment="1">
      <alignment horizontal="center"/>
    </xf>
    <xf numFmtId="0" fontId="0" fillId="0" borderId="4" xfId="0" applyBorder="1" applyAlignment="1">
      <alignment horizontal="center"/>
    </xf>
    <xf numFmtId="0" fontId="0" fillId="0" borderId="4" xfId="0" applyBorder="1" applyAlignment="1">
      <alignment horizontal="right"/>
    </xf>
    <xf numFmtId="1" fontId="0" fillId="6" borderId="5" xfId="0" applyNumberFormat="1" applyFill="1" applyBorder="1" applyAlignment="1">
      <alignment horizontal="center"/>
    </xf>
    <xf numFmtId="169" fontId="0" fillId="6" borderId="5" xfId="0" applyNumberFormat="1" applyFill="1" applyBorder="1" applyAlignment="1">
      <alignment horizontal="center"/>
    </xf>
    <xf numFmtId="169" fontId="0" fillId="6" borderId="7" xfId="0" applyNumberFormat="1" applyFill="1" applyBorder="1" applyAlignment="1">
      <alignment horizontal="center"/>
    </xf>
    <xf numFmtId="2" fontId="0" fillId="0" borderId="0" xfId="0" applyNumberFormat="1"/>
    <xf numFmtId="167" fontId="0" fillId="6" borderId="0" xfId="0" applyNumberFormat="1" applyFill="1"/>
    <xf numFmtId="167" fontId="0" fillId="6" borderId="0" xfId="0" applyNumberFormat="1" applyFill="1" applyAlignment="1">
      <alignment horizontal="right"/>
    </xf>
    <xf numFmtId="168" fontId="0" fillId="6" borderId="0" xfId="0" applyNumberFormat="1" applyFill="1"/>
    <xf numFmtId="167" fontId="0" fillId="6" borderId="6" xfId="0" applyNumberFormat="1" applyFill="1" applyBorder="1" applyAlignment="1">
      <alignment horizontal="right"/>
    </xf>
    <xf numFmtId="167" fontId="0" fillId="6" borderId="9" xfId="0" applyNumberFormat="1" applyFill="1" applyBorder="1" applyAlignment="1">
      <alignment horizontal="right"/>
    </xf>
    <xf numFmtId="1" fontId="21" fillId="3" borderId="14" xfId="0" applyNumberFormat="1" applyFont="1" applyFill="1" applyBorder="1" applyAlignment="1" applyProtection="1">
      <alignment horizontal="center"/>
      <protection locked="0"/>
    </xf>
    <xf numFmtId="164" fontId="7" fillId="9" borderId="9" xfId="7" applyNumberFormat="1" applyFont="1" applyFill="1" applyBorder="1"/>
    <xf numFmtId="164" fontId="7" fillId="9" borderId="10" xfId="7" applyNumberFormat="1" applyFont="1" applyFill="1" applyBorder="1"/>
    <xf numFmtId="0" fontId="22" fillId="0" borderId="0" xfId="7" applyFont="1" applyAlignment="1">
      <alignment horizontal="center"/>
    </xf>
    <xf numFmtId="164" fontId="7" fillId="9" borderId="5" xfId="7" applyNumberFormat="1" applyFont="1" applyFill="1" applyBorder="1"/>
    <xf numFmtId="164" fontId="7" fillId="9" borderId="0" xfId="7" applyNumberFormat="1" applyFont="1" applyFill="1"/>
    <xf numFmtId="0" fontId="7" fillId="9" borderId="0" xfId="7" applyFont="1" applyFill="1"/>
    <xf numFmtId="164" fontId="7" fillId="9" borderId="8" xfId="7" applyNumberFormat="1" applyFont="1" applyFill="1" applyBorder="1"/>
    <xf numFmtId="0" fontId="7" fillId="9" borderId="8" xfId="7" applyFont="1" applyFill="1" applyBorder="1"/>
    <xf numFmtId="164" fontId="7" fillId="9" borderId="14" xfId="7" applyNumberFormat="1" applyFont="1" applyFill="1" applyBorder="1"/>
    <xf numFmtId="0" fontId="7" fillId="9" borderId="11" xfId="7" applyFont="1" applyFill="1" applyBorder="1" applyAlignment="1">
      <alignment horizontal="right"/>
    </xf>
    <xf numFmtId="0" fontId="7" fillId="9" borderId="18" xfId="7" applyFont="1" applyFill="1" applyBorder="1" applyAlignment="1">
      <alignment horizontal="right"/>
    </xf>
    <xf numFmtId="0" fontId="7" fillId="9" borderId="12" xfId="7" applyFont="1" applyFill="1" applyBorder="1" applyAlignment="1">
      <alignment horizontal="right"/>
    </xf>
    <xf numFmtId="164" fontId="7" fillId="9" borderId="11" xfId="7" applyNumberFormat="1" applyFont="1" applyFill="1" applyBorder="1" applyAlignment="1">
      <alignment horizontal="right"/>
    </xf>
    <xf numFmtId="164" fontId="7" fillId="9" borderId="18" xfId="7" applyNumberFormat="1" applyFont="1" applyFill="1" applyBorder="1" applyAlignment="1">
      <alignment horizontal="right"/>
    </xf>
    <xf numFmtId="0" fontId="10" fillId="2" borderId="0" xfId="6" applyFont="1" applyFill="1" applyAlignment="1">
      <alignment horizontal="center" vertical="center" wrapText="1"/>
    </xf>
    <xf numFmtId="0" fontId="15" fillId="2" borderId="1" xfId="8" applyFont="1" applyFill="1" applyBorder="1" applyAlignment="1">
      <alignment horizontal="center"/>
    </xf>
    <xf numFmtId="0" fontId="15" fillId="2" borderId="3" xfId="8" applyFont="1" applyFill="1" applyBorder="1" applyAlignment="1">
      <alignment horizontal="center"/>
    </xf>
    <xf numFmtId="0" fontId="15" fillId="2" borderId="17" xfId="8" applyFont="1" applyFill="1" applyBorder="1" applyAlignment="1">
      <alignment horizontal="center"/>
    </xf>
    <xf numFmtId="0" fontId="16" fillId="2" borderId="5" xfId="7" applyFont="1" applyFill="1" applyBorder="1" applyAlignment="1">
      <alignment horizontal="center"/>
    </xf>
    <xf numFmtId="0" fontId="16" fillId="2" borderId="0" xfId="7" applyFont="1" applyFill="1" applyAlignment="1">
      <alignment horizontal="center"/>
    </xf>
    <xf numFmtId="0" fontId="16" fillId="2" borderId="16" xfId="7" applyFont="1" applyFill="1" applyBorder="1" applyAlignment="1">
      <alignment horizontal="center"/>
    </xf>
    <xf numFmtId="0" fontId="16" fillId="2" borderId="7" xfId="7" applyFont="1" applyFill="1" applyBorder="1" applyAlignment="1">
      <alignment horizontal="center"/>
    </xf>
    <xf numFmtId="0" fontId="16" fillId="2" borderId="8" xfId="7" applyFont="1" applyFill="1" applyBorder="1" applyAlignment="1">
      <alignment horizontal="center"/>
    </xf>
    <xf numFmtId="0" fontId="16" fillId="2" borderId="15" xfId="7" applyFont="1"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9" fillId="7" borderId="11" xfId="7" applyFont="1" applyFill="1" applyBorder="1" applyAlignment="1">
      <alignment horizontal="center"/>
    </xf>
    <xf numFmtId="0" fontId="19" fillId="7" borderId="18" xfId="7" applyFont="1" applyFill="1" applyBorder="1" applyAlignment="1">
      <alignment horizontal="center"/>
    </xf>
    <xf numFmtId="0" fontId="19" fillId="7" borderId="12" xfId="7" applyFont="1" applyFill="1" applyBorder="1" applyAlignment="1">
      <alignment horizontal="center"/>
    </xf>
    <xf numFmtId="0" fontId="7" fillId="0" borderId="4" xfId="7" applyFont="1" applyBorder="1" applyAlignment="1">
      <alignment horizontal="center" vertical="center"/>
    </xf>
    <xf numFmtId="0" fontId="7" fillId="0" borderId="10" xfId="7" applyFont="1" applyBorder="1" applyAlignment="1">
      <alignment horizontal="center" vertical="center"/>
    </xf>
  </cellXfs>
  <cellStyles count="9">
    <cellStyle name="Hyperlink 2" xfId="2" xr:uid="{4FE61311-DBD8-B048-945F-211246329FAC}"/>
    <cellStyle name="Hyperlink 2 2" xfId="8" xr:uid="{9AEAE755-0984-374B-83D3-325E278840C1}"/>
    <cellStyle name="Hyperlink 3" xfId="4" xr:uid="{6006D9EC-8120-0749-984A-414BFE0882C3}"/>
    <cellStyle name="Normal" xfId="0" builtinId="0"/>
    <cellStyle name="Normal 2" xfId="1" xr:uid="{63DDC796-707B-E346-BECA-246AC8FB8D6E}"/>
    <cellStyle name="Normal 2 2" xfId="6" xr:uid="{23C92AB3-C5D4-E44F-86E5-0B511C926082}"/>
    <cellStyle name="Normal 3" xfId="3" xr:uid="{9EF0BE49-41F8-3641-9F36-6E0EA183D3EE}"/>
    <cellStyle name="Normal 4" xfId="5" xr:uid="{19ECB998-5E58-6E4F-9183-EF25138180AA}"/>
    <cellStyle name="Normal 5" xfId="7" xr:uid="{25E274EF-2CE5-6C42-848D-8D45B2DC2040}"/>
  </cellStyles>
  <dxfs count="0"/>
  <tableStyles count="0" defaultTableStyle="TableStyleMedium9" defaultPivotStyle="PivotStyleMedium7"/>
  <colors>
    <mruColors>
      <color rgb="FFFFF4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Relative Distances (Sun-Earth, Moon-Earth)</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scatterChart>
        <c:scatterStyle val="smoothMarker"/>
        <c:varyColors val="0"/>
        <c:ser>
          <c:idx val="0"/>
          <c:order val="0"/>
          <c:tx>
            <c:v>Sun-Earth</c:v>
          </c:tx>
          <c:spPr>
            <a:ln w="28575" cap="rnd">
              <a:solidFill>
                <a:schemeClr val="accent1"/>
              </a:solidFill>
              <a:round/>
            </a:ln>
            <a:effectLst/>
          </c:spPr>
          <c:marker>
            <c:symbol val="none"/>
          </c:marker>
          <c:xVal>
            <c:numRef>
              <c:f>Distances!$R$5:$R$737</c:f>
              <c:numCache>
                <c:formatCode>0.0</c:formatCode>
                <c:ptCount val="733"/>
                <c:pt idx="0" formatCode="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pt idx="251">
                  <c:v>125.5</c:v>
                </c:pt>
                <c:pt idx="252">
                  <c:v>126</c:v>
                </c:pt>
                <c:pt idx="253">
                  <c:v>126.5</c:v>
                </c:pt>
                <c:pt idx="254">
                  <c:v>127</c:v>
                </c:pt>
                <c:pt idx="255">
                  <c:v>127.5</c:v>
                </c:pt>
                <c:pt idx="256">
                  <c:v>128</c:v>
                </c:pt>
                <c:pt idx="257">
                  <c:v>128.5</c:v>
                </c:pt>
                <c:pt idx="258">
                  <c:v>129</c:v>
                </c:pt>
                <c:pt idx="259">
                  <c:v>129.5</c:v>
                </c:pt>
                <c:pt idx="260">
                  <c:v>130</c:v>
                </c:pt>
                <c:pt idx="261">
                  <c:v>130.5</c:v>
                </c:pt>
                <c:pt idx="262">
                  <c:v>131</c:v>
                </c:pt>
                <c:pt idx="263">
                  <c:v>131.5</c:v>
                </c:pt>
                <c:pt idx="264">
                  <c:v>132</c:v>
                </c:pt>
                <c:pt idx="265">
                  <c:v>132.5</c:v>
                </c:pt>
                <c:pt idx="266">
                  <c:v>133</c:v>
                </c:pt>
                <c:pt idx="267">
                  <c:v>133.5</c:v>
                </c:pt>
                <c:pt idx="268">
                  <c:v>134</c:v>
                </c:pt>
                <c:pt idx="269">
                  <c:v>134.5</c:v>
                </c:pt>
                <c:pt idx="270">
                  <c:v>135</c:v>
                </c:pt>
                <c:pt idx="271">
                  <c:v>135.5</c:v>
                </c:pt>
                <c:pt idx="272">
                  <c:v>136</c:v>
                </c:pt>
                <c:pt idx="273">
                  <c:v>136.5</c:v>
                </c:pt>
                <c:pt idx="274">
                  <c:v>137</c:v>
                </c:pt>
                <c:pt idx="275">
                  <c:v>137.5</c:v>
                </c:pt>
                <c:pt idx="276">
                  <c:v>138</c:v>
                </c:pt>
                <c:pt idx="277">
                  <c:v>138.5</c:v>
                </c:pt>
                <c:pt idx="278">
                  <c:v>139</c:v>
                </c:pt>
                <c:pt idx="279">
                  <c:v>139.5</c:v>
                </c:pt>
                <c:pt idx="280">
                  <c:v>140</c:v>
                </c:pt>
                <c:pt idx="281">
                  <c:v>140.5</c:v>
                </c:pt>
                <c:pt idx="282">
                  <c:v>141</c:v>
                </c:pt>
                <c:pt idx="283">
                  <c:v>141.5</c:v>
                </c:pt>
                <c:pt idx="284">
                  <c:v>142</c:v>
                </c:pt>
                <c:pt idx="285">
                  <c:v>142.5</c:v>
                </c:pt>
                <c:pt idx="286">
                  <c:v>143</c:v>
                </c:pt>
                <c:pt idx="287">
                  <c:v>143.5</c:v>
                </c:pt>
                <c:pt idx="288">
                  <c:v>144</c:v>
                </c:pt>
                <c:pt idx="289">
                  <c:v>144.5</c:v>
                </c:pt>
                <c:pt idx="290">
                  <c:v>145</c:v>
                </c:pt>
                <c:pt idx="291">
                  <c:v>145.5</c:v>
                </c:pt>
                <c:pt idx="292">
                  <c:v>146</c:v>
                </c:pt>
                <c:pt idx="293">
                  <c:v>146.5</c:v>
                </c:pt>
                <c:pt idx="294">
                  <c:v>147</c:v>
                </c:pt>
                <c:pt idx="295">
                  <c:v>147.5</c:v>
                </c:pt>
                <c:pt idx="296">
                  <c:v>148</c:v>
                </c:pt>
                <c:pt idx="297">
                  <c:v>148.5</c:v>
                </c:pt>
                <c:pt idx="298">
                  <c:v>149</c:v>
                </c:pt>
                <c:pt idx="299">
                  <c:v>149.5</c:v>
                </c:pt>
                <c:pt idx="300">
                  <c:v>150</c:v>
                </c:pt>
                <c:pt idx="301">
                  <c:v>150.5</c:v>
                </c:pt>
                <c:pt idx="302">
                  <c:v>151</c:v>
                </c:pt>
                <c:pt idx="303">
                  <c:v>151.5</c:v>
                </c:pt>
                <c:pt idx="304">
                  <c:v>152</c:v>
                </c:pt>
                <c:pt idx="305">
                  <c:v>152.5</c:v>
                </c:pt>
                <c:pt idx="306">
                  <c:v>153</c:v>
                </c:pt>
                <c:pt idx="307">
                  <c:v>153.5</c:v>
                </c:pt>
                <c:pt idx="308">
                  <c:v>154</c:v>
                </c:pt>
                <c:pt idx="309">
                  <c:v>154.5</c:v>
                </c:pt>
                <c:pt idx="310">
                  <c:v>155</c:v>
                </c:pt>
                <c:pt idx="311">
                  <c:v>155.5</c:v>
                </c:pt>
                <c:pt idx="312">
                  <c:v>156</c:v>
                </c:pt>
                <c:pt idx="313">
                  <c:v>156.5</c:v>
                </c:pt>
                <c:pt idx="314">
                  <c:v>157</c:v>
                </c:pt>
                <c:pt idx="315">
                  <c:v>157.5</c:v>
                </c:pt>
                <c:pt idx="316">
                  <c:v>158</c:v>
                </c:pt>
                <c:pt idx="317">
                  <c:v>158.5</c:v>
                </c:pt>
                <c:pt idx="318">
                  <c:v>159</c:v>
                </c:pt>
                <c:pt idx="319">
                  <c:v>159.5</c:v>
                </c:pt>
                <c:pt idx="320">
                  <c:v>160</c:v>
                </c:pt>
                <c:pt idx="321">
                  <c:v>160.5</c:v>
                </c:pt>
                <c:pt idx="322">
                  <c:v>161</c:v>
                </c:pt>
                <c:pt idx="323">
                  <c:v>161.5</c:v>
                </c:pt>
                <c:pt idx="324">
                  <c:v>162</c:v>
                </c:pt>
                <c:pt idx="325">
                  <c:v>162.5</c:v>
                </c:pt>
                <c:pt idx="326">
                  <c:v>163</c:v>
                </c:pt>
                <c:pt idx="327">
                  <c:v>163.5</c:v>
                </c:pt>
                <c:pt idx="328">
                  <c:v>164</c:v>
                </c:pt>
                <c:pt idx="329">
                  <c:v>164.5</c:v>
                </c:pt>
                <c:pt idx="330">
                  <c:v>165</c:v>
                </c:pt>
                <c:pt idx="331">
                  <c:v>165.5</c:v>
                </c:pt>
                <c:pt idx="332">
                  <c:v>166</c:v>
                </c:pt>
                <c:pt idx="333">
                  <c:v>166.5</c:v>
                </c:pt>
                <c:pt idx="334">
                  <c:v>167</c:v>
                </c:pt>
                <c:pt idx="335">
                  <c:v>167.5</c:v>
                </c:pt>
                <c:pt idx="336">
                  <c:v>168</c:v>
                </c:pt>
                <c:pt idx="337">
                  <c:v>168.5</c:v>
                </c:pt>
                <c:pt idx="338">
                  <c:v>169</c:v>
                </c:pt>
                <c:pt idx="339">
                  <c:v>169.5</c:v>
                </c:pt>
                <c:pt idx="340">
                  <c:v>170</c:v>
                </c:pt>
                <c:pt idx="341">
                  <c:v>170.5</c:v>
                </c:pt>
                <c:pt idx="342">
                  <c:v>171</c:v>
                </c:pt>
                <c:pt idx="343">
                  <c:v>171.5</c:v>
                </c:pt>
                <c:pt idx="344">
                  <c:v>172</c:v>
                </c:pt>
                <c:pt idx="345">
                  <c:v>172.5</c:v>
                </c:pt>
                <c:pt idx="346">
                  <c:v>173</c:v>
                </c:pt>
                <c:pt idx="347">
                  <c:v>173.5</c:v>
                </c:pt>
                <c:pt idx="348">
                  <c:v>174</c:v>
                </c:pt>
                <c:pt idx="349">
                  <c:v>174.5</c:v>
                </c:pt>
                <c:pt idx="350">
                  <c:v>175</c:v>
                </c:pt>
                <c:pt idx="351">
                  <c:v>175.5</c:v>
                </c:pt>
                <c:pt idx="352">
                  <c:v>176</c:v>
                </c:pt>
                <c:pt idx="353">
                  <c:v>176.5</c:v>
                </c:pt>
                <c:pt idx="354">
                  <c:v>177</c:v>
                </c:pt>
                <c:pt idx="355">
                  <c:v>177.5</c:v>
                </c:pt>
                <c:pt idx="356">
                  <c:v>178</c:v>
                </c:pt>
                <c:pt idx="357">
                  <c:v>178.5</c:v>
                </c:pt>
                <c:pt idx="358">
                  <c:v>179</c:v>
                </c:pt>
                <c:pt idx="359">
                  <c:v>179.5</c:v>
                </c:pt>
                <c:pt idx="360">
                  <c:v>180</c:v>
                </c:pt>
                <c:pt idx="361">
                  <c:v>180.5</c:v>
                </c:pt>
                <c:pt idx="362">
                  <c:v>181</c:v>
                </c:pt>
                <c:pt idx="363">
                  <c:v>181.5</c:v>
                </c:pt>
                <c:pt idx="364">
                  <c:v>182</c:v>
                </c:pt>
                <c:pt idx="365">
                  <c:v>182.5</c:v>
                </c:pt>
                <c:pt idx="366">
                  <c:v>183</c:v>
                </c:pt>
                <c:pt idx="367">
                  <c:v>183.5</c:v>
                </c:pt>
                <c:pt idx="368">
                  <c:v>184</c:v>
                </c:pt>
                <c:pt idx="369">
                  <c:v>184.5</c:v>
                </c:pt>
                <c:pt idx="370">
                  <c:v>185</c:v>
                </c:pt>
                <c:pt idx="371">
                  <c:v>185.5</c:v>
                </c:pt>
                <c:pt idx="372">
                  <c:v>186</c:v>
                </c:pt>
                <c:pt idx="373">
                  <c:v>186.5</c:v>
                </c:pt>
                <c:pt idx="374">
                  <c:v>187</c:v>
                </c:pt>
                <c:pt idx="375">
                  <c:v>187.5</c:v>
                </c:pt>
                <c:pt idx="376">
                  <c:v>188</c:v>
                </c:pt>
                <c:pt idx="377">
                  <c:v>188.5</c:v>
                </c:pt>
                <c:pt idx="378">
                  <c:v>189</c:v>
                </c:pt>
                <c:pt idx="379">
                  <c:v>189.5</c:v>
                </c:pt>
                <c:pt idx="380">
                  <c:v>190</c:v>
                </c:pt>
                <c:pt idx="381">
                  <c:v>190.5</c:v>
                </c:pt>
                <c:pt idx="382">
                  <c:v>191</c:v>
                </c:pt>
                <c:pt idx="383">
                  <c:v>191.5</c:v>
                </c:pt>
                <c:pt idx="384">
                  <c:v>192</c:v>
                </c:pt>
                <c:pt idx="385">
                  <c:v>192.5</c:v>
                </c:pt>
                <c:pt idx="386">
                  <c:v>193</c:v>
                </c:pt>
                <c:pt idx="387">
                  <c:v>193.5</c:v>
                </c:pt>
                <c:pt idx="388">
                  <c:v>194</c:v>
                </c:pt>
                <c:pt idx="389">
                  <c:v>194.5</c:v>
                </c:pt>
                <c:pt idx="390">
                  <c:v>195</c:v>
                </c:pt>
                <c:pt idx="391">
                  <c:v>195.5</c:v>
                </c:pt>
                <c:pt idx="392">
                  <c:v>196</c:v>
                </c:pt>
                <c:pt idx="393">
                  <c:v>196.5</c:v>
                </c:pt>
                <c:pt idx="394">
                  <c:v>197</c:v>
                </c:pt>
                <c:pt idx="395">
                  <c:v>197.5</c:v>
                </c:pt>
                <c:pt idx="396">
                  <c:v>198</c:v>
                </c:pt>
                <c:pt idx="397">
                  <c:v>198.5</c:v>
                </c:pt>
                <c:pt idx="398">
                  <c:v>199</c:v>
                </c:pt>
                <c:pt idx="399">
                  <c:v>199.5</c:v>
                </c:pt>
                <c:pt idx="400">
                  <c:v>200</c:v>
                </c:pt>
                <c:pt idx="401">
                  <c:v>200.5</c:v>
                </c:pt>
                <c:pt idx="402">
                  <c:v>201</c:v>
                </c:pt>
                <c:pt idx="403">
                  <c:v>201.5</c:v>
                </c:pt>
                <c:pt idx="404">
                  <c:v>202</c:v>
                </c:pt>
                <c:pt idx="405">
                  <c:v>202.5</c:v>
                </c:pt>
                <c:pt idx="406">
                  <c:v>203</c:v>
                </c:pt>
                <c:pt idx="407">
                  <c:v>203.5</c:v>
                </c:pt>
                <c:pt idx="408">
                  <c:v>204</c:v>
                </c:pt>
                <c:pt idx="409">
                  <c:v>204.5</c:v>
                </c:pt>
                <c:pt idx="410">
                  <c:v>205</c:v>
                </c:pt>
                <c:pt idx="411">
                  <c:v>205.5</c:v>
                </c:pt>
                <c:pt idx="412">
                  <c:v>206</c:v>
                </c:pt>
                <c:pt idx="413">
                  <c:v>206.5</c:v>
                </c:pt>
                <c:pt idx="414">
                  <c:v>207</c:v>
                </c:pt>
                <c:pt idx="415">
                  <c:v>207.5</c:v>
                </c:pt>
                <c:pt idx="416">
                  <c:v>208</c:v>
                </c:pt>
                <c:pt idx="417">
                  <c:v>208.5</c:v>
                </c:pt>
                <c:pt idx="418">
                  <c:v>209</c:v>
                </c:pt>
                <c:pt idx="419">
                  <c:v>209.5</c:v>
                </c:pt>
                <c:pt idx="420">
                  <c:v>210</c:v>
                </c:pt>
                <c:pt idx="421">
                  <c:v>210.5</c:v>
                </c:pt>
                <c:pt idx="422">
                  <c:v>211</c:v>
                </c:pt>
                <c:pt idx="423">
                  <c:v>211.5</c:v>
                </c:pt>
                <c:pt idx="424">
                  <c:v>212</c:v>
                </c:pt>
                <c:pt idx="425">
                  <c:v>212.5</c:v>
                </c:pt>
                <c:pt idx="426">
                  <c:v>213</c:v>
                </c:pt>
                <c:pt idx="427">
                  <c:v>213.5</c:v>
                </c:pt>
                <c:pt idx="428">
                  <c:v>214</c:v>
                </c:pt>
                <c:pt idx="429">
                  <c:v>214.5</c:v>
                </c:pt>
                <c:pt idx="430">
                  <c:v>215</c:v>
                </c:pt>
                <c:pt idx="431">
                  <c:v>215.5</c:v>
                </c:pt>
                <c:pt idx="432">
                  <c:v>216</c:v>
                </c:pt>
                <c:pt idx="433">
                  <c:v>216.5</c:v>
                </c:pt>
                <c:pt idx="434">
                  <c:v>217</c:v>
                </c:pt>
                <c:pt idx="435">
                  <c:v>217.5</c:v>
                </c:pt>
                <c:pt idx="436">
                  <c:v>218</c:v>
                </c:pt>
                <c:pt idx="437">
                  <c:v>218.5</c:v>
                </c:pt>
                <c:pt idx="438">
                  <c:v>219</c:v>
                </c:pt>
                <c:pt idx="439">
                  <c:v>219.5</c:v>
                </c:pt>
                <c:pt idx="440">
                  <c:v>220</c:v>
                </c:pt>
                <c:pt idx="441">
                  <c:v>220.5</c:v>
                </c:pt>
                <c:pt idx="442">
                  <c:v>221</c:v>
                </c:pt>
                <c:pt idx="443">
                  <c:v>221.5</c:v>
                </c:pt>
                <c:pt idx="444">
                  <c:v>222</c:v>
                </c:pt>
                <c:pt idx="445">
                  <c:v>222.5</c:v>
                </c:pt>
                <c:pt idx="446">
                  <c:v>223</c:v>
                </c:pt>
                <c:pt idx="447">
                  <c:v>223.5</c:v>
                </c:pt>
                <c:pt idx="448">
                  <c:v>224</c:v>
                </c:pt>
                <c:pt idx="449">
                  <c:v>224.5</c:v>
                </c:pt>
                <c:pt idx="450">
                  <c:v>225</c:v>
                </c:pt>
                <c:pt idx="451">
                  <c:v>225.5</c:v>
                </c:pt>
                <c:pt idx="452">
                  <c:v>226</c:v>
                </c:pt>
                <c:pt idx="453">
                  <c:v>226.5</c:v>
                </c:pt>
                <c:pt idx="454">
                  <c:v>227</c:v>
                </c:pt>
                <c:pt idx="455">
                  <c:v>227.5</c:v>
                </c:pt>
                <c:pt idx="456">
                  <c:v>228</c:v>
                </c:pt>
                <c:pt idx="457">
                  <c:v>228.5</c:v>
                </c:pt>
                <c:pt idx="458">
                  <c:v>229</c:v>
                </c:pt>
                <c:pt idx="459">
                  <c:v>229.5</c:v>
                </c:pt>
                <c:pt idx="460">
                  <c:v>230</c:v>
                </c:pt>
                <c:pt idx="461">
                  <c:v>230.5</c:v>
                </c:pt>
                <c:pt idx="462">
                  <c:v>231</c:v>
                </c:pt>
                <c:pt idx="463">
                  <c:v>231.5</c:v>
                </c:pt>
                <c:pt idx="464">
                  <c:v>232</c:v>
                </c:pt>
                <c:pt idx="465">
                  <c:v>232.5</c:v>
                </c:pt>
                <c:pt idx="466">
                  <c:v>233</c:v>
                </c:pt>
                <c:pt idx="467">
                  <c:v>233.5</c:v>
                </c:pt>
                <c:pt idx="468">
                  <c:v>234</c:v>
                </c:pt>
                <c:pt idx="469">
                  <c:v>234.5</c:v>
                </c:pt>
                <c:pt idx="470">
                  <c:v>235</c:v>
                </c:pt>
                <c:pt idx="471">
                  <c:v>235.5</c:v>
                </c:pt>
                <c:pt idx="472">
                  <c:v>236</c:v>
                </c:pt>
                <c:pt idx="473">
                  <c:v>236.5</c:v>
                </c:pt>
                <c:pt idx="474">
                  <c:v>237</c:v>
                </c:pt>
                <c:pt idx="475">
                  <c:v>237.5</c:v>
                </c:pt>
                <c:pt idx="476">
                  <c:v>238</c:v>
                </c:pt>
                <c:pt idx="477">
                  <c:v>238.5</c:v>
                </c:pt>
                <c:pt idx="478">
                  <c:v>239</c:v>
                </c:pt>
                <c:pt idx="479">
                  <c:v>239.5</c:v>
                </c:pt>
                <c:pt idx="480">
                  <c:v>240</c:v>
                </c:pt>
                <c:pt idx="481">
                  <c:v>240.5</c:v>
                </c:pt>
                <c:pt idx="482">
                  <c:v>241</c:v>
                </c:pt>
                <c:pt idx="483">
                  <c:v>241.5</c:v>
                </c:pt>
                <c:pt idx="484">
                  <c:v>242</c:v>
                </c:pt>
                <c:pt idx="485">
                  <c:v>242.5</c:v>
                </c:pt>
                <c:pt idx="486">
                  <c:v>243</c:v>
                </c:pt>
                <c:pt idx="487">
                  <c:v>243.5</c:v>
                </c:pt>
                <c:pt idx="488">
                  <c:v>244</c:v>
                </c:pt>
                <c:pt idx="489">
                  <c:v>244.5</c:v>
                </c:pt>
                <c:pt idx="490">
                  <c:v>245</c:v>
                </c:pt>
                <c:pt idx="491">
                  <c:v>245.5</c:v>
                </c:pt>
                <c:pt idx="492">
                  <c:v>246</c:v>
                </c:pt>
                <c:pt idx="493">
                  <c:v>246.5</c:v>
                </c:pt>
                <c:pt idx="494">
                  <c:v>247</c:v>
                </c:pt>
                <c:pt idx="495">
                  <c:v>247.5</c:v>
                </c:pt>
                <c:pt idx="496">
                  <c:v>248</c:v>
                </c:pt>
                <c:pt idx="497">
                  <c:v>248.5</c:v>
                </c:pt>
                <c:pt idx="498">
                  <c:v>249</c:v>
                </c:pt>
                <c:pt idx="499">
                  <c:v>249.5</c:v>
                </c:pt>
                <c:pt idx="500">
                  <c:v>250</c:v>
                </c:pt>
                <c:pt idx="501">
                  <c:v>250.5</c:v>
                </c:pt>
                <c:pt idx="502">
                  <c:v>251</c:v>
                </c:pt>
                <c:pt idx="503">
                  <c:v>251.5</c:v>
                </c:pt>
                <c:pt idx="504">
                  <c:v>252</c:v>
                </c:pt>
                <c:pt idx="505">
                  <c:v>252.5</c:v>
                </c:pt>
                <c:pt idx="506">
                  <c:v>253</c:v>
                </c:pt>
                <c:pt idx="507">
                  <c:v>253.5</c:v>
                </c:pt>
                <c:pt idx="508">
                  <c:v>254</c:v>
                </c:pt>
                <c:pt idx="509">
                  <c:v>254.5</c:v>
                </c:pt>
                <c:pt idx="510">
                  <c:v>255</c:v>
                </c:pt>
                <c:pt idx="511">
                  <c:v>255.5</c:v>
                </c:pt>
                <c:pt idx="512">
                  <c:v>256</c:v>
                </c:pt>
                <c:pt idx="513">
                  <c:v>256.5</c:v>
                </c:pt>
                <c:pt idx="514">
                  <c:v>257</c:v>
                </c:pt>
                <c:pt idx="515">
                  <c:v>257.5</c:v>
                </c:pt>
                <c:pt idx="516">
                  <c:v>258</c:v>
                </c:pt>
                <c:pt idx="517">
                  <c:v>258.5</c:v>
                </c:pt>
                <c:pt idx="518">
                  <c:v>259</c:v>
                </c:pt>
                <c:pt idx="519">
                  <c:v>259.5</c:v>
                </c:pt>
                <c:pt idx="520">
                  <c:v>260</c:v>
                </c:pt>
                <c:pt idx="521">
                  <c:v>260.5</c:v>
                </c:pt>
                <c:pt idx="522">
                  <c:v>261</c:v>
                </c:pt>
                <c:pt idx="523">
                  <c:v>261.5</c:v>
                </c:pt>
                <c:pt idx="524">
                  <c:v>262</c:v>
                </c:pt>
                <c:pt idx="525">
                  <c:v>262.5</c:v>
                </c:pt>
                <c:pt idx="526">
                  <c:v>263</c:v>
                </c:pt>
                <c:pt idx="527">
                  <c:v>263.5</c:v>
                </c:pt>
                <c:pt idx="528">
                  <c:v>264</c:v>
                </c:pt>
                <c:pt idx="529">
                  <c:v>264.5</c:v>
                </c:pt>
                <c:pt idx="530">
                  <c:v>265</c:v>
                </c:pt>
                <c:pt idx="531">
                  <c:v>265.5</c:v>
                </c:pt>
                <c:pt idx="532">
                  <c:v>266</c:v>
                </c:pt>
                <c:pt idx="533">
                  <c:v>266.5</c:v>
                </c:pt>
                <c:pt idx="534">
                  <c:v>267</c:v>
                </c:pt>
                <c:pt idx="535">
                  <c:v>267.5</c:v>
                </c:pt>
                <c:pt idx="536">
                  <c:v>268</c:v>
                </c:pt>
                <c:pt idx="537">
                  <c:v>268.5</c:v>
                </c:pt>
                <c:pt idx="538">
                  <c:v>269</c:v>
                </c:pt>
                <c:pt idx="539">
                  <c:v>269.5</c:v>
                </c:pt>
                <c:pt idx="540">
                  <c:v>270</c:v>
                </c:pt>
                <c:pt idx="541">
                  <c:v>270.5</c:v>
                </c:pt>
                <c:pt idx="542">
                  <c:v>271</c:v>
                </c:pt>
                <c:pt idx="543">
                  <c:v>271.5</c:v>
                </c:pt>
                <c:pt idx="544">
                  <c:v>272</c:v>
                </c:pt>
                <c:pt idx="545">
                  <c:v>272.5</c:v>
                </c:pt>
                <c:pt idx="546">
                  <c:v>273</c:v>
                </c:pt>
                <c:pt idx="547">
                  <c:v>273.5</c:v>
                </c:pt>
                <c:pt idx="548">
                  <c:v>274</c:v>
                </c:pt>
                <c:pt idx="549">
                  <c:v>274.5</c:v>
                </c:pt>
                <c:pt idx="550">
                  <c:v>275</c:v>
                </c:pt>
                <c:pt idx="551">
                  <c:v>275.5</c:v>
                </c:pt>
                <c:pt idx="552">
                  <c:v>276</c:v>
                </c:pt>
                <c:pt idx="553">
                  <c:v>276.5</c:v>
                </c:pt>
                <c:pt idx="554">
                  <c:v>277</c:v>
                </c:pt>
                <c:pt idx="555">
                  <c:v>277.5</c:v>
                </c:pt>
                <c:pt idx="556">
                  <c:v>278</c:v>
                </c:pt>
                <c:pt idx="557">
                  <c:v>278.5</c:v>
                </c:pt>
                <c:pt idx="558">
                  <c:v>279</c:v>
                </c:pt>
                <c:pt idx="559">
                  <c:v>279.5</c:v>
                </c:pt>
                <c:pt idx="560">
                  <c:v>280</c:v>
                </c:pt>
                <c:pt idx="561">
                  <c:v>280.5</c:v>
                </c:pt>
                <c:pt idx="562">
                  <c:v>281</c:v>
                </c:pt>
                <c:pt idx="563">
                  <c:v>281.5</c:v>
                </c:pt>
                <c:pt idx="564">
                  <c:v>282</c:v>
                </c:pt>
                <c:pt idx="565">
                  <c:v>282.5</c:v>
                </c:pt>
                <c:pt idx="566">
                  <c:v>283</c:v>
                </c:pt>
                <c:pt idx="567">
                  <c:v>283.5</c:v>
                </c:pt>
                <c:pt idx="568">
                  <c:v>284</c:v>
                </c:pt>
                <c:pt idx="569">
                  <c:v>284.5</c:v>
                </c:pt>
                <c:pt idx="570">
                  <c:v>285</c:v>
                </c:pt>
                <c:pt idx="571">
                  <c:v>285.5</c:v>
                </c:pt>
                <c:pt idx="572">
                  <c:v>286</c:v>
                </c:pt>
                <c:pt idx="573">
                  <c:v>286.5</c:v>
                </c:pt>
                <c:pt idx="574">
                  <c:v>287</c:v>
                </c:pt>
                <c:pt idx="575">
                  <c:v>287.5</c:v>
                </c:pt>
                <c:pt idx="576">
                  <c:v>288</c:v>
                </c:pt>
                <c:pt idx="577">
                  <c:v>288.5</c:v>
                </c:pt>
                <c:pt idx="578">
                  <c:v>289</c:v>
                </c:pt>
                <c:pt idx="579">
                  <c:v>289.5</c:v>
                </c:pt>
                <c:pt idx="580">
                  <c:v>290</c:v>
                </c:pt>
                <c:pt idx="581">
                  <c:v>290.5</c:v>
                </c:pt>
                <c:pt idx="582">
                  <c:v>291</c:v>
                </c:pt>
                <c:pt idx="583">
                  <c:v>291.5</c:v>
                </c:pt>
                <c:pt idx="584">
                  <c:v>292</c:v>
                </c:pt>
                <c:pt idx="585">
                  <c:v>292.5</c:v>
                </c:pt>
                <c:pt idx="586">
                  <c:v>293</c:v>
                </c:pt>
                <c:pt idx="587">
                  <c:v>293.5</c:v>
                </c:pt>
                <c:pt idx="588">
                  <c:v>294</c:v>
                </c:pt>
                <c:pt idx="589">
                  <c:v>294.5</c:v>
                </c:pt>
                <c:pt idx="590">
                  <c:v>295</c:v>
                </c:pt>
                <c:pt idx="591">
                  <c:v>295.5</c:v>
                </c:pt>
                <c:pt idx="592">
                  <c:v>296</c:v>
                </c:pt>
                <c:pt idx="593">
                  <c:v>296.5</c:v>
                </c:pt>
                <c:pt idx="594">
                  <c:v>297</c:v>
                </c:pt>
                <c:pt idx="595">
                  <c:v>297.5</c:v>
                </c:pt>
                <c:pt idx="596">
                  <c:v>298</c:v>
                </c:pt>
                <c:pt idx="597">
                  <c:v>298.5</c:v>
                </c:pt>
                <c:pt idx="598">
                  <c:v>299</c:v>
                </c:pt>
                <c:pt idx="599">
                  <c:v>299.5</c:v>
                </c:pt>
                <c:pt idx="600">
                  <c:v>300</c:v>
                </c:pt>
                <c:pt idx="601">
                  <c:v>300.5</c:v>
                </c:pt>
                <c:pt idx="602">
                  <c:v>301</c:v>
                </c:pt>
                <c:pt idx="603">
                  <c:v>301.5</c:v>
                </c:pt>
                <c:pt idx="604">
                  <c:v>302</c:v>
                </c:pt>
                <c:pt idx="605">
                  <c:v>302.5</c:v>
                </c:pt>
                <c:pt idx="606">
                  <c:v>303</c:v>
                </c:pt>
                <c:pt idx="607">
                  <c:v>303.5</c:v>
                </c:pt>
                <c:pt idx="608">
                  <c:v>304</c:v>
                </c:pt>
                <c:pt idx="609">
                  <c:v>304.5</c:v>
                </c:pt>
                <c:pt idx="610">
                  <c:v>305</c:v>
                </c:pt>
                <c:pt idx="611">
                  <c:v>305.5</c:v>
                </c:pt>
                <c:pt idx="612">
                  <c:v>306</c:v>
                </c:pt>
                <c:pt idx="613">
                  <c:v>306.5</c:v>
                </c:pt>
                <c:pt idx="614">
                  <c:v>307</c:v>
                </c:pt>
                <c:pt idx="615">
                  <c:v>307.5</c:v>
                </c:pt>
                <c:pt idx="616">
                  <c:v>308</c:v>
                </c:pt>
                <c:pt idx="617">
                  <c:v>308.5</c:v>
                </c:pt>
                <c:pt idx="618">
                  <c:v>309</c:v>
                </c:pt>
                <c:pt idx="619">
                  <c:v>309.5</c:v>
                </c:pt>
                <c:pt idx="620">
                  <c:v>310</c:v>
                </c:pt>
                <c:pt idx="621">
                  <c:v>310.5</c:v>
                </c:pt>
                <c:pt idx="622">
                  <c:v>311</c:v>
                </c:pt>
                <c:pt idx="623">
                  <c:v>311.5</c:v>
                </c:pt>
                <c:pt idx="624">
                  <c:v>312</c:v>
                </c:pt>
                <c:pt idx="625">
                  <c:v>312.5</c:v>
                </c:pt>
                <c:pt idx="626">
                  <c:v>313</c:v>
                </c:pt>
                <c:pt idx="627">
                  <c:v>313.5</c:v>
                </c:pt>
                <c:pt idx="628">
                  <c:v>314</c:v>
                </c:pt>
                <c:pt idx="629">
                  <c:v>314.5</c:v>
                </c:pt>
                <c:pt idx="630">
                  <c:v>315</c:v>
                </c:pt>
                <c:pt idx="631">
                  <c:v>315.5</c:v>
                </c:pt>
                <c:pt idx="632">
                  <c:v>316</c:v>
                </c:pt>
                <c:pt idx="633">
                  <c:v>316.5</c:v>
                </c:pt>
                <c:pt idx="634">
                  <c:v>317</c:v>
                </c:pt>
                <c:pt idx="635">
                  <c:v>317.5</c:v>
                </c:pt>
                <c:pt idx="636">
                  <c:v>318</c:v>
                </c:pt>
                <c:pt idx="637">
                  <c:v>318.5</c:v>
                </c:pt>
                <c:pt idx="638">
                  <c:v>319</c:v>
                </c:pt>
                <c:pt idx="639">
                  <c:v>319.5</c:v>
                </c:pt>
                <c:pt idx="640">
                  <c:v>320</c:v>
                </c:pt>
                <c:pt idx="641">
                  <c:v>320.5</c:v>
                </c:pt>
                <c:pt idx="642">
                  <c:v>321</c:v>
                </c:pt>
                <c:pt idx="643">
                  <c:v>321.5</c:v>
                </c:pt>
                <c:pt idx="644">
                  <c:v>322</c:v>
                </c:pt>
                <c:pt idx="645">
                  <c:v>322.5</c:v>
                </c:pt>
                <c:pt idx="646">
                  <c:v>323</c:v>
                </c:pt>
                <c:pt idx="647">
                  <c:v>323.5</c:v>
                </c:pt>
                <c:pt idx="648">
                  <c:v>324</c:v>
                </c:pt>
                <c:pt idx="649">
                  <c:v>324.5</c:v>
                </c:pt>
                <c:pt idx="650">
                  <c:v>325</c:v>
                </c:pt>
                <c:pt idx="651">
                  <c:v>325.5</c:v>
                </c:pt>
                <c:pt idx="652">
                  <c:v>326</c:v>
                </c:pt>
                <c:pt idx="653">
                  <c:v>326.5</c:v>
                </c:pt>
                <c:pt idx="654">
                  <c:v>327</c:v>
                </c:pt>
                <c:pt idx="655">
                  <c:v>327.5</c:v>
                </c:pt>
                <c:pt idx="656">
                  <c:v>328</c:v>
                </c:pt>
                <c:pt idx="657">
                  <c:v>328.5</c:v>
                </c:pt>
                <c:pt idx="658">
                  <c:v>329</c:v>
                </c:pt>
                <c:pt idx="659">
                  <c:v>329.5</c:v>
                </c:pt>
                <c:pt idx="660">
                  <c:v>330</c:v>
                </c:pt>
                <c:pt idx="661">
                  <c:v>330.5</c:v>
                </c:pt>
                <c:pt idx="662">
                  <c:v>331</c:v>
                </c:pt>
                <c:pt idx="663">
                  <c:v>331.5</c:v>
                </c:pt>
                <c:pt idx="664">
                  <c:v>332</c:v>
                </c:pt>
                <c:pt idx="665">
                  <c:v>332.5</c:v>
                </c:pt>
                <c:pt idx="666">
                  <c:v>333</c:v>
                </c:pt>
                <c:pt idx="667">
                  <c:v>333.5</c:v>
                </c:pt>
                <c:pt idx="668">
                  <c:v>334</c:v>
                </c:pt>
                <c:pt idx="669">
                  <c:v>334.5</c:v>
                </c:pt>
                <c:pt idx="670">
                  <c:v>335</c:v>
                </c:pt>
                <c:pt idx="671">
                  <c:v>335.5</c:v>
                </c:pt>
                <c:pt idx="672">
                  <c:v>336</c:v>
                </c:pt>
                <c:pt idx="673">
                  <c:v>336.5</c:v>
                </c:pt>
                <c:pt idx="674">
                  <c:v>337</c:v>
                </c:pt>
                <c:pt idx="675">
                  <c:v>337.5</c:v>
                </c:pt>
                <c:pt idx="676">
                  <c:v>338</c:v>
                </c:pt>
                <c:pt idx="677">
                  <c:v>338.5</c:v>
                </c:pt>
                <c:pt idx="678">
                  <c:v>339</c:v>
                </c:pt>
                <c:pt idx="679">
                  <c:v>339.5</c:v>
                </c:pt>
                <c:pt idx="680">
                  <c:v>340</c:v>
                </c:pt>
                <c:pt idx="681">
                  <c:v>340.5</c:v>
                </c:pt>
                <c:pt idx="682">
                  <c:v>341</c:v>
                </c:pt>
                <c:pt idx="683">
                  <c:v>341.5</c:v>
                </c:pt>
                <c:pt idx="684">
                  <c:v>342</c:v>
                </c:pt>
                <c:pt idx="685">
                  <c:v>342.5</c:v>
                </c:pt>
                <c:pt idx="686">
                  <c:v>343</c:v>
                </c:pt>
                <c:pt idx="687">
                  <c:v>343.5</c:v>
                </c:pt>
                <c:pt idx="688">
                  <c:v>344</c:v>
                </c:pt>
                <c:pt idx="689">
                  <c:v>344.5</c:v>
                </c:pt>
                <c:pt idx="690">
                  <c:v>345</c:v>
                </c:pt>
                <c:pt idx="691">
                  <c:v>345.5</c:v>
                </c:pt>
                <c:pt idx="692">
                  <c:v>346</c:v>
                </c:pt>
                <c:pt idx="693">
                  <c:v>346.5</c:v>
                </c:pt>
                <c:pt idx="694">
                  <c:v>347</c:v>
                </c:pt>
                <c:pt idx="695">
                  <c:v>347.5</c:v>
                </c:pt>
                <c:pt idx="696">
                  <c:v>348</c:v>
                </c:pt>
                <c:pt idx="697">
                  <c:v>348.5</c:v>
                </c:pt>
                <c:pt idx="698">
                  <c:v>349</c:v>
                </c:pt>
                <c:pt idx="699">
                  <c:v>349.5</c:v>
                </c:pt>
                <c:pt idx="700">
                  <c:v>350</c:v>
                </c:pt>
                <c:pt idx="701">
                  <c:v>350.5</c:v>
                </c:pt>
                <c:pt idx="702">
                  <c:v>351</c:v>
                </c:pt>
                <c:pt idx="703">
                  <c:v>351.5</c:v>
                </c:pt>
                <c:pt idx="704">
                  <c:v>352</c:v>
                </c:pt>
                <c:pt idx="705">
                  <c:v>352.5</c:v>
                </c:pt>
                <c:pt idx="706">
                  <c:v>353</c:v>
                </c:pt>
                <c:pt idx="707">
                  <c:v>353.5</c:v>
                </c:pt>
                <c:pt idx="708">
                  <c:v>354</c:v>
                </c:pt>
                <c:pt idx="709">
                  <c:v>354.5</c:v>
                </c:pt>
                <c:pt idx="710">
                  <c:v>355</c:v>
                </c:pt>
                <c:pt idx="711">
                  <c:v>355.5</c:v>
                </c:pt>
                <c:pt idx="712">
                  <c:v>356</c:v>
                </c:pt>
                <c:pt idx="713">
                  <c:v>356.5</c:v>
                </c:pt>
                <c:pt idx="714">
                  <c:v>357</c:v>
                </c:pt>
                <c:pt idx="715">
                  <c:v>357.5</c:v>
                </c:pt>
                <c:pt idx="716">
                  <c:v>358</c:v>
                </c:pt>
                <c:pt idx="717">
                  <c:v>358.5</c:v>
                </c:pt>
                <c:pt idx="718">
                  <c:v>359</c:v>
                </c:pt>
                <c:pt idx="719">
                  <c:v>359.5</c:v>
                </c:pt>
                <c:pt idx="720">
                  <c:v>360</c:v>
                </c:pt>
                <c:pt idx="721">
                  <c:v>360.5</c:v>
                </c:pt>
                <c:pt idx="722">
                  <c:v>361</c:v>
                </c:pt>
                <c:pt idx="723">
                  <c:v>361.5</c:v>
                </c:pt>
                <c:pt idx="724">
                  <c:v>362</c:v>
                </c:pt>
                <c:pt idx="725">
                  <c:v>362.5</c:v>
                </c:pt>
                <c:pt idx="726">
                  <c:v>363</c:v>
                </c:pt>
                <c:pt idx="727">
                  <c:v>363.5</c:v>
                </c:pt>
                <c:pt idx="728">
                  <c:v>364</c:v>
                </c:pt>
                <c:pt idx="729">
                  <c:v>364.5</c:v>
                </c:pt>
                <c:pt idx="730">
                  <c:v>365</c:v>
                </c:pt>
                <c:pt idx="731">
                  <c:v>365.5</c:v>
                </c:pt>
                <c:pt idx="732">
                  <c:v>366</c:v>
                </c:pt>
              </c:numCache>
            </c:numRef>
          </c:xVal>
          <c:yVal>
            <c:numRef>
              <c:f>Distances!$S$5:$S$737</c:f>
              <c:numCache>
                <c:formatCode>0.00000</c:formatCode>
                <c:ptCount val="733"/>
                <c:pt idx="0">
                  <c:v>0.98330225914744618</c:v>
                </c:pt>
                <c:pt idx="1">
                  <c:v>0.9832954587895798</c:v>
                </c:pt>
                <c:pt idx="2">
                  <c:v>0.98328989417428503</c:v>
                </c:pt>
                <c:pt idx="3">
                  <c:v>0.98328556571321213</c:v>
                </c:pt>
                <c:pt idx="4">
                  <c:v>0.98328247372656541</c:v>
                </c:pt>
                <c:pt idx="5">
                  <c:v>0.9832806184430789</c:v>
                </c:pt>
                <c:pt idx="6">
                  <c:v>0.98328000000000004</c:v>
                </c:pt>
                <c:pt idx="7">
                  <c:v>0.9832806184430789</c:v>
                </c:pt>
                <c:pt idx="8">
                  <c:v>0.98328247372656541</c:v>
                </c:pt>
                <c:pt idx="9">
                  <c:v>0.98328556571321213</c:v>
                </c:pt>
                <c:pt idx="10">
                  <c:v>0.98328989417428503</c:v>
                </c:pt>
                <c:pt idx="11">
                  <c:v>0.9832954587895798</c:v>
                </c:pt>
                <c:pt idx="12">
                  <c:v>0.98330225914744618</c:v>
                </c:pt>
                <c:pt idx="13">
                  <c:v>0.98331029474481768</c:v>
                </c:pt>
                <c:pt idx="14">
                  <c:v>0.98331956498724948</c:v>
                </c:pt>
                <c:pt idx="15">
                  <c:v>0.98333006918896193</c:v>
                </c:pt>
                <c:pt idx="16">
                  <c:v>0.98334180657289161</c:v>
                </c:pt>
                <c:pt idx="17">
                  <c:v>0.98335477627074852</c:v>
                </c:pt>
                <c:pt idx="18">
                  <c:v>0.9833689773230806</c:v>
                </c:pt>
                <c:pt idx="19">
                  <c:v>0.9833844086793444</c:v>
                </c:pt>
                <c:pt idx="20">
                  <c:v>0.98340106919798309</c:v>
                </c:pt>
                <c:pt idx="21">
                  <c:v>0.98341895764651066</c:v>
                </c:pt>
                <c:pt idx="22">
                  <c:v>0.98343807270160344</c:v>
                </c:pt>
                <c:pt idx="23">
                  <c:v>0.98345841294919745</c:v>
                </c:pt>
                <c:pt idx="24">
                  <c:v>0.98347997688459365</c:v>
                </c:pt>
                <c:pt idx="25">
                  <c:v>0.98350276291256855</c:v>
                </c:pt>
                <c:pt idx="26">
                  <c:v>0.98352676934749306</c:v>
                </c:pt>
                <c:pt idx="27">
                  <c:v>0.9835519944134562</c:v>
                </c:pt>
                <c:pt idx="28">
                  <c:v>0.98357843624439745</c:v>
                </c:pt>
                <c:pt idx="29">
                  <c:v>0.98360609288424417</c:v>
                </c:pt>
                <c:pt idx="30">
                  <c:v>0.98363496228705638</c:v>
                </c:pt>
                <c:pt idx="31">
                  <c:v>0.98366504231717833</c:v>
                </c:pt>
                <c:pt idx="32">
                  <c:v>0.98369633074939633</c:v>
                </c:pt>
                <c:pt idx="33">
                  <c:v>0.98372882526910344</c:v>
                </c:pt>
                <c:pt idx="34">
                  <c:v>0.98376252347247051</c:v>
                </c:pt>
                <c:pt idx="35">
                  <c:v>0.9837974228666243</c:v>
                </c:pt>
                <c:pt idx="36">
                  <c:v>0.98383352086983178</c:v>
                </c:pt>
                <c:pt idx="37">
                  <c:v>0.98387081481169092</c:v>
                </c:pt>
                <c:pt idx="38">
                  <c:v>0.98390930193332859</c:v>
                </c:pt>
                <c:pt idx="39">
                  <c:v>0.98394897938760428</c:v>
                </c:pt>
                <c:pt idx="40">
                  <c:v>0.9839898442393209</c:v>
                </c:pt>
                <c:pt idx="41">
                  <c:v>0.98403189346544218</c:v>
                </c:pt>
                <c:pt idx="42">
                  <c:v>0.98407512395531571</c:v>
                </c:pt>
                <c:pt idx="43">
                  <c:v>0.98411953251090367</c:v>
                </c:pt>
                <c:pt idx="44">
                  <c:v>0.98416511584701882</c:v>
                </c:pt>
                <c:pt idx="45">
                  <c:v>0.98421187059156823</c:v>
                </c:pt>
                <c:pt idx="46">
                  <c:v>0.98425979328580204</c:v>
                </c:pt>
                <c:pt idx="47">
                  <c:v>0.98430888038456954</c:v>
                </c:pt>
                <c:pt idx="48">
                  <c:v>0.98435912825658189</c:v>
                </c:pt>
                <c:pt idx="49">
                  <c:v>0.98441053318468008</c:v>
                </c:pt>
                <c:pt idx="50">
                  <c:v>0.98446309136611032</c:v>
                </c:pt>
                <c:pt idx="51">
                  <c:v>0.98451679891280508</c:v>
                </c:pt>
                <c:pt idx="52">
                  <c:v>0.98457165185167117</c:v>
                </c:pt>
                <c:pt idx="53">
                  <c:v>0.98462764612488296</c:v>
                </c:pt>
                <c:pt idx="54">
                  <c:v>0.98468477759018336</c:v>
                </c:pt>
                <c:pt idx="55">
                  <c:v>0.98474304202118967</c:v>
                </c:pt>
                <c:pt idx="56">
                  <c:v>0.98480243510770638</c:v>
                </c:pt>
                <c:pt idx="57">
                  <c:v>0.98486295245604405</c:v>
                </c:pt>
                <c:pt idx="58">
                  <c:v>0.98492458958934448</c:v>
                </c:pt>
                <c:pt idx="59">
                  <c:v>0.98498734194791171</c:v>
                </c:pt>
                <c:pt idx="60">
                  <c:v>0.98505120488954923</c:v>
                </c:pt>
                <c:pt idx="61">
                  <c:v>0.98511617368990378</c:v>
                </c:pt>
                <c:pt idx="62">
                  <c:v>0.98518224354281436</c:v>
                </c:pt>
                <c:pt idx="63">
                  <c:v>0.9852494095606682</c:v>
                </c:pt>
                <c:pt idx="64">
                  <c:v>0.98531766677476218</c:v>
                </c:pt>
                <c:pt idx="65">
                  <c:v>0.98538701013567009</c:v>
                </c:pt>
                <c:pt idx="66">
                  <c:v>0.98545743451361667</c:v>
                </c:pt>
                <c:pt idx="67">
                  <c:v>0.98552893469885694</c:v>
                </c:pt>
                <c:pt idx="68">
                  <c:v>0.98560150540206126</c:v>
                </c:pt>
                <c:pt idx="69">
                  <c:v>0.98567514125470701</c:v>
                </c:pt>
                <c:pt idx="70">
                  <c:v>0.9857498368094757</c:v>
                </c:pt>
                <c:pt idx="71">
                  <c:v>0.98582558654065555</c:v>
                </c:pt>
                <c:pt idx="72">
                  <c:v>0.98590238484455095</c:v>
                </c:pt>
                <c:pt idx="73">
                  <c:v>0.98598022603989632</c:v>
                </c:pt>
                <c:pt idx="74">
                  <c:v>0.98605910436827682</c:v>
                </c:pt>
                <c:pt idx="75">
                  <c:v>0.98613901399455406</c:v>
                </c:pt>
                <c:pt idx="76">
                  <c:v>0.98621994900729792</c:v>
                </c:pt>
                <c:pt idx="77">
                  <c:v>0.98630190341922408</c:v>
                </c:pt>
                <c:pt idx="78">
                  <c:v>0.9863848711676364</c:v>
                </c:pt>
                <c:pt idx="79">
                  <c:v>0.98646884611487584</c:v>
                </c:pt>
                <c:pt idx="80">
                  <c:v>0.9865538220487744</c:v>
                </c:pt>
                <c:pt idx="81">
                  <c:v>0.98663979268311441</c:v>
                </c:pt>
                <c:pt idx="82">
                  <c:v>0.98672675165809409</c:v>
                </c:pt>
                <c:pt idx="83">
                  <c:v>0.98681469254079779</c:v>
                </c:pt>
                <c:pt idx="84">
                  <c:v>0.98690360882567141</c:v>
                </c:pt>
                <c:pt idx="85">
                  <c:v>0.98699349393500435</c:v>
                </c:pt>
                <c:pt idx="86">
                  <c:v>0.9870843412194158</c:v>
                </c:pt>
                <c:pt idx="87">
                  <c:v>0.98717614395834674</c:v>
                </c:pt>
                <c:pt idx="88">
                  <c:v>0.98726889536055673</c:v>
                </c:pt>
                <c:pt idx="89">
                  <c:v>0.987362588564627</c:v>
                </c:pt>
                <c:pt idx="90">
                  <c:v>0.98745721663946728</c:v>
                </c:pt>
                <c:pt idx="91">
                  <c:v>0.98755277258482888</c:v>
                </c:pt>
                <c:pt idx="92">
                  <c:v>0.98764924933182296</c:v>
                </c:pt>
                <c:pt idx="93">
                  <c:v>0.98774663974344257</c:v>
                </c:pt>
                <c:pt idx="94">
                  <c:v>0.98784493661509132</c:v>
                </c:pt>
                <c:pt idx="95">
                  <c:v>0.98794413267511616</c:v>
                </c:pt>
                <c:pt idx="96">
                  <c:v>0.98804422058534525</c:v>
                </c:pt>
                <c:pt idx="97">
                  <c:v>0.98814519294163072</c:v>
                </c:pt>
                <c:pt idx="98">
                  <c:v>0.98824704227439675</c:v>
                </c:pt>
                <c:pt idx="99">
                  <c:v>0.9883497610491917</c:v>
                </c:pt>
                <c:pt idx="100">
                  <c:v>0.98845334166724574</c:v>
                </c:pt>
                <c:pt idx="101">
                  <c:v>0.98855777646603316</c:v>
                </c:pt>
                <c:pt idx="102">
                  <c:v>0.98866305771983864</c:v>
                </c:pt>
                <c:pt idx="103">
                  <c:v>0.98876917764032946</c:v>
                </c:pt>
                <c:pt idx="104">
                  <c:v>0.98887612837713113</c:v>
                </c:pt>
                <c:pt idx="105">
                  <c:v>0.98898390201840836</c:v>
                </c:pt>
                <c:pt idx="106">
                  <c:v>0.98909249059145021</c:v>
                </c:pt>
                <c:pt idx="107">
                  <c:v>0.98920188606326032</c:v>
                </c:pt>
                <c:pt idx="108">
                  <c:v>0.98931208034115048</c:v>
                </c:pt>
                <c:pt idx="109">
                  <c:v>0.98942306527333979</c:v>
                </c:pt>
                <c:pt idx="110">
                  <c:v>0.98953483264955744</c:v>
                </c:pt>
                <c:pt idx="111">
                  <c:v>0.9896473742016505</c:v>
                </c:pt>
                <c:pt idx="112">
                  <c:v>0.98976068160419484</c:v>
                </c:pt>
                <c:pt idx="113">
                  <c:v>0.98987474647511176</c:v>
                </c:pt>
                <c:pt idx="114">
                  <c:v>0.98998956037628749</c:v>
                </c:pt>
                <c:pt idx="115">
                  <c:v>0.99010511481419805</c:v>
                </c:pt>
                <c:pt idx="116">
                  <c:v>0.9902214012405367</c:v>
                </c:pt>
                <c:pt idx="117">
                  <c:v>0.99033841105284715</c:v>
                </c:pt>
                <c:pt idx="118">
                  <c:v>0.99045613559515944</c:v>
                </c:pt>
                <c:pt idx="119">
                  <c:v>0.99057456615863049</c:v>
                </c:pt>
                <c:pt idx="120">
                  <c:v>0.99069369398218832</c:v>
                </c:pt>
                <c:pt idx="121">
                  <c:v>0.99081351025317987</c:v>
                </c:pt>
                <c:pt idx="122">
                  <c:v>0.99093400610802351</c:v>
                </c:pt>
                <c:pt idx="123">
                  <c:v>0.99105517263286425</c:v>
                </c:pt>
                <c:pt idx="124">
                  <c:v>0.99117700086423344</c:v>
                </c:pt>
                <c:pt idx="125">
                  <c:v>0.99129948178971139</c:v>
                </c:pt>
                <c:pt idx="126">
                  <c:v>0.99142260634859491</c:v>
                </c:pt>
                <c:pt idx="127">
                  <c:v>0.9915463654325668</c:v>
                </c:pt>
                <c:pt idx="128">
                  <c:v>0.99167074988637005</c:v>
                </c:pt>
                <c:pt idx="129">
                  <c:v>0.9917957505084849</c:v>
                </c:pt>
                <c:pt idx="130">
                  <c:v>0.9919213580518097</c:v>
                </c:pt>
                <c:pt idx="131">
                  <c:v>0.99204756322434495</c:v>
                </c:pt>
                <c:pt idx="132">
                  <c:v>0.99217435668988085</c:v>
                </c:pt>
                <c:pt idx="133">
                  <c:v>0.9923017290686873</c:v>
                </c:pt>
                <c:pt idx="134">
                  <c:v>0.99242967093820877</c:v>
                </c:pt>
                <c:pt idx="135">
                  <c:v>0.99255817283376058</c:v>
                </c:pt>
                <c:pt idx="136">
                  <c:v>0.99268722524922925</c:v>
                </c:pt>
                <c:pt idx="137">
                  <c:v>0.99281681863777582</c:v>
                </c:pt>
                <c:pt idx="138">
                  <c:v>0.99294694341254242</c:v>
                </c:pt>
                <c:pt idx="139">
                  <c:v>0.99307758994736051</c:v>
                </c:pt>
                <c:pt idx="140">
                  <c:v>0.99320874857746411</c:v>
                </c:pt>
                <c:pt idx="141">
                  <c:v>0.99334040960020398</c:v>
                </c:pt>
                <c:pt idx="142">
                  <c:v>0.99347256327576572</c:v>
                </c:pt>
                <c:pt idx="143">
                  <c:v>0.9936051998278902</c:v>
                </c:pt>
                <c:pt idx="144">
                  <c:v>0.99373830944459696</c:v>
                </c:pt>
                <c:pt idx="145">
                  <c:v>0.99387188227890977</c:v>
                </c:pt>
                <c:pt idx="146">
                  <c:v>0.99400590844958514</c:v>
                </c:pt>
                <c:pt idx="147">
                  <c:v>0.99414037804184341</c:v>
                </c:pt>
                <c:pt idx="148">
                  <c:v>0.99427528110810237</c:v>
                </c:pt>
                <c:pt idx="149">
                  <c:v>0.9944106076687127</c:v>
                </c:pt>
                <c:pt idx="150">
                  <c:v>0.99454634771269645</c:v>
                </c:pt>
                <c:pt idx="151">
                  <c:v>0.99468249119848784</c:v>
                </c:pt>
                <c:pt idx="152">
                  <c:v>0.99481902805467581</c:v>
                </c:pt>
                <c:pt idx="153">
                  <c:v>0.99495594818074917</c:v>
                </c:pt>
                <c:pt idx="154">
                  <c:v>0.99509324144784372</c:v>
                </c:pt>
                <c:pt idx="155">
                  <c:v>0.99523089769949158</c:v>
                </c:pt>
                <c:pt idx="156">
                  <c:v>0.99536890675237277</c:v>
                </c:pt>
                <c:pt idx="157">
                  <c:v>0.99550725839706822</c:v>
                </c:pt>
                <c:pt idx="158">
                  <c:v>0.99564594239881499</c:v>
                </c:pt>
                <c:pt idx="159">
                  <c:v>0.99578494849826382</c:v>
                </c:pt>
                <c:pt idx="160">
                  <c:v>0.99592426641223752</c:v>
                </c:pt>
                <c:pt idx="161">
                  <c:v>0.99606388583449212</c:v>
                </c:pt>
                <c:pt idx="162">
                  <c:v>0.99620379643647927</c:v>
                </c:pt>
                <c:pt idx="163">
                  <c:v>0.99634398786810996</c:v>
                </c:pt>
                <c:pt idx="164">
                  <c:v>0.99648444975852046</c:v>
                </c:pt>
                <c:pt idx="165">
                  <c:v>0.9966251717168394</c:v>
                </c:pt>
                <c:pt idx="166">
                  <c:v>0.99676614333295677</c:v>
                </c:pt>
                <c:pt idx="167">
                  <c:v>0.99690735417829357</c:v>
                </c:pt>
                <c:pt idx="168">
                  <c:v>0.9970487938065733</c:v>
                </c:pt>
                <c:pt idx="169">
                  <c:v>0.99719045175459531</c:v>
                </c:pt>
                <c:pt idx="170">
                  <c:v>0.997332317543008</c:v>
                </c:pt>
                <c:pt idx="171">
                  <c:v>0.99747438067708494</c:v>
                </c:pt>
                <c:pt idx="172">
                  <c:v>0.99761663064750039</c:v>
                </c:pt>
                <c:pt idx="173">
                  <c:v>0.99775905693110734</c:v>
                </c:pt>
                <c:pt idx="174">
                  <c:v>0.99790164899171552</c:v>
                </c:pt>
                <c:pt idx="175">
                  <c:v>0.99804439628087149</c:v>
                </c:pt>
                <c:pt idx="176">
                  <c:v>0.998187288238638</c:v>
                </c:pt>
                <c:pt idx="177">
                  <c:v>0.99833031429437613</c:v>
                </c:pt>
                <c:pt idx="178">
                  <c:v>0.99847346386752678</c:v>
                </c:pt>
                <c:pt idx="179">
                  <c:v>0.99861672636839349</c:v>
                </c:pt>
                <c:pt idx="180">
                  <c:v>0.99876009119892573</c:v>
                </c:pt>
                <c:pt idx="181">
                  <c:v>0.99890354775350287</c:v>
                </c:pt>
                <c:pt idx="182">
                  <c:v>0.99904708541971932</c:v>
                </c:pt>
                <c:pt idx="183">
                  <c:v>0.99919069357916857</c:v>
                </c:pt>
                <c:pt idx="184">
                  <c:v>0.99933436160822964</c:v>
                </c:pt>
                <c:pt idx="185">
                  <c:v>0.99947807887885243</c:v>
                </c:pt>
                <c:pt idx="186">
                  <c:v>0.9996218347593443</c:v>
                </c:pt>
                <c:pt idx="187">
                  <c:v>0.99976561861515623</c:v>
                </c:pt>
                <c:pt idx="188">
                  <c:v>0.99990941980966974</c:v>
                </c:pt>
                <c:pt idx="189">
                  <c:v>1.0000532277049836</c:v>
                </c:pt>
                <c:pt idx="190">
                  <c:v>1.0001970316627014</c:v>
                </c:pt>
                <c:pt idx="191">
                  <c:v>1.0003408210447169</c:v>
                </c:pt>
                <c:pt idx="192">
                  <c:v>1.0004845852140034</c:v>
                </c:pt>
                <c:pt idx="193">
                  <c:v>1.0006283135353984</c:v>
                </c:pt>
                <c:pt idx="194">
                  <c:v>1.0007719953763921</c:v>
                </c:pt>
                <c:pt idx="195">
                  <c:v>1.0009156201079121</c:v>
                </c:pt>
                <c:pt idx="196">
                  <c:v>1.0010591771051118</c:v>
                </c:pt>
                <c:pt idx="197">
                  <c:v>1.0012026557481548</c:v>
                </c:pt>
                <c:pt idx="198">
                  <c:v>1.0013460454230012</c:v>
                </c:pt>
                <c:pt idx="199">
                  <c:v>1.0014893355221925</c:v>
                </c:pt>
                <c:pt idx="200">
                  <c:v>1.0016325154456369</c:v>
                </c:pt>
                <c:pt idx="201">
                  <c:v>1.0017755746013923</c:v>
                </c:pt>
                <c:pt idx="202">
                  <c:v>1.0019185024064512</c:v>
                </c:pt>
                <c:pt idx="203">
                  <c:v>1.0020612882875226</c:v>
                </c:pt>
                <c:pt idx="204">
                  <c:v>1.0022039216818148</c:v>
                </c:pt>
                <c:pt idx="205">
                  <c:v>1.0023463920378162</c:v>
                </c:pt>
                <c:pt idx="206">
                  <c:v>1.0024886888160764</c:v>
                </c:pt>
                <c:pt idx="207">
                  <c:v>1.0026308014899856</c:v>
                </c:pt>
                <c:pt idx="208">
                  <c:v>1.0027727195465537</c:v>
                </c:pt>
                <c:pt idx="209">
                  <c:v>1.002914432487187</c:v>
                </c:pt>
                <c:pt idx="210">
                  <c:v>1.0030559298284663</c:v>
                </c:pt>
                <c:pt idx="211">
                  <c:v>1.0031972011029211</c:v>
                </c:pt>
                <c:pt idx="212">
                  <c:v>1.0033382358598049</c:v>
                </c:pt>
                <c:pt idx="213">
                  <c:v>1.0034790236658677</c:v>
                </c:pt>
                <c:pt idx="214">
                  <c:v>1.0036195541061281</c:v>
                </c:pt>
                <c:pt idx="215">
                  <c:v>1.003759816784644</c:v>
                </c:pt>
                <c:pt idx="216">
                  <c:v>1.0038998013252809</c:v>
                </c:pt>
                <c:pt idx="217">
                  <c:v>1.00403949737248</c:v>
                </c:pt>
                <c:pt idx="218">
                  <c:v>1.0041788945920245</c:v>
                </c:pt>
                <c:pt idx="219">
                  <c:v>1.0043179826718038</c:v>
                </c:pt>
                <c:pt idx="220">
                  <c:v>1.0044567513225762</c:v>
                </c:pt>
                <c:pt idx="221">
                  <c:v>1.0045951902787302</c:v>
                </c:pt>
                <c:pt idx="222">
                  <c:v>1.0047332892990439</c:v>
                </c:pt>
                <c:pt idx="223">
                  <c:v>1.0048710381674428</c:v>
                </c:pt>
                <c:pt idx="224">
                  <c:v>1.0050084266937556</c:v>
                </c:pt>
                <c:pt idx="225">
                  <c:v>1.0051454447144672</c:v>
                </c:pt>
                <c:pt idx="226">
                  <c:v>1.0052820820934716</c:v>
                </c:pt>
                <c:pt idx="227">
                  <c:v>1.0054183287228216</c:v>
                </c:pt>
                <c:pt idx="228">
                  <c:v>1.0055541745234753</c:v>
                </c:pt>
                <c:pt idx="229">
                  <c:v>1.0056896094460439</c:v>
                </c:pt>
                <c:pt idx="230">
                  <c:v>1.0058246234715333</c:v>
                </c:pt>
                <c:pt idx="231">
                  <c:v>1.0059592066120855</c:v>
                </c:pt>
                <c:pt idx="232">
                  <c:v>1.0060933489117185</c:v>
                </c:pt>
                <c:pt idx="233">
                  <c:v>1.0062270404470619</c:v>
                </c:pt>
                <c:pt idx="234">
                  <c:v>1.006360271328091</c:v>
                </c:pt>
                <c:pt idx="235">
                  <c:v>1.0064930316988592</c:v>
                </c:pt>
                <c:pt idx="236">
                  <c:v>1.006625311738226</c:v>
                </c:pt>
                <c:pt idx="237">
                  <c:v>1.0067571016605843</c:v>
                </c:pt>
                <c:pt idx="238">
                  <c:v>1.0068883917165843</c:v>
                </c:pt>
                <c:pt idx="239">
                  <c:v>1.0070191721938546</c:v>
                </c:pt>
                <c:pt idx="240">
                  <c:v>1.00714943341772</c:v>
                </c:pt>
                <c:pt idx="241">
                  <c:v>1.0072791657519187</c:v>
                </c:pt>
                <c:pt idx="242">
                  <c:v>1.0074083595993135</c:v>
                </c:pt>
                <c:pt idx="243">
                  <c:v>1.0075370054026032</c:v>
                </c:pt>
                <c:pt idx="244">
                  <c:v>1.0076650936450284</c:v>
                </c:pt>
                <c:pt idx="245">
                  <c:v>1.0077926148510763</c:v>
                </c:pt>
                <c:pt idx="246">
                  <c:v>1.0079195595871815</c:v>
                </c:pt>
                <c:pt idx="247">
                  <c:v>1.0080459184624235</c:v>
                </c:pt>
                <c:pt idx="248">
                  <c:v>1.0081716821292224</c:v>
                </c:pt>
                <c:pt idx="249">
                  <c:v>1.008296841284029</c:v>
                </c:pt>
                <c:pt idx="250">
                  <c:v>1.0084213866680138</c:v>
                </c:pt>
                <c:pt idx="251">
                  <c:v>1.0085453090677523</c:v>
                </c:pt>
                <c:pt idx="252">
                  <c:v>1.0086685993159059</c:v>
                </c:pt>
                <c:pt idx="253">
                  <c:v>1.0087912482919004</c:v>
                </c:pt>
                <c:pt idx="254">
                  <c:v>1.0089132469226005</c:v>
                </c:pt>
                <c:pt idx="255">
                  <c:v>1.0090345861829813</c:v>
                </c:pt>
                <c:pt idx="256">
                  <c:v>1.0091552570967954</c:v>
                </c:pt>
                <c:pt idx="257">
                  <c:v>1.009275250737238</c:v>
                </c:pt>
                <c:pt idx="258">
                  <c:v>1.009394558227606</c:v>
                </c:pt>
                <c:pt idx="259">
                  <c:v>1.0095131707419556</c:v>
                </c:pt>
                <c:pt idx="260">
                  <c:v>1.0096310795057544</c:v>
                </c:pt>
                <c:pt idx="261">
                  <c:v>1.0097482757965313</c:v>
                </c:pt>
                <c:pt idx="262">
                  <c:v>1.0098647509445215</c:v>
                </c:pt>
                <c:pt idx="263">
                  <c:v>1.0099804963333074</c:v>
                </c:pt>
                <c:pt idx="264">
                  <c:v>1.0100955034004571</c:v>
                </c:pt>
                <c:pt idx="265">
                  <c:v>1.010209763638156</c:v>
                </c:pt>
                <c:pt idx="266">
                  <c:v>1.0103232685938384</c:v>
                </c:pt>
                <c:pt idx="267">
                  <c:v>1.0104360098708109</c:v>
                </c:pt>
                <c:pt idx="268">
                  <c:v>1.0105479791288752</c:v>
                </c:pt>
                <c:pt idx="269">
                  <c:v>1.0106591680849428</c:v>
                </c:pt>
                <c:pt idx="270">
                  <c:v>1.0107695685136509</c:v>
                </c:pt>
                <c:pt idx="271">
                  <c:v>1.0108791722479675</c:v>
                </c:pt>
                <c:pt idx="272">
                  <c:v>1.0109879711797984</c:v>
                </c:pt>
                <c:pt idx="273">
                  <c:v>1.0110959572605855</c:v>
                </c:pt>
                <c:pt idx="274">
                  <c:v>1.0112031225019023</c:v>
                </c:pt>
                <c:pt idx="275">
                  <c:v>1.0113094589760454</c:v>
                </c:pt>
                <c:pt idx="276">
                  <c:v>1.0114149588166201</c:v>
                </c:pt>
                <c:pt idx="277">
                  <c:v>1.0115196142191236</c:v>
                </c:pt>
                <c:pt idx="278">
                  <c:v>1.0116234174415211</c:v>
                </c:pt>
                <c:pt idx="279">
                  <c:v>1.0117263608048195</c:v>
                </c:pt>
                <c:pt idx="280">
                  <c:v>1.0118284366936345</c:v>
                </c:pt>
                <c:pt idx="281">
                  <c:v>1.011929637556755</c:v>
                </c:pt>
                <c:pt idx="282">
                  <c:v>1.0120299559077006</c:v>
                </c:pt>
                <c:pt idx="283">
                  <c:v>1.0121293843252765</c:v>
                </c:pt>
                <c:pt idx="284">
                  <c:v>1.0122279154541221</c:v>
                </c:pt>
                <c:pt idx="285">
                  <c:v>1.0123255420052544</c:v>
                </c:pt>
                <c:pt idx="286">
                  <c:v>1.0124222567566084</c:v>
                </c:pt>
                <c:pt idx="287">
                  <c:v>1.0125180525535704</c:v>
                </c:pt>
                <c:pt idx="288">
                  <c:v>1.0126129223095084</c:v>
                </c:pt>
                <c:pt idx="289">
                  <c:v>1.0127068590062946</c:v>
                </c:pt>
                <c:pt idx="290">
                  <c:v>1.0127998556948266</c:v>
                </c:pt>
                <c:pt idx="291">
                  <c:v>1.0128919054955396</c:v>
                </c:pt>
                <c:pt idx="292">
                  <c:v>1.012983001598917</c:v>
                </c:pt>
                <c:pt idx="293">
                  <c:v>1.0130731372659927</c:v>
                </c:pt>
                <c:pt idx="294">
                  <c:v>1.0131623058288504</c:v>
                </c:pt>
                <c:pt idx="295">
                  <c:v>1.0132505006911168</c:v>
                </c:pt>
                <c:pt idx="296">
                  <c:v>1.01333771532845</c:v>
                </c:pt>
                <c:pt idx="297">
                  <c:v>1.0134239432890206</c:v>
                </c:pt>
                <c:pt idx="298">
                  <c:v>1.0135091781939909</c:v>
                </c:pt>
                <c:pt idx="299">
                  <c:v>1.0135934137379856</c:v>
                </c:pt>
                <c:pt idx="300">
                  <c:v>1.0136766436895588</c:v>
                </c:pt>
                <c:pt idx="301">
                  <c:v>1.0137588618916544</c:v>
                </c:pt>
                <c:pt idx="302">
                  <c:v>1.0138400622620622</c:v>
                </c:pt>
                <c:pt idx="303">
                  <c:v>1.0139202387938675</c:v>
                </c:pt>
                <c:pt idx="304">
                  <c:v>1.0139993855558953</c:v>
                </c:pt>
                <c:pt idx="305">
                  <c:v>1.0140774966931498</c:v>
                </c:pt>
                <c:pt idx="306">
                  <c:v>1.0141545664272467</c:v>
                </c:pt>
                <c:pt idx="307">
                  <c:v>1.0142305890568408</c:v>
                </c:pt>
                <c:pt idx="308">
                  <c:v>1.0143055589580485</c:v>
                </c:pt>
                <c:pt idx="309">
                  <c:v>1.014379470584863</c:v>
                </c:pt>
                <c:pt idx="310">
                  <c:v>1.0144523184695651</c:v>
                </c:pt>
                <c:pt idx="311">
                  <c:v>1.0145240972231266</c:v>
                </c:pt>
                <c:pt idx="312">
                  <c:v>1.0145948015356114</c:v>
                </c:pt>
                <c:pt idx="313">
                  <c:v>1.0146644261765652</c:v>
                </c:pt>
                <c:pt idx="314">
                  <c:v>1.0147329659954047</c:v>
                </c:pt>
                <c:pt idx="315">
                  <c:v>1.014800415921798</c:v>
                </c:pt>
                <c:pt idx="316">
                  <c:v>1.0148667709660393</c:v>
                </c:pt>
                <c:pt idx="317">
                  <c:v>1.0149320262194181</c:v>
                </c:pt>
                <c:pt idx="318">
                  <c:v>1.0149961768545828</c:v>
                </c:pt>
                <c:pt idx="319">
                  <c:v>1.0150592181258977</c:v>
                </c:pt>
                <c:pt idx="320">
                  <c:v>1.0151211453697935</c:v>
                </c:pt>
                <c:pt idx="321">
                  <c:v>1.0151819540051126</c:v>
                </c:pt>
                <c:pt idx="322">
                  <c:v>1.0152416395334489</c:v>
                </c:pt>
                <c:pt idx="323">
                  <c:v>1.0153001975394789</c:v>
                </c:pt>
                <c:pt idx="324">
                  <c:v>1.0153576236912893</c:v>
                </c:pt>
                <c:pt idx="325">
                  <c:v>1.0154139137406981</c:v>
                </c:pt>
                <c:pt idx="326">
                  <c:v>1.015469063523567</c:v>
                </c:pt>
                <c:pt idx="327">
                  <c:v>1.0155230689601114</c:v>
                </c:pt>
                <c:pt idx="328">
                  <c:v>1.0155759260552011</c:v>
                </c:pt>
                <c:pt idx="329">
                  <c:v>1.015627630898656</c:v>
                </c:pt>
                <c:pt idx="330">
                  <c:v>1.0156781796655359</c:v>
                </c:pt>
                <c:pt idx="331">
                  <c:v>1.0157275686164224</c:v>
                </c:pt>
                <c:pt idx="332">
                  <c:v>1.0157757940976966</c:v>
                </c:pt>
                <c:pt idx="333">
                  <c:v>1.0158228525418087</c:v>
                </c:pt>
                <c:pt idx="334">
                  <c:v>1.0158687404675428</c:v>
                </c:pt>
                <c:pt idx="335">
                  <c:v>1.0159134544802728</c:v>
                </c:pt>
                <c:pt idx="336">
                  <c:v>1.0159569912722151</c:v>
                </c:pt>
                <c:pt idx="337">
                  <c:v>1.0159993476226727</c:v>
                </c:pt>
                <c:pt idx="338">
                  <c:v>1.0160405203982734</c:v>
                </c:pt>
                <c:pt idx="339">
                  <c:v>1.0160805065532017</c:v>
                </c:pt>
                <c:pt idx="340">
                  <c:v>1.0161193031294238</c:v>
                </c:pt>
                <c:pt idx="341">
                  <c:v>1.0161569072569068</c:v>
                </c:pt>
                <c:pt idx="342">
                  <c:v>1.0161933161538315</c:v>
                </c:pt>
                <c:pt idx="343">
                  <c:v>1.016228527126797</c:v>
                </c:pt>
                <c:pt idx="344">
                  <c:v>1.0162625375710204</c:v>
                </c:pt>
                <c:pt idx="345">
                  <c:v>1.0162953449705303</c:v>
                </c:pt>
                <c:pt idx="346">
                  <c:v>1.0163269468983516</c:v>
                </c:pt>
                <c:pt idx="347">
                  <c:v>1.0163573410166864</c:v>
                </c:pt>
                <c:pt idx="348">
                  <c:v>1.0163865250770856</c:v>
                </c:pt>
                <c:pt idx="349">
                  <c:v>1.0164144969206161</c:v>
                </c:pt>
                <c:pt idx="350">
                  <c:v>1.0164412544780208</c:v>
                </c:pt>
                <c:pt idx="351">
                  <c:v>1.0164667957698703</c:v>
                </c:pt>
                <c:pt idx="352">
                  <c:v>1.0164911189067107</c:v>
                </c:pt>
                <c:pt idx="353">
                  <c:v>1.0165142220892029</c:v>
                </c:pt>
                <c:pt idx="354">
                  <c:v>1.0165361036082559</c:v>
                </c:pt>
                <c:pt idx="355">
                  <c:v>1.0165567618451521</c:v>
                </c:pt>
                <c:pt idx="356">
                  <c:v>1.0165761952716688</c:v>
                </c:pt>
                <c:pt idx="357">
                  <c:v>1.0165944024501905</c:v>
                </c:pt>
                <c:pt idx="358">
                  <c:v>1.0166113820338145</c:v>
                </c:pt>
                <c:pt idx="359">
                  <c:v>1.0166271327664516</c:v>
                </c:pt>
                <c:pt idx="360">
                  <c:v>1.0166416534829188</c:v>
                </c:pt>
                <c:pt idx="361">
                  <c:v>1.016654943109025</c:v>
                </c:pt>
                <c:pt idx="362">
                  <c:v>1.0166670006616509</c:v>
                </c:pt>
                <c:pt idx="363">
                  <c:v>1.0166778252488216</c:v>
                </c:pt>
                <c:pt idx="364">
                  <c:v>1.0166874160697728</c:v>
                </c:pt>
                <c:pt idx="365">
                  <c:v>1.0166957724150094</c:v>
                </c:pt>
                <c:pt idx="366">
                  <c:v>1.0167028936663589</c:v>
                </c:pt>
                <c:pt idx="367">
                  <c:v>1.0167087792970162</c:v>
                </c:pt>
                <c:pt idx="368">
                  <c:v>1.0167134288715836</c:v>
                </c:pt>
                <c:pt idx="369">
                  <c:v>1.0167168420461019</c:v>
                </c:pt>
                <c:pt idx="370">
                  <c:v>1.0167190185680766</c:v>
                </c:pt>
                <c:pt idx="371">
                  <c:v>1.0167199582764963</c:v>
                </c:pt>
                <c:pt idx="372">
                  <c:v>1.0167196611018448</c:v>
                </c:pt>
                <c:pt idx="373">
                  <c:v>1.0167181270661059</c:v>
                </c:pt>
                <c:pt idx="374">
                  <c:v>1.0167153562827624</c:v>
                </c:pt>
                <c:pt idx="375">
                  <c:v>1.0167113489567867</c:v>
                </c:pt>
                <c:pt idx="376">
                  <c:v>1.0167061053846265</c:v>
                </c:pt>
                <c:pt idx="377">
                  <c:v>1.016699625954183</c:v>
                </c:pt>
                <c:pt idx="378">
                  <c:v>1.016691911144781</c:v>
                </c:pt>
                <c:pt idx="379">
                  <c:v>1.0166829615271349</c:v>
                </c:pt>
                <c:pt idx="380">
                  <c:v>1.0166727777633056</c:v>
                </c:pt>
                <c:pt idx="381">
                  <c:v>1.0166613606066517</c:v>
                </c:pt>
                <c:pt idx="382">
                  <c:v>1.0166487109017739</c:v>
                </c:pt>
                <c:pt idx="383">
                  <c:v>1.0166348295844523</c:v>
                </c:pt>
                <c:pt idx="384">
                  <c:v>1.0166197176815774</c:v>
                </c:pt>
                <c:pt idx="385">
                  <c:v>1.0166033763110742</c:v>
                </c:pt>
                <c:pt idx="386">
                  <c:v>1.016585806681819</c:v>
                </c:pt>
                <c:pt idx="387">
                  <c:v>1.0165670100935507</c:v>
                </c:pt>
                <c:pt idx="388">
                  <c:v>1.0165469879367739</c:v>
                </c:pt>
                <c:pt idx="389">
                  <c:v>1.0165257416926567</c:v>
                </c:pt>
                <c:pt idx="390">
                  <c:v>1.0165032729329209</c:v>
                </c:pt>
                <c:pt idx="391">
                  <c:v>1.0164795833197249</c:v>
                </c:pt>
                <c:pt idx="392">
                  <c:v>1.0164546746055425</c:v>
                </c:pt>
                <c:pt idx="393">
                  <c:v>1.0164285486330318</c:v>
                </c:pt>
                <c:pt idx="394">
                  <c:v>1.0164012073348991</c:v>
                </c:pt>
                <c:pt idx="395">
                  <c:v>1.0163726527337569</c:v>
                </c:pt>
                <c:pt idx="396">
                  <c:v>1.0163428869419726</c:v>
                </c:pt>
                <c:pt idx="397">
                  <c:v>1.0163119121615138</c:v>
                </c:pt>
                <c:pt idx="398">
                  <c:v>1.0162797306837847</c:v>
                </c:pt>
                <c:pt idx="399">
                  <c:v>1.0162463448894568</c:v>
                </c:pt>
                <c:pt idx="400">
                  <c:v>1.016211757248292</c:v>
                </c:pt>
                <c:pt idx="401">
                  <c:v>1.0161759703189615</c:v>
                </c:pt>
                <c:pt idx="402">
                  <c:v>1.0161389867488548</c:v>
                </c:pt>
                <c:pt idx="403">
                  <c:v>1.0161008092738852</c:v>
                </c:pt>
                <c:pt idx="404">
                  <c:v>1.0160614407182862</c:v>
                </c:pt>
                <c:pt idx="405">
                  <c:v>1.0160208839944038</c:v>
                </c:pt>
                <c:pt idx="406">
                  <c:v>1.0159791421024804</c:v>
                </c:pt>
                <c:pt idx="407">
                  <c:v>1.0159362181304326</c:v>
                </c:pt>
                <c:pt idx="408">
                  <c:v>1.0158921152536231</c:v>
                </c:pt>
                <c:pt idx="409">
                  <c:v>1.0158468367346261</c:v>
                </c:pt>
                <c:pt idx="410">
                  <c:v>1.0158003859229856</c:v>
                </c:pt>
                <c:pt idx="411">
                  <c:v>1.0157527662549672</c:v>
                </c:pt>
                <c:pt idx="412">
                  <c:v>1.0157039812533049</c:v>
                </c:pt>
                <c:pt idx="413">
                  <c:v>1.0156540345269396</c:v>
                </c:pt>
                <c:pt idx="414">
                  <c:v>1.0156029297707525</c:v>
                </c:pt>
                <c:pt idx="415">
                  <c:v>1.0155506707652917</c:v>
                </c:pt>
                <c:pt idx="416">
                  <c:v>1.0154972613764928</c:v>
                </c:pt>
                <c:pt idx="417">
                  <c:v>1.0154427055553925</c:v>
                </c:pt>
                <c:pt idx="418">
                  <c:v>1.0153870073378364</c:v>
                </c:pt>
                <c:pt idx="419">
                  <c:v>1.0153301708441806</c:v>
                </c:pt>
                <c:pt idx="420">
                  <c:v>1.0152722002789871</c:v>
                </c:pt>
                <c:pt idx="421">
                  <c:v>1.0152130999307118</c:v>
                </c:pt>
                <c:pt idx="422">
                  <c:v>1.0151528741713889</c:v>
                </c:pt>
                <c:pt idx="423">
                  <c:v>1.0150915274563053</c:v>
                </c:pt>
                <c:pt idx="424">
                  <c:v>1.0150290643236735</c:v>
                </c:pt>
                <c:pt idx="425">
                  <c:v>1.0149654893942934</c:v>
                </c:pt>
                <c:pt idx="426">
                  <c:v>1.0149008073712127</c:v>
                </c:pt>
                <c:pt idx="427">
                  <c:v>1.0148350230393774</c:v>
                </c:pt>
                <c:pt idx="428">
                  <c:v>1.0147681412652785</c:v>
                </c:pt>
                <c:pt idx="429">
                  <c:v>1.0147001669965916</c:v>
                </c:pt>
                <c:pt idx="430">
                  <c:v>1.014631105261812</c:v>
                </c:pt>
                <c:pt idx="431">
                  <c:v>1.0145609611698807</c:v>
                </c:pt>
                <c:pt idx="432">
                  <c:v>1.0144897399098087</c:v>
                </c:pt>
                <c:pt idx="433">
                  <c:v>1.0144174467502916</c:v>
                </c:pt>
                <c:pt idx="434">
                  <c:v>1.0143440870393199</c:v>
                </c:pt>
                <c:pt idx="435">
                  <c:v>1.0142696662037847</c:v>
                </c:pt>
                <c:pt idx="436">
                  <c:v>1.0141941897490745</c:v>
                </c:pt>
                <c:pt idx="437">
                  <c:v>1.0141176632586695</c:v>
                </c:pt>
                <c:pt idx="438">
                  <c:v>1.0140400923937267</c:v>
                </c:pt>
                <c:pt idx="439">
                  <c:v>1.0139614828926637</c:v>
                </c:pt>
                <c:pt idx="440">
                  <c:v>1.0138818405707315</c:v>
                </c:pt>
                <c:pt idx="441">
                  <c:v>1.0138011713195858</c:v>
                </c:pt>
                <c:pt idx="442">
                  <c:v>1.0137194811068513</c:v>
                </c:pt>
                <c:pt idx="443">
                  <c:v>1.0136367759756795</c:v>
                </c:pt>
                <c:pt idx="444">
                  <c:v>1.0135530620443016</c:v>
                </c:pt>
                <c:pt idx="445">
                  <c:v>1.0134683455055771</c:v>
                </c:pt>
                <c:pt idx="446">
                  <c:v>1.0133826326265343</c:v>
                </c:pt>
                <c:pt idx="447">
                  <c:v>1.0132959297479069</c:v>
                </c:pt>
                <c:pt idx="448">
                  <c:v>1.013208243283666</c:v>
                </c:pt>
                <c:pt idx="449">
                  <c:v>1.0131195797205443</c:v>
                </c:pt>
                <c:pt idx="450">
                  <c:v>1.0130299456175571</c:v>
                </c:pt>
                <c:pt idx="451">
                  <c:v>1.0129393476055164</c:v>
                </c:pt>
                <c:pt idx="452">
                  <c:v>1.0128477923865415</c:v>
                </c:pt>
                <c:pt idx="453">
                  <c:v>1.0127552867335616</c:v>
                </c:pt>
                <c:pt idx="454">
                  <c:v>1.0126618374898162</c:v>
                </c:pt>
                <c:pt idx="455">
                  <c:v>1.0125674515683483</c:v>
                </c:pt>
                <c:pt idx="456">
                  <c:v>1.0124721359514923</c:v>
                </c:pt>
                <c:pt idx="457">
                  <c:v>1.0123758976903592</c:v>
                </c:pt>
                <c:pt idx="458">
                  <c:v>1.012278743904313</c:v>
                </c:pt>
                <c:pt idx="459">
                  <c:v>1.012180681780446</c:v>
                </c:pt>
                <c:pt idx="460">
                  <c:v>1.0120817185730449</c:v>
                </c:pt>
                <c:pt idx="461">
                  <c:v>1.011981861603056</c:v>
                </c:pt>
                <c:pt idx="462">
                  <c:v>1.0118811182575433</c:v>
                </c:pt>
                <c:pt idx="463">
                  <c:v>1.0117794959891411</c:v>
                </c:pt>
                <c:pt idx="464">
                  <c:v>1.0116770023155035</c:v>
                </c:pt>
                <c:pt idx="465">
                  <c:v>1.0115736448187482</c:v>
                </c:pt>
                <c:pt idx="466">
                  <c:v>1.0114694311448955</c:v>
                </c:pt>
                <c:pt idx="467">
                  <c:v>1.0113643690033021</c:v>
                </c:pt>
                <c:pt idx="468">
                  <c:v>1.0112584661660919</c:v>
                </c:pt>
                <c:pt idx="469">
                  <c:v>1.0111517304675806</c:v>
                </c:pt>
                <c:pt idx="470">
                  <c:v>1.0110441698036952</c:v>
                </c:pt>
                <c:pt idx="471">
                  <c:v>1.0109357921313915</c:v>
                </c:pt>
                <c:pt idx="472">
                  <c:v>1.0108266054680646</c:v>
                </c:pt>
                <c:pt idx="473">
                  <c:v>1.0107166178909552</c:v>
                </c:pt>
                <c:pt idx="474">
                  <c:v>1.0106058375365536</c:v>
                </c:pt>
                <c:pt idx="475">
                  <c:v>1.0104942725999964</c:v>
                </c:pt>
                <c:pt idx="476">
                  <c:v>1.0103819313344611</c:v>
                </c:pt>
                <c:pt idx="477">
                  <c:v>1.0102688220505549</c:v>
                </c:pt>
                <c:pt idx="478">
                  <c:v>1.0101549531157008</c:v>
                </c:pt>
                <c:pt idx="479">
                  <c:v>1.0100403329535175</c:v>
                </c:pt>
                <c:pt idx="480">
                  <c:v>1.0099249700431974</c:v>
                </c:pt>
                <c:pt idx="481">
                  <c:v>1.0098088729188783</c:v>
                </c:pt>
                <c:pt idx="482">
                  <c:v>1.0096920501690128</c:v>
                </c:pt>
                <c:pt idx="483">
                  <c:v>1.0095745104357323</c:v>
                </c:pt>
                <c:pt idx="484">
                  <c:v>1.0094562624142089</c:v>
                </c:pt>
                <c:pt idx="485">
                  <c:v>1.0093373148520104</c:v>
                </c:pt>
                <c:pt idx="486">
                  <c:v>1.0092176765484548</c:v>
                </c:pt>
                <c:pt idx="487">
                  <c:v>1.0090973563539587</c:v>
                </c:pt>
                <c:pt idx="488">
                  <c:v>1.0089763631693818</c:v>
                </c:pt>
                <c:pt idx="489">
                  <c:v>1.0088547059453701</c:v>
                </c:pt>
                <c:pt idx="490">
                  <c:v>1.0087323936816923</c:v>
                </c:pt>
                <c:pt idx="491">
                  <c:v>1.0086094354265749</c:v>
                </c:pt>
                <c:pt idx="492">
                  <c:v>1.0084858402760326</c:v>
                </c:pt>
                <c:pt idx="493">
                  <c:v>1.0083616173731953</c:v>
                </c:pt>
                <c:pt idx="494">
                  <c:v>1.0082367759076314</c:v>
                </c:pt>
                <c:pt idx="495">
                  <c:v>1.0081113251146692</c:v>
                </c:pt>
                <c:pt idx="496">
                  <c:v>1.0079852742747117</c:v>
                </c:pt>
                <c:pt idx="497">
                  <c:v>1.0078586327125523</c:v>
                </c:pt>
                <c:pt idx="498">
                  <c:v>1.0077314097966836</c:v>
                </c:pt>
                <c:pt idx="499">
                  <c:v>1.0076036149386045</c:v>
                </c:pt>
                <c:pt idx="500">
                  <c:v>1.0074752575921242</c:v>
                </c:pt>
                <c:pt idx="501">
                  <c:v>1.0073463472526629</c:v>
                </c:pt>
                <c:pt idx="502">
                  <c:v>1.0072168934565495</c:v>
                </c:pt>
                <c:pt idx="503">
                  <c:v>1.0070869057803151</c:v>
                </c:pt>
                <c:pt idx="504">
                  <c:v>1.0069563938399864</c:v>
                </c:pt>
                <c:pt idx="505">
                  <c:v>1.0068253672903722</c:v>
                </c:pt>
                <c:pt idx="506">
                  <c:v>1.0066938358243513</c:v>
                </c:pt>
                <c:pt idx="507">
                  <c:v>1.0065618091721538</c:v>
                </c:pt>
                <c:pt idx="508">
                  <c:v>1.0064292971006417</c:v>
                </c:pt>
                <c:pt idx="509">
                  <c:v>1.0062963094125874</c:v>
                </c:pt>
                <c:pt idx="510">
                  <c:v>1.0061628559459472</c:v>
                </c:pt>
                <c:pt idx="511">
                  <c:v>1.006028946573134</c:v>
                </c:pt>
                <c:pt idx="512">
                  <c:v>1.0058945912002872</c:v>
                </c:pt>
                <c:pt idx="513">
                  <c:v>1.0057597997665395</c:v>
                </c:pt>
                <c:pt idx="514">
                  <c:v>1.0056245822432821</c:v>
                </c:pt>
                <c:pt idx="515">
                  <c:v>1.0054889486334266</c:v>
                </c:pt>
                <c:pt idx="516">
                  <c:v>1.0053529089706652</c:v>
                </c:pt>
                <c:pt idx="517">
                  <c:v>1.0052164733187288</c:v>
                </c:pt>
                <c:pt idx="518">
                  <c:v>1.0050796517706415</c:v>
                </c:pt>
                <c:pt idx="519">
                  <c:v>1.004942454447975</c:v>
                </c:pt>
                <c:pt idx="520">
                  <c:v>1.0048048915001</c:v>
                </c:pt>
                <c:pt idx="521">
                  <c:v>1.0046669731034337</c:v>
                </c:pt>
                <c:pt idx="522">
                  <c:v>1.0045287094606892</c:v>
                </c:pt>
                <c:pt idx="523">
                  <c:v>1.004390110800119</c:v>
                </c:pt>
                <c:pt idx="524">
                  <c:v>1.0042511873747593</c:v>
                </c:pt>
                <c:pt idx="525">
                  <c:v>1.0041119494616713</c:v>
                </c:pt>
                <c:pt idx="526">
                  <c:v>1.0039724073611807</c:v>
                </c:pt>
                <c:pt idx="527">
                  <c:v>1.0038325713961158</c:v>
                </c:pt>
                <c:pt idx="528">
                  <c:v>1.0036924519110448</c:v>
                </c:pt>
                <c:pt idx="529">
                  <c:v>1.0035520592715086</c:v>
                </c:pt>
                <c:pt idx="530">
                  <c:v>1.0034114038632553</c:v>
                </c:pt>
                <c:pt idx="531">
                  <c:v>1.0032704960914727</c:v>
                </c:pt>
                <c:pt idx="532">
                  <c:v>1.0031293463800162</c:v>
                </c:pt>
                <c:pt idx="533">
                  <c:v>1.0029879651706397</c:v>
                </c:pt>
                <c:pt idx="534">
                  <c:v>1.0028463629222226</c:v>
                </c:pt>
                <c:pt idx="535">
                  <c:v>1.002704550109996</c:v>
                </c:pt>
                <c:pt idx="536">
                  <c:v>1.0025625372247671</c:v>
                </c:pt>
                <c:pt idx="537">
                  <c:v>1.0024203347721448</c:v>
                </c:pt>
                <c:pt idx="538">
                  <c:v>1.0022779532717605</c:v>
                </c:pt>
                <c:pt idx="539">
                  <c:v>1.0021354032564918</c:v>
                </c:pt>
                <c:pt idx="540">
                  <c:v>1.0019926952716816</c:v>
                </c:pt>
                <c:pt idx="541">
                  <c:v>1.0018498398743598</c:v>
                </c:pt>
                <c:pt idx="542">
                  <c:v>1.0017068476324604</c:v>
                </c:pt>
                <c:pt idx="543">
                  <c:v>1.0015637291240413</c:v>
                </c:pt>
                <c:pt idx="544">
                  <c:v>1.0014204949365011</c:v>
                </c:pt>
                <c:pt idx="545">
                  <c:v>1.0012771556657953</c:v>
                </c:pt>
                <c:pt idx="546">
                  <c:v>1.001133721915654</c:v>
                </c:pt>
                <c:pt idx="547">
                  <c:v>1.000990204296796</c:v>
                </c:pt>
                <c:pt idx="548">
                  <c:v>1.0008466134261442</c:v>
                </c:pt>
                <c:pt idx="549">
                  <c:v>1.0007029599260411</c:v>
                </c:pt>
                <c:pt idx="550">
                  <c:v>1.0005592544234618</c:v>
                </c:pt>
                <c:pt idx="551">
                  <c:v>1.0004155075492287</c:v>
                </c:pt>
                <c:pt idx="552">
                  <c:v>1.0002717299372241</c:v>
                </c:pt>
                <c:pt idx="553">
                  <c:v>1.0001279322236047</c:v>
                </c:pt>
                <c:pt idx="554">
                  <c:v>0.9999841250460143</c:v>
                </c:pt>
                <c:pt idx="555">
                  <c:v>0.99984031904279669</c:v>
                </c:pt>
                <c:pt idx="556">
                  <c:v>0.99969652485220839</c:v>
                </c:pt>
                <c:pt idx="557">
                  <c:v>0.99955275311163283</c:v>
                </c:pt>
                <c:pt idx="558">
                  <c:v>0.99940901445679187</c:v>
                </c:pt>
                <c:pt idx="559">
                  <c:v>0.99926531952096043</c:v>
                </c:pt>
                <c:pt idx="560">
                  <c:v>0.99912167893417891</c:v>
                </c:pt>
                <c:pt idx="561">
                  <c:v>0.99897810332246728</c:v>
                </c:pt>
                <c:pt idx="562">
                  <c:v>0.99883460330703888</c:v>
                </c:pt>
                <c:pt idx="563">
                  <c:v>0.99869118950351454</c:v>
                </c:pt>
                <c:pt idx="564">
                  <c:v>0.99854787252113786</c:v>
                </c:pt>
                <c:pt idx="565">
                  <c:v>0.99840466296198949</c:v>
                </c:pt>
                <c:pt idx="566">
                  <c:v>0.99826157142020344</c:v>
                </c:pt>
                <c:pt idx="567">
                  <c:v>0.99811860848118339</c:v>
                </c:pt>
                <c:pt idx="568">
                  <c:v>0.99797578472081927</c:v>
                </c:pt>
                <c:pt idx="569">
                  <c:v>0.99783311070470504</c:v>
                </c:pt>
                <c:pt idx="570">
                  <c:v>0.99769059698735729</c:v>
                </c:pt>
                <c:pt idx="571">
                  <c:v>0.99754825411143411</c:v>
                </c:pt>
                <c:pt idx="572">
                  <c:v>0.99740609260695545</c:v>
                </c:pt>
                <c:pt idx="573">
                  <c:v>0.99726412299052403</c:v>
                </c:pt>
                <c:pt idx="574">
                  <c:v>0.99712235576454722</c:v>
                </c:pt>
                <c:pt idx="575">
                  <c:v>0.9969808014164605</c:v>
                </c:pt>
                <c:pt idx="576">
                  <c:v>0.99683947041795129</c:v>
                </c:pt>
                <c:pt idx="577">
                  <c:v>0.99669837322418431</c:v>
                </c:pt>
                <c:pt idx="578">
                  <c:v>0.99655752027302846</c:v>
                </c:pt>
                <c:pt idx="579">
                  <c:v>0.99641692198428433</c:v>
                </c:pt>
                <c:pt idx="580">
                  <c:v>0.99627658875891334</c:v>
                </c:pt>
                <c:pt idx="581">
                  <c:v>0.9961365309782686</c:v>
                </c:pt>
                <c:pt idx="582">
                  <c:v>0.99599675900332696</c:v>
                </c:pt>
                <c:pt idx="583">
                  <c:v>0.99585728317392197</c:v>
                </c:pt>
                <c:pt idx="584">
                  <c:v>0.99571811380797992</c:v>
                </c:pt>
                <c:pt idx="585">
                  <c:v>0.99557926120075546</c:v>
                </c:pt>
                <c:pt idx="586">
                  <c:v>0.99544073562407098</c:v>
                </c:pt>
                <c:pt idx="587">
                  <c:v>0.99530254732555623</c:v>
                </c:pt>
                <c:pt idx="588">
                  <c:v>0.99516470652789002</c:v>
                </c:pt>
                <c:pt idx="589">
                  <c:v>0.99502722342804473</c:v>
                </c:pt>
                <c:pt idx="590">
                  <c:v>0.99489010819653123</c:v>
                </c:pt>
                <c:pt idx="591">
                  <c:v>0.99475337097664684</c:v>
                </c:pt>
                <c:pt idx="592">
                  <c:v>0.99461702188372503</c:v>
                </c:pt>
                <c:pt idx="593">
                  <c:v>0.99448107100438699</c:v>
                </c:pt>
                <c:pt idx="594">
                  <c:v>0.99434552839579537</c:v>
                </c:pt>
                <c:pt idx="595">
                  <c:v>0.99421040408491046</c:v>
                </c:pt>
                <c:pt idx="596">
                  <c:v>0.99407570806774848</c:v>
                </c:pt>
                <c:pt idx="597">
                  <c:v>0.99394145030864189</c:v>
                </c:pt>
                <c:pt idx="598">
                  <c:v>0.99380764073950234</c:v>
                </c:pt>
                <c:pt idx="599">
                  <c:v>0.99367428925908607</c:v>
                </c:pt>
                <c:pt idx="600">
                  <c:v>0.99354140573226146</c:v>
                </c:pt>
                <c:pt idx="601">
                  <c:v>0.99340899998927956</c:v>
                </c:pt>
                <c:pt idx="602">
                  <c:v>0.99327708182504637</c:v>
                </c:pt>
                <c:pt idx="603">
                  <c:v>0.99314566099839874</c:v>
                </c:pt>
                <c:pt idx="604">
                  <c:v>0.99301474723138217</c:v>
                </c:pt>
                <c:pt idx="605">
                  <c:v>0.99288435020853183</c:v>
                </c:pt>
                <c:pt idx="606">
                  <c:v>0.99275447957615581</c:v>
                </c:pt>
                <c:pt idx="607">
                  <c:v>0.9926251449416218</c:v>
                </c:pt>
                <c:pt idx="608">
                  <c:v>0.99249635587264617</c:v>
                </c:pt>
                <c:pt idx="609">
                  <c:v>0.99236812189658652</c:v>
                </c:pt>
                <c:pt idx="610">
                  <c:v>0.99224045249973647</c:v>
                </c:pt>
                <c:pt idx="611">
                  <c:v>0.99211335712662407</c:v>
                </c:pt>
                <c:pt idx="612">
                  <c:v>0.99198684517931313</c:v>
                </c:pt>
                <c:pt idx="613">
                  <c:v>0.99186092601670783</c:v>
                </c:pt>
                <c:pt idx="614">
                  <c:v>0.99173560895386015</c:v>
                </c:pt>
                <c:pt idx="615">
                  <c:v>0.99161090326128087</c:v>
                </c:pt>
                <c:pt idx="616">
                  <c:v>0.99148681816425377</c:v>
                </c:pt>
                <c:pt idx="617">
                  <c:v>0.99136336284215321</c:v>
                </c:pt>
                <c:pt idx="618">
                  <c:v>0.99124054642776505</c:v>
                </c:pt>
                <c:pt idx="619">
                  <c:v>0.99111837800661085</c:v>
                </c:pt>
                <c:pt idx="620">
                  <c:v>0.99099686661627617</c:v>
                </c:pt>
                <c:pt idx="621">
                  <c:v>0.9908760212457417</c:v>
                </c:pt>
                <c:pt idx="622">
                  <c:v>0.99075585083471829</c:v>
                </c:pt>
                <c:pt idx="623">
                  <c:v>0.99063636427298563</c:v>
                </c:pt>
                <c:pt idx="624">
                  <c:v>0.99051757039973498</c:v>
                </c:pt>
                <c:pt idx="625">
                  <c:v>0.99039947800291461</c:v>
                </c:pt>
                <c:pt idx="626">
                  <c:v>0.99028209581858029</c:v>
                </c:pt>
                <c:pt idx="627">
                  <c:v>0.99016543253024858</c:v>
                </c:pt>
                <c:pt idx="628">
                  <c:v>0.99004949676825493</c:v>
                </c:pt>
                <c:pt idx="629">
                  <c:v>0.98993429710911474</c:v>
                </c:pt>
                <c:pt idx="630">
                  <c:v>0.98981984207488927</c:v>
                </c:pt>
                <c:pt idx="631">
                  <c:v>0.98970614013255498</c:v>
                </c:pt>
                <c:pt idx="632">
                  <c:v>0.98959319969337745</c:v>
                </c:pt>
                <c:pt idx="633">
                  <c:v>0.98948102911228886</c:v>
                </c:pt>
                <c:pt idx="634">
                  <c:v>0.98936963668726985</c:v>
                </c:pt>
                <c:pt idx="635">
                  <c:v>0.98925903065873622</c:v>
                </c:pt>
                <c:pt idx="636">
                  <c:v>0.98914921920892862</c:v>
                </c:pt>
                <c:pt idx="637">
                  <c:v>0.98904021046130763</c:v>
                </c:pt>
                <c:pt idx="638">
                  <c:v>0.9889320124799531</c:v>
                </c:pt>
                <c:pt idx="639">
                  <c:v>0.98882463326896675</c:v>
                </c:pt>
                <c:pt idx="640">
                  <c:v>0.98871808077188106</c:v>
                </c:pt>
                <c:pt idx="641">
                  <c:v>0.98861236287107079</c:v>
                </c:pt>
                <c:pt idx="642">
                  <c:v>0.98850748738717065</c:v>
                </c:pt>
                <c:pt idx="643">
                  <c:v>0.98840346207849583</c:v>
                </c:pt>
                <c:pt idx="644">
                  <c:v>0.98830029464046887</c:v>
                </c:pt>
                <c:pt idx="645">
                  <c:v>0.98819799270505027</c:v>
                </c:pt>
                <c:pt idx="646">
                  <c:v>0.9880965638401733</c:v>
                </c:pt>
                <c:pt idx="647">
                  <c:v>0.98799601554918481</c:v>
                </c:pt>
                <c:pt idx="648">
                  <c:v>0.98789635527029007</c:v>
                </c:pt>
                <c:pt idx="649">
                  <c:v>0.98779759037600201</c:v>
                </c:pt>
                <c:pt idx="650">
                  <c:v>0.98769972817259644</c:v>
                </c:pt>
                <c:pt idx="651">
                  <c:v>0.98760277589957135</c:v>
                </c:pt>
                <c:pt idx="652">
                  <c:v>0.98750674072911115</c:v>
                </c:pt>
                <c:pt idx="653">
                  <c:v>0.9874116297655563</c:v>
                </c:pt>
                <c:pt idx="654">
                  <c:v>0.9873174500448777</c:v>
                </c:pt>
                <c:pt idx="655">
                  <c:v>0.98722420853415638</c:v>
                </c:pt>
                <c:pt idx="656">
                  <c:v>0.98713191213106777</c:v>
                </c:pt>
                <c:pt idx="657">
                  <c:v>0.98704056766337167</c:v>
                </c:pt>
                <c:pt idx="658">
                  <c:v>0.986950181888407</c:v>
                </c:pt>
                <c:pt idx="659">
                  <c:v>0.98686076149259216</c:v>
                </c:pt>
                <c:pt idx="660">
                  <c:v>0.98677231309092994</c:v>
                </c:pt>
                <c:pt idx="661">
                  <c:v>0.98668484322651884</c:v>
                </c:pt>
                <c:pt idx="662">
                  <c:v>0.98659835837006837</c:v>
                </c:pt>
                <c:pt idx="663">
                  <c:v>0.9865128649194207</c:v>
                </c:pt>
                <c:pt idx="664">
                  <c:v>0.9864283691990775</c:v>
                </c:pt>
                <c:pt idx="665">
                  <c:v>0.98634487745973165</c:v>
                </c:pt>
                <c:pt idx="666">
                  <c:v>0.98626239587780518</c:v>
                </c:pt>
                <c:pt idx="667">
                  <c:v>0.98618093055499234</c:v>
                </c:pt>
                <c:pt idx="668">
                  <c:v>0.98610048751780821</c:v>
                </c:pt>
                <c:pt idx="669">
                  <c:v>0.98602107271714245</c:v>
                </c:pt>
                <c:pt idx="670">
                  <c:v>0.98594269202781992</c:v>
                </c:pt>
                <c:pt idx="671">
                  <c:v>0.98586535124816521</c:v>
                </c:pt>
                <c:pt idx="672">
                  <c:v>0.98578905609957423</c:v>
                </c:pt>
                <c:pt idx="673">
                  <c:v>0.98571381222609089</c:v>
                </c:pt>
                <c:pt idx="674">
                  <c:v>0.98563962519398951</c:v>
                </c:pt>
                <c:pt idx="675">
                  <c:v>0.98556650049136285</c:v>
                </c:pt>
                <c:pt idx="676">
                  <c:v>0.98549444352771653</c:v>
                </c:pt>
                <c:pt idx="677">
                  <c:v>0.98542345963356848</c:v>
                </c:pt>
                <c:pt idx="678">
                  <c:v>0.98535355406005487</c:v>
                </c:pt>
                <c:pt idx="679">
                  <c:v>0.98528473197854138</c:v>
                </c:pt>
                <c:pt idx="680">
                  <c:v>0.98521699848024125</c:v>
                </c:pt>
                <c:pt idx="681">
                  <c:v>0.98515035857583755</c:v>
                </c:pt>
                <c:pt idx="682">
                  <c:v>0.98508481719511365</c:v>
                </c:pt>
                <c:pt idx="683">
                  <c:v>0.9850203791865878</c:v>
                </c:pt>
                <c:pt idx="684">
                  <c:v>0.98495704931715489</c:v>
                </c:pt>
                <c:pt idx="685">
                  <c:v>0.98489483227173347</c:v>
                </c:pt>
                <c:pt idx="686">
                  <c:v>0.98483373265291929</c:v>
                </c:pt>
                <c:pt idx="687">
                  <c:v>0.98477375498064512</c:v>
                </c:pt>
                <c:pt idx="688">
                  <c:v>0.98471490369184567</c:v>
                </c:pt>
                <c:pt idx="689">
                  <c:v>0.98465718314013029</c:v>
                </c:pt>
                <c:pt idx="690">
                  <c:v>0.98460059759546004</c:v>
                </c:pt>
                <c:pt idx="691">
                  <c:v>0.98454515124383235</c:v>
                </c:pt>
                <c:pt idx="692">
                  <c:v>0.98449084818697141</c:v>
                </c:pt>
                <c:pt idx="693">
                  <c:v>0.98443769244202395</c:v>
                </c:pt>
                <c:pt idx="694">
                  <c:v>0.98438568794126335</c:v>
                </c:pt>
                <c:pt idx="695">
                  <c:v>0.98433483853179748</c:v>
                </c:pt>
                <c:pt idx="696">
                  <c:v>0.98428514797528488</c:v>
                </c:pt>
                <c:pt idx="697">
                  <c:v>0.98423661994765632</c:v>
                </c:pt>
                <c:pt idx="698">
                  <c:v>0.98418925803884283</c:v>
                </c:pt>
                <c:pt idx="699">
                  <c:v>0.98414306575250998</c:v>
                </c:pt>
                <c:pt idx="700">
                  <c:v>0.9840980465057988</c:v>
                </c:pt>
                <c:pt idx="701">
                  <c:v>0.98405420362907325</c:v>
                </c:pt>
                <c:pt idx="702">
                  <c:v>0.9840115403656734</c:v>
                </c:pt>
                <c:pt idx="703">
                  <c:v>0.98397005987167585</c:v>
                </c:pt>
                <c:pt idx="704">
                  <c:v>0.98392976521566</c:v>
                </c:pt>
                <c:pt idx="705">
                  <c:v>0.98389065937848141</c:v>
                </c:pt>
                <c:pt idx="706">
                  <c:v>0.98385274525305066</c:v>
                </c:pt>
                <c:pt idx="707">
                  <c:v>0.98381602564412018</c:v>
                </c:pt>
                <c:pt idx="708">
                  <c:v>0.98378050326807587</c:v>
                </c:pt>
                <c:pt idx="709">
                  <c:v>0.98374618075273701</c:v>
                </c:pt>
                <c:pt idx="710">
                  <c:v>0.98371306063716124</c:v>
                </c:pt>
                <c:pt idx="711">
                  <c:v>0.9836811453714569</c:v>
                </c:pt>
                <c:pt idx="712">
                  <c:v>0.98365043731660184</c:v>
                </c:pt>
                <c:pt idx="713">
                  <c:v>0.98362093874426892</c:v>
                </c:pt>
                <c:pt idx="714">
                  <c:v>0.98359265183665756</c:v>
                </c:pt>
                <c:pt idx="715">
                  <c:v>0.98356557868633265</c:v>
                </c:pt>
                <c:pt idx="716">
                  <c:v>0.98353972129606959</c:v>
                </c:pt>
                <c:pt idx="717">
                  <c:v>0.98351508157870615</c:v>
                </c:pt>
                <c:pt idx="718">
                  <c:v>0.98349166135700117</c:v>
                </c:pt>
                <c:pt idx="719">
                  <c:v>0.98346946236349919</c:v>
                </c:pt>
                <c:pt idx="720">
                  <c:v>0.98344848624040293</c:v>
                </c:pt>
                <c:pt idx="721">
                  <c:v>0.98342873453945134</c:v>
                </c:pt>
                <c:pt idx="722">
                  <c:v>0.98341020872180507</c:v>
                </c:pt>
                <c:pt idx="723">
                  <c:v>0.98339291015793839</c:v>
                </c:pt>
                <c:pt idx="724">
                  <c:v>0.98337684012753734</c:v>
                </c:pt>
                <c:pt idx="725">
                  <c:v>0.98336199981940575</c:v>
                </c:pt>
                <c:pt idx="726">
                  <c:v>0.98334839033137678</c:v>
                </c:pt>
                <c:pt idx="727">
                  <c:v>0.98333601267023207</c:v>
                </c:pt>
                <c:pt idx="728">
                  <c:v>0.98332486775162697</c:v>
                </c:pt>
                <c:pt idx="729">
                  <c:v>0.98331495640002287</c:v>
                </c:pt>
                <c:pt idx="730">
                  <c:v>0.98330627934862636</c:v>
                </c:pt>
                <c:pt idx="731">
                  <c:v>0.98329883723933487</c:v>
                </c:pt>
                <c:pt idx="732">
                  <c:v>0.98329263062268923</c:v>
                </c:pt>
              </c:numCache>
            </c:numRef>
          </c:yVal>
          <c:smooth val="1"/>
          <c:extLst>
            <c:ext xmlns:c16="http://schemas.microsoft.com/office/drawing/2014/chart" uri="{C3380CC4-5D6E-409C-BE32-E72D297353CC}">
              <c16:uniqueId val="{00000000-7669-2440-88F2-44508ED650C9}"/>
            </c:ext>
          </c:extLst>
        </c:ser>
        <c:ser>
          <c:idx val="1"/>
          <c:order val="1"/>
          <c:tx>
            <c:v>Moon-Earth</c:v>
          </c:tx>
          <c:spPr>
            <a:ln w="28575" cap="rnd">
              <a:solidFill>
                <a:schemeClr val="accent2"/>
              </a:solidFill>
              <a:round/>
            </a:ln>
            <a:effectLst/>
          </c:spPr>
          <c:marker>
            <c:symbol val="none"/>
          </c:marker>
          <c:xVal>
            <c:numRef>
              <c:f>Distances!$R$5:$R$737</c:f>
              <c:numCache>
                <c:formatCode>0.0</c:formatCode>
                <c:ptCount val="733"/>
                <c:pt idx="0" formatCode="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pt idx="251">
                  <c:v>125.5</c:v>
                </c:pt>
                <c:pt idx="252">
                  <c:v>126</c:v>
                </c:pt>
                <c:pt idx="253">
                  <c:v>126.5</c:v>
                </c:pt>
                <c:pt idx="254">
                  <c:v>127</c:v>
                </c:pt>
                <c:pt idx="255">
                  <c:v>127.5</c:v>
                </c:pt>
                <c:pt idx="256">
                  <c:v>128</c:v>
                </c:pt>
                <c:pt idx="257">
                  <c:v>128.5</c:v>
                </c:pt>
                <c:pt idx="258">
                  <c:v>129</c:v>
                </c:pt>
                <c:pt idx="259">
                  <c:v>129.5</c:v>
                </c:pt>
                <c:pt idx="260">
                  <c:v>130</c:v>
                </c:pt>
                <c:pt idx="261">
                  <c:v>130.5</c:v>
                </c:pt>
                <c:pt idx="262">
                  <c:v>131</c:v>
                </c:pt>
                <c:pt idx="263">
                  <c:v>131.5</c:v>
                </c:pt>
                <c:pt idx="264">
                  <c:v>132</c:v>
                </c:pt>
                <c:pt idx="265">
                  <c:v>132.5</c:v>
                </c:pt>
                <c:pt idx="266">
                  <c:v>133</c:v>
                </c:pt>
                <c:pt idx="267">
                  <c:v>133.5</c:v>
                </c:pt>
                <c:pt idx="268">
                  <c:v>134</c:v>
                </c:pt>
                <c:pt idx="269">
                  <c:v>134.5</c:v>
                </c:pt>
                <c:pt idx="270">
                  <c:v>135</c:v>
                </c:pt>
                <c:pt idx="271">
                  <c:v>135.5</c:v>
                </c:pt>
                <c:pt idx="272">
                  <c:v>136</c:v>
                </c:pt>
                <c:pt idx="273">
                  <c:v>136.5</c:v>
                </c:pt>
                <c:pt idx="274">
                  <c:v>137</c:v>
                </c:pt>
                <c:pt idx="275">
                  <c:v>137.5</c:v>
                </c:pt>
                <c:pt idx="276">
                  <c:v>138</c:v>
                </c:pt>
                <c:pt idx="277">
                  <c:v>138.5</c:v>
                </c:pt>
                <c:pt idx="278">
                  <c:v>139</c:v>
                </c:pt>
                <c:pt idx="279">
                  <c:v>139.5</c:v>
                </c:pt>
                <c:pt idx="280">
                  <c:v>140</c:v>
                </c:pt>
                <c:pt idx="281">
                  <c:v>140.5</c:v>
                </c:pt>
                <c:pt idx="282">
                  <c:v>141</c:v>
                </c:pt>
                <c:pt idx="283">
                  <c:v>141.5</c:v>
                </c:pt>
                <c:pt idx="284">
                  <c:v>142</c:v>
                </c:pt>
                <c:pt idx="285">
                  <c:v>142.5</c:v>
                </c:pt>
                <c:pt idx="286">
                  <c:v>143</c:v>
                </c:pt>
                <c:pt idx="287">
                  <c:v>143.5</c:v>
                </c:pt>
                <c:pt idx="288">
                  <c:v>144</c:v>
                </c:pt>
                <c:pt idx="289">
                  <c:v>144.5</c:v>
                </c:pt>
                <c:pt idx="290">
                  <c:v>145</c:v>
                </c:pt>
                <c:pt idx="291">
                  <c:v>145.5</c:v>
                </c:pt>
                <c:pt idx="292">
                  <c:v>146</c:v>
                </c:pt>
                <c:pt idx="293">
                  <c:v>146.5</c:v>
                </c:pt>
                <c:pt idx="294">
                  <c:v>147</c:v>
                </c:pt>
                <c:pt idx="295">
                  <c:v>147.5</c:v>
                </c:pt>
                <c:pt idx="296">
                  <c:v>148</c:v>
                </c:pt>
                <c:pt idx="297">
                  <c:v>148.5</c:v>
                </c:pt>
                <c:pt idx="298">
                  <c:v>149</c:v>
                </c:pt>
                <c:pt idx="299">
                  <c:v>149.5</c:v>
                </c:pt>
                <c:pt idx="300">
                  <c:v>150</c:v>
                </c:pt>
                <c:pt idx="301">
                  <c:v>150.5</c:v>
                </c:pt>
                <c:pt idx="302">
                  <c:v>151</c:v>
                </c:pt>
                <c:pt idx="303">
                  <c:v>151.5</c:v>
                </c:pt>
                <c:pt idx="304">
                  <c:v>152</c:v>
                </c:pt>
                <c:pt idx="305">
                  <c:v>152.5</c:v>
                </c:pt>
                <c:pt idx="306">
                  <c:v>153</c:v>
                </c:pt>
                <c:pt idx="307">
                  <c:v>153.5</c:v>
                </c:pt>
                <c:pt idx="308">
                  <c:v>154</c:v>
                </c:pt>
                <c:pt idx="309">
                  <c:v>154.5</c:v>
                </c:pt>
                <c:pt idx="310">
                  <c:v>155</c:v>
                </c:pt>
                <c:pt idx="311">
                  <c:v>155.5</c:v>
                </c:pt>
                <c:pt idx="312">
                  <c:v>156</c:v>
                </c:pt>
                <c:pt idx="313">
                  <c:v>156.5</c:v>
                </c:pt>
                <c:pt idx="314">
                  <c:v>157</c:v>
                </c:pt>
                <c:pt idx="315">
                  <c:v>157.5</c:v>
                </c:pt>
                <c:pt idx="316">
                  <c:v>158</c:v>
                </c:pt>
                <c:pt idx="317">
                  <c:v>158.5</c:v>
                </c:pt>
                <c:pt idx="318">
                  <c:v>159</c:v>
                </c:pt>
                <c:pt idx="319">
                  <c:v>159.5</c:v>
                </c:pt>
                <c:pt idx="320">
                  <c:v>160</c:v>
                </c:pt>
                <c:pt idx="321">
                  <c:v>160.5</c:v>
                </c:pt>
                <c:pt idx="322">
                  <c:v>161</c:v>
                </c:pt>
                <c:pt idx="323">
                  <c:v>161.5</c:v>
                </c:pt>
                <c:pt idx="324">
                  <c:v>162</c:v>
                </c:pt>
                <c:pt idx="325">
                  <c:v>162.5</c:v>
                </c:pt>
                <c:pt idx="326">
                  <c:v>163</c:v>
                </c:pt>
                <c:pt idx="327">
                  <c:v>163.5</c:v>
                </c:pt>
                <c:pt idx="328">
                  <c:v>164</c:v>
                </c:pt>
                <c:pt idx="329">
                  <c:v>164.5</c:v>
                </c:pt>
                <c:pt idx="330">
                  <c:v>165</c:v>
                </c:pt>
                <c:pt idx="331">
                  <c:v>165.5</c:v>
                </c:pt>
                <c:pt idx="332">
                  <c:v>166</c:v>
                </c:pt>
                <c:pt idx="333">
                  <c:v>166.5</c:v>
                </c:pt>
                <c:pt idx="334">
                  <c:v>167</c:v>
                </c:pt>
                <c:pt idx="335">
                  <c:v>167.5</c:v>
                </c:pt>
                <c:pt idx="336">
                  <c:v>168</c:v>
                </c:pt>
                <c:pt idx="337">
                  <c:v>168.5</c:v>
                </c:pt>
                <c:pt idx="338">
                  <c:v>169</c:v>
                </c:pt>
                <c:pt idx="339">
                  <c:v>169.5</c:v>
                </c:pt>
                <c:pt idx="340">
                  <c:v>170</c:v>
                </c:pt>
                <c:pt idx="341">
                  <c:v>170.5</c:v>
                </c:pt>
                <c:pt idx="342">
                  <c:v>171</c:v>
                </c:pt>
                <c:pt idx="343">
                  <c:v>171.5</c:v>
                </c:pt>
                <c:pt idx="344">
                  <c:v>172</c:v>
                </c:pt>
                <c:pt idx="345">
                  <c:v>172.5</c:v>
                </c:pt>
                <c:pt idx="346">
                  <c:v>173</c:v>
                </c:pt>
                <c:pt idx="347">
                  <c:v>173.5</c:v>
                </c:pt>
                <c:pt idx="348">
                  <c:v>174</c:v>
                </c:pt>
                <c:pt idx="349">
                  <c:v>174.5</c:v>
                </c:pt>
                <c:pt idx="350">
                  <c:v>175</c:v>
                </c:pt>
                <c:pt idx="351">
                  <c:v>175.5</c:v>
                </c:pt>
                <c:pt idx="352">
                  <c:v>176</c:v>
                </c:pt>
                <c:pt idx="353">
                  <c:v>176.5</c:v>
                </c:pt>
                <c:pt idx="354">
                  <c:v>177</c:v>
                </c:pt>
                <c:pt idx="355">
                  <c:v>177.5</c:v>
                </c:pt>
                <c:pt idx="356">
                  <c:v>178</c:v>
                </c:pt>
                <c:pt idx="357">
                  <c:v>178.5</c:v>
                </c:pt>
                <c:pt idx="358">
                  <c:v>179</c:v>
                </c:pt>
                <c:pt idx="359">
                  <c:v>179.5</c:v>
                </c:pt>
                <c:pt idx="360">
                  <c:v>180</c:v>
                </c:pt>
                <c:pt idx="361">
                  <c:v>180.5</c:v>
                </c:pt>
                <c:pt idx="362">
                  <c:v>181</c:v>
                </c:pt>
                <c:pt idx="363">
                  <c:v>181.5</c:v>
                </c:pt>
                <c:pt idx="364">
                  <c:v>182</c:v>
                </c:pt>
                <c:pt idx="365">
                  <c:v>182.5</c:v>
                </c:pt>
                <c:pt idx="366">
                  <c:v>183</c:v>
                </c:pt>
                <c:pt idx="367">
                  <c:v>183.5</c:v>
                </c:pt>
                <c:pt idx="368">
                  <c:v>184</c:v>
                </c:pt>
                <c:pt idx="369">
                  <c:v>184.5</c:v>
                </c:pt>
                <c:pt idx="370">
                  <c:v>185</c:v>
                </c:pt>
                <c:pt idx="371">
                  <c:v>185.5</c:v>
                </c:pt>
                <c:pt idx="372">
                  <c:v>186</c:v>
                </c:pt>
                <c:pt idx="373">
                  <c:v>186.5</c:v>
                </c:pt>
                <c:pt idx="374">
                  <c:v>187</c:v>
                </c:pt>
                <c:pt idx="375">
                  <c:v>187.5</c:v>
                </c:pt>
                <c:pt idx="376">
                  <c:v>188</c:v>
                </c:pt>
                <c:pt idx="377">
                  <c:v>188.5</c:v>
                </c:pt>
                <c:pt idx="378">
                  <c:v>189</c:v>
                </c:pt>
                <c:pt idx="379">
                  <c:v>189.5</c:v>
                </c:pt>
                <c:pt idx="380">
                  <c:v>190</c:v>
                </c:pt>
                <c:pt idx="381">
                  <c:v>190.5</c:v>
                </c:pt>
                <c:pt idx="382">
                  <c:v>191</c:v>
                </c:pt>
                <c:pt idx="383">
                  <c:v>191.5</c:v>
                </c:pt>
                <c:pt idx="384">
                  <c:v>192</c:v>
                </c:pt>
                <c:pt idx="385">
                  <c:v>192.5</c:v>
                </c:pt>
                <c:pt idx="386">
                  <c:v>193</c:v>
                </c:pt>
                <c:pt idx="387">
                  <c:v>193.5</c:v>
                </c:pt>
                <c:pt idx="388">
                  <c:v>194</c:v>
                </c:pt>
                <c:pt idx="389">
                  <c:v>194.5</c:v>
                </c:pt>
                <c:pt idx="390">
                  <c:v>195</c:v>
                </c:pt>
                <c:pt idx="391">
                  <c:v>195.5</c:v>
                </c:pt>
                <c:pt idx="392">
                  <c:v>196</c:v>
                </c:pt>
                <c:pt idx="393">
                  <c:v>196.5</c:v>
                </c:pt>
                <c:pt idx="394">
                  <c:v>197</c:v>
                </c:pt>
                <c:pt idx="395">
                  <c:v>197.5</c:v>
                </c:pt>
                <c:pt idx="396">
                  <c:v>198</c:v>
                </c:pt>
                <c:pt idx="397">
                  <c:v>198.5</c:v>
                </c:pt>
                <c:pt idx="398">
                  <c:v>199</c:v>
                </c:pt>
                <c:pt idx="399">
                  <c:v>199.5</c:v>
                </c:pt>
                <c:pt idx="400">
                  <c:v>200</c:v>
                </c:pt>
                <c:pt idx="401">
                  <c:v>200.5</c:v>
                </c:pt>
                <c:pt idx="402">
                  <c:v>201</c:v>
                </c:pt>
                <c:pt idx="403">
                  <c:v>201.5</c:v>
                </c:pt>
                <c:pt idx="404">
                  <c:v>202</c:v>
                </c:pt>
                <c:pt idx="405">
                  <c:v>202.5</c:v>
                </c:pt>
                <c:pt idx="406">
                  <c:v>203</c:v>
                </c:pt>
                <c:pt idx="407">
                  <c:v>203.5</c:v>
                </c:pt>
                <c:pt idx="408">
                  <c:v>204</c:v>
                </c:pt>
                <c:pt idx="409">
                  <c:v>204.5</c:v>
                </c:pt>
                <c:pt idx="410">
                  <c:v>205</c:v>
                </c:pt>
                <c:pt idx="411">
                  <c:v>205.5</c:v>
                </c:pt>
                <c:pt idx="412">
                  <c:v>206</c:v>
                </c:pt>
                <c:pt idx="413">
                  <c:v>206.5</c:v>
                </c:pt>
                <c:pt idx="414">
                  <c:v>207</c:v>
                </c:pt>
                <c:pt idx="415">
                  <c:v>207.5</c:v>
                </c:pt>
                <c:pt idx="416">
                  <c:v>208</c:v>
                </c:pt>
                <c:pt idx="417">
                  <c:v>208.5</c:v>
                </c:pt>
                <c:pt idx="418">
                  <c:v>209</c:v>
                </c:pt>
                <c:pt idx="419">
                  <c:v>209.5</c:v>
                </c:pt>
                <c:pt idx="420">
                  <c:v>210</c:v>
                </c:pt>
                <c:pt idx="421">
                  <c:v>210.5</c:v>
                </c:pt>
                <c:pt idx="422">
                  <c:v>211</c:v>
                </c:pt>
                <c:pt idx="423">
                  <c:v>211.5</c:v>
                </c:pt>
                <c:pt idx="424">
                  <c:v>212</c:v>
                </c:pt>
                <c:pt idx="425">
                  <c:v>212.5</c:v>
                </c:pt>
                <c:pt idx="426">
                  <c:v>213</c:v>
                </c:pt>
                <c:pt idx="427">
                  <c:v>213.5</c:v>
                </c:pt>
                <c:pt idx="428">
                  <c:v>214</c:v>
                </c:pt>
                <c:pt idx="429">
                  <c:v>214.5</c:v>
                </c:pt>
                <c:pt idx="430">
                  <c:v>215</c:v>
                </c:pt>
                <c:pt idx="431">
                  <c:v>215.5</c:v>
                </c:pt>
                <c:pt idx="432">
                  <c:v>216</c:v>
                </c:pt>
                <c:pt idx="433">
                  <c:v>216.5</c:v>
                </c:pt>
                <c:pt idx="434">
                  <c:v>217</c:v>
                </c:pt>
                <c:pt idx="435">
                  <c:v>217.5</c:v>
                </c:pt>
                <c:pt idx="436">
                  <c:v>218</c:v>
                </c:pt>
                <c:pt idx="437">
                  <c:v>218.5</c:v>
                </c:pt>
                <c:pt idx="438">
                  <c:v>219</c:v>
                </c:pt>
                <c:pt idx="439">
                  <c:v>219.5</c:v>
                </c:pt>
                <c:pt idx="440">
                  <c:v>220</c:v>
                </c:pt>
                <c:pt idx="441">
                  <c:v>220.5</c:v>
                </c:pt>
                <c:pt idx="442">
                  <c:v>221</c:v>
                </c:pt>
                <c:pt idx="443">
                  <c:v>221.5</c:v>
                </c:pt>
                <c:pt idx="444">
                  <c:v>222</c:v>
                </c:pt>
                <c:pt idx="445">
                  <c:v>222.5</c:v>
                </c:pt>
                <c:pt idx="446">
                  <c:v>223</c:v>
                </c:pt>
                <c:pt idx="447">
                  <c:v>223.5</c:v>
                </c:pt>
                <c:pt idx="448">
                  <c:v>224</c:v>
                </c:pt>
                <c:pt idx="449">
                  <c:v>224.5</c:v>
                </c:pt>
                <c:pt idx="450">
                  <c:v>225</c:v>
                </c:pt>
                <c:pt idx="451">
                  <c:v>225.5</c:v>
                </c:pt>
                <c:pt idx="452">
                  <c:v>226</c:v>
                </c:pt>
                <c:pt idx="453">
                  <c:v>226.5</c:v>
                </c:pt>
                <c:pt idx="454">
                  <c:v>227</c:v>
                </c:pt>
                <c:pt idx="455">
                  <c:v>227.5</c:v>
                </c:pt>
                <c:pt idx="456">
                  <c:v>228</c:v>
                </c:pt>
                <c:pt idx="457">
                  <c:v>228.5</c:v>
                </c:pt>
                <c:pt idx="458">
                  <c:v>229</c:v>
                </c:pt>
                <c:pt idx="459">
                  <c:v>229.5</c:v>
                </c:pt>
                <c:pt idx="460">
                  <c:v>230</c:v>
                </c:pt>
                <c:pt idx="461">
                  <c:v>230.5</c:v>
                </c:pt>
                <c:pt idx="462">
                  <c:v>231</c:v>
                </c:pt>
                <c:pt idx="463">
                  <c:v>231.5</c:v>
                </c:pt>
                <c:pt idx="464">
                  <c:v>232</c:v>
                </c:pt>
                <c:pt idx="465">
                  <c:v>232.5</c:v>
                </c:pt>
                <c:pt idx="466">
                  <c:v>233</c:v>
                </c:pt>
                <c:pt idx="467">
                  <c:v>233.5</c:v>
                </c:pt>
                <c:pt idx="468">
                  <c:v>234</c:v>
                </c:pt>
                <c:pt idx="469">
                  <c:v>234.5</c:v>
                </c:pt>
                <c:pt idx="470">
                  <c:v>235</c:v>
                </c:pt>
                <c:pt idx="471">
                  <c:v>235.5</c:v>
                </c:pt>
                <c:pt idx="472">
                  <c:v>236</c:v>
                </c:pt>
                <c:pt idx="473">
                  <c:v>236.5</c:v>
                </c:pt>
                <c:pt idx="474">
                  <c:v>237</c:v>
                </c:pt>
                <c:pt idx="475">
                  <c:v>237.5</c:v>
                </c:pt>
                <c:pt idx="476">
                  <c:v>238</c:v>
                </c:pt>
                <c:pt idx="477">
                  <c:v>238.5</c:v>
                </c:pt>
                <c:pt idx="478">
                  <c:v>239</c:v>
                </c:pt>
                <c:pt idx="479">
                  <c:v>239.5</c:v>
                </c:pt>
                <c:pt idx="480">
                  <c:v>240</c:v>
                </c:pt>
                <c:pt idx="481">
                  <c:v>240.5</c:v>
                </c:pt>
                <c:pt idx="482">
                  <c:v>241</c:v>
                </c:pt>
                <c:pt idx="483">
                  <c:v>241.5</c:v>
                </c:pt>
                <c:pt idx="484">
                  <c:v>242</c:v>
                </c:pt>
                <c:pt idx="485">
                  <c:v>242.5</c:v>
                </c:pt>
                <c:pt idx="486">
                  <c:v>243</c:v>
                </c:pt>
                <c:pt idx="487">
                  <c:v>243.5</c:v>
                </c:pt>
                <c:pt idx="488">
                  <c:v>244</c:v>
                </c:pt>
                <c:pt idx="489">
                  <c:v>244.5</c:v>
                </c:pt>
                <c:pt idx="490">
                  <c:v>245</c:v>
                </c:pt>
                <c:pt idx="491">
                  <c:v>245.5</c:v>
                </c:pt>
                <c:pt idx="492">
                  <c:v>246</c:v>
                </c:pt>
                <c:pt idx="493">
                  <c:v>246.5</c:v>
                </c:pt>
                <c:pt idx="494">
                  <c:v>247</c:v>
                </c:pt>
                <c:pt idx="495">
                  <c:v>247.5</c:v>
                </c:pt>
                <c:pt idx="496">
                  <c:v>248</c:v>
                </c:pt>
                <c:pt idx="497">
                  <c:v>248.5</c:v>
                </c:pt>
                <c:pt idx="498">
                  <c:v>249</c:v>
                </c:pt>
                <c:pt idx="499">
                  <c:v>249.5</c:v>
                </c:pt>
                <c:pt idx="500">
                  <c:v>250</c:v>
                </c:pt>
                <c:pt idx="501">
                  <c:v>250.5</c:v>
                </c:pt>
                <c:pt idx="502">
                  <c:v>251</c:v>
                </c:pt>
                <c:pt idx="503">
                  <c:v>251.5</c:v>
                </c:pt>
                <c:pt idx="504">
                  <c:v>252</c:v>
                </c:pt>
                <c:pt idx="505">
                  <c:v>252.5</c:v>
                </c:pt>
                <c:pt idx="506">
                  <c:v>253</c:v>
                </c:pt>
                <c:pt idx="507">
                  <c:v>253.5</c:v>
                </c:pt>
                <c:pt idx="508">
                  <c:v>254</c:v>
                </c:pt>
                <c:pt idx="509">
                  <c:v>254.5</c:v>
                </c:pt>
                <c:pt idx="510">
                  <c:v>255</c:v>
                </c:pt>
                <c:pt idx="511">
                  <c:v>255.5</c:v>
                </c:pt>
                <c:pt idx="512">
                  <c:v>256</c:v>
                </c:pt>
                <c:pt idx="513">
                  <c:v>256.5</c:v>
                </c:pt>
                <c:pt idx="514">
                  <c:v>257</c:v>
                </c:pt>
                <c:pt idx="515">
                  <c:v>257.5</c:v>
                </c:pt>
                <c:pt idx="516">
                  <c:v>258</c:v>
                </c:pt>
                <c:pt idx="517">
                  <c:v>258.5</c:v>
                </c:pt>
                <c:pt idx="518">
                  <c:v>259</c:v>
                </c:pt>
                <c:pt idx="519">
                  <c:v>259.5</c:v>
                </c:pt>
                <c:pt idx="520">
                  <c:v>260</c:v>
                </c:pt>
                <c:pt idx="521">
                  <c:v>260.5</c:v>
                </c:pt>
                <c:pt idx="522">
                  <c:v>261</c:v>
                </c:pt>
                <c:pt idx="523">
                  <c:v>261.5</c:v>
                </c:pt>
                <c:pt idx="524">
                  <c:v>262</c:v>
                </c:pt>
                <c:pt idx="525">
                  <c:v>262.5</c:v>
                </c:pt>
                <c:pt idx="526">
                  <c:v>263</c:v>
                </c:pt>
                <c:pt idx="527">
                  <c:v>263.5</c:v>
                </c:pt>
                <c:pt idx="528">
                  <c:v>264</c:v>
                </c:pt>
                <c:pt idx="529">
                  <c:v>264.5</c:v>
                </c:pt>
                <c:pt idx="530">
                  <c:v>265</c:v>
                </c:pt>
                <c:pt idx="531">
                  <c:v>265.5</c:v>
                </c:pt>
                <c:pt idx="532">
                  <c:v>266</c:v>
                </c:pt>
                <c:pt idx="533">
                  <c:v>266.5</c:v>
                </c:pt>
                <c:pt idx="534">
                  <c:v>267</c:v>
                </c:pt>
                <c:pt idx="535">
                  <c:v>267.5</c:v>
                </c:pt>
                <c:pt idx="536">
                  <c:v>268</c:v>
                </c:pt>
                <c:pt idx="537">
                  <c:v>268.5</c:v>
                </c:pt>
                <c:pt idx="538">
                  <c:v>269</c:v>
                </c:pt>
                <c:pt idx="539">
                  <c:v>269.5</c:v>
                </c:pt>
                <c:pt idx="540">
                  <c:v>270</c:v>
                </c:pt>
                <c:pt idx="541">
                  <c:v>270.5</c:v>
                </c:pt>
                <c:pt idx="542">
                  <c:v>271</c:v>
                </c:pt>
                <c:pt idx="543">
                  <c:v>271.5</c:v>
                </c:pt>
                <c:pt idx="544">
                  <c:v>272</c:v>
                </c:pt>
                <c:pt idx="545">
                  <c:v>272.5</c:v>
                </c:pt>
                <c:pt idx="546">
                  <c:v>273</c:v>
                </c:pt>
                <c:pt idx="547">
                  <c:v>273.5</c:v>
                </c:pt>
                <c:pt idx="548">
                  <c:v>274</c:v>
                </c:pt>
                <c:pt idx="549">
                  <c:v>274.5</c:v>
                </c:pt>
                <c:pt idx="550">
                  <c:v>275</c:v>
                </c:pt>
                <c:pt idx="551">
                  <c:v>275.5</c:v>
                </c:pt>
                <c:pt idx="552">
                  <c:v>276</c:v>
                </c:pt>
                <c:pt idx="553">
                  <c:v>276.5</c:v>
                </c:pt>
                <c:pt idx="554">
                  <c:v>277</c:v>
                </c:pt>
                <c:pt idx="555">
                  <c:v>277.5</c:v>
                </c:pt>
                <c:pt idx="556">
                  <c:v>278</c:v>
                </c:pt>
                <c:pt idx="557">
                  <c:v>278.5</c:v>
                </c:pt>
                <c:pt idx="558">
                  <c:v>279</c:v>
                </c:pt>
                <c:pt idx="559">
                  <c:v>279.5</c:v>
                </c:pt>
                <c:pt idx="560">
                  <c:v>280</c:v>
                </c:pt>
                <c:pt idx="561">
                  <c:v>280.5</c:v>
                </c:pt>
                <c:pt idx="562">
                  <c:v>281</c:v>
                </c:pt>
                <c:pt idx="563">
                  <c:v>281.5</c:v>
                </c:pt>
                <c:pt idx="564">
                  <c:v>282</c:v>
                </c:pt>
                <c:pt idx="565">
                  <c:v>282.5</c:v>
                </c:pt>
                <c:pt idx="566">
                  <c:v>283</c:v>
                </c:pt>
                <c:pt idx="567">
                  <c:v>283.5</c:v>
                </c:pt>
                <c:pt idx="568">
                  <c:v>284</c:v>
                </c:pt>
                <c:pt idx="569">
                  <c:v>284.5</c:v>
                </c:pt>
                <c:pt idx="570">
                  <c:v>285</c:v>
                </c:pt>
                <c:pt idx="571">
                  <c:v>285.5</c:v>
                </c:pt>
                <c:pt idx="572">
                  <c:v>286</c:v>
                </c:pt>
                <c:pt idx="573">
                  <c:v>286.5</c:v>
                </c:pt>
                <c:pt idx="574">
                  <c:v>287</c:v>
                </c:pt>
                <c:pt idx="575">
                  <c:v>287.5</c:v>
                </c:pt>
                <c:pt idx="576">
                  <c:v>288</c:v>
                </c:pt>
                <c:pt idx="577">
                  <c:v>288.5</c:v>
                </c:pt>
                <c:pt idx="578">
                  <c:v>289</c:v>
                </c:pt>
                <c:pt idx="579">
                  <c:v>289.5</c:v>
                </c:pt>
                <c:pt idx="580">
                  <c:v>290</c:v>
                </c:pt>
                <c:pt idx="581">
                  <c:v>290.5</c:v>
                </c:pt>
                <c:pt idx="582">
                  <c:v>291</c:v>
                </c:pt>
                <c:pt idx="583">
                  <c:v>291.5</c:v>
                </c:pt>
                <c:pt idx="584">
                  <c:v>292</c:v>
                </c:pt>
                <c:pt idx="585">
                  <c:v>292.5</c:v>
                </c:pt>
                <c:pt idx="586">
                  <c:v>293</c:v>
                </c:pt>
                <c:pt idx="587">
                  <c:v>293.5</c:v>
                </c:pt>
                <c:pt idx="588">
                  <c:v>294</c:v>
                </c:pt>
                <c:pt idx="589">
                  <c:v>294.5</c:v>
                </c:pt>
                <c:pt idx="590">
                  <c:v>295</c:v>
                </c:pt>
                <c:pt idx="591">
                  <c:v>295.5</c:v>
                </c:pt>
                <c:pt idx="592">
                  <c:v>296</c:v>
                </c:pt>
                <c:pt idx="593">
                  <c:v>296.5</c:v>
                </c:pt>
                <c:pt idx="594">
                  <c:v>297</c:v>
                </c:pt>
                <c:pt idx="595">
                  <c:v>297.5</c:v>
                </c:pt>
                <c:pt idx="596">
                  <c:v>298</c:v>
                </c:pt>
                <c:pt idx="597">
                  <c:v>298.5</c:v>
                </c:pt>
                <c:pt idx="598">
                  <c:v>299</c:v>
                </c:pt>
                <c:pt idx="599">
                  <c:v>299.5</c:v>
                </c:pt>
                <c:pt idx="600">
                  <c:v>300</c:v>
                </c:pt>
                <c:pt idx="601">
                  <c:v>300.5</c:v>
                </c:pt>
                <c:pt idx="602">
                  <c:v>301</c:v>
                </c:pt>
                <c:pt idx="603">
                  <c:v>301.5</c:v>
                </c:pt>
                <c:pt idx="604">
                  <c:v>302</c:v>
                </c:pt>
                <c:pt idx="605">
                  <c:v>302.5</c:v>
                </c:pt>
                <c:pt idx="606">
                  <c:v>303</c:v>
                </c:pt>
                <c:pt idx="607">
                  <c:v>303.5</c:v>
                </c:pt>
                <c:pt idx="608">
                  <c:v>304</c:v>
                </c:pt>
                <c:pt idx="609">
                  <c:v>304.5</c:v>
                </c:pt>
                <c:pt idx="610">
                  <c:v>305</c:v>
                </c:pt>
                <c:pt idx="611">
                  <c:v>305.5</c:v>
                </c:pt>
                <c:pt idx="612">
                  <c:v>306</c:v>
                </c:pt>
                <c:pt idx="613">
                  <c:v>306.5</c:v>
                </c:pt>
                <c:pt idx="614">
                  <c:v>307</c:v>
                </c:pt>
                <c:pt idx="615">
                  <c:v>307.5</c:v>
                </c:pt>
                <c:pt idx="616">
                  <c:v>308</c:v>
                </c:pt>
                <c:pt idx="617">
                  <c:v>308.5</c:v>
                </c:pt>
                <c:pt idx="618">
                  <c:v>309</c:v>
                </c:pt>
                <c:pt idx="619">
                  <c:v>309.5</c:v>
                </c:pt>
                <c:pt idx="620">
                  <c:v>310</c:v>
                </c:pt>
                <c:pt idx="621">
                  <c:v>310.5</c:v>
                </c:pt>
                <c:pt idx="622">
                  <c:v>311</c:v>
                </c:pt>
                <c:pt idx="623">
                  <c:v>311.5</c:v>
                </c:pt>
                <c:pt idx="624">
                  <c:v>312</c:v>
                </c:pt>
                <c:pt idx="625">
                  <c:v>312.5</c:v>
                </c:pt>
                <c:pt idx="626">
                  <c:v>313</c:v>
                </c:pt>
                <c:pt idx="627">
                  <c:v>313.5</c:v>
                </c:pt>
                <c:pt idx="628">
                  <c:v>314</c:v>
                </c:pt>
                <c:pt idx="629">
                  <c:v>314.5</c:v>
                </c:pt>
                <c:pt idx="630">
                  <c:v>315</c:v>
                </c:pt>
                <c:pt idx="631">
                  <c:v>315.5</c:v>
                </c:pt>
                <c:pt idx="632">
                  <c:v>316</c:v>
                </c:pt>
                <c:pt idx="633">
                  <c:v>316.5</c:v>
                </c:pt>
                <c:pt idx="634">
                  <c:v>317</c:v>
                </c:pt>
                <c:pt idx="635">
                  <c:v>317.5</c:v>
                </c:pt>
                <c:pt idx="636">
                  <c:v>318</c:v>
                </c:pt>
                <c:pt idx="637">
                  <c:v>318.5</c:v>
                </c:pt>
                <c:pt idx="638">
                  <c:v>319</c:v>
                </c:pt>
                <c:pt idx="639">
                  <c:v>319.5</c:v>
                </c:pt>
                <c:pt idx="640">
                  <c:v>320</c:v>
                </c:pt>
                <c:pt idx="641">
                  <c:v>320.5</c:v>
                </c:pt>
                <c:pt idx="642">
                  <c:v>321</c:v>
                </c:pt>
                <c:pt idx="643">
                  <c:v>321.5</c:v>
                </c:pt>
                <c:pt idx="644">
                  <c:v>322</c:v>
                </c:pt>
                <c:pt idx="645">
                  <c:v>322.5</c:v>
                </c:pt>
                <c:pt idx="646">
                  <c:v>323</c:v>
                </c:pt>
                <c:pt idx="647">
                  <c:v>323.5</c:v>
                </c:pt>
                <c:pt idx="648">
                  <c:v>324</c:v>
                </c:pt>
                <c:pt idx="649">
                  <c:v>324.5</c:v>
                </c:pt>
                <c:pt idx="650">
                  <c:v>325</c:v>
                </c:pt>
                <c:pt idx="651">
                  <c:v>325.5</c:v>
                </c:pt>
                <c:pt idx="652">
                  <c:v>326</c:v>
                </c:pt>
                <c:pt idx="653">
                  <c:v>326.5</c:v>
                </c:pt>
                <c:pt idx="654">
                  <c:v>327</c:v>
                </c:pt>
                <c:pt idx="655">
                  <c:v>327.5</c:v>
                </c:pt>
                <c:pt idx="656">
                  <c:v>328</c:v>
                </c:pt>
                <c:pt idx="657">
                  <c:v>328.5</c:v>
                </c:pt>
                <c:pt idx="658">
                  <c:v>329</c:v>
                </c:pt>
                <c:pt idx="659">
                  <c:v>329.5</c:v>
                </c:pt>
                <c:pt idx="660">
                  <c:v>330</c:v>
                </c:pt>
                <c:pt idx="661">
                  <c:v>330.5</c:v>
                </c:pt>
                <c:pt idx="662">
                  <c:v>331</c:v>
                </c:pt>
                <c:pt idx="663">
                  <c:v>331.5</c:v>
                </c:pt>
                <c:pt idx="664">
                  <c:v>332</c:v>
                </c:pt>
                <c:pt idx="665">
                  <c:v>332.5</c:v>
                </c:pt>
                <c:pt idx="666">
                  <c:v>333</c:v>
                </c:pt>
                <c:pt idx="667">
                  <c:v>333.5</c:v>
                </c:pt>
                <c:pt idx="668">
                  <c:v>334</c:v>
                </c:pt>
                <c:pt idx="669">
                  <c:v>334.5</c:v>
                </c:pt>
                <c:pt idx="670">
                  <c:v>335</c:v>
                </c:pt>
                <c:pt idx="671">
                  <c:v>335.5</c:v>
                </c:pt>
                <c:pt idx="672">
                  <c:v>336</c:v>
                </c:pt>
                <c:pt idx="673">
                  <c:v>336.5</c:v>
                </c:pt>
                <c:pt idx="674">
                  <c:v>337</c:v>
                </c:pt>
                <c:pt idx="675">
                  <c:v>337.5</c:v>
                </c:pt>
                <c:pt idx="676">
                  <c:v>338</c:v>
                </c:pt>
                <c:pt idx="677">
                  <c:v>338.5</c:v>
                </c:pt>
                <c:pt idx="678">
                  <c:v>339</c:v>
                </c:pt>
                <c:pt idx="679">
                  <c:v>339.5</c:v>
                </c:pt>
                <c:pt idx="680">
                  <c:v>340</c:v>
                </c:pt>
                <c:pt idx="681">
                  <c:v>340.5</c:v>
                </c:pt>
                <c:pt idx="682">
                  <c:v>341</c:v>
                </c:pt>
                <c:pt idx="683">
                  <c:v>341.5</c:v>
                </c:pt>
                <c:pt idx="684">
                  <c:v>342</c:v>
                </c:pt>
                <c:pt idx="685">
                  <c:v>342.5</c:v>
                </c:pt>
                <c:pt idx="686">
                  <c:v>343</c:v>
                </c:pt>
                <c:pt idx="687">
                  <c:v>343.5</c:v>
                </c:pt>
                <c:pt idx="688">
                  <c:v>344</c:v>
                </c:pt>
                <c:pt idx="689">
                  <c:v>344.5</c:v>
                </c:pt>
                <c:pt idx="690">
                  <c:v>345</c:v>
                </c:pt>
                <c:pt idx="691">
                  <c:v>345.5</c:v>
                </c:pt>
                <c:pt idx="692">
                  <c:v>346</c:v>
                </c:pt>
                <c:pt idx="693">
                  <c:v>346.5</c:v>
                </c:pt>
                <c:pt idx="694">
                  <c:v>347</c:v>
                </c:pt>
                <c:pt idx="695">
                  <c:v>347.5</c:v>
                </c:pt>
                <c:pt idx="696">
                  <c:v>348</c:v>
                </c:pt>
                <c:pt idx="697">
                  <c:v>348.5</c:v>
                </c:pt>
                <c:pt idx="698">
                  <c:v>349</c:v>
                </c:pt>
                <c:pt idx="699">
                  <c:v>349.5</c:v>
                </c:pt>
                <c:pt idx="700">
                  <c:v>350</c:v>
                </c:pt>
                <c:pt idx="701">
                  <c:v>350.5</c:v>
                </c:pt>
                <c:pt idx="702">
                  <c:v>351</c:v>
                </c:pt>
                <c:pt idx="703">
                  <c:v>351.5</c:v>
                </c:pt>
                <c:pt idx="704">
                  <c:v>352</c:v>
                </c:pt>
                <c:pt idx="705">
                  <c:v>352.5</c:v>
                </c:pt>
                <c:pt idx="706">
                  <c:v>353</c:v>
                </c:pt>
                <c:pt idx="707">
                  <c:v>353.5</c:v>
                </c:pt>
                <c:pt idx="708">
                  <c:v>354</c:v>
                </c:pt>
                <c:pt idx="709">
                  <c:v>354.5</c:v>
                </c:pt>
                <c:pt idx="710">
                  <c:v>355</c:v>
                </c:pt>
                <c:pt idx="711">
                  <c:v>355.5</c:v>
                </c:pt>
                <c:pt idx="712">
                  <c:v>356</c:v>
                </c:pt>
                <c:pt idx="713">
                  <c:v>356.5</c:v>
                </c:pt>
                <c:pt idx="714">
                  <c:v>357</c:v>
                </c:pt>
                <c:pt idx="715">
                  <c:v>357.5</c:v>
                </c:pt>
                <c:pt idx="716">
                  <c:v>358</c:v>
                </c:pt>
                <c:pt idx="717">
                  <c:v>358.5</c:v>
                </c:pt>
                <c:pt idx="718">
                  <c:v>359</c:v>
                </c:pt>
                <c:pt idx="719">
                  <c:v>359.5</c:v>
                </c:pt>
                <c:pt idx="720">
                  <c:v>360</c:v>
                </c:pt>
                <c:pt idx="721">
                  <c:v>360.5</c:v>
                </c:pt>
                <c:pt idx="722">
                  <c:v>361</c:v>
                </c:pt>
                <c:pt idx="723">
                  <c:v>361.5</c:v>
                </c:pt>
                <c:pt idx="724">
                  <c:v>362</c:v>
                </c:pt>
                <c:pt idx="725">
                  <c:v>362.5</c:v>
                </c:pt>
                <c:pt idx="726">
                  <c:v>363</c:v>
                </c:pt>
                <c:pt idx="727">
                  <c:v>363.5</c:v>
                </c:pt>
                <c:pt idx="728">
                  <c:v>364</c:v>
                </c:pt>
                <c:pt idx="729">
                  <c:v>364.5</c:v>
                </c:pt>
                <c:pt idx="730">
                  <c:v>365</c:v>
                </c:pt>
                <c:pt idx="731">
                  <c:v>365.5</c:v>
                </c:pt>
                <c:pt idx="732">
                  <c:v>366</c:v>
                </c:pt>
              </c:numCache>
            </c:numRef>
          </c:xVal>
          <c:yVal>
            <c:numRef>
              <c:f>Distances!$T$5:$T$737</c:f>
              <c:numCache>
                <c:formatCode>0.00000</c:formatCode>
                <c:ptCount val="733"/>
                <c:pt idx="0">
                  <c:v>1.051092298478872</c:v>
                </c:pt>
                <c:pt idx="1">
                  <c:v>1.0517638468628736</c:v>
                </c:pt>
                <c:pt idx="2">
                  <c:v>1.0516627963953746</c:v>
                </c:pt>
                <c:pt idx="3">
                  <c:v>1.0507452173678473</c:v>
                </c:pt>
                <c:pt idx="4">
                  <c:v>1.0489831593786412</c:v>
                </c:pt>
                <c:pt idx="5">
                  <c:v>1.0463667703695332</c:v>
                </c:pt>
                <c:pt idx="6">
                  <c:v>1.0429058831639577</c:v>
                </c:pt>
                <c:pt idx="7">
                  <c:v>1.0386309810841967</c:v>
                </c:pt>
                <c:pt idx="8">
                  <c:v>1.0335934779541023</c:v>
                </c:pt>
                <c:pt idx="9">
                  <c:v>1.0278652748901769</c:v>
                </c:pt>
                <c:pt idx="10">
                  <c:v>1.0215375856053277</c:v>
                </c:pt>
                <c:pt idx="11">
                  <c:v>1.0147190522334619</c:v>
                </c:pt>
                <c:pt idx="12">
                  <c:v>1.0075332036074085</c:v>
                </c:pt>
                <c:pt idx="13">
                  <c:v>1.0001153361569517</c:v>
                </c:pt>
                <c:pt idx="14">
                  <c:v>0.99260892286866542</c:v>
                </c:pt>
                <c:pt idx="15">
                  <c:v>0.98516167690426826</c:v>
                </c:pt>
                <c:pt idx="16">
                  <c:v>0.97792141252225306</c:v>
                </c:pt>
                <c:pt idx="17">
                  <c:v>0.97103185611142562</c:v>
                </c:pt>
                <c:pt idx="18">
                  <c:v>0.96462856390640106</c:v>
                </c:pt>
                <c:pt idx="19">
                  <c:v>0.95883510006961692</c:v>
                </c:pt>
                <c:pt idx="20">
                  <c:v>0.95375961934879505</c:v>
                </c:pt>
                <c:pt idx="21">
                  <c:v>0.94949198279905489</c:v>
                </c:pt>
                <c:pt idx="22">
                  <c:v>0.94610151373152185</c:v>
                </c:pt>
                <c:pt idx="23">
                  <c:v>0.94363547500345957</c:v>
                </c:pt>
                <c:pt idx="24">
                  <c:v>0.9421183191147452</c:v>
                </c:pt>
                <c:pt idx="25">
                  <c:v>0.94155173060377928</c:v>
                </c:pt>
                <c:pt idx="26">
                  <c:v>0.9419154473483311</c:v>
                </c:pt>
                <c:pt idx="27">
                  <c:v>0.94316881502574457</c:v>
                </c:pt>
                <c:pt idx="28">
                  <c:v>0.94525299861945555</c:v>
                </c:pt>
                <c:pt idx="29">
                  <c:v>0.94809374783803502</c:v>
                </c:pt>
                <c:pt idx="30">
                  <c:v>0.95160459086665994</c:v>
                </c:pt>
                <c:pt idx="31">
                  <c:v>0.95569031402346871</c:v>
                </c:pt>
                <c:pt idx="32">
                  <c:v>0.96025057442473361</c:v>
                </c:pt>
                <c:pt idx="33">
                  <c:v>0.9651834891670138</c:v>
                </c:pt>
                <c:pt idx="34">
                  <c:v>0.97038904799378656</c:v>
                </c:pt>
                <c:pt idx="35">
                  <c:v>0.97577220678988996</c:v>
                </c:pt>
                <c:pt idx="36">
                  <c:v>0.98124553608189891</c:v>
                </c:pt>
                <c:pt idx="37">
                  <c:v>0.98673132125911667</c:v>
                </c:pt>
                <c:pt idx="38">
                  <c:v>0.99216303844205045</c:v>
                </c:pt>
                <c:pt idx="39">
                  <c:v>0.9974861605667783</c:v>
                </c:pt>
                <c:pt idx="40">
                  <c:v>1.0026582809081139</c:v>
                </c:pt>
                <c:pt idx="41">
                  <c:v>1.0076485744171808</c:v>
                </c:pt>
                <c:pt idx="42">
                  <c:v>1.0124366493476111</c:v>
                </c:pt>
                <c:pt idx="43">
                  <c:v>1.0170108711810151</c:v>
                </c:pt>
                <c:pt idx="44">
                  <c:v>1.0213662664323078</c:v>
                </c:pt>
                <c:pt idx="45">
                  <c:v>1.0255021342967454</c:v>
                </c:pt>
                <c:pt idx="46">
                  <c:v>1.0294195082992619</c:v>
                </c:pt>
                <c:pt idx="47">
                  <c:v>1.0331186174180849</c:v>
                </c:pt>
                <c:pt idx="48">
                  <c:v>1.0365964961862428</c:v>
                </c:pt>
                <c:pt idx="49">
                  <c:v>1.0398448859795322</c:v>
                </c:pt>
                <c:pt idx="50">
                  <c:v>1.0428485553705324</c:v>
                </c:pt>
                <c:pt idx="51">
                  <c:v>1.0455841466949738</c:v>
                </c:pt>
                <c:pt idx="52">
                  <c:v>1.0480196297770481</c:v>
                </c:pt>
                <c:pt idx="53">
                  <c:v>1.0501144132945806</c:v>
                </c:pt>
                <c:pt idx="54">
                  <c:v>1.0518201309517707</c:v>
                </c:pt>
                <c:pt idx="55">
                  <c:v>1.0530820850270501</c:v>
                </c:pt>
                <c:pt idx="56">
                  <c:v>1.0538412956182419</c:v>
                </c:pt>
                <c:pt idx="57">
                  <c:v>1.0540370716533596</c:v>
                </c:pt>
                <c:pt idx="58">
                  <c:v>1.0536099910364312</c:v>
                </c:pt>
                <c:pt idx="59">
                  <c:v>1.0525051535625181</c:v>
                </c:pt>
                <c:pt idx="60">
                  <c:v>1.0506755526565714</c:v>
                </c:pt>
                <c:pt idx="61">
                  <c:v>1.0480854014806209</c:v>
                </c:pt>
                <c:pt idx="62">
                  <c:v>1.0447132461045756</c:v>
                </c:pt>
                <c:pt idx="63">
                  <c:v>1.0405547034860603</c:v>
                </c:pt>
                <c:pt idx="64">
                  <c:v>1.0356246748236515</c:v>
                </c:pt>
                <c:pt idx="65">
                  <c:v>1.0299589049413189</c:v>
                </c:pt>
                <c:pt idx="66">
                  <c:v>1.0236147848879193</c:v>
                </c:pt>
                <c:pt idx="67">
                  <c:v>1.0166713267449086</c:v>
                </c:pt>
                <c:pt idx="68">
                  <c:v>1.0092282753174839</c:v>
                </c:pt>
                <c:pt idx="69">
                  <c:v>1.0014043593370592</c:v>
                </c:pt>
                <c:pt idx="70">
                  <c:v>0.99333472329730133</c:v>
                </c:pt>
                <c:pt idx="71">
                  <c:v>0.98516761831632815</c:v>
                </c:pt>
                <c:pt idx="72">
                  <c:v>0.97706046473157293</c:v>
                </c:pt>
                <c:pt idx="73">
                  <c:v>0.96917542888620167</c:v>
                </c:pt>
                <c:pt idx="74">
                  <c:v>0.96167468034084846</c:v>
                </c:pt>
                <c:pt idx="75">
                  <c:v>0.9547155123971216</c:v>
                </c:pt>
                <c:pt idx="76">
                  <c:v>0.94844551751750317</c:v>
                </c:pt>
                <c:pt idx="77">
                  <c:v>0.94299800950379176</c:v>
                </c:pt>
                <c:pt idx="78">
                  <c:v>0.93848787606645667</c:v>
                </c:pt>
                <c:pt idx="79">
                  <c:v>0.93500802899017899</c:v>
                </c:pt>
                <c:pt idx="80">
                  <c:v>0.93262659516033086</c:v>
                </c:pt>
                <c:pt idx="81">
                  <c:v>0.9313849613014209</c:v>
                </c:pt>
                <c:pt idx="82">
                  <c:v>0.9312967497303537</c:v>
                </c:pt>
                <c:pt idx="83">
                  <c:v>0.93234776333212588</c:v>
                </c:pt>
                <c:pt idx="84">
                  <c:v>0.93449689707816042</c:v>
                </c:pt>
                <c:pt idx="85">
                  <c:v>0.93767797257688701</c:v>
                </c:pt>
                <c:pt idx="86">
                  <c:v>0.9418024132236239</c:v>
                </c:pt>
                <c:pt idx="87">
                  <c:v>0.94676264227582652</c:v>
                </c:pt>
                <c:pt idx="88">
                  <c:v>0.95243605622765548</c:v>
                </c:pt>
                <c:pt idx="89">
                  <c:v>0.95868940256478619</c:v>
                </c:pt>
                <c:pt idx="90">
                  <c:v>0.96538337541152863</c:v>
                </c:pt>
                <c:pt idx="91">
                  <c:v>0.97237723544896626</c:v>
                </c:pt>
                <c:pt idx="92">
                  <c:v>0.97953326210728364</c:v>
                </c:pt>
                <c:pt idx="93">
                  <c:v>0.98672085633301798</c:v>
                </c:pt>
                <c:pt idx="94">
                  <c:v>0.99382013071892783</c:v>
                </c:pt>
                <c:pt idx="95">
                  <c:v>1.0007248495904415</c:v>
                </c:pt>
                <c:pt idx="96">
                  <c:v>1.0073446135615176</c:v>
                </c:pt>
                <c:pt idx="97">
                  <c:v>1.0136062196069191</c:v>
                </c:pt>
                <c:pt idx="98">
                  <c:v>1.0194541671372195</c:v>
                </c:pt>
                <c:pt idx="99">
                  <c:v>1.0248503210559208</c:v>
                </c:pt>
                <c:pt idx="100">
                  <c:v>1.0297727824269844</c:v>
                </c:pt>
                <c:pt idx="101">
                  <c:v>1.0342140543232241</c:v>
                </c:pt>
                <c:pt idx="102">
                  <c:v>1.0381786229256038</c:v>
                </c:pt>
                <c:pt idx="103">
                  <c:v>1.0416801004747367</c:v>
                </c:pt>
                <c:pt idx="104">
                  <c:v>1.0447380959890162</c:v>
                </c:pt>
                <c:pt idx="105">
                  <c:v>1.0473749908542174</c:v>
                </c:pt>
                <c:pt idx="106">
                  <c:v>1.0496127989300708</c:v>
                </c:pt>
                <c:pt idx="107">
                  <c:v>1.0514702845976431</c:v>
                </c:pt>
                <c:pt idx="108">
                  <c:v>1.0529604974847033</c:v>
                </c:pt>
                <c:pt idx="109">
                  <c:v>1.0540888601589513</c:v>
                </c:pt>
                <c:pt idx="110">
                  <c:v>1.0548519159409557</c:v>
                </c:pt>
                <c:pt idx="111">
                  <c:v>1.0552368095533129</c:v>
                </c:pt>
                <c:pt idx="112">
                  <c:v>1.0552215352356451</c:v>
                </c:pt>
                <c:pt idx="113">
                  <c:v>1.0547759470423637</c:v>
                </c:pt>
                <c:pt idx="114">
                  <c:v>1.053863486217357</c:v>
                </c:pt>
                <c:pt idx="115">
                  <c:v>1.0524435427256005</c:v>
                </c:pt>
                <c:pt idx="116">
                  <c:v>1.050474334044482</c:v>
                </c:pt>
                <c:pt idx="117">
                  <c:v>1.0479161558298471</c:v>
                </c:pt>
                <c:pt idx="118">
                  <c:v>1.0447348374713656</c:v>
                </c:pt>
                <c:pt idx="119">
                  <c:v>1.0409052219138968</c:v>
                </c:pt>
                <c:pt idx="120">
                  <c:v>1.0364144841491845</c:v>
                </c:pt>
                <c:pt idx="121">
                  <c:v>1.0312651067681882</c:v>
                </c:pt>
                <c:pt idx="122">
                  <c:v>1.0254773437809448</c:v>
                </c:pt>
                <c:pt idx="123">
                  <c:v>1.0190910250086187</c:v>
                </c:pt>
                <c:pt idx="124">
                  <c:v>1.0121665817914152</c:v>
                </c:pt>
                <c:pt idx="125">
                  <c:v>1.0047852092416927</c:v>
                </c:pt>
                <c:pt idx="126">
                  <c:v>0.99704811922232883</c:v>
                </c:pt>
                <c:pt idx="127">
                  <c:v>0.98907487984310294</c:v>
                </c:pt>
                <c:pt idx="128">
                  <c:v>0.98100087961028959</c:v>
                </c:pt>
                <c:pt idx="129">
                  <c:v>0.97297399545742103</c:v>
                </c:pt>
                <c:pt idx="130">
                  <c:v>0.96515058180430646</c:v>
                </c:pt>
                <c:pt idx="131">
                  <c:v>0.95769093074694234</c:v>
                </c:pt>
                <c:pt idx="132">
                  <c:v>0.95075437991519984</c:v>
                </c:pt>
                <c:pt idx="133">
                  <c:v>0.94449426318145313</c:v>
                </c:pt>
                <c:pt idx="134">
                  <c:v>0.93905290936061914</c:v>
                </c:pt>
                <c:pt idx="135">
                  <c:v>0.93455689480377746</c:v>
                </c:pt>
                <c:pt idx="136">
                  <c:v>0.93111274727937354</c:v>
                </c:pt>
                <c:pt idx="137">
                  <c:v>0.92880328110842592</c:v>
                </c:pt>
                <c:pt idx="138">
                  <c:v>0.92768471794157326</c:v>
                </c:pt>
                <c:pt idx="139">
                  <c:v>0.92778471498120108</c:v>
                </c:pt>
                <c:pt idx="140">
                  <c:v>0.92910138433402123</c:v>
                </c:pt>
                <c:pt idx="141">
                  <c:v>0.93160334525666855</c:v>
                </c:pt>
                <c:pt idx="142">
                  <c:v>0.93523080723615692</c:v>
                </c:pt>
                <c:pt idx="143">
                  <c:v>0.93989763812256555</c:v>
                </c:pt>
                <c:pt idx="144">
                  <c:v>0.94549432989242344</c:v>
                </c:pt>
                <c:pt idx="145">
                  <c:v>0.95189173696098617</c:v>
                </c:pt>
                <c:pt idx="146">
                  <c:v>0.95894542998552146</c:v>
                </c:pt>
                <c:pt idx="147">
                  <c:v>0.96650048325262317</c:v>
                </c:pt>
                <c:pt idx="148">
                  <c:v>0.97439649712936172</c:v>
                </c:pt>
                <c:pt idx="149">
                  <c:v>0.9824726494088295</c:v>
                </c:pt>
                <c:pt idx="150">
                  <c:v>0.99057257100438445</c:v>
                </c:pt>
                <c:pt idx="151">
                  <c:v>0.99854885222566947</c:v>
                </c:pt>
                <c:pt idx="152">
                  <c:v>1.0062670052585754</c:v>
                </c:pt>
                <c:pt idx="153">
                  <c:v>1.0136087355317418</c:v>
                </c:pt>
                <c:pt idx="154">
                  <c:v>1.0204744080897636</c:v>
                </c:pt>
                <c:pt idx="155">
                  <c:v>1.0267846333244877</c:v>
                </c:pt>
                <c:pt idx="156">
                  <c:v>1.0324809376411597</c:v>
                </c:pt>
                <c:pt idx="157">
                  <c:v>1.0375255269218917</c:v>
                </c:pt>
                <c:pt idx="158">
                  <c:v>1.0419001920256434</c:v>
                </c:pt>
                <c:pt idx="159">
                  <c:v>1.0456044441080503</c:v>
                </c:pt>
                <c:pt idx="160">
                  <c:v>1.0486530014802298</c:v>
                </c:pt>
                <c:pt idx="161">
                  <c:v>1.0510727774964319</c:v>
                </c:pt>
                <c:pt idx="162">
                  <c:v>1.0528995393111864</c:v>
                </c:pt>
                <c:pt idx="163">
                  <c:v>1.054174419372786</c:v>
                </c:pt>
                <c:pt idx="164">
                  <c:v>1.0549404647167686</c:v>
                </c:pt>
                <c:pt idx="165">
                  <c:v>1.055239403400821</c:v>
                </c:pt>
                <c:pt idx="166">
                  <c:v>1.0551087931150933</c:v>
                </c:pt>
                <c:pt idx="167">
                  <c:v>1.0545796948449742</c:v>
                </c:pt>
                <c:pt idx="168">
                  <c:v>1.0536749855617829</c:v>
                </c:pt>
                <c:pt idx="169">
                  <c:v>1.0524083896888761</c:v>
                </c:pt>
                <c:pt idx="170">
                  <c:v>1.0507842712014044</c:v>
                </c:pt>
                <c:pt idx="171">
                  <c:v>1.0487981884997273</c:v>
                </c:pt>
                <c:pt idx="172">
                  <c:v>1.046438174560905</c:v>
                </c:pt>
                <c:pt idx="173">
                  <c:v>1.0436866672224785</c:v>
                </c:pt>
                <c:pt idx="174">
                  <c:v>1.0405229805882534</c:v>
                </c:pt>
                <c:pt idx="175">
                  <c:v>1.0369261800857636</c:v>
                </c:pt>
                <c:pt idx="176">
                  <c:v>1.0328782020039335</c:v>
                </c:pt>
                <c:pt idx="177">
                  <c:v>1.0283670444321764</c:v>
                </c:pt>
                <c:pt idx="178">
                  <c:v>1.0233898510676418</c:v>
                </c:pt>
                <c:pt idx="179">
                  <c:v>1.0179557126179328</c:v>
                </c:pt>
                <c:pt idx="180">
                  <c:v>1.0120880223464261</c:v>
                </c:pt>
                <c:pt idx="181">
                  <c:v>1.0058262421318169</c:v>
                </c:pt>
                <c:pt idx="182">
                  <c:v>0.99922696230513319</c:v>
                </c:pt>
                <c:pt idx="183">
                  <c:v>0.99236417122225928</c:v>
                </c:pt>
                <c:pt idx="184">
                  <c:v>0.98532868748657698</c:v>
                </c:pt>
                <c:pt idx="185">
                  <c:v>0.97822674721990766</c:v>
                </c:pt>
                <c:pt idx="186">
                  <c:v>0.97117777893352575</c:v>
                </c:pt>
                <c:pt idx="187">
                  <c:v>0.96431143749324366</c:v>
                </c:pt>
                <c:pt idx="188">
                  <c:v>0.95776400457594535</c:v>
                </c:pt>
                <c:pt idx="189">
                  <c:v>0.95167429420010907</c:v>
                </c:pt>
                <c:pt idx="190">
                  <c:v>0.94617922691855616</c:v>
                </c:pt>
                <c:pt idx="191">
                  <c:v>0.9414092539205694</c:v>
                </c:pt>
                <c:pt idx="192">
                  <c:v>0.93748382177348144</c:v>
                </c:pt>
                <c:pt idx="193">
                  <c:v>0.93450706939722739</c:v>
                </c:pt>
                <c:pt idx="194">
                  <c:v>0.93256394106210627</c:v>
                </c:pt>
                <c:pt idx="195">
                  <c:v>0.93171688308525713</c:v>
                </c:pt>
                <c:pt idx="196">
                  <c:v>0.93200326821337753</c:v>
                </c:pt>
                <c:pt idx="197">
                  <c:v>0.93343366150207452</c:v>
                </c:pt>
                <c:pt idx="198">
                  <c:v>0.93599100621713982</c:v>
                </c:pt>
                <c:pt idx="199">
                  <c:v>0.93963076949872992</c:v>
                </c:pt>
                <c:pt idx="200">
                  <c:v>0.94428204701235485</c:v>
                </c:pt>
                <c:pt idx="201">
                  <c:v>0.94984958539573749</c:v>
                </c:pt>
                <c:pt idx="202">
                  <c:v>0.95621664282332675</c:v>
                </c:pt>
                <c:pt idx="203">
                  <c:v>0.96324857317497026</c:v>
                </c:pt>
                <c:pt idx="204">
                  <c:v>0.97079698966346861</c:v>
                </c:pt>
                <c:pt idx="205">
                  <c:v>0.97870434064896994</c:v>
                </c:pt>
                <c:pt idx="206">
                  <c:v>0.98680871474367637</c:v>
                </c:pt>
                <c:pt idx="207">
                  <c:v>0.99494868483737842</c:v>
                </c:pt>
                <c:pt idx="208">
                  <c:v>1.0029680016207621</c:v>
                </c:pt>
                <c:pt idx="209">
                  <c:v>1.0107199564368019</c:v>
                </c:pt>
                <c:pt idx="210">
                  <c:v>1.0180712503526193</c:v>
                </c:pt>
                <c:pt idx="211">
                  <c:v>1.0249052303705202</c:v>
                </c:pt>
                <c:pt idx="212">
                  <c:v>1.0311243835265005</c:v>
                </c:pt>
                <c:pt idx="213">
                  <c:v>1.0366520138459547</c:v>
                </c:pt>
                <c:pt idx="214">
                  <c:v>1.0414330641362164</c:v>
                </c:pt>
                <c:pt idx="215">
                  <c:v>1.0454340826824313</c:v>
                </c:pt>
                <c:pt idx="216">
                  <c:v>1.0486423723296538</c:v>
                </c:pt>
                <c:pt idx="217">
                  <c:v>1.0510643944848235</c:v>
                </c:pt>
                <c:pt idx="218">
                  <c:v>1.0527235316853807</c:v>
                </c:pt>
                <c:pt idx="219">
                  <c:v>1.0536573381865069</c:v>
                </c:pt>
                <c:pt idx="220">
                  <c:v>1.0539144274020571</c:v>
                </c:pt>
                <c:pt idx="221">
                  <c:v>1.0535511571926361</c:v>
                </c:pt>
                <c:pt idx="222">
                  <c:v>1.0526282784659149</c:v>
                </c:pt>
                <c:pt idx="223">
                  <c:v>1.051207709239353</c:v>
                </c:pt>
                <c:pt idx="224">
                  <c:v>1.0493495854754651</c:v>
                </c:pt>
                <c:pt idx="225">
                  <c:v>1.0471097222419392</c:v>
                </c:pt>
                <c:pt idx="226">
                  <c:v>1.0445375949963442</c:v>
                </c:pt>
                <c:pt idx="227">
                  <c:v>1.0416749222376154</c:v>
                </c:pt>
                <c:pt idx="228">
                  <c:v>1.0385548988067352</c:v>
                </c:pt>
                <c:pt idx="229">
                  <c:v>1.0352020953007468</c:v>
                </c:pt>
                <c:pt idx="230">
                  <c:v>1.0316330050043956</c:v>
                </c:pt>
                <c:pt idx="231">
                  <c:v>1.0278571870505582</c:v>
                </c:pt>
                <c:pt idx="232">
                  <c:v>1.023878924726112</c:v>
                </c:pt>
                <c:pt idx="233">
                  <c:v>1.0196992923214301</c:v>
                </c:pt>
                <c:pt idx="234">
                  <c:v>1.0153185038484349</c:v>
                </c:pt>
                <c:pt idx="235">
                  <c:v>1.010738403222353</c:v>
                </c:pt>
                <c:pt idx="236">
                  <c:v>1.0059649487167355</c:v>
                </c:pt>
                <c:pt idx="237">
                  <c:v>1.001010544923749</c:v>
                </c:pt>
                <c:pt idx="238">
                  <c:v>0.99589608301481147</c:v>
                </c:pt>
                <c:pt idx="239">
                  <c:v>0.99065256439389549</c:v>
                </c:pt>
                <c:pt idx="240">
                  <c:v>0.98532220315651731</c:v>
                </c:pt>
                <c:pt idx="241">
                  <c:v>0.97995892811997332</c:v>
                </c:pt>
                <c:pt idx="242">
                  <c:v>0.97462823436293022</c:v>
                </c:pt>
                <c:pt idx="243">
                  <c:v>0.96940636581855677</c:v>
                </c:pt>
                <c:pt idx="244">
                  <c:v>0.96437884302138299</c:v>
                </c:pt>
                <c:pt idx="245">
                  <c:v>0.9596383820914467</c:v>
                </c:pt>
                <c:pt idx="246">
                  <c:v>0.95528228096876877</c:v>
                </c:pt>
                <c:pt idx="247">
                  <c:v>0.9514093754060613</c:v>
                </c:pt>
                <c:pt idx="248">
                  <c:v>0.94811668907726343</c:v>
                </c:pt>
                <c:pt idx="249">
                  <c:v>0.9454959183721291</c:v>
                </c:pt>
                <c:pt idx="250">
                  <c:v>0.94362990229633648</c:v>
                </c:pt>
                <c:pt idx="251">
                  <c:v>0.94258923095085512</c:v>
                </c:pt>
                <c:pt idx="252">
                  <c:v>0.9424291422047274</c:v>
                </c:pt>
                <c:pt idx="253">
                  <c:v>0.94318684559701238</c:v>
                </c:pt>
                <c:pt idx="254">
                  <c:v>0.94487939570497381</c:v>
                </c:pt>
                <c:pt idx="255">
                  <c:v>0.94750221497329878</c:v>
                </c:pt>
                <c:pt idx="256">
                  <c:v>0.95102833932771147</c:v>
                </c:pt>
                <c:pt idx="257">
                  <c:v>0.95540843000307796</c:v>
                </c:pt>
                <c:pt idx="258">
                  <c:v>0.96057156324342474</c:v>
                </c:pt>
                <c:pt idx="259">
                  <c:v>0.9664267772922015</c:v>
                </c:pt>
                <c:pt idx="260">
                  <c:v>0.97286532481101218</c:v>
                </c:pt>
                <c:pt idx="261">
                  <c:v>0.97976354990887082</c:v>
                </c:pt>
                <c:pt idx="262">
                  <c:v>0.98698628358615004</c:v>
                </c:pt>
                <c:pt idx="263">
                  <c:v>0.99439063067424716</c:v>
                </c:pt>
                <c:pt idx="264">
                  <c:v>1.0018300061499021</c:v>
                </c:pt>
                <c:pt idx="265">
                  <c:v>1.0091582696273111</c:v>
                </c:pt>
                <c:pt idx="266">
                  <c:v>1.0162338042165746</c:v>
                </c:pt>
                <c:pt idx="267">
                  <c:v>1.0229233898226096</c:v>
                </c:pt>
                <c:pt idx="268">
                  <c:v>1.0291057311030736</c:v>
                </c:pt>
                <c:pt idx="269">
                  <c:v>1.0346745161862614</c:v>
                </c:pt>
                <c:pt idx="270">
                  <c:v>1.0395409031108691</c:v>
                </c:pt>
                <c:pt idx="271">
                  <c:v>1.0436353558139311</c:v>
                </c:pt>
                <c:pt idx="272">
                  <c:v>1.0469087792297</c:v>
                </c:pt>
                <c:pt idx="273">
                  <c:v>1.0493329324246812</c:v>
                </c:pt>
                <c:pt idx="274">
                  <c:v>1.0509001283869406</c:v>
                </c:pt>
                <c:pt idx="275">
                  <c:v>1.0516222578180769</c:v>
                </c:pt>
                <c:pt idx="276">
                  <c:v>1.0515292008153769</c:v>
                </c:pt>
                <c:pt idx="277">
                  <c:v>1.0506667135654815</c:v>
                </c:pt>
                <c:pt idx="278">
                  <c:v>1.0490938961495742</c:v>
                </c:pt>
                <c:pt idx="279">
                  <c:v>1.0468803615362854</c:v>
                </c:pt>
                <c:pt idx="280">
                  <c:v>1.0441032342976373</c:v>
                </c:pt>
                <c:pt idx="281">
                  <c:v>1.0408441102631647</c:v>
                </c:pt>
                <c:pt idx="282">
                  <c:v>1.0371861052236375</c:v>
                </c:pt>
                <c:pt idx="283">
                  <c:v>1.0332111121618139</c:v>
                </c:pt>
                <c:pt idx="284">
                  <c:v>1.0289973728134953</c:v>
                </c:pt>
                <c:pt idx="285">
                  <c:v>1.0246174513560489</c:v>
                </c:pt>
                <c:pt idx="286">
                  <c:v>1.0201366765665543</c:v>
                </c:pt>
                <c:pt idx="287">
                  <c:v>1.0156120949136318</c:v>
                </c:pt>
                <c:pt idx="288">
                  <c:v>1.0110919518555674</c:v>
                </c:pt>
                <c:pt idx="289">
                  <c:v>1.0066156932676154</c:v>
                </c:pt>
                <c:pt idx="290">
                  <c:v>1.0022144545499838</c:v>
                </c:pt>
                <c:pt idx="291">
                  <c:v>0.99791198265529979</c:v>
                </c:pt>
                <c:pt idx="292">
                  <c:v>0.99372591698513613</c:v>
                </c:pt>
                <c:pt idx="293">
                  <c:v>0.98966933966079906</c:v>
                </c:pt>
                <c:pt idx="294">
                  <c:v>0.98575249470511916</c:v>
                </c:pt>
                <c:pt idx="295">
                  <c:v>0.98198456960828429</c:v>
                </c:pt>
                <c:pt idx="296">
                  <c:v>0.97837543178887798</c:v>
                </c:pt>
                <c:pt idx="297">
                  <c:v>0.97493721657681631</c:v>
                </c:pt>
                <c:pt idx="298">
                  <c:v>0.9716856722795405</c:v>
                </c:pt>
                <c:pt idx="299">
                  <c:v>0.96864118118553255</c:v>
                </c:pt>
                <c:pt idx="300">
                  <c:v>0.96582939235515719</c:v>
                </c:pt>
                <c:pt idx="301">
                  <c:v>0.96328142194226074</c:v>
                </c:pt>
                <c:pt idx="302">
                  <c:v>0.96103359865192917</c:v>
                </c:pt>
                <c:pt idx="303">
                  <c:v>0.95912675476918219</c:v>
                </c:pt>
                <c:pt idx="304">
                  <c:v>0.95760508595324156</c:v>
                </c:pt>
                <c:pt idx="305">
                  <c:v>0.95651462466223625</c:v>
                </c:pt>
                <c:pt idx="306">
                  <c:v>0.95590139168944332</c:v>
                </c:pt>
                <c:pt idx="307">
                  <c:v>0.95580930698971622</c:v>
                </c:pt>
                <c:pt idx="308">
                  <c:v>0.95627795402409932</c:v>
                </c:pt>
                <c:pt idx="309">
                  <c:v>0.95734030068668363</c:v>
                </c:pt>
                <c:pt idx="310">
                  <c:v>0.95902048412317242</c:v>
                </c:pt>
                <c:pt idx="311">
                  <c:v>0.96133176622982819</c:v>
                </c:pt>
                <c:pt idx="312">
                  <c:v>0.964274761364185</c:v>
                </c:pt>
                <c:pt idx="313">
                  <c:v>0.96783602804184155</c:v>
                </c:pt>
                <c:pt idx="314">
                  <c:v>0.9719871025590141</c:v>
                </c:pt>
                <c:pt idx="315">
                  <c:v>0.97668403516903957</c:v>
                </c:pt>
                <c:pt idx="316">
                  <c:v>0.98186746939070835</c:v>
                </c:pt>
                <c:pt idx="317">
                  <c:v>0.98746328309326081</c:v>
                </c:pt>
                <c:pt idx="318">
                  <c:v>0.99338378711221198</c:v>
                </c:pt>
                <c:pt idx="319">
                  <c:v>0.99952945426824669</c:v>
                </c:pt>
                <c:pt idx="320">
                  <c:v>1.0057911297426512</c:v>
                </c:pt>
                <c:pt idx="321">
                  <c:v>1.0120526537231052</c:v>
                </c:pt>
                <c:pt idx="322">
                  <c:v>1.0181938098992571</c:v>
                </c:pt>
                <c:pt idx="323">
                  <c:v>1.0240934994750812</c:v>
                </c:pt>
                <c:pt idx="324">
                  <c:v>1.0296330304386636</c:v>
                </c:pt>
                <c:pt idx="325">
                  <c:v>1.0346994062941339</c:v>
                </c:pt>
                <c:pt idx="326">
                  <c:v>1.039188497529278</c:v>
                </c:pt>
                <c:pt idx="327">
                  <c:v>1.0430079827972669</c:v>
                </c:pt>
                <c:pt idx="328">
                  <c:v>1.046079954966995</c:v>
                </c:pt>
                <c:pt idx="329">
                  <c:v>1.0483430995030323</c:v>
                </c:pt>
                <c:pt idx="330">
                  <c:v>1.0497543685608606</c:v>
                </c:pt>
                <c:pt idx="331">
                  <c:v>1.0502900930739361</c:v>
                </c:pt>
                <c:pt idx="332">
                  <c:v>1.0499464961936593</c:v>
                </c:pt>
                <c:pt idx="333">
                  <c:v>1.0487395938674873</c:v>
                </c:pt>
                <c:pt idx="334">
                  <c:v>1.0467044911989061</c:v>
                </c:pt>
                <c:pt idx="335">
                  <c:v>1.043894105609313</c:v>
                </c:pt>
                <c:pt idx="336">
                  <c:v>1.0403773688242941</c:v>
                </c:pt>
                <c:pt idx="337">
                  <c:v>1.0362369785040284</c:v>
                </c:pt>
                <c:pt idx="338">
                  <c:v>1.0315667861936435</c:v>
                </c:pt>
                <c:pt idx="339">
                  <c:v>1.0264689205697628</c:v>
                </c:pt>
                <c:pt idx="340">
                  <c:v>1.0210507532400124</c:v>
                </c:pt>
                <c:pt idx="341">
                  <c:v>1.0154218183105663</c:v>
                </c:pt>
                <c:pt idx="342">
                  <c:v>1.0096907964518933</c:v>
                </c:pt>
                <c:pt idx="343">
                  <c:v>1.0039626693194978</c:v>
                </c:pt>
                <c:pt idx="344">
                  <c:v>0.99833614116312619</c:v>
                </c:pt>
                <c:pt idx="345">
                  <c:v>0.99290141168416024</c:v>
                </c:pt>
                <c:pt idx="346">
                  <c:v>0.98773836823403871</c:v>
                </c:pt>
                <c:pt idx="347">
                  <c:v>0.98291524696350208</c:v>
                </c:pt>
                <c:pt idx="348">
                  <c:v>0.97848779231816141</c:v>
                </c:pt>
                <c:pt idx="349">
                  <c:v>0.97449892317411624</c:v>
                </c:pt>
                <c:pt idx="350">
                  <c:v>0.9709788928026104</c:v>
                </c:pt>
                <c:pt idx="351">
                  <c:v>0.96794590961883642</c:v>
                </c:pt>
                <c:pt idx="352">
                  <c:v>0.96540716714866881</c:v>
                </c:pt>
                <c:pt idx="353">
                  <c:v>0.96336021559856222</c:v>
                </c:pt>
                <c:pt idx="354">
                  <c:v>0.961794594502141</c:v>
                </c:pt>
                <c:pt idx="355">
                  <c:v>0.9606936366646045</c:v>
                </c:pt>
                <c:pt idx="356">
                  <c:v>0.96003634841030516</c:v>
                </c:pt>
                <c:pt idx="357">
                  <c:v>0.95979927015891364</c:v>
                </c:pt>
                <c:pt idx="358">
                  <c:v>0.95995822463975045</c:v>
                </c:pt>
                <c:pt idx="359">
                  <c:v>0.96048986744356135</c:v>
                </c:pt>
                <c:pt idx="360">
                  <c:v>0.96137296577816345</c:v>
                </c:pt>
                <c:pt idx="361">
                  <c:v>0.96258934574756605</c:v>
                </c:pt>
                <c:pt idx="362">
                  <c:v>0.96412446558036402</c:v>
                </c:pt>
                <c:pt idx="363">
                  <c:v>0.96596759124479969</c:v>
                </c:pt>
                <c:pt idx="364">
                  <c:v>0.96811157097162859</c:v>
                </c:pt>
                <c:pt idx="365">
                  <c:v>0.97055222547784281</c:v>
                </c:pt>
                <c:pt idx="366">
                  <c:v>0.97328739024819011</c:v>
                </c:pt>
                <c:pt idx="367">
                  <c:v>0.97631566421342542</c:v>
                </c:pt>
                <c:pt idx="368">
                  <c:v>0.97963493475462871</c:v>
                </c:pt>
                <c:pt idx="369">
                  <c:v>0.98324076144500361</c:v>
                </c:pt>
                <c:pt idx="370">
                  <c:v>0.98712470973048938</c:v>
                </c:pt>
                <c:pt idx="371">
                  <c:v>0.99127273041209152</c:v>
                </c:pt>
                <c:pt idx="372">
                  <c:v>0.99566368107212611</c:v>
                </c:pt>
                <c:pt idx="373">
                  <c:v>1.0002680814086975</c:v>
                </c:pt>
                <c:pt idx="374">
                  <c:v>1.00504718593454</c:v>
                </c:pt>
                <c:pt idx="375">
                  <c:v>1.0099524449654214</c:v>
                </c:pt>
                <c:pt idx="376">
                  <c:v>1.0149254087658968</c:v>
                </c:pt>
                <c:pt idx="377">
                  <c:v>1.0198981107843279</c:v>
                </c:pt>
                <c:pt idx="378">
                  <c:v>1.024793944885307</c:v>
                </c:pt>
                <c:pt idx="379">
                  <c:v>1.0295290292626094</c:v>
                </c:pt>
                <c:pt idx="380">
                  <c:v>1.0340140272490019</c:v>
                </c:pt>
                <c:pt idx="381">
                  <c:v>1.0381563735094932</c:v>
                </c:pt>
                <c:pt idx="382">
                  <c:v>1.0418628340813292</c:v>
                </c:pt>
                <c:pt idx="383">
                  <c:v>1.0450423113125744</c:v>
                </c:pt>
                <c:pt idx="384">
                  <c:v>1.0476087907647273</c:v>
                </c:pt>
                <c:pt idx="385">
                  <c:v>1.0494843172565622</c:v>
                </c:pt>
                <c:pt idx="386">
                  <c:v>1.0506018819485059</c:v>
                </c:pt>
                <c:pt idx="387">
                  <c:v>1.0509081020163902</c:v>
                </c:pt>
                <c:pt idx="388">
                  <c:v>1.0503655791532915</c:v>
                </c:pt>
                <c:pt idx="389">
                  <c:v>1.0489548327625984</c:v>
                </c:pt>
                <c:pt idx="390">
                  <c:v>1.0466757179456248</c:v>
                </c:pt>
                <c:pt idx="391">
                  <c:v>1.0435482567183185</c:v>
                </c:pt>
                <c:pt idx="392">
                  <c:v>1.0396128326042562</c:v>
                </c:pt>
                <c:pt idx="393">
                  <c:v>1.0349297229782342</c:v>
                </c:pt>
                <c:pt idx="394">
                  <c:v>1.0295779692861653</c:v>
                </c:pt>
                <c:pt idx="395">
                  <c:v>1.023653611472201</c:v>
                </c:pt>
                <c:pt idx="396">
                  <c:v>1.0172673384945015</c:v>
                </c:pt>
                <c:pt idx="397">
                  <c:v>1.0105416306126784</c:v>
                </c:pt>
                <c:pt idx="398">
                  <c:v>1.0036074901436902</c:v>
                </c:pt>
                <c:pt idx="399">
                  <c:v>0.99660087468048753</c:v>
                </c:pt>
                <c:pt idx="400">
                  <c:v>0.9896589595625549</c:v>
                </c:pt>
                <c:pt idx="401">
                  <c:v>0.98291636408360272</c:v>
                </c:pt>
                <c:pt idx="402">
                  <c:v>0.97650147812930799</c:v>
                </c:pt>
                <c:pt idx="403">
                  <c:v>0.97053302250773088</c:v>
                </c:pt>
                <c:pt idx="404">
                  <c:v>0.96511696725299678</c:v>
                </c:pt>
                <c:pt idx="405">
                  <c:v>0.96034391798531094</c:v>
                </c:pt>
                <c:pt idx="406">
                  <c:v>0.95628706155719723</c:v>
                </c:pt>
                <c:pt idx="407">
                  <c:v>0.95300073948424013</c:v>
                </c:pt>
                <c:pt idx="408">
                  <c:v>0.95051969199562658</c:v>
                </c:pt>
                <c:pt idx="409">
                  <c:v>0.94885898803937274</c:v>
                </c:pt>
                <c:pt idx="410">
                  <c:v>0.94801462841684137</c:v>
                </c:pt>
                <c:pt idx="411">
                  <c:v>0.94796478162614184</c:v>
                </c:pt>
                <c:pt idx="412">
                  <c:v>0.94867158617079694</c:v>
                </c:pt>
                <c:pt idx="413">
                  <c:v>0.95008343018122443</c:v>
                </c:pt>
                <c:pt idx="414">
                  <c:v>0.95213760022367167</c:v>
                </c:pt>
                <c:pt idx="415">
                  <c:v>0.95476317699020297</c:v>
                </c:pt>
                <c:pt idx="416">
                  <c:v>0.95788404682363659</c:v>
                </c:pt>
                <c:pt idx="417">
                  <c:v>0.96142189514358989</c:v>
                </c:pt>
                <c:pt idx="418">
                  <c:v>0.9652990509556163</c:v>
                </c:pt>
                <c:pt idx="419">
                  <c:v>0.96944106062750734</c:v>
                </c:pt>
                <c:pt idx="420">
                  <c:v>0.97377888361973364</c:v>
                </c:pt>
                <c:pt idx="421">
                  <c:v>0.97825062222411774</c:v>
                </c:pt>
                <c:pt idx="422">
                  <c:v>0.98280272073170416</c:v>
                </c:pt>
                <c:pt idx="423">
                  <c:v>0.98739059576482646</c:v>
                </c:pt>
                <c:pt idx="424">
                  <c:v>0.99197868757063168</c:v>
                </c:pt>
                <c:pt idx="425">
                  <c:v>0.99653995059772005</c:v>
                </c:pt>
                <c:pt idx="426">
                  <c:v>1.001054829340398</c:v>
                </c:pt>
                <c:pt idx="427">
                  <c:v>1.0055097909452235</c:v>
                </c:pt>
                <c:pt idx="428">
                  <c:v>1.0098955082223331</c:v>
                </c:pt>
                <c:pt idx="429">
                  <c:v>1.0142048044289622</c:v>
                </c:pt>
                <c:pt idx="430">
                  <c:v>1.018430483622087</c:v>
                </c:pt>
                <c:pt idx="431">
                  <c:v>1.0225631768821555</c:v>
                </c:pt>
                <c:pt idx="432">
                  <c:v>1.0265893349219726</c:v>
                </c:pt>
                <c:pt idx="433">
                  <c:v>1.0304894914426208</c:v>
                </c:pt>
                <c:pt idx="434">
                  <c:v>1.0342369092975556</c:v>
                </c:pt>
                <c:pt idx="435">
                  <c:v>1.0377967035899933</c:v>
                </c:pt>
                <c:pt idx="436">
                  <c:v>1.0411255130313952</c:v>
                </c:pt>
                <c:pt idx="437">
                  <c:v>1.0441717642488189</c:v>
                </c:pt>
                <c:pt idx="438">
                  <c:v>1.0468765444497838</c:v>
                </c:pt>
                <c:pt idx="439">
                  <c:v>1.0491750672836528</c:v>
                </c:pt>
                <c:pt idx="440">
                  <c:v>1.050998686300036</c:v>
                </c:pt>
                <c:pt idx="441">
                  <c:v>1.0522773815367978</c:v>
                </c:pt>
                <c:pt idx="442">
                  <c:v>1.0529426188542943</c:v>
                </c:pt>
                <c:pt idx="443">
                  <c:v>1.0529304599360483</c:v>
                </c:pt>
                <c:pt idx="444">
                  <c:v>1.0521847844841017</c:v>
                </c:pt>
                <c:pt idx="445">
                  <c:v>1.0506604759067093</c:v>
                </c:pt>
                <c:pt idx="446">
                  <c:v>1.0483264183072274</c:v>
                </c:pt>
                <c:pt idx="447">
                  <c:v>1.0451681561134547</c:v>
                </c:pt>
                <c:pt idx="448">
                  <c:v>1.0411900781918608</c:v>
                </c:pt>
                <c:pt idx="449">
                  <c:v>1.036417005402771</c:v>
                </c:pt>
                <c:pt idx="450">
                  <c:v>1.0308950835932686</c:v>
                </c:pt>
                <c:pt idx="451">
                  <c:v>1.0246919120317319</c:v>
                </c:pt>
                <c:pt idx="452">
                  <c:v>1.0178958690598896</c:v>
                </c:pt>
                <c:pt idx="453">
                  <c:v>1.010614630880083</c:v>
                </c:pt>
                <c:pt idx="454">
                  <c:v>1.0029729143892447</c:v>
                </c:pt>
                <c:pt idx="455">
                  <c:v>0.99510950923593411</c:v>
                </c:pt>
                <c:pt idx="456">
                  <c:v>0.98717369624946383</c:v>
                </c:pt>
                <c:pt idx="457">
                  <c:v>0.97932117758911463</c:v>
                </c:pt>
                <c:pt idx="458">
                  <c:v>0.97170966706557993</c:v>
                </c:pt>
                <c:pt idx="459">
                  <c:v>0.96449430598643127</c:v>
                </c:pt>
                <c:pt idx="460">
                  <c:v>0.95782307974172698</c:v>
                </c:pt>
                <c:pt idx="461">
                  <c:v>0.95183241264892327</c:v>
                </c:pt>
                <c:pt idx="462">
                  <c:v>0.94664311313957239</c:v>
                </c:pt>
                <c:pt idx="463">
                  <c:v>0.94235682836010859</c:v>
                </c:pt>
                <c:pt idx="464">
                  <c:v>0.93905314719426292</c:v>
                </c:pt>
                <c:pt idx="465">
                  <c:v>0.93678746443811955</c:v>
                </c:pt>
                <c:pt idx="466">
                  <c:v>0.93558968750338911</c:v>
                </c:pt>
                <c:pt idx="467">
                  <c:v>0.9354638319670634</c:v>
                </c:pt>
                <c:pt idx="468">
                  <c:v>0.93638851507829424</c:v>
                </c:pt>
                <c:pt idx="469">
                  <c:v>0.93831831864136606</c:v>
                </c:pt>
                <c:pt idx="470">
                  <c:v>0.94118595621218515</c:v>
                </c:pt>
                <c:pt idx="471">
                  <c:v>0.94490514592766117</c:v>
                </c:pt>
                <c:pt idx="472">
                  <c:v>0.94937406106105882</c:v>
                </c:pt>
                <c:pt idx="473">
                  <c:v>0.95447920690003951</c:v>
                </c:pt>
                <c:pt idx="474">
                  <c:v>0.96009955585653051</c:v>
                </c:pt>
                <c:pt idx="475">
                  <c:v>0.96611076361050374</c:v>
                </c:pt>
                <c:pt idx="476">
                  <c:v>0.97238928799004243</c:v>
                </c:pt>
                <c:pt idx="477">
                  <c:v>0.97881623925375882</c:v>
                </c:pt>
                <c:pt idx="478">
                  <c:v>0.98528080515585048</c:v>
                </c:pt>
                <c:pt idx="479">
                  <c:v>0.99168311596138448</c:v>
                </c:pt>
                <c:pt idx="480">
                  <c:v>0.99793644243660196</c:v>
                </c:pt>
                <c:pt idx="481">
                  <c:v>1.0039686524716873</c:v>
                </c:pt>
                <c:pt idx="482">
                  <c:v>1.0097228878858377</c:v>
                </c:pt>
                <c:pt idx="483">
                  <c:v>1.0151574604385067</c:v>
                </c:pt>
                <c:pt idx="484">
                  <c:v>1.0202450033737909</c:v>
                </c:pt>
                <c:pt idx="485">
                  <c:v>1.024970950201433</c:v>
                </c:pt>
                <c:pt idx="486">
                  <c:v>1.0293314442024639</c:v>
                </c:pt>
                <c:pt idx="487">
                  <c:v>1.033330808831608</c:v>
                </c:pt>
                <c:pt idx="488">
                  <c:v>1.0369787295048343</c:v>
                </c:pt>
                <c:pt idx="489">
                  <c:v>1.0402873102309094</c:v>
                </c:pt>
                <c:pt idx="490">
                  <c:v>1.0432681735413971</c:v>
                </c:pt>
                <c:pt idx="491">
                  <c:v>1.0459297689340474</c:v>
                </c:pt>
                <c:pt idx="492">
                  <c:v>1.0482750437041586</c:v>
                </c:pt>
                <c:pt idx="493">
                  <c:v>1.0502996111099252</c:v>
                </c:pt>
                <c:pt idx="494">
                  <c:v>1.0519905251819446</c:v>
                </c:pt>
                <c:pt idx="495">
                  <c:v>1.0533257403419471</c:v>
                </c:pt>
                <c:pt idx="496">
                  <c:v>1.054274298812363</c:v>
                </c:pt>
                <c:pt idx="497">
                  <c:v>1.0547972512428674</c:v>
                </c:pt>
                <c:pt idx="498">
                  <c:v>1.0548492778451211</c:v>
                </c:pt>
                <c:pt idx="499">
                  <c:v>1.0543809404402757</c:v>
                </c:pt>
                <c:pt idx="500">
                  <c:v>1.053341461967636</c:v>
                </c:pt>
                <c:pt idx="501">
                  <c:v>1.0516819008256149</c:v>
                </c:pt>
                <c:pt idx="502">
                  <c:v>1.0493585643561882</c:v>
                </c:pt>
                <c:pt idx="503">
                  <c:v>1.0463364899992984</c:v>
                </c:pt>
                <c:pt idx="504">
                  <c:v>1.0425928149553947</c:v>
                </c:pt>
                <c:pt idx="505">
                  <c:v>1.0381198560472145</c:v>
                </c:pt>
                <c:pt idx="506">
                  <c:v>1.0329277309089215</c:v>
                </c:pt>
                <c:pt idx="507">
                  <c:v>1.0270463692915395</c:v>
                </c:pt>
                <c:pt idx="508">
                  <c:v>1.0205267884049969</c:v>
                </c:pt>
                <c:pt idx="509">
                  <c:v>1.0134415377117734</c:v>
                </c:pt>
                <c:pt idx="510">
                  <c:v>1.0058842550261569</c:v>
                </c:pt>
                <c:pt idx="511">
                  <c:v>0.9979683154997776</c:v>
                </c:pt>
                <c:pt idx="512">
                  <c:v>0.98982459626094044</c:v>
                </c:pt>
                <c:pt idx="513">
                  <c:v>0.98159842021780852</c:v>
                </c:pt>
                <c:pt idx="514">
                  <c:v>0.97344578093289669</c:v>
                </c:pt>
                <c:pt idx="515">
                  <c:v>0.96552898472850501</c:v>
                </c:pt>
                <c:pt idx="516">
                  <c:v>0.95801187466762472</c:v>
                </c:pt>
                <c:pt idx="517">
                  <c:v>0.9510548224110662</c:v>
                </c:pt>
                <c:pt idx="518">
                  <c:v>0.94480968714110891</c:v>
                </c:pt>
                <c:pt idx="519">
                  <c:v>0.93941494509836787</c:v>
                </c:pt>
                <c:pt idx="520">
                  <c:v>0.93499118854465324</c:v>
                </c:pt>
                <c:pt idx="521">
                  <c:v>0.93163717929983014</c:v>
                </c:pt>
                <c:pt idx="522">
                  <c:v>0.92942661998235188</c:v>
                </c:pt>
                <c:pt idx="523">
                  <c:v>0.92840577667383595</c:v>
                </c:pt>
                <c:pt idx="524">
                  <c:v>0.9285920512391046</c:v>
                </c:pt>
                <c:pt idx="525">
                  <c:v>0.929973561558332</c:v>
                </c:pt>
                <c:pt idx="526">
                  <c:v>0.9325097452754082</c:v>
                </c:pt>
                <c:pt idx="527">
                  <c:v>0.93613295927078233</c:v>
                </c:pt>
                <c:pt idx="528">
                  <c:v>0.94075100490218477</c:v>
                </c:pt>
                <c:pt idx="529">
                  <c:v>0.94625047004232521</c:v>
                </c:pt>
                <c:pt idx="530">
                  <c:v>0.95250074485631653</c:v>
                </c:pt>
                <c:pt idx="531">
                  <c:v>0.95935854065388182</c:v>
                </c:pt>
                <c:pt idx="532">
                  <c:v>0.96667272127411352</c:v>
                </c:pt>
                <c:pt idx="533">
                  <c:v>0.97428924520850224</c:v>
                </c:pt>
                <c:pt idx="534">
                  <c:v>0.98205601453530533</c:v>
                </c:pt>
                <c:pt idx="535">
                  <c:v>0.98982743379801352</c:v>
                </c:pt>
                <c:pt idx="536">
                  <c:v>0.99746849785577918</c:v>
                </c:pt>
                <c:pt idx="537">
                  <c:v>1.0048582517023528</c:v>
                </c:pt>
                <c:pt idx="538">
                  <c:v>1.011892496149575</c:v>
                </c:pt>
                <c:pt idx="539">
                  <c:v>1.0184856496450156</c:v>
                </c:pt>
                <c:pt idx="540">
                  <c:v>1.0245717166245374</c:v>
                </c:pt>
                <c:pt idx="541">
                  <c:v>1.0301043548079059</c:v>
                </c:pt>
                <c:pt idx="542">
                  <c:v>1.0350560757567266</c:v>
                </c:pt>
                <c:pt idx="543">
                  <c:v>1.0394166528720494</c:v>
                </c:pt>
                <c:pt idx="544">
                  <c:v>1.0431908469518953</c:v>
                </c:pt>
                <c:pt idx="545">
                  <c:v>1.0463955897880353</c:v>
                </c:pt>
                <c:pt idx="546">
                  <c:v>1.0490567896495606</c:v>
                </c:pt>
                <c:pt idx="547">
                  <c:v>1.0512059378083756</c:v>
                </c:pt>
                <c:pt idx="548">
                  <c:v>1.0528767018170921</c:v>
                </c:pt>
                <c:pt idx="549">
                  <c:v>1.05410168878037</c:v>
                </c:pt>
                <c:pt idx="550">
                  <c:v>1.0549095505178365</c:v>
                </c:pt>
                <c:pt idx="551">
                  <c:v>1.05532258287466</c:v>
                </c:pt>
                <c:pt idx="552">
                  <c:v>1.0553549444589441</c:v>
                </c:pt>
                <c:pt idx="553">
                  <c:v>1.0550115870864982</c:v>
                </c:pt>
                <c:pt idx="554">
                  <c:v>1.0542879527889775</c:v>
                </c:pt>
                <c:pt idx="555">
                  <c:v>1.0531704521967318</c:v>
                </c:pt>
                <c:pt idx="556">
                  <c:v>1.0516376983713152</c:v>
                </c:pt>
                <c:pt idx="557">
                  <c:v>1.0496624306949551</c:v>
                </c:pt>
                <c:pt idx="558">
                  <c:v>1.0472140271255963</c:v>
                </c:pt>
                <c:pt idx="559">
                  <c:v>1.0442614717449037</c:v>
                </c:pt>
                <c:pt idx="560">
                  <c:v>1.0407766195795991</c:v>
                </c:pt>
                <c:pt idx="561">
                  <c:v>1.0367375833734611</c:v>
                </c:pt>
                <c:pt idx="562">
                  <c:v>1.0321320581782294</c:v>
                </c:pt>
                <c:pt idx="563">
                  <c:v>1.0269603997611298</c:v>
                </c:pt>
                <c:pt idx="564">
                  <c:v>1.021238281919624</c:v>
                </c:pt>
                <c:pt idx="565">
                  <c:v>1.0149987754462846</c:v>
                </c:pt>
                <c:pt idx="566">
                  <c:v>1.0082937168932855</c:v>
                </c:pt>
                <c:pt idx="567">
                  <c:v>1.0011942672698659</c:v>
                </c:pt>
                <c:pt idx="568">
                  <c:v>0.99379059788091129</c:v>
                </c:pt>
                <c:pt idx="569">
                  <c:v>0.98619068095091456</c:v>
                </c:pt>
                <c:pt idx="570">
                  <c:v>0.97851820458307515</c:v>
                </c:pt>
                <c:pt idx="571">
                  <c:v>0.97090967301728415</c:v>
                </c:pt>
                <c:pt idx="572">
                  <c:v>0.9635107921281153</c:v>
                </c:pt>
                <c:pt idx="573">
                  <c:v>0.95647227481625097</c:v>
                </c:pt>
                <c:pt idx="574">
                  <c:v>0.94994522975637385</c:v>
                </c:pt>
                <c:pt idx="575">
                  <c:v>0.94407631851424378</c:v>
                </c:pt>
                <c:pt idx="576">
                  <c:v>0.93900287930881832</c:v>
                </c:pt>
                <c:pt idx="577">
                  <c:v>0.93484822003633639</c:v>
                </c:pt>
                <c:pt idx="578">
                  <c:v>0.93171727836517171</c:v>
                </c:pt>
                <c:pt idx="579">
                  <c:v>0.92969283295564287</c:v>
                </c:pt>
                <c:pt idx="580">
                  <c:v>0.92883242777130437</c:v>
                </c:pt>
                <c:pt idx="581">
                  <c:v>0.92916614202820658</c:v>
                </c:pt>
                <c:pt idx="582">
                  <c:v>0.93069530291485403</c:v>
                </c:pt>
                <c:pt idx="583">
                  <c:v>0.93339219842140086</c:v>
                </c:pt>
                <c:pt idx="584">
                  <c:v>0.9372008052558678</c:v>
                </c:pt>
                <c:pt idx="585">
                  <c:v>0.94203850382509757</c:v>
                </c:pt>
                <c:pt idx="586">
                  <c:v>0.94779871057312237</c:v>
                </c:pt>
                <c:pt idx="587">
                  <c:v>0.95435431948513849</c:v>
                </c:pt>
                <c:pt idx="588">
                  <c:v>0.96156181101708837</c:v>
                </c:pt>
                <c:pt idx="589">
                  <c:v>0.96926585959756106</c:v>
                </c:pt>
                <c:pt idx="590">
                  <c:v>0.97730425137067178</c:v>
                </c:pt>
                <c:pt idx="591">
                  <c:v>0.98551291284581899</c:v>
                </c:pt>
                <c:pt idx="592">
                  <c:v>0.99373084904254605</c:v>
                </c:pt>
                <c:pt idx="593">
                  <c:v>1.0018047965985797</c:v>
                </c:pt>
                <c:pt idx="594">
                  <c:v>1.0095934127705275</c:v>
                </c:pt>
                <c:pt idx="595">
                  <c:v>1.0169708445261332</c:v>
                </c:pt>
                <c:pt idx="596">
                  <c:v>1.023829551880066</c:v>
                </c:pt>
                <c:pt idx="597">
                  <c:v>1.0300822948312562</c:v>
                </c:pt>
                <c:pt idx="598">
                  <c:v>1.0356632320614141</c:v>
                </c:pt>
                <c:pt idx="599">
                  <c:v>1.040528120133049</c:v>
                </c:pt>
                <c:pt idx="600">
                  <c:v>1.0446536423996617</c:v>
                </c:pt>
                <c:pt idx="601">
                  <c:v>1.0480359353436075</c:v>
                </c:pt>
                <c:pt idx="602">
                  <c:v>1.050688414831066</c:v>
                </c:pt>
                <c:pt idx="603">
                  <c:v>1.0526390342449972</c:v>
                </c:pt>
                <c:pt idx="604">
                  <c:v>1.0539271293148484</c:v>
                </c:pt>
                <c:pt idx="605">
                  <c:v>1.0546000197110168</c:v>
                </c:pt>
                <c:pt idx="606">
                  <c:v>1.0547095444830801</c:v>
                </c:pt>
                <c:pt idx="607">
                  <c:v>1.0543087069522794</c:v>
                </c:pt>
                <c:pt idx="608">
                  <c:v>1.0534485948795091</c:v>
                </c:pt>
                <c:pt idx="609">
                  <c:v>1.0521757241667091</c:v>
                </c:pt>
                <c:pt idx="610">
                  <c:v>1.0505299299193647</c:v>
                </c:pt>
                <c:pt idx="611">
                  <c:v>1.0485428986237169</c:v>
                </c:pt>
                <c:pt idx="612">
                  <c:v>1.0462374009525686</c:v>
                </c:pt>
                <c:pt idx="613">
                  <c:v>1.0436272479727979</c:v>
                </c:pt>
                <c:pt idx="614">
                  <c:v>1.0407179560541353</c:v>
                </c:pt>
                <c:pt idx="615">
                  <c:v>1.0375080693657701</c:v>
                </c:pt>
                <c:pt idx="616">
                  <c:v>1.0339910552226286</c:v>
                </c:pt>
                <c:pt idx="617">
                  <c:v>1.0301576582953704</c:v>
                </c:pt>
                <c:pt idx="618">
                  <c:v>1.0259985761964776</c:v>
                </c:pt>
                <c:pt idx="619">
                  <c:v>1.0215073022912993</c:v>
                </c:pt>
                <c:pt idx="620">
                  <c:v>1.0166829725210667</c:v>
                </c:pt>
                <c:pt idx="621">
                  <c:v>1.0115330519633012</c:v>
                </c:pt>
                <c:pt idx="622">
                  <c:v>1.006075703818444</c:v>
                </c:pt>
                <c:pt idx="623">
                  <c:v>1.0003416981405922</c:v>
                </c:pt>
                <c:pt idx="624">
                  <c:v>0.99437573921381694</c:v>
                </c:pt>
                <c:pt idx="625">
                  <c:v>0.98823711797265024</c:v>
                </c:pt>
                <c:pt idx="626">
                  <c:v>0.98199962796856755</c:v>
                </c:pt>
                <c:pt idx="627">
                  <c:v>0.97575071856993711</c:v>
                </c:pt>
                <c:pt idx="628">
                  <c:v>0.96958989569570031</c:v>
                </c:pt>
                <c:pt idx="629">
                  <c:v>0.96362641670156168</c:v>
                </c:pt>
                <c:pt idx="630">
                  <c:v>0.95797636036673139</c:v>
                </c:pt>
                <c:pt idx="631">
                  <c:v>0.95275918366856605</c:v>
                </c:pt>
                <c:pt idx="632">
                  <c:v>0.94809390275800676</c:v>
                </c:pt>
                <c:pt idx="633">
                  <c:v>0.94409505507146763</c:v>
                </c:pt>
                <c:pt idx="634">
                  <c:v>0.94086861194076654</c:v>
                </c:pt>
                <c:pt idx="635">
                  <c:v>0.93850801582520404</c:v>
                </c:pt>
                <c:pt idx="636">
                  <c:v>0.93709051318151759</c:v>
                </c:pt>
                <c:pt idx="637">
                  <c:v>0.93667394316018726</c:v>
                </c:pt>
                <c:pt idx="638">
                  <c:v>0.9372941242779641</c:v>
                </c:pt>
                <c:pt idx="639">
                  <c:v>0.93896295679995267</c:v>
                </c:pt>
                <c:pt idx="640">
                  <c:v>0.94166732889104221</c:v>
                </c:pt>
                <c:pt idx="641">
                  <c:v>0.94536888102123751</c:v>
                </c:pt>
                <c:pt idx="642">
                  <c:v>0.95000464715416377</c:v>
                </c:pt>
                <c:pt idx="643">
                  <c:v>0.95548855453742654</c:v>
                </c:pt>
                <c:pt idx="644">
                  <c:v>0.96171372809044753</c:v>
                </c:pt>
                <c:pt idx="645">
                  <c:v>0.96855551204577528</c:v>
                </c:pt>
                <c:pt idx="646">
                  <c:v>0.97587509211008905</c:v>
                </c:pt>
                <c:pt idx="647">
                  <c:v>0.98352357725269235</c:v>
                </c:pt>
                <c:pt idx="648">
                  <c:v>0.99134638233061101</c:v>
                </c:pt>
                <c:pt idx="649">
                  <c:v>0.99918774186400328</c:v>
                </c:pt>
                <c:pt idx="650">
                  <c:v>1.0068951817974066</c:v>
                </c:pt>
                <c:pt idx="651">
                  <c:v>1.0143237801037597</c:v>
                </c:pt>
                <c:pt idx="652">
                  <c:v>1.0213400583468439</c:v>
                </c:pt>
                <c:pt idx="653">
                  <c:v>1.0278253642341175</c:v>
                </c:pt>
                <c:pt idx="654">
                  <c:v>1.0336786288875786</c:v>
                </c:pt>
                <c:pt idx="655">
                  <c:v>1.0388184109121477</c:v>
                </c:pt>
                <c:pt idx="656">
                  <c:v>1.0431841710250846</c:v>
                </c:pt>
                <c:pt idx="657">
                  <c:v>1.046736754572877</c:v>
                </c:pt>
                <c:pt idx="658">
                  <c:v>1.0494580931800346</c:v>
                </c:pt>
                <c:pt idx="659">
                  <c:v>1.0513501695321357</c:v>
                </c:pt>
                <c:pt idx="660">
                  <c:v>1.0524333194463664</c:v>
                </c:pt>
                <c:pt idx="661">
                  <c:v>1.0527439716210718</c:v>
                </c:pt>
                <c:pt idx="662">
                  <c:v>1.0523319466685208</c:v>
                </c:pt>
                <c:pt idx="663">
                  <c:v>1.0512574523538545</c:v>
                </c:pt>
                <c:pt idx="664">
                  <c:v>1.0495879207986303</c:v>
                </c:pt>
                <c:pt idx="665">
                  <c:v>1.0473948354725999</c:v>
                </c:pt>
                <c:pt idx="666">
                  <c:v>1.0447506911177962</c:v>
                </c:pt>
                <c:pt idx="667">
                  <c:v>1.0417262186549039</c:v>
                </c:pt>
                <c:pt idx="668">
                  <c:v>1.0383879902323858</c:v>
                </c:pt>
                <c:pt idx="669">
                  <c:v>1.0347964977656234</c:v>
                </c:pt>
                <c:pt idx="670">
                  <c:v>1.0310047726625902</c:v>
                </c:pt>
                <c:pt idx="671">
                  <c:v>1.0270575861866096</c:v>
                </c:pt>
                <c:pt idx="672">
                  <c:v>1.022991240411147</c:v>
                </c:pt>
                <c:pt idx="673">
                  <c:v>1.0188339303585987</c:v>
                </c:pt>
                <c:pt idx="674">
                  <c:v>1.014606630039939</c:v>
                </c:pt>
                <c:pt idx="675">
                  <c:v>1.0103244299965382</c:v>
                </c:pt>
                <c:pt idx="676">
                  <c:v>1.0059982327124761</c:v>
                </c:pt>
                <c:pt idx="677">
                  <c:v>1.0016366958508904</c:v>
                </c:pt>
                <c:pt idx="678">
                  <c:v>0.99724830236713546</c:v>
                </c:pt>
                <c:pt idx="679">
                  <c:v>0.99284343160684341</c:v>
                </c:pt>
                <c:pt idx="680">
                  <c:v>0.98843630666341098</c:v>
                </c:pt>
                <c:pt idx="681">
                  <c:v>0.98404670042903664</c:v>
                </c:pt>
                <c:pt idx="682">
                  <c:v>0.97970129552681173</c:v>
                </c:pt>
                <c:pt idx="683">
                  <c:v>0.97543461101639539</c:v>
                </c:pt>
                <c:pt idx="684">
                  <c:v>0.97128943055321593</c:v>
                </c:pt>
                <c:pt idx="685">
                  <c:v>0.96731669151222022</c:v>
                </c:pt>
                <c:pt idx="686">
                  <c:v>0.9635748212892089</c:v>
                </c:pt>
                <c:pt idx="687">
                  <c:v>0.9601285343249546</c:v>
                </c:pt>
                <c:pt idx="688">
                  <c:v>0.95704713009815012</c:v>
                </c:pt>
                <c:pt idx="689">
                  <c:v>0.95440235718549704</c:v>
                </c:pt>
                <c:pt idx="690">
                  <c:v>0.9522659303654758</c:v>
                </c:pt>
                <c:pt idx="691">
                  <c:v>0.95070680566742316</c:v>
                </c:pt>
                <c:pt idx="692">
                  <c:v>0.94978833144560582</c:v>
                </c:pt>
                <c:pt idx="693">
                  <c:v>0.94956540141448176</c:v>
                </c:pt>
                <c:pt idx="694">
                  <c:v>0.95008173778550797</c:v>
                </c:pt>
                <c:pt idx="695">
                  <c:v>0.95136742912019245</c:v>
                </c:pt>
                <c:pt idx="696">
                  <c:v>0.95343683843704086</c:v>
                </c:pt>
                <c:pt idx="697">
                  <c:v>0.95628698290314973</c:v>
                </c:pt>
                <c:pt idx="698">
                  <c:v>0.95989646775042425</c:v>
                </c:pt>
                <c:pt idx="699">
                  <c:v>0.96422503471658227</c:v>
                </c:pt>
                <c:pt idx="700">
                  <c:v>0.96921376031307871</c:v>
                </c:pt>
                <c:pt idx="701">
                  <c:v>0.97478591265984071</c:v>
                </c:pt>
                <c:pt idx="702">
                  <c:v>0.98084844865789367</c:v>
                </c:pt>
                <c:pt idx="703">
                  <c:v>0.98729410705311627</c:v>
                </c:pt>
                <c:pt idx="704">
                  <c:v>0.99400402859962689</c:v>
                </c:pt>
                <c:pt idx="705">
                  <c:v>1.000850813081791</c:v>
                </c:pt>
                <c:pt idx="706">
                  <c:v>1.0077019052946123</c:v>
                </c:pt>
                <c:pt idx="707">
                  <c:v>1.0144231889291859</c:v>
                </c:pt>
                <c:pt idx="708">
                  <c:v>1.0208826591855338</c:v>
                </c:pt>
                <c:pt idx="709">
                  <c:v>1.0269540421344101</c:v>
                </c:pt>
                <c:pt idx="710">
                  <c:v>1.0325202314447244</c:v>
                </c:pt>
                <c:pt idx="711">
                  <c:v>1.0374764209191263</c:v>
                </c:pt>
                <c:pt idx="712">
                  <c:v>1.0417328239586847</c:v>
                </c:pt>
                <c:pt idx="713">
                  <c:v>1.0452168880238353</c:v>
                </c:pt>
                <c:pt idx="714">
                  <c:v>1.0478749326204426</c:v>
                </c:pt>
                <c:pt idx="715">
                  <c:v>1.0496731624214435</c:v>
                </c:pt>
                <c:pt idx="716">
                  <c:v>1.0505980318468107</c:v>
                </c:pt>
                <c:pt idx="717">
                  <c:v>1.0506559627192957</c:v>
                </c:pt>
                <c:pt idx="718">
                  <c:v>1.0498724414360401</c:v>
                </c:pt>
                <c:pt idx="719">
                  <c:v>1.0482905454248634</c:v>
                </c:pt>
                <c:pt idx="720">
                  <c:v>1.0459689695463827</c:v>
                </c:pt>
                <c:pt idx="721">
                  <c:v>1.0429796407322369</c:v>
                </c:pt>
                <c:pt idx="722">
                  <c:v>1.0394050228384184</c:v>
                </c:pt>
                <c:pt idx="723">
                  <c:v>1.0353352229396486</c:v>
                </c:pt>
                <c:pt idx="724">
                  <c:v>1.0308650147891383</c:v>
                </c:pt>
                <c:pt idx="725">
                  <c:v>1.0260908948137304</c:v>
                </c:pt>
                <c:pt idx="726">
                  <c:v>1.0211082809113181</c:v>
                </c:pt>
                <c:pt idx="727">
                  <c:v>1.0160089547634796</c:v>
                </c:pt>
                <c:pt idx="728">
                  <c:v>1.0108788348565929</c:v>
                </c:pt>
                <c:pt idx="729">
                  <c:v>1.0057961505579598</c:v>
                </c:pt>
                <c:pt idx="730">
                  <c:v>1.0008300681948961</c:v>
                </c:pt>
                <c:pt idx="731">
                  <c:v>0.9960397989983012</c:v>
                </c:pt>
                <c:pt idx="732">
                  <c:v>0.99147419692686545</c:v>
                </c:pt>
              </c:numCache>
            </c:numRef>
          </c:yVal>
          <c:smooth val="1"/>
          <c:extLst>
            <c:ext xmlns:c16="http://schemas.microsoft.com/office/drawing/2014/chart" uri="{C3380CC4-5D6E-409C-BE32-E72D297353CC}">
              <c16:uniqueId val="{00000005-7669-2440-88F2-44508ED650C9}"/>
            </c:ext>
          </c:extLst>
        </c:ser>
        <c:dLbls>
          <c:showLegendKey val="0"/>
          <c:showVal val="0"/>
          <c:showCatName val="0"/>
          <c:showSerName val="0"/>
          <c:showPercent val="0"/>
          <c:showBubbleSize val="0"/>
        </c:dLbls>
        <c:axId val="1013843919"/>
        <c:axId val="1013563103"/>
      </c:scatterChart>
      <c:valAx>
        <c:axId val="1013843919"/>
        <c:scaling>
          <c:orientation val="minMax"/>
          <c:max val="366"/>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Day</a:t>
                </a:r>
                <a:r>
                  <a:rPr lang="en-GB" baseline="0"/>
                  <a:t> number</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013563103"/>
        <c:crosses val="autoZero"/>
        <c:crossBetween val="midCat"/>
        <c:majorUnit val="30"/>
      </c:valAx>
      <c:valAx>
        <c:axId val="1013563103"/>
        <c:scaling>
          <c:orientation val="minMax"/>
          <c:min val="0.8"/>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01384391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jp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8" Type="http://schemas.openxmlformats.org/officeDocument/2006/relationships/image" Target="../media/image12.jpeg"/><Relationship Id="rId13" Type="http://schemas.openxmlformats.org/officeDocument/2006/relationships/image" Target="../media/image17.jpeg"/><Relationship Id="rId3" Type="http://schemas.openxmlformats.org/officeDocument/2006/relationships/image" Target="../media/image7.jpeg"/><Relationship Id="rId7" Type="http://schemas.openxmlformats.org/officeDocument/2006/relationships/image" Target="../media/image11.jpeg"/><Relationship Id="rId12" Type="http://schemas.openxmlformats.org/officeDocument/2006/relationships/image" Target="../media/image16.jpeg"/><Relationship Id="rId2" Type="http://schemas.openxmlformats.org/officeDocument/2006/relationships/image" Target="../media/image6.jpeg"/><Relationship Id="rId1" Type="http://schemas.openxmlformats.org/officeDocument/2006/relationships/image" Target="../media/image5.gif"/><Relationship Id="rId6" Type="http://schemas.openxmlformats.org/officeDocument/2006/relationships/image" Target="../media/image10.jpeg"/><Relationship Id="rId11" Type="http://schemas.openxmlformats.org/officeDocument/2006/relationships/image" Target="../media/image15.jpeg"/><Relationship Id="rId5" Type="http://schemas.openxmlformats.org/officeDocument/2006/relationships/image" Target="../media/image9.jpeg"/><Relationship Id="rId15" Type="http://schemas.openxmlformats.org/officeDocument/2006/relationships/image" Target="../media/image19.gif"/><Relationship Id="rId10" Type="http://schemas.openxmlformats.org/officeDocument/2006/relationships/image" Target="../media/image14.jpeg"/><Relationship Id="rId4" Type="http://schemas.openxmlformats.org/officeDocument/2006/relationships/image" Target="../media/image8.jpeg"/><Relationship Id="rId9" Type="http://schemas.openxmlformats.org/officeDocument/2006/relationships/image" Target="../media/image13.jpeg"/><Relationship Id="rId14" Type="http://schemas.openxmlformats.org/officeDocument/2006/relationships/image" Target="../media/image1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1.jpg"/><Relationship Id="rId1" Type="http://schemas.openxmlformats.org/officeDocument/2006/relationships/image" Target="../media/image20.jpg"/></Relationships>
</file>

<file path=xl/drawings/drawing1.xml><?xml version="1.0" encoding="utf-8"?>
<xdr:wsDr xmlns:xdr="http://schemas.openxmlformats.org/drawingml/2006/spreadsheetDrawing" xmlns:a="http://schemas.openxmlformats.org/drawingml/2006/main">
  <xdr:twoCellAnchor editAs="oneCell">
    <xdr:from>
      <xdr:col>2</xdr:col>
      <xdr:colOff>622300</xdr:colOff>
      <xdr:row>45</xdr:row>
      <xdr:rowOff>101600</xdr:rowOff>
    </xdr:from>
    <xdr:to>
      <xdr:col>8</xdr:col>
      <xdr:colOff>838200</xdr:colOff>
      <xdr:row>55</xdr:row>
      <xdr:rowOff>12700</xdr:rowOff>
    </xdr:to>
    <xdr:pic>
      <xdr:nvPicPr>
        <xdr:cNvPr id="3" name="Picture 2">
          <a:hlinkClick xmlns:r="http://schemas.openxmlformats.org/officeDocument/2006/relationships" r:id="rId1"/>
          <a:extLst>
            <a:ext uri="{FF2B5EF4-FFF2-40B4-BE49-F238E27FC236}">
              <a16:creationId xmlns:a16="http://schemas.microsoft.com/office/drawing/2014/main" id="{A7ECC9ED-6CAA-A177-1B8B-D12247A34058}"/>
            </a:ext>
          </a:extLst>
        </xdr:cNvPr>
        <xdr:cNvPicPr>
          <a:picLocks noChangeAspect="1"/>
        </xdr:cNvPicPr>
      </xdr:nvPicPr>
      <xdr:blipFill>
        <a:blip xmlns:r="http://schemas.openxmlformats.org/officeDocument/2006/relationships" r:embed="rId2"/>
        <a:stretch>
          <a:fillRect/>
        </a:stretch>
      </xdr:blipFill>
      <xdr:spPr>
        <a:xfrm>
          <a:off x="2311400" y="10972800"/>
          <a:ext cx="5397500" cy="1943100"/>
        </a:xfrm>
        <a:prstGeom prst="rect">
          <a:avLst/>
        </a:prstGeom>
      </xdr:spPr>
    </xdr:pic>
    <xdr:clientData/>
  </xdr:twoCellAnchor>
  <xdr:twoCellAnchor editAs="oneCell">
    <xdr:from>
      <xdr:col>15</xdr:col>
      <xdr:colOff>0</xdr:colOff>
      <xdr:row>19</xdr:row>
      <xdr:rowOff>0</xdr:rowOff>
    </xdr:from>
    <xdr:to>
      <xdr:col>15</xdr:col>
      <xdr:colOff>304800</xdr:colOff>
      <xdr:row>20</xdr:row>
      <xdr:rowOff>101600</xdr:rowOff>
    </xdr:to>
    <xdr:sp macro="" textlink="">
      <xdr:nvSpPr>
        <xdr:cNvPr id="1025" name="AutoShape 1" descr="Astro Bob: Happy aphelion! You've finally arrived on the far side - Duluth  News Tribune | News, weather, and sports from Duluth, Minnesota">
          <a:extLst>
            <a:ext uri="{FF2B5EF4-FFF2-40B4-BE49-F238E27FC236}">
              <a16:creationId xmlns:a16="http://schemas.microsoft.com/office/drawing/2014/main" id="{817BFCBE-CE71-A526-17A4-82D4C1ED3934}"/>
            </a:ext>
          </a:extLst>
        </xdr:cNvPr>
        <xdr:cNvSpPr>
          <a:spLocks noChangeAspect="1" noChangeArrowheads="1"/>
        </xdr:cNvSpPr>
      </xdr:nvSpPr>
      <xdr:spPr bwMode="auto">
        <a:xfrm>
          <a:off x="12763500" y="396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23</xdr:row>
      <xdr:rowOff>0</xdr:rowOff>
    </xdr:from>
    <xdr:to>
      <xdr:col>13</xdr:col>
      <xdr:colOff>304800</xdr:colOff>
      <xdr:row>24</xdr:row>
      <xdr:rowOff>101600</xdr:rowOff>
    </xdr:to>
    <xdr:sp macro="" textlink="">
      <xdr:nvSpPr>
        <xdr:cNvPr id="1026" name="AutoShape 2" descr="Astro Bob: Happy aphelion! You've finally arrived on the far side - Duluth  News Tribune | News, weather, and sports from Duluth, Minnesota">
          <a:extLst>
            <a:ext uri="{FF2B5EF4-FFF2-40B4-BE49-F238E27FC236}">
              <a16:creationId xmlns:a16="http://schemas.microsoft.com/office/drawing/2014/main" id="{D6EDAA29-CCCF-FC75-089B-0725DC1A510C}"/>
            </a:ext>
          </a:extLst>
        </xdr:cNvPr>
        <xdr:cNvSpPr>
          <a:spLocks noChangeAspect="1" noChangeArrowheads="1"/>
        </xdr:cNvSpPr>
      </xdr:nvSpPr>
      <xdr:spPr bwMode="auto">
        <a:xfrm>
          <a:off x="11112500" y="477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673100</xdr:colOff>
      <xdr:row>17</xdr:row>
      <xdr:rowOff>63501</xdr:rowOff>
    </xdr:from>
    <xdr:to>
      <xdr:col>9</xdr:col>
      <xdr:colOff>685800</xdr:colOff>
      <xdr:row>37</xdr:row>
      <xdr:rowOff>174669</xdr:rowOff>
    </xdr:to>
    <xdr:pic>
      <xdr:nvPicPr>
        <xdr:cNvPr id="6" name="Picture 5">
          <a:extLst>
            <a:ext uri="{FF2B5EF4-FFF2-40B4-BE49-F238E27FC236}">
              <a16:creationId xmlns:a16="http://schemas.microsoft.com/office/drawing/2014/main" id="{B8124E52-E308-33B6-0972-46FBD9F7DF52}"/>
            </a:ext>
          </a:extLst>
        </xdr:cNvPr>
        <xdr:cNvPicPr>
          <a:picLocks noChangeAspect="1"/>
        </xdr:cNvPicPr>
      </xdr:nvPicPr>
      <xdr:blipFill>
        <a:blip xmlns:r="http://schemas.openxmlformats.org/officeDocument/2006/relationships" r:embed="rId3"/>
        <a:stretch>
          <a:fillRect/>
        </a:stretch>
      </xdr:blipFill>
      <xdr:spPr>
        <a:xfrm>
          <a:off x="1498600" y="3619501"/>
          <a:ext cx="6921500" cy="41751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63500</xdr:colOff>
      <xdr:row>3</xdr:row>
      <xdr:rowOff>139700</xdr:rowOff>
    </xdr:from>
    <xdr:to>
      <xdr:col>28</xdr:col>
      <xdr:colOff>33734</xdr:colOff>
      <xdr:row>6</xdr:row>
      <xdr:rowOff>161198</xdr:rowOff>
    </xdr:to>
    <xdr:pic>
      <xdr:nvPicPr>
        <xdr:cNvPr id="2" name="Picture 1">
          <a:extLst>
            <a:ext uri="{FF2B5EF4-FFF2-40B4-BE49-F238E27FC236}">
              <a16:creationId xmlns:a16="http://schemas.microsoft.com/office/drawing/2014/main" id="{04A7D627-ACCE-B042-8FA9-B4E9362A051D}"/>
            </a:ext>
          </a:extLst>
        </xdr:cNvPr>
        <xdr:cNvPicPr>
          <a:picLocks noChangeAspect="1"/>
        </xdr:cNvPicPr>
      </xdr:nvPicPr>
      <xdr:blipFill>
        <a:blip xmlns:r="http://schemas.openxmlformats.org/officeDocument/2006/relationships" r:embed="rId1"/>
        <a:stretch>
          <a:fillRect/>
        </a:stretch>
      </xdr:blipFill>
      <xdr:spPr>
        <a:xfrm>
          <a:off x="24422100" y="787400"/>
          <a:ext cx="3272234" cy="656498"/>
        </a:xfrm>
        <a:prstGeom prst="rect">
          <a:avLst/>
        </a:prstGeom>
        <a:ln>
          <a:solidFill>
            <a:schemeClr val="tx1"/>
          </a:solidFill>
        </a:ln>
      </xdr:spPr>
    </xdr:pic>
    <xdr:clientData/>
  </xdr:twoCellAnchor>
  <xdr:twoCellAnchor editAs="oneCell">
    <xdr:from>
      <xdr:col>24</xdr:col>
      <xdr:colOff>63500</xdr:colOff>
      <xdr:row>10</xdr:row>
      <xdr:rowOff>139700</xdr:rowOff>
    </xdr:from>
    <xdr:to>
      <xdr:col>39</xdr:col>
      <xdr:colOff>461244</xdr:colOff>
      <xdr:row>27</xdr:row>
      <xdr:rowOff>12700</xdr:rowOff>
    </xdr:to>
    <xdr:pic>
      <xdr:nvPicPr>
        <xdr:cNvPr id="3" name="Picture 2">
          <a:extLst>
            <a:ext uri="{FF2B5EF4-FFF2-40B4-BE49-F238E27FC236}">
              <a16:creationId xmlns:a16="http://schemas.microsoft.com/office/drawing/2014/main" id="{6C0CE039-35D4-2F4D-BE74-B93CCDB9FE34}"/>
            </a:ext>
          </a:extLst>
        </xdr:cNvPr>
        <xdr:cNvPicPr>
          <a:picLocks noChangeAspect="1"/>
        </xdr:cNvPicPr>
      </xdr:nvPicPr>
      <xdr:blipFill>
        <a:blip xmlns:r="http://schemas.openxmlformats.org/officeDocument/2006/relationships" r:embed="rId2"/>
        <a:stretch>
          <a:fillRect/>
        </a:stretch>
      </xdr:blipFill>
      <xdr:spPr>
        <a:xfrm>
          <a:off x="24803100" y="2247900"/>
          <a:ext cx="12780244" cy="3327400"/>
        </a:xfrm>
        <a:prstGeom prst="rect">
          <a:avLst/>
        </a:prstGeom>
        <a:ln>
          <a:solidFill>
            <a:schemeClr val="tx1"/>
          </a:solidFill>
        </a:ln>
      </xdr:spPr>
    </xdr:pic>
    <xdr:clientData/>
  </xdr:twoCellAnchor>
  <xdr:twoCellAnchor>
    <xdr:from>
      <xdr:col>1</xdr:col>
      <xdr:colOff>12700</xdr:colOff>
      <xdr:row>10</xdr:row>
      <xdr:rowOff>50800</xdr:rowOff>
    </xdr:from>
    <xdr:to>
      <xdr:col>13</xdr:col>
      <xdr:colOff>1016000</xdr:colOff>
      <xdr:row>39</xdr:row>
      <xdr:rowOff>63500</xdr:rowOff>
    </xdr:to>
    <xdr:graphicFrame macro="">
      <xdr:nvGraphicFramePr>
        <xdr:cNvPr id="4" name="Chart 3">
          <a:extLst>
            <a:ext uri="{FF2B5EF4-FFF2-40B4-BE49-F238E27FC236}">
              <a16:creationId xmlns:a16="http://schemas.microsoft.com/office/drawing/2014/main" id="{7554432D-B19A-0157-021B-CD763D45D1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0</xdr:row>
      <xdr:rowOff>0</xdr:rowOff>
    </xdr:from>
    <xdr:ext cx="2438400" cy="2311400"/>
    <xdr:pic>
      <xdr:nvPicPr>
        <xdr:cNvPr id="2" name="Picture 11" descr="http://lepmfi.gsfc.nasa.gov/mfi/lepedu/siteimg/all_planets.gif" hidden="1">
          <a:extLst>
            <a:ext uri="{FF2B5EF4-FFF2-40B4-BE49-F238E27FC236}">
              <a16:creationId xmlns:a16="http://schemas.microsoft.com/office/drawing/2014/main" id="{0D1445AD-9118-5D4B-A615-D96D77FE8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0" y="0"/>
          <a:ext cx="2438400" cy="231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35000" cy="495300"/>
    <xdr:pic>
      <xdr:nvPicPr>
        <xdr:cNvPr id="3" name="Picture 14" descr="http://upload.wikimedia.org/wikipedia/commons/thumb/a/aa/Sun920607.jpg/100px-Sun920607.jpg" hidden="1">
          <a:extLst>
            <a:ext uri="{FF2B5EF4-FFF2-40B4-BE49-F238E27FC236}">
              <a16:creationId xmlns:a16="http://schemas.microsoft.com/office/drawing/2014/main" id="{706FE7DB-4ECF-F248-9185-436831560B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01900" y="762000"/>
          <a:ext cx="635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22300" cy="647700"/>
    <xdr:pic>
      <xdr:nvPicPr>
        <xdr:cNvPr id="4" name="Picture 15" descr="http://upload.wikimedia.org/wikipedia/commons/thumb/d/dd/Full_Moon_Luc_Viatour.jpg/100px-Full_Moon_Luc_Viatour.jpg" hidden="1">
          <a:extLst>
            <a:ext uri="{FF2B5EF4-FFF2-40B4-BE49-F238E27FC236}">
              <a16:creationId xmlns:a16="http://schemas.microsoft.com/office/drawing/2014/main" id="{7B7DED06-8BE4-C141-B2C6-AAB263F892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73400" y="762000"/>
          <a:ext cx="622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09600" cy="622300"/>
    <xdr:pic>
      <xdr:nvPicPr>
        <xdr:cNvPr id="5" name="Picture 16" descr="http://upload.wikimedia.org/wikipedia/commons/thumb/3/30/Mercury_in_color_-_Prockter07_centered.jpg/100px-Mercury_in_color_-_Prockter07_centered.jpg" hidden="1">
          <a:extLst>
            <a:ext uri="{FF2B5EF4-FFF2-40B4-BE49-F238E27FC236}">
              <a16:creationId xmlns:a16="http://schemas.microsoft.com/office/drawing/2014/main" id="{BE9A9A4F-47E4-F94C-ADDF-64C5D15B774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773400" y="762000"/>
          <a:ext cx="6096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23900" cy="647700"/>
    <xdr:pic>
      <xdr:nvPicPr>
        <xdr:cNvPr id="6" name="Picture 17" descr="http://upload.wikimedia.org/wikipedia/commons/thumb/5/51/Venus-real.jpg/100px-Venus-real.jpg" hidden="1">
          <a:extLst>
            <a:ext uri="{FF2B5EF4-FFF2-40B4-BE49-F238E27FC236}">
              <a16:creationId xmlns:a16="http://schemas.microsoft.com/office/drawing/2014/main" id="{8023B616-A12D-4E42-B595-C1A13DF92B8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773400" y="762000"/>
          <a:ext cx="7239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22300" cy="584200"/>
    <xdr:pic>
      <xdr:nvPicPr>
        <xdr:cNvPr id="7" name="Picture 18" descr="http://upload.wikimedia.org/wikipedia/commons/thumb/7/76/Mars_Hubble.jpg/100px-Mars_Hubble.jpg" hidden="1">
          <a:extLst>
            <a:ext uri="{FF2B5EF4-FFF2-40B4-BE49-F238E27FC236}">
              <a16:creationId xmlns:a16="http://schemas.microsoft.com/office/drawing/2014/main" id="{6F57DE17-F21B-C346-9DCB-26CA0ECF298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773400" y="762000"/>
          <a:ext cx="622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23900" cy="660400"/>
    <xdr:pic>
      <xdr:nvPicPr>
        <xdr:cNvPr id="8" name="Picture 19" descr="http://upload.wikimedia.org/wikipedia/commons/thumb/e/e2/Jupiter.jpg/100px-Jupiter.jpg" hidden="1">
          <a:extLst>
            <a:ext uri="{FF2B5EF4-FFF2-40B4-BE49-F238E27FC236}">
              <a16:creationId xmlns:a16="http://schemas.microsoft.com/office/drawing/2014/main" id="{6A2D6AA0-0DFC-AF42-86F8-84D34C03B29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773400" y="762000"/>
          <a:ext cx="7239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36600" cy="660400"/>
    <xdr:pic>
      <xdr:nvPicPr>
        <xdr:cNvPr id="9" name="Picture 21" descr="http://upload.wikimedia.org/wikipedia/commons/thumb/3/3d/Uranus2.jpg/100px-Uranus2.jpg" hidden="1">
          <a:extLst>
            <a:ext uri="{FF2B5EF4-FFF2-40B4-BE49-F238E27FC236}">
              <a16:creationId xmlns:a16="http://schemas.microsoft.com/office/drawing/2014/main" id="{426AACB6-F14F-8145-9A2B-5AAB6BC7C22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357600" y="762000"/>
          <a:ext cx="7366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11200" cy="622300"/>
    <xdr:pic>
      <xdr:nvPicPr>
        <xdr:cNvPr id="10" name="Picture 22" descr="http://upload.wikimedia.org/wikipedia/commons/thumb/0/06/Neptune.jpg/100px-Neptune.jpg" hidden="1">
          <a:extLst>
            <a:ext uri="{FF2B5EF4-FFF2-40B4-BE49-F238E27FC236}">
              <a16:creationId xmlns:a16="http://schemas.microsoft.com/office/drawing/2014/main" id="{036FCA13-EF5E-8C47-AF23-E71CD1325D7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383000" y="762000"/>
          <a:ext cx="7112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35000" cy="660400"/>
    <xdr:pic>
      <xdr:nvPicPr>
        <xdr:cNvPr id="11" name="Picture 23" descr="http://upload.wikimedia.org/wikipedia/en/thumb/9/90/Pluto2.jpg/100px-Pluto2.jpg" hidden="1">
          <a:extLst>
            <a:ext uri="{FF2B5EF4-FFF2-40B4-BE49-F238E27FC236}">
              <a16:creationId xmlns:a16="http://schemas.microsoft.com/office/drawing/2014/main" id="{468C7DD3-4D26-724D-85C3-1754C535430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9545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36600" cy="495300"/>
    <xdr:pic>
      <xdr:nvPicPr>
        <xdr:cNvPr id="12" name="Picture 24" descr="http://www.planetengrund.net/desktophintergrund/small/planeten/saturn03_1024.jpg" hidden="1">
          <a:extLst>
            <a:ext uri="{FF2B5EF4-FFF2-40B4-BE49-F238E27FC236}">
              <a16:creationId xmlns:a16="http://schemas.microsoft.com/office/drawing/2014/main" id="{01AF23AC-31B4-054F-9EFE-B7367316F5A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773400" y="762000"/>
          <a:ext cx="736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298700" cy="2324100"/>
    <xdr:pic>
      <xdr:nvPicPr>
        <xdr:cNvPr id="13" name="Picture 12" descr="SolarSystem.jpg" hidden="1">
          <a:extLst>
            <a:ext uri="{FF2B5EF4-FFF2-40B4-BE49-F238E27FC236}">
              <a16:creationId xmlns:a16="http://schemas.microsoft.com/office/drawing/2014/main" id="{0DE6B6E3-F9DD-6044-8B10-6012BBCD419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257800" y="0"/>
          <a:ext cx="2298700"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3136900" cy="2019300"/>
    <xdr:pic>
      <xdr:nvPicPr>
        <xdr:cNvPr id="14" name="Picture 13" descr="SolarSystem2.jpg" hidden="1">
          <a:extLst>
            <a:ext uri="{FF2B5EF4-FFF2-40B4-BE49-F238E27FC236}">
              <a16:creationId xmlns:a16="http://schemas.microsoft.com/office/drawing/2014/main" id="{377FD01A-11A9-404C-8C4F-694AADD5A091}"/>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336800" y="0"/>
          <a:ext cx="31369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209800" cy="2324100"/>
    <xdr:pic>
      <xdr:nvPicPr>
        <xdr:cNvPr id="15" name="Picture 14" descr="SolarSystem.jpg" hidden="1">
          <a:extLst>
            <a:ext uri="{FF2B5EF4-FFF2-40B4-BE49-F238E27FC236}">
              <a16:creationId xmlns:a16="http://schemas.microsoft.com/office/drawing/2014/main" id="{F8407CB4-2621-144B-BBBC-79EE130D875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257800" y="0"/>
          <a:ext cx="2209800"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114300</xdr:colOff>
      <xdr:row>0</xdr:row>
      <xdr:rowOff>0</xdr:rowOff>
    </xdr:from>
    <xdr:ext cx="3124200" cy="2019300"/>
    <xdr:pic>
      <xdr:nvPicPr>
        <xdr:cNvPr id="16" name="Picture 15" descr="SolarSystem2.jpg" hidden="1">
          <a:extLst>
            <a:ext uri="{FF2B5EF4-FFF2-40B4-BE49-F238E27FC236}">
              <a16:creationId xmlns:a16="http://schemas.microsoft.com/office/drawing/2014/main" id="{7A6F4301-617C-D14B-9704-3F16304336E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451100" y="0"/>
          <a:ext cx="31242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3111500" cy="2019300"/>
    <xdr:pic>
      <xdr:nvPicPr>
        <xdr:cNvPr id="17" name="Picture 16" descr="SolarSystem2.jpg" hidden="1">
          <a:extLst>
            <a:ext uri="{FF2B5EF4-FFF2-40B4-BE49-F238E27FC236}">
              <a16:creationId xmlns:a16="http://schemas.microsoft.com/office/drawing/2014/main" id="{89F6DABD-E215-EA42-BF4E-0FD840B4E41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921000" y="0"/>
          <a:ext cx="31115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3098800" cy="2019300"/>
    <xdr:pic>
      <xdr:nvPicPr>
        <xdr:cNvPr id="18" name="Picture 17" descr="SolarSystem2.jpg" hidden="1">
          <a:extLst>
            <a:ext uri="{FF2B5EF4-FFF2-40B4-BE49-F238E27FC236}">
              <a16:creationId xmlns:a16="http://schemas.microsoft.com/office/drawing/2014/main" id="{106F44DC-76A8-8447-93FB-E494E7A185D6}"/>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505200" y="0"/>
          <a:ext cx="30988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1371600" cy="1028700"/>
    <xdr:pic>
      <xdr:nvPicPr>
        <xdr:cNvPr id="19" name="Picture 18" descr="Saturn.jpg" hidden="1">
          <a:extLst>
            <a:ext uri="{FF2B5EF4-FFF2-40B4-BE49-F238E27FC236}">
              <a16:creationId xmlns:a16="http://schemas.microsoft.com/office/drawing/2014/main" id="{E154E9AF-BBEF-BE49-96F2-9DFDC70CA2A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189200" y="762000"/>
          <a:ext cx="13716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1130300" cy="990600"/>
    <xdr:pic>
      <xdr:nvPicPr>
        <xdr:cNvPr id="20" name="MoonNewMoon" descr="MoonNew.gif" hidden="1">
          <a:extLst>
            <a:ext uri="{FF2B5EF4-FFF2-40B4-BE49-F238E27FC236}">
              <a16:creationId xmlns:a16="http://schemas.microsoft.com/office/drawing/2014/main" id="{C0629606-7654-FE40-95EA-44264BAA962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773400" y="762000"/>
          <a:ext cx="11303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1447800" cy="1308100"/>
    <xdr:pic>
      <xdr:nvPicPr>
        <xdr:cNvPr id="21" name="Picture 20" descr="Jupiter.jpg" hidden="1">
          <a:extLst>
            <a:ext uri="{FF2B5EF4-FFF2-40B4-BE49-F238E27FC236}">
              <a16:creationId xmlns:a16="http://schemas.microsoft.com/office/drawing/2014/main" id="{A92D1B66-7212-454B-AA20-2418625C133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05200" y="0"/>
          <a:ext cx="144780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1041400" cy="990600"/>
    <xdr:pic>
      <xdr:nvPicPr>
        <xdr:cNvPr id="22" name="Picture 21" descr="MoonNew.gif" hidden="1">
          <a:extLst>
            <a:ext uri="{FF2B5EF4-FFF2-40B4-BE49-F238E27FC236}">
              <a16:creationId xmlns:a16="http://schemas.microsoft.com/office/drawing/2014/main" id="{30E07614-B604-D54C-8E2B-D9DA3E236263}"/>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189200" y="762000"/>
          <a:ext cx="10414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0</xdr:row>
      <xdr:rowOff>0</xdr:rowOff>
    </xdr:from>
    <xdr:ext cx="3213100" cy="2019300"/>
    <xdr:pic>
      <xdr:nvPicPr>
        <xdr:cNvPr id="23" name="Picture 22" descr="SolarSystem2.jpg" hidden="1">
          <a:extLst>
            <a:ext uri="{FF2B5EF4-FFF2-40B4-BE49-F238E27FC236}">
              <a16:creationId xmlns:a16="http://schemas.microsoft.com/office/drawing/2014/main" id="{AB8AF564-2AEE-504B-843E-F0E19622339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921000" y="0"/>
          <a:ext cx="32131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0</xdr:row>
      <xdr:rowOff>0</xdr:rowOff>
    </xdr:from>
    <xdr:ext cx="3213100" cy="2019300"/>
    <xdr:pic>
      <xdr:nvPicPr>
        <xdr:cNvPr id="24" name="Picture 23" descr="SolarSystem2.jpg" hidden="1">
          <a:extLst>
            <a:ext uri="{FF2B5EF4-FFF2-40B4-BE49-F238E27FC236}">
              <a16:creationId xmlns:a16="http://schemas.microsoft.com/office/drawing/2014/main" id="{77B55D16-436E-6345-A711-A3BC07F7D63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921000" y="0"/>
          <a:ext cx="32131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2451100" cy="2171700"/>
    <xdr:pic>
      <xdr:nvPicPr>
        <xdr:cNvPr id="25" name="Picture 11" descr="http://lepmfi.gsfc.nasa.gov/mfi/lepedu/siteimg/all_planets.gif" hidden="1">
          <a:extLst>
            <a:ext uri="{FF2B5EF4-FFF2-40B4-BE49-F238E27FC236}">
              <a16:creationId xmlns:a16="http://schemas.microsoft.com/office/drawing/2014/main" id="{F0944CEB-C1F5-F14D-A1AA-C9E7D3EA9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2311400" cy="2184400"/>
    <xdr:pic>
      <xdr:nvPicPr>
        <xdr:cNvPr id="26" name="Picture 25" descr="SolarSystem.jpg" hidden="1">
          <a:extLst>
            <a:ext uri="{FF2B5EF4-FFF2-40B4-BE49-F238E27FC236}">
              <a16:creationId xmlns:a16="http://schemas.microsoft.com/office/drawing/2014/main" id="{EFC72995-46DF-154C-881F-3A792DE08647}"/>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052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2209800" cy="2184400"/>
    <xdr:pic>
      <xdr:nvPicPr>
        <xdr:cNvPr id="27" name="Picture 26" descr="SolarSystem.jpg" hidden="1">
          <a:extLst>
            <a:ext uri="{FF2B5EF4-FFF2-40B4-BE49-F238E27FC236}">
              <a16:creationId xmlns:a16="http://schemas.microsoft.com/office/drawing/2014/main" id="{0F78BBF2-BD59-434E-BFA9-1D50503BC51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052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23900" cy="596900"/>
    <xdr:pic>
      <xdr:nvPicPr>
        <xdr:cNvPr id="28" name="Picture 21" descr="http://upload.wikimedia.org/wikipedia/commons/thumb/3/3d/Uranus2.jpg/100px-Uranus2.jpg" hidden="1">
          <a:extLst>
            <a:ext uri="{FF2B5EF4-FFF2-40B4-BE49-F238E27FC236}">
              <a16:creationId xmlns:a16="http://schemas.microsoft.com/office/drawing/2014/main" id="{16381774-A7D8-4745-B8B4-F834D07A59A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526000" y="762000"/>
          <a:ext cx="7239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11200" cy="558800"/>
    <xdr:pic>
      <xdr:nvPicPr>
        <xdr:cNvPr id="29" name="Picture 22" descr="http://upload.wikimedia.org/wikipedia/commons/thumb/0/06/Neptune.jpg/100px-Neptune.jpg" hidden="1">
          <a:extLst>
            <a:ext uri="{FF2B5EF4-FFF2-40B4-BE49-F238E27FC236}">
              <a16:creationId xmlns:a16="http://schemas.microsoft.com/office/drawing/2014/main" id="{2C5BEBCD-5231-204E-8BE8-D9C065AA3E7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551400" y="762000"/>
          <a:ext cx="711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35000" cy="584200"/>
    <xdr:pic>
      <xdr:nvPicPr>
        <xdr:cNvPr id="30" name="Picture 23" descr="http://upload.wikimedia.org/wikipedia/en/thumb/9/90/Pluto2.jpg/100px-Pluto2.jpg" hidden="1">
          <a:extLst>
            <a:ext uri="{FF2B5EF4-FFF2-40B4-BE49-F238E27FC236}">
              <a16:creationId xmlns:a16="http://schemas.microsoft.com/office/drawing/2014/main" id="{4BEAD9FF-363D-CA43-972D-C49AAB68F6B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122900" y="762000"/>
          <a:ext cx="6350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3111500" cy="1866900"/>
    <xdr:pic>
      <xdr:nvPicPr>
        <xdr:cNvPr id="31" name="Picture 30" descr="SolarSystem2.jpg" hidden="1">
          <a:extLst>
            <a:ext uri="{FF2B5EF4-FFF2-40B4-BE49-F238E27FC236}">
              <a16:creationId xmlns:a16="http://schemas.microsoft.com/office/drawing/2014/main" id="{97069C62-3BE3-3B44-A0A8-554E384E353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73600" y="0"/>
          <a:ext cx="31115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1447800" cy="1143000"/>
    <xdr:pic>
      <xdr:nvPicPr>
        <xdr:cNvPr id="32" name="Picture 31" descr="Jupiter.jpg" hidden="1">
          <a:extLst>
            <a:ext uri="{FF2B5EF4-FFF2-40B4-BE49-F238E27FC236}">
              <a16:creationId xmlns:a16="http://schemas.microsoft.com/office/drawing/2014/main" id="{AC3433F7-82A9-1542-A183-F1ADBD7AC91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941800" y="76200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451100" cy="2171700"/>
    <xdr:pic>
      <xdr:nvPicPr>
        <xdr:cNvPr id="33" name="Picture 11" descr="http://lepmfi.gsfc.nasa.gov/mfi/lepedu/siteimg/all_planets.gif" hidden="1">
          <a:extLst>
            <a:ext uri="{FF2B5EF4-FFF2-40B4-BE49-F238E27FC236}">
              <a16:creationId xmlns:a16="http://schemas.microsoft.com/office/drawing/2014/main" id="{14E1436E-3B4E-FA4A-94E7-80EBAE5F4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36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311400" cy="2184400"/>
    <xdr:pic>
      <xdr:nvPicPr>
        <xdr:cNvPr id="34" name="Picture 33" descr="SolarSystem.jpg" hidden="1">
          <a:extLst>
            <a:ext uri="{FF2B5EF4-FFF2-40B4-BE49-F238E27FC236}">
              <a16:creationId xmlns:a16="http://schemas.microsoft.com/office/drawing/2014/main" id="{19789221-C0C2-3E4E-AA5E-49F40CA595F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736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209800" cy="2184400"/>
    <xdr:pic>
      <xdr:nvPicPr>
        <xdr:cNvPr id="35" name="Picture 34" descr="SolarSystem.jpg" hidden="1">
          <a:extLst>
            <a:ext uri="{FF2B5EF4-FFF2-40B4-BE49-F238E27FC236}">
              <a16:creationId xmlns:a16="http://schemas.microsoft.com/office/drawing/2014/main" id="{94157A46-AE61-BD49-9FA6-E0A8A840B73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736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23900" cy="596900"/>
    <xdr:pic>
      <xdr:nvPicPr>
        <xdr:cNvPr id="36" name="Picture 21" descr="http://upload.wikimedia.org/wikipedia/commons/thumb/3/3d/Uranus2.jpg/100px-Uranus2.jpg" hidden="1">
          <a:extLst>
            <a:ext uri="{FF2B5EF4-FFF2-40B4-BE49-F238E27FC236}">
              <a16:creationId xmlns:a16="http://schemas.microsoft.com/office/drawing/2014/main" id="{3E027632-DBB4-FD4A-B7BC-1D39EDBC735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694400" y="762000"/>
          <a:ext cx="7239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11200" cy="558800"/>
    <xdr:pic>
      <xdr:nvPicPr>
        <xdr:cNvPr id="37" name="Picture 22" descr="http://upload.wikimedia.org/wikipedia/commons/thumb/0/06/Neptune.jpg/100px-Neptune.jpg" hidden="1">
          <a:extLst>
            <a:ext uri="{FF2B5EF4-FFF2-40B4-BE49-F238E27FC236}">
              <a16:creationId xmlns:a16="http://schemas.microsoft.com/office/drawing/2014/main" id="{105EF076-0EEB-3342-B194-B167E2856A4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19800" y="762000"/>
          <a:ext cx="711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35000" cy="584200"/>
    <xdr:pic>
      <xdr:nvPicPr>
        <xdr:cNvPr id="38" name="Picture 23" descr="http://upload.wikimedia.org/wikipedia/en/thumb/9/90/Pluto2.jpg/100px-Pluto2.jpg" hidden="1">
          <a:extLst>
            <a:ext uri="{FF2B5EF4-FFF2-40B4-BE49-F238E27FC236}">
              <a16:creationId xmlns:a16="http://schemas.microsoft.com/office/drawing/2014/main" id="{95AD49B2-3B47-3047-B474-E30C27781E7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291300" y="762000"/>
          <a:ext cx="6350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3111500" cy="1866900"/>
    <xdr:pic>
      <xdr:nvPicPr>
        <xdr:cNvPr id="39" name="Picture 38" descr="SolarSystem2.jpg" hidden="1">
          <a:extLst>
            <a:ext uri="{FF2B5EF4-FFF2-40B4-BE49-F238E27FC236}">
              <a16:creationId xmlns:a16="http://schemas.microsoft.com/office/drawing/2014/main" id="{D2A4AE97-BB65-F348-8C61-01A4E74D7AE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842000" y="0"/>
          <a:ext cx="31115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1447800" cy="1143000"/>
    <xdr:pic>
      <xdr:nvPicPr>
        <xdr:cNvPr id="40" name="Picture 39" descr="Jupiter.jpg" hidden="1">
          <a:extLst>
            <a:ext uri="{FF2B5EF4-FFF2-40B4-BE49-F238E27FC236}">
              <a16:creationId xmlns:a16="http://schemas.microsoft.com/office/drawing/2014/main" id="{6F91CD88-3B08-C94D-8AFA-9126403B849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10200" y="76200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451100" cy="2171700"/>
    <xdr:pic>
      <xdr:nvPicPr>
        <xdr:cNvPr id="41" name="Picture 11" descr="http://lepmfi.gsfc.nasa.gov/mfi/lepedu/siteimg/all_planets.gif" hidden="1">
          <a:extLst>
            <a:ext uri="{FF2B5EF4-FFF2-40B4-BE49-F238E27FC236}">
              <a16:creationId xmlns:a16="http://schemas.microsoft.com/office/drawing/2014/main" id="{DF0AD27D-C817-AD41-A833-27BF757EA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311400" cy="2184400"/>
    <xdr:pic>
      <xdr:nvPicPr>
        <xdr:cNvPr id="42" name="Picture 41" descr="SolarSystem.jpg" hidden="1">
          <a:extLst>
            <a:ext uri="{FF2B5EF4-FFF2-40B4-BE49-F238E27FC236}">
              <a16:creationId xmlns:a16="http://schemas.microsoft.com/office/drawing/2014/main" id="{7EDD0184-392B-BF44-B6BC-2CE73CD0184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420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209800" cy="2184400"/>
    <xdr:pic>
      <xdr:nvPicPr>
        <xdr:cNvPr id="43" name="Picture 42" descr="SolarSystem.jpg" hidden="1">
          <a:extLst>
            <a:ext uri="{FF2B5EF4-FFF2-40B4-BE49-F238E27FC236}">
              <a16:creationId xmlns:a16="http://schemas.microsoft.com/office/drawing/2014/main" id="{4AB0C8C0-912F-E247-87ED-710B9D5DFB5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420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0</xdr:row>
      <xdr:rowOff>0</xdr:rowOff>
    </xdr:from>
    <xdr:ext cx="1447800" cy="1143000"/>
    <xdr:pic>
      <xdr:nvPicPr>
        <xdr:cNvPr id="44" name="Picture 43" descr="Jupiter.jpg" hidden="1">
          <a:extLst>
            <a:ext uri="{FF2B5EF4-FFF2-40B4-BE49-F238E27FC236}">
              <a16:creationId xmlns:a16="http://schemas.microsoft.com/office/drawing/2014/main" id="{6FDE386E-5B87-924B-A3D9-49A827E9F78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010400" y="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23900" cy="596900"/>
    <xdr:pic>
      <xdr:nvPicPr>
        <xdr:cNvPr id="45" name="Picture 21" descr="http://upload.wikimedia.org/wikipedia/commons/thumb/3/3d/Uranus2.jpg/100px-Uranus2.jpg" hidden="1">
          <a:extLst>
            <a:ext uri="{FF2B5EF4-FFF2-40B4-BE49-F238E27FC236}">
              <a16:creationId xmlns:a16="http://schemas.microsoft.com/office/drawing/2014/main" id="{EEA139EF-5E89-D14D-9AD4-66274EE9C14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862800" y="762000"/>
          <a:ext cx="7239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11200" cy="558800"/>
    <xdr:pic>
      <xdr:nvPicPr>
        <xdr:cNvPr id="46" name="Picture 22" descr="http://upload.wikimedia.org/wikipedia/commons/thumb/0/06/Neptune.jpg/100px-Neptune.jpg" hidden="1">
          <a:extLst>
            <a:ext uri="{FF2B5EF4-FFF2-40B4-BE49-F238E27FC236}">
              <a16:creationId xmlns:a16="http://schemas.microsoft.com/office/drawing/2014/main" id="{26E77561-D050-D547-87EF-02909BE4416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9888200" y="762000"/>
          <a:ext cx="711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0</xdr:row>
      <xdr:rowOff>0</xdr:rowOff>
    </xdr:from>
    <xdr:ext cx="635000" cy="584200"/>
    <xdr:pic>
      <xdr:nvPicPr>
        <xdr:cNvPr id="47" name="Picture 23" descr="http://upload.wikimedia.org/wikipedia/en/thumb/9/90/Pluto2.jpg/100px-Pluto2.jpg" hidden="1">
          <a:extLst>
            <a:ext uri="{FF2B5EF4-FFF2-40B4-BE49-F238E27FC236}">
              <a16:creationId xmlns:a16="http://schemas.microsoft.com/office/drawing/2014/main" id="{93BDF7C6-F0BF-7E4A-A71A-7E3A2D0CC05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191500" y="0"/>
          <a:ext cx="6350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0</xdr:row>
      <xdr:rowOff>0</xdr:rowOff>
    </xdr:from>
    <xdr:ext cx="1447800" cy="1143000"/>
    <xdr:pic>
      <xdr:nvPicPr>
        <xdr:cNvPr id="48" name="Picture 47" descr="Jupiter.jpg" hidden="1">
          <a:extLst>
            <a:ext uri="{FF2B5EF4-FFF2-40B4-BE49-F238E27FC236}">
              <a16:creationId xmlns:a16="http://schemas.microsoft.com/office/drawing/2014/main" id="{D02B5493-7EEE-8442-B0C0-708C0E652B1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010400" y="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0</xdr:row>
      <xdr:rowOff>0</xdr:rowOff>
    </xdr:from>
    <xdr:ext cx="2451100" cy="2171700"/>
    <xdr:pic>
      <xdr:nvPicPr>
        <xdr:cNvPr id="49" name="Picture 11" descr="http://lepmfi.gsfc.nasa.gov/mfi/lepedu/siteimg/all_planets.gif" hidden="1">
          <a:extLst>
            <a:ext uri="{FF2B5EF4-FFF2-40B4-BE49-F238E27FC236}">
              <a16:creationId xmlns:a16="http://schemas.microsoft.com/office/drawing/2014/main" id="{68907D8D-8A62-D34C-BE3E-E8DE9B461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0</xdr:row>
      <xdr:rowOff>0</xdr:rowOff>
    </xdr:from>
    <xdr:ext cx="2311400" cy="2184400"/>
    <xdr:pic>
      <xdr:nvPicPr>
        <xdr:cNvPr id="50" name="Picture 49" descr="SolarSystem.jpg" hidden="1">
          <a:extLst>
            <a:ext uri="{FF2B5EF4-FFF2-40B4-BE49-F238E27FC236}">
              <a16:creationId xmlns:a16="http://schemas.microsoft.com/office/drawing/2014/main" id="{623008FD-29A8-534F-B580-17CFFE82E0AA}"/>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0104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0</xdr:row>
      <xdr:rowOff>0</xdr:rowOff>
    </xdr:from>
    <xdr:ext cx="2209800" cy="2184400"/>
    <xdr:pic>
      <xdr:nvPicPr>
        <xdr:cNvPr id="51" name="Picture 50" descr="SolarSystem.jpg" hidden="1">
          <a:extLst>
            <a:ext uri="{FF2B5EF4-FFF2-40B4-BE49-F238E27FC236}">
              <a16:creationId xmlns:a16="http://schemas.microsoft.com/office/drawing/2014/main" id="{613AD35B-80FD-9F42-B861-CD9472660E2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0104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0</xdr:row>
      <xdr:rowOff>0</xdr:rowOff>
    </xdr:from>
    <xdr:ext cx="1447800" cy="1143000"/>
    <xdr:pic>
      <xdr:nvPicPr>
        <xdr:cNvPr id="52" name="Picture 51" descr="Jupiter.jpg" hidden="1">
          <a:extLst>
            <a:ext uri="{FF2B5EF4-FFF2-40B4-BE49-F238E27FC236}">
              <a16:creationId xmlns:a16="http://schemas.microsoft.com/office/drawing/2014/main" id="{85F2F30F-31B1-9842-8DD7-639F890DF03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178800" y="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35000" cy="660400"/>
    <xdr:pic>
      <xdr:nvPicPr>
        <xdr:cNvPr id="53" name="Picture 23" descr="http://upload.wikimedia.org/wikipedia/en/thumb/9/90/Pluto2.jpg/100px-Pluto2.jpg" hidden="1">
          <a:extLst>
            <a:ext uri="{FF2B5EF4-FFF2-40B4-BE49-F238E27FC236}">
              <a16:creationId xmlns:a16="http://schemas.microsoft.com/office/drawing/2014/main" id="{5A1FBA41-2435-1542-BC37-F60BE864C7E9}"/>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1229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35000" cy="660400"/>
    <xdr:pic>
      <xdr:nvPicPr>
        <xdr:cNvPr id="54" name="Picture 23" descr="http://upload.wikimedia.org/wikipedia/en/thumb/9/90/Pluto2.jpg/100px-Pluto2.jpg" hidden="1">
          <a:extLst>
            <a:ext uri="{FF2B5EF4-FFF2-40B4-BE49-F238E27FC236}">
              <a16:creationId xmlns:a16="http://schemas.microsoft.com/office/drawing/2014/main" id="{19ADFFB9-A768-AE4A-BAC4-76C67E15AC5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2913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35000" cy="660400"/>
    <xdr:pic>
      <xdr:nvPicPr>
        <xdr:cNvPr id="55" name="Picture 23" descr="http://upload.wikimedia.org/wikipedia/en/thumb/9/90/Pluto2.jpg/100px-Pluto2.jpg" hidden="1">
          <a:extLst>
            <a:ext uri="{FF2B5EF4-FFF2-40B4-BE49-F238E27FC236}">
              <a16:creationId xmlns:a16="http://schemas.microsoft.com/office/drawing/2014/main" id="{1AE5317B-DA87-0143-A0CF-8075C34D2B6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4597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22300" cy="647700"/>
    <xdr:pic>
      <xdr:nvPicPr>
        <xdr:cNvPr id="56" name="Picture 15" descr="http://upload.wikimedia.org/wikipedia/commons/thumb/d/dd/Full_Moon_Luc_Viatour.jpg/100px-Full_Moon_Luc_Viatour.jpg" hidden="1">
          <a:extLst>
            <a:ext uri="{FF2B5EF4-FFF2-40B4-BE49-F238E27FC236}">
              <a16:creationId xmlns:a16="http://schemas.microsoft.com/office/drawing/2014/main" id="{50641C8E-0CC9-1D4B-A08D-7543AE7789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447000" y="762000"/>
          <a:ext cx="622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09600" cy="622300"/>
    <xdr:pic>
      <xdr:nvPicPr>
        <xdr:cNvPr id="57" name="Picture 16" descr="http://upload.wikimedia.org/wikipedia/commons/thumb/3/30/Mercury_in_color_-_Prockter07_centered.jpg/100px-Mercury_in_color_-_Prockter07_centered.jpg" hidden="1">
          <a:extLst>
            <a:ext uri="{FF2B5EF4-FFF2-40B4-BE49-F238E27FC236}">
              <a16:creationId xmlns:a16="http://schemas.microsoft.com/office/drawing/2014/main" id="{9F84F76E-DD6B-5043-B552-F3198115561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447000" y="762000"/>
          <a:ext cx="6096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23900" cy="647700"/>
    <xdr:pic>
      <xdr:nvPicPr>
        <xdr:cNvPr id="58" name="Picture 17" descr="http://upload.wikimedia.org/wikipedia/commons/thumb/5/51/Venus-real.jpg/100px-Venus-real.jpg" hidden="1">
          <a:extLst>
            <a:ext uri="{FF2B5EF4-FFF2-40B4-BE49-F238E27FC236}">
              <a16:creationId xmlns:a16="http://schemas.microsoft.com/office/drawing/2014/main" id="{B5B694F5-9436-3543-8FC7-76F2DA63A0F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47000" y="762000"/>
          <a:ext cx="7239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22300" cy="584200"/>
    <xdr:pic>
      <xdr:nvPicPr>
        <xdr:cNvPr id="59" name="Picture 18" descr="http://upload.wikimedia.org/wikipedia/commons/thumb/7/76/Mars_Hubble.jpg/100px-Mars_Hubble.jpg" hidden="1">
          <a:extLst>
            <a:ext uri="{FF2B5EF4-FFF2-40B4-BE49-F238E27FC236}">
              <a16:creationId xmlns:a16="http://schemas.microsoft.com/office/drawing/2014/main" id="{A5CB326B-0411-7D47-AA2F-FAD668243B9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447000" y="762000"/>
          <a:ext cx="622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23900" cy="660400"/>
    <xdr:pic>
      <xdr:nvPicPr>
        <xdr:cNvPr id="60" name="Picture 19" descr="http://upload.wikimedia.org/wikipedia/commons/thumb/e/e2/Jupiter.jpg/100px-Jupiter.jpg" hidden="1">
          <a:extLst>
            <a:ext uri="{FF2B5EF4-FFF2-40B4-BE49-F238E27FC236}">
              <a16:creationId xmlns:a16="http://schemas.microsoft.com/office/drawing/2014/main" id="{295B6000-0D24-D747-84CE-D94C5A34982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447000" y="762000"/>
          <a:ext cx="7239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36600" cy="660400"/>
    <xdr:pic>
      <xdr:nvPicPr>
        <xdr:cNvPr id="61" name="Picture 21" descr="http://upload.wikimedia.org/wikipedia/commons/thumb/3/3d/Uranus2.jpg/100px-Uranus2.jpg" hidden="1">
          <a:extLst>
            <a:ext uri="{FF2B5EF4-FFF2-40B4-BE49-F238E27FC236}">
              <a16:creationId xmlns:a16="http://schemas.microsoft.com/office/drawing/2014/main" id="{8D1271B9-03B8-3546-B627-224842A7F11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031200" y="762000"/>
          <a:ext cx="7366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25400</xdr:colOff>
      <xdr:row>4</xdr:row>
      <xdr:rowOff>0</xdr:rowOff>
    </xdr:from>
    <xdr:ext cx="711200" cy="622300"/>
    <xdr:pic>
      <xdr:nvPicPr>
        <xdr:cNvPr id="62" name="Picture 22" descr="http://upload.wikimedia.org/wikipedia/commons/thumb/0/06/Neptune.jpg/100px-Neptune.jpg" hidden="1">
          <a:extLst>
            <a:ext uri="{FF2B5EF4-FFF2-40B4-BE49-F238E27FC236}">
              <a16:creationId xmlns:a16="http://schemas.microsoft.com/office/drawing/2014/main" id="{8DA22760-DD02-1E47-942F-769C1CFCE7E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56600" y="762000"/>
          <a:ext cx="7112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12700</xdr:colOff>
      <xdr:row>4</xdr:row>
      <xdr:rowOff>0</xdr:rowOff>
    </xdr:from>
    <xdr:ext cx="635000" cy="660400"/>
    <xdr:pic>
      <xdr:nvPicPr>
        <xdr:cNvPr id="63" name="Picture 23" descr="http://upload.wikimedia.org/wikipedia/en/thumb/9/90/Pluto2.jpg/100px-Pluto2.jpg" hidden="1">
          <a:extLst>
            <a:ext uri="{FF2B5EF4-FFF2-40B4-BE49-F238E27FC236}">
              <a16:creationId xmlns:a16="http://schemas.microsoft.com/office/drawing/2014/main" id="{E5D1B0AD-C022-9743-B249-A18010162E5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16281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736600" cy="495300"/>
    <xdr:pic>
      <xdr:nvPicPr>
        <xdr:cNvPr id="64" name="Picture 24" descr="http://www.planetengrund.net/desktophintergrund/small/planeten/saturn03_1024.jpg" hidden="1">
          <a:extLst>
            <a:ext uri="{FF2B5EF4-FFF2-40B4-BE49-F238E27FC236}">
              <a16:creationId xmlns:a16="http://schemas.microsoft.com/office/drawing/2014/main" id="{684AF5BF-365C-5648-BD9F-7A81FB095A9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0447000" y="762000"/>
          <a:ext cx="736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1130300" cy="990600"/>
    <xdr:pic>
      <xdr:nvPicPr>
        <xdr:cNvPr id="65" name="MoonNewMoon" descr="MoonNew.gif" hidden="1">
          <a:extLst>
            <a:ext uri="{FF2B5EF4-FFF2-40B4-BE49-F238E27FC236}">
              <a16:creationId xmlns:a16="http://schemas.microsoft.com/office/drawing/2014/main" id="{B476031E-8E7B-B241-929F-1F5F303ED41E}"/>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0447000" y="762000"/>
          <a:ext cx="11303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1447800" cy="1143000"/>
    <xdr:pic>
      <xdr:nvPicPr>
        <xdr:cNvPr id="66" name="Picture 31" descr="Jupiter.jpg" hidden="1">
          <a:extLst>
            <a:ext uri="{FF2B5EF4-FFF2-40B4-BE49-F238E27FC236}">
              <a16:creationId xmlns:a16="http://schemas.microsoft.com/office/drawing/2014/main" id="{3EAD4C7E-6CBC-CA4A-B12D-B40B5F316F1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1615400" y="76200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635000" cy="495300"/>
    <xdr:pic>
      <xdr:nvPicPr>
        <xdr:cNvPr id="68" name="Picture 14" descr="http://upload.wikimedia.org/wikipedia/commons/thumb/a/aa/Sun920607.jpg/100px-Sun920607.jpg" hidden="1">
          <a:extLst>
            <a:ext uri="{FF2B5EF4-FFF2-40B4-BE49-F238E27FC236}">
              <a16:creationId xmlns:a16="http://schemas.microsoft.com/office/drawing/2014/main" id="{AFF64C1A-7B71-5943-99EB-1309BFF23D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9500" y="1028700"/>
          <a:ext cx="635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4</xdr:row>
      <xdr:rowOff>0</xdr:rowOff>
    </xdr:from>
    <xdr:ext cx="1041400" cy="990600"/>
    <xdr:pic>
      <xdr:nvPicPr>
        <xdr:cNvPr id="69" name="Picture 68" descr="MoonNew.gif" hidden="1">
          <a:extLst>
            <a:ext uri="{FF2B5EF4-FFF2-40B4-BE49-F238E27FC236}">
              <a16:creationId xmlns:a16="http://schemas.microsoft.com/office/drawing/2014/main" id="{F6C9DDC9-5BA9-EE43-8FD8-A90EB1C5DA9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226800" y="1028700"/>
          <a:ext cx="10414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25400</xdr:colOff>
      <xdr:row>1</xdr:row>
      <xdr:rowOff>0</xdr:rowOff>
    </xdr:from>
    <xdr:to>
      <xdr:col>9</xdr:col>
      <xdr:colOff>697476</xdr:colOff>
      <xdr:row>50</xdr:row>
      <xdr:rowOff>101600</xdr:rowOff>
    </xdr:to>
    <xdr:pic>
      <xdr:nvPicPr>
        <xdr:cNvPr id="4" name="Picture 3">
          <a:extLst>
            <a:ext uri="{FF2B5EF4-FFF2-40B4-BE49-F238E27FC236}">
              <a16:creationId xmlns:a16="http://schemas.microsoft.com/office/drawing/2014/main" id="{A6675109-C3A8-6B50-C113-C19DC1762506}"/>
            </a:ext>
          </a:extLst>
        </xdr:cNvPr>
        <xdr:cNvPicPr>
          <a:picLocks noChangeAspect="1"/>
        </xdr:cNvPicPr>
      </xdr:nvPicPr>
      <xdr:blipFill>
        <a:blip xmlns:r="http://schemas.openxmlformats.org/officeDocument/2006/relationships" r:embed="rId1"/>
        <a:stretch>
          <a:fillRect/>
        </a:stretch>
      </xdr:blipFill>
      <xdr:spPr>
        <a:xfrm>
          <a:off x="850900" y="203200"/>
          <a:ext cx="7276076" cy="10058400"/>
        </a:xfrm>
        <a:prstGeom prst="rect">
          <a:avLst/>
        </a:prstGeom>
        <a:ln>
          <a:solidFill>
            <a:schemeClr val="tx1"/>
          </a:solidFill>
        </a:ln>
      </xdr:spPr>
    </xdr:pic>
    <xdr:clientData/>
  </xdr:twoCellAnchor>
  <xdr:twoCellAnchor editAs="oneCell">
    <xdr:from>
      <xdr:col>9</xdr:col>
      <xdr:colOff>711200</xdr:colOff>
      <xdr:row>1</xdr:row>
      <xdr:rowOff>0</xdr:rowOff>
    </xdr:from>
    <xdr:to>
      <xdr:col>18</xdr:col>
      <xdr:colOff>370572</xdr:colOff>
      <xdr:row>50</xdr:row>
      <xdr:rowOff>101600</xdr:rowOff>
    </xdr:to>
    <xdr:pic>
      <xdr:nvPicPr>
        <xdr:cNvPr id="5" name="Picture 4">
          <a:extLst>
            <a:ext uri="{FF2B5EF4-FFF2-40B4-BE49-F238E27FC236}">
              <a16:creationId xmlns:a16="http://schemas.microsoft.com/office/drawing/2014/main" id="{3B9E1FA4-ED63-B133-AFA8-9A633AA1D895}"/>
            </a:ext>
          </a:extLst>
        </xdr:cNvPr>
        <xdr:cNvPicPr>
          <a:picLocks noChangeAspect="1"/>
        </xdr:cNvPicPr>
      </xdr:nvPicPr>
      <xdr:blipFill>
        <a:blip xmlns:r="http://schemas.openxmlformats.org/officeDocument/2006/relationships" r:embed="rId2"/>
        <a:stretch>
          <a:fillRect/>
        </a:stretch>
      </xdr:blipFill>
      <xdr:spPr>
        <a:xfrm>
          <a:off x="8140700" y="203200"/>
          <a:ext cx="7088872" cy="100584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D29A1-A645-9748-8CE6-AFA19E334F6B}">
  <dimension ref="B2:P44"/>
  <sheetViews>
    <sheetView showGridLines="0" tabSelected="1" topLeftCell="A6" workbookViewId="0">
      <selection activeCell="L30" sqref="L30"/>
    </sheetView>
  </sheetViews>
  <sheetFormatPr baseColWidth="10" defaultRowHeight="16" x14ac:dyDescent="0.2"/>
  <cols>
    <col min="1" max="1" width="10.83203125" style="92"/>
    <col min="2" max="11" width="11.33203125" style="92" customWidth="1"/>
    <col min="12" max="16384" width="10.83203125" style="92"/>
  </cols>
  <sheetData>
    <row r="2" spans="2:11" ht="15" customHeight="1" x14ac:dyDescent="0.2"/>
    <row r="3" spans="2:11" ht="16" customHeight="1" x14ac:dyDescent="0.2">
      <c r="B3" s="122" t="s">
        <v>62</v>
      </c>
      <c r="C3" s="122"/>
      <c r="D3" s="122"/>
      <c r="E3" s="122"/>
      <c r="F3" s="122"/>
      <c r="G3" s="122"/>
      <c r="H3" s="122"/>
      <c r="I3" s="122"/>
      <c r="J3" s="122"/>
      <c r="K3" s="122"/>
    </row>
    <row r="4" spans="2:11" ht="16" customHeight="1" x14ac:dyDescent="0.2">
      <c r="B4" s="122"/>
      <c r="C4" s="122"/>
      <c r="D4" s="122"/>
      <c r="E4" s="122"/>
      <c r="F4" s="122"/>
      <c r="G4" s="122"/>
      <c r="H4" s="122"/>
      <c r="I4" s="122"/>
      <c r="J4" s="122"/>
      <c r="K4" s="122"/>
    </row>
    <row r="5" spans="2:11" ht="16" customHeight="1" x14ac:dyDescent="0.2">
      <c r="B5" s="122"/>
      <c r="C5" s="122"/>
      <c r="D5" s="122"/>
      <c r="E5" s="122"/>
      <c r="F5" s="122"/>
      <c r="G5" s="122"/>
      <c r="H5" s="122"/>
      <c r="I5" s="122"/>
      <c r="J5" s="122"/>
      <c r="K5" s="122"/>
    </row>
    <row r="6" spans="2:11" ht="16" customHeight="1" x14ac:dyDescent="0.2">
      <c r="B6" s="122"/>
      <c r="C6" s="122"/>
      <c r="D6" s="122"/>
      <c r="E6" s="122"/>
      <c r="F6" s="122"/>
      <c r="G6" s="122"/>
      <c r="H6" s="122"/>
      <c r="I6" s="122"/>
      <c r="J6" s="122"/>
      <c r="K6" s="122"/>
    </row>
    <row r="7" spans="2:11" ht="16" customHeight="1" x14ac:dyDescent="0.2">
      <c r="B7" s="122"/>
      <c r="C7" s="122"/>
      <c r="D7" s="122"/>
      <c r="E7" s="122"/>
      <c r="F7" s="122"/>
      <c r="G7" s="122"/>
      <c r="H7" s="122"/>
      <c r="I7" s="122"/>
      <c r="J7" s="122"/>
      <c r="K7" s="122"/>
    </row>
    <row r="8" spans="2:11" ht="16" customHeight="1" x14ac:dyDescent="0.2">
      <c r="B8" s="122"/>
      <c r="C8" s="122"/>
      <c r="D8" s="122"/>
      <c r="E8" s="122"/>
      <c r="F8" s="122"/>
      <c r="G8" s="122"/>
      <c r="H8" s="122"/>
      <c r="I8" s="122"/>
      <c r="J8" s="122"/>
      <c r="K8" s="122"/>
    </row>
    <row r="9" spans="2:11" ht="16" customHeight="1" x14ac:dyDescent="0.2">
      <c r="B9" s="122"/>
      <c r="C9" s="122"/>
      <c r="D9" s="122"/>
      <c r="E9" s="122"/>
      <c r="F9" s="122"/>
      <c r="G9" s="122"/>
      <c r="H9" s="122"/>
      <c r="I9" s="122"/>
      <c r="J9" s="122"/>
      <c r="K9" s="122"/>
    </row>
    <row r="13" spans="2:11" ht="19" x14ac:dyDescent="0.25">
      <c r="D13" s="4" t="s">
        <v>34</v>
      </c>
      <c r="E13" s="5"/>
      <c r="F13" s="6"/>
      <c r="G13" s="6"/>
      <c r="H13" s="6"/>
      <c r="I13" s="7" t="s">
        <v>24</v>
      </c>
    </row>
    <row r="14" spans="2:11" ht="19" x14ac:dyDescent="0.25">
      <c r="D14" s="8"/>
      <c r="E14" s="9"/>
      <c r="F14" s="10"/>
      <c r="G14" s="10"/>
      <c r="H14" s="10"/>
      <c r="I14" s="11"/>
    </row>
    <row r="15" spans="2:11" ht="19" x14ac:dyDescent="0.25">
      <c r="D15" s="12" t="s">
        <v>52</v>
      </c>
      <c r="E15" s="13"/>
      <c r="F15" s="14"/>
      <c r="G15" s="14"/>
      <c r="H15" s="14"/>
      <c r="I15" s="15" t="s">
        <v>23</v>
      </c>
    </row>
    <row r="18" spans="3:16" x14ac:dyDescent="0.2">
      <c r="N18" s="83"/>
    </row>
    <row r="20" spans="3:16" x14ac:dyDescent="0.2">
      <c r="P20" s="83"/>
    </row>
    <row r="22" spans="3:16" x14ac:dyDescent="0.2">
      <c r="C22" s="2"/>
    </row>
    <row r="24" spans="3:16" x14ac:dyDescent="0.2">
      <c r="N24" s="83"/>
    </row>
    <row r="28" spans="3:16" x14ac:dyDescent="0.2">
      <c r="F28" s="93"/>
    </row>
    <row r="36" spans="2:14" x14ac:dyDescent="0.2">
      <c r="N36" s="83"/>
    </row>
    <row r="42" spans="2:14" x14ac:dyDescent="0.2">
      <c r="B42" s="123" t="s">
        <v>22</v>
      </c>
      <c r="C42" s="124"/>
      <c r="D42" s="124"/>
      <c r="E42" s="124"/>
      <c r="F42" s="124"/>
      <c r="G42" s="124"/>
      <c r="H42" s="124"/>
      <c r="I42" s="124"/>
      <c r="J42" s="124"/>
      <c r="K42" s="125"/>
    </row>
    <row r="43" spans="2:14" x14ac:dyDescent="0.2">
      <c r="B43" s="126" t="s">
        <v>21</v>
      </c>
      <c r="C43" s="127"/>
      <c r="D43" s="127"/>
      <c r="E43" s="127"/>
      <c r="F43" s="127"/>
      <c r="G43" s="127"/>
      <c r="H43" s="127"/>
      <c r="I43" s="127"/>
      <c r="J43" s="127"/>
      <c r="K43" s="128"/>
    </row>
    <row r="44" spans="2:14" x14ac:dyDescent="0.2">
      <c r="B44" s="129" t="s">
        <v>20</v>
      </c>
      <c r="C44" s="130"/>
      <c r="D44" s="130"/>
      <c r="E44" s="130"/>
      <c r="F44" s="130"/>
      <c r="G44" s="130"/>
      <c r="H44" s="130"/>
      <c r="I44" s="130"/>
      <c r="J44" s="130"/>
      <c r="K44" s="131"/>
    </row>
  </sheetData>
  <sheetProtection sheet="1" objects="1" scenarios="1"/>
  <mergeCells count="4">
    <mergeCell ref="B3:K9"/>
    <mergeCell ref="B42:K42"/>
    <mergeCell ref="B43:K43"/>
    <mergeCell ref="B44:K44"/>
  </mergeCells>
  <hyperlinks>
    <hyperlink ref="I13" r:id="rId1" xr:uid="{90E4F950-9367-B349-8B4D-872BF42B2581}"/>
    <hyperlink ref="B42" r:id="rId2" display="http://www.astronomy-morsels.ch/" xr:uid="{5C22362B-7907-4143-82D4-173FB51A49C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AC47-7FD9-6845-8F83-2A99EF2BA82B}">
  <dimension ref="B2:Y737"/>
  <sheetViews>
    <sheetView showGridLines="0" workbookViewId="0">
      <selection activeCell="C4" sqref="C4"/>
    </sheetView>
  </sheetViews>
  <sheetFormatPr baseColWidth="10" defaultRowHeight="16" x14ac:dyDescent="0.2"/>
  <cols>
    <col min="2" max="2" width="18.33203125" style="68" customWidth="1"/>
    <col min="3" max="15" width="14.33203125" customWidth="1"/>
    <col min="16" max="16" width="3.33203125" style="83" customWidth="1"/>
    <col min="17" max="17" width="10.83203125" style="65"/>
    <col min="18" max="18" width="5.83203125" customWidth="1"/>
    <col min="19" max="19" width="13.33203125" customWidth="1"/>
    <col min="20" max="21" width="10.83203125" style="65"/>
  </cols>
  <sheetData>
    <row r="2" spans="2:25" x14ac:dyDescent="0.2">
      <c r="D2" s="71"/>
      <c r="E2" s="71"/>
      <c r="F2" s="71"/>
      <c r="N2" s="71"/>
      <c r="O2" s="71"/>
      <c r="P2" s="77"/>
      <c r="R2" s="68"/>
      <c r="S2" s="132" t="s">
        <v>59</v>
      </c>
      <c r="T2" s="133"/>
      <c r="V2" s="69" t="s">
        <v>63</v>
      </c>
      <c r="W2" s="70">
        <f>PI()/180</f>
        <v>1.7453292519943295E-2</v>
      </c>
    </row>
    <row r="3" spans="2:25" ht="19" x14ac:dyDescent="0.25">
      <c r="B3" s="66"/>
      <c r="C3" s="41" t="s">
        <v>35</v>
      </c>
      <c r="D3" s="72"/>
      <c r="E3" s="72"/>
      <c r="F3" s="72"/>
      <c r="N3" s="72"/>
      <c r="O3" s="72"/>
      <c r="P3" s="78"/>
      <c r="R3" s="68"/>
      <c r="S3" s="96" t="s">
        <v>60</v>
      </c>
      <c r="T3" s="97" t="s">
        <v>61</v>
      </c>
      <c r="V3" s="65"/>
      <c r="W3" s="65"/>
      <c r="Y3" s="85" t="s">
        <v>57</v>
      </c>
    </row>
    <row r="4" spans="2:25" ht="18" x14ac:dyDescent="0.25">
      <c r="B4" s="67" t="s">
        <v>0</v>
      </c>
      <c r="C4" s="107">
        <v>2024</v>
      </c>
      <c r="D4" s="73"/>
      <c r="E4" s="94"/>
      <c r="F4" s="73"/>
      <c r="N4" s="73"/>
      <c r="O4" s="73"/>
      <c r="P4" s="79"/>
      <c r="R4" s="86" t="s">
        <v>2</v>
      </c>
      <c r="S4" s="87" t="s">
        <v>53</v>
      </c>
      <c r="T4" s="87" t="s">
        <v>54</v>
      </c>
      <c r="U4" s="87" t="s">
        <v>56</v>
      </c>
      <c r="V4" s="87" t="s">
        <v>55</v>
      </c>
      <c r="W4" s="88" t="s">
        <v>48</v>
      </c>
    </row>
    <row r="5" spans="2:25" x14ac:dyDescent="0.2">
      <c r="B5" s="67" t="s">
        <v>26</v>
      </c>
      <c r="C5" s="46" t="str">
        <f>IF(OR(MOD(C4,400)=0,AND(MOD(C4,4)=0,MOD(C4,100)&lt;&gt;0)),"Y", "N")</f>
        <v>Y</v>
      </c>
      <c r="D5" s="74"/>
      <c r="E5" s="74"/>
      <c r="F5" s="74"/>
      <c r="N5" s="74"/>
      <c r="O5" s="74"/>
      <c r="P5" s="80"/>
      <c r="R5" s="98">
        <v>0</v>
      </c>
      <c r="S5" s="102">
        <f t="shared" ref="S5:S68" si="0">1-0.01672*COS($W$2*0.9856*(R5+1-4))</f>
        <v>0.98330225914744618</v>
      </c>
      <c r="T5" s="103">
        <f t="shared" ref="T5:T68" si="1">(385000.5584-20905.355*COS($W$2*V5)-3699.1109*COS($W$2*(2*W5-V5))-2955.9676*COS($W$2*2*W5)-569.9251*COS($W$2*2*V5)+246.1585*COS($W$2*(2*W5-2*V5)))/385000.5584</f>
        <v>1.051092298478872</v>
      </c>
      <c r="U5" s="104">
        <f t="shared" ref="U5" si="2">S5-T5</f>
        <v>-6.77900393314258E-2</v>
      </c>
      <c r="V5" s="103">
        <f t="shared" ref="V5:V68" si="3">MOD(134.96341138+13.06499295363*($C$9+R5),360)</f>
        <v>176.15914642375719</v>
      </c>
      <c r="W5" s="105">
        <f t="shared" ref="W5:W68" si="4">MOD(297.8502042+12.190749117502*($C$9+R5),360)</f>
        <v>235.86159366377979</v>
      </c>
    </row>
    <row r="6" spans="2:25" x14ac:dyDescent="0.2">
      <c r="B6" s="67" t="s">
        <v>44</v>
      </c>
      <c r="C6" s="46">
        <f>IF(C5="N",365.242,366)</f>
        <v>366</v>
      </c>
      <c r="D6" s="66"/>
      <c r="F6" s="66"/>
      <c r="N6" s="66"/>
      <c r="O6" s="66"/>
      <c r="P6" s="81"/>
      <c r="Q6" s="65" t="str">
        <f t="shared" ref="Q6:Q69" si="5">IF(AND(T6&lt;T5,T6&lt;T7),"Perigee",IF(AND(T6&gt;T5,T6&gt;T7),"Apogee",""))</f>
        <v>Apogee</v>
      </c>
      <c r="R6" s="99">
        <f>R5+0.5</f>
        <v>0.5</v>
      </c>
      <c r="S6" s="102">
        <f t="shared" si="0"/>
        <v>0.9832954587895798</v>
      </c>
      <c r="T6" s="103">
        <f t="shared" si="1"/>
        <v>1.0517638468628736</v>
      </c>
      <c r="U6" s="104">
        <f t="shared" ref="U6:U69" si="6">S6-T6</f>
        <v>-6.8468388073293807E-2</v>
      </c>
      <c r="V6" s="103">
        <f t="shared" si="3"/>
        <v>182.69164290057961</v>
      </c>
      <c r="W6" s="105">
        <f t="shared" si="4"/>
        <v>241.95696822252648</v>
      </c>
    </row>
    <row r="7" spans="2:25" x14ac:dyDescent="0.2">
      <c r="B7" s="67" t="s">
        <v>28</v>
      </c>
      <c r="C7" s="47">
        <f>367*C4-INT(7/4*C4)-INT(3*(INT((C4-8/7)/100)+1)/4)+1721059.5-1+1</f>
        <v>2460310.5</v>
      </c>
      <c r="D7" s="66"/>
      <c r="E7" s="66"/>
      <c r="F7" s="66"/>
      <c r="N7" s="66"/>
      <c r="O7" s="66"/>
      <c r="P7" s="81"/>
      <c r="Q7" s="65" t="str">
        <f t="shared" si="5"/>
        <v/>
      </c>
      <c r="R7" s="99">
        <f t="shared" ref="R7:R70" si="7">R6+0.5</f>
        <v>1</v>
      </c>
      <c r="S7" s="102">
        <f t="shared" si="0"/>
        <v>0.98328989417428503</v>
      </c>
      <c r="T7" s="103">
        <f t="shared" si="1"/>
        <v>1.0516627963953746</v>
      </c>
      <c r="U7" s="104">
        <f t="shared" si="6"/>
        <v>-6.8372902221089604E-2</v>
      </c>
      <c r="V7" s="103">
        <f t="shared" si="3"/>
        <v>189.22413937738747</v>
      </c>
      <c r="W7" s="105">
        <f t="shared" si="4"/>
        <v>248.05234278128773</v>
      </c>
    </row>
    <row r="8" spans="2:25" x14ac:dyDescent="0.2">
      <c r="B8" s="67" t="s">
        <v>45</v>
      </c>
      <c r="C8" s="47">
        <v>2451545</v>
      </c>
      <c r="D8" s="74"/>
      <c r="E8" s="74"/>
      <c r="F8" s="74"/>
      <c r="N8" s="74"/>
      <c r="O8" s="74"/>
      <c r="P8" s="80"/>
      <c r="Q8" s="65" t="str">
        <f t="shared" si="5"/>
        <v/>
      </c>
      <c r="R8" s="99">
        <f t="shared" si="7"/>
        <v>1.5</v>
      </c>
      <c r="S8" s="102">
        <f t="shared" si="0"/>
        <v>0.98328556571321213</v>
      </c>
      <c r="T8" s="103">
        <f t="shared" si="1"/>
        <v>1.0507452173678473</v>
      </c>
      <c r="U8" s="104">
        <f t="shared" si="6"/>
        <v>-6.7459651654635189E-2</v>
      </c>
      <c r="V8" s="103">
        <f t="shared" si="3"/>
        <v>195.75663585420989</v>
      </c>
      <c r="W8" s="105">
        <f t="shared" si="4"/>
        <v>254.14771734003443</v>
      </c>
    </row>
    <row r="9" spans="2:25" x14ac:dyDescent="0.2">
      <c r="B9" s="67" t="s">
        <v>46</v>
      </c>
      <c r="C9" s="47">
        <f>C7-C8</f>
        <v>8765.5</v>
      </c>
      <c r="D9" s="66"/>
      <c r="E9" s="66"/>
      <c r="F9" s="66"/>
      <c r="N9" s="66"/>
      <c r="O9" s="66"/>
      <c r="P9" s="81"/>
      <c r="Q9" s="65" t="str">
        <f t="shared" si="5"/>
        <v/>
      </c>
      <c r="R9" s="99">
        <f t="shared" si="7"/>
        <v>2</v>
      </c>
      <c r="S9" s="102">
        <f t="shared" si="0"/>
        <v>0.98328247372656541</v>
      </c>
      <c r="T9" s="103">
        <f t="shared" si="1"/>
        <v>1.0489831593786412</v>
      </c>
      <c r="U9" s="104">
        <f t="shared" si="6"/>
        <v>-6.5700685652075763E-2</v>
      </c>
      <c r="V9" s="103">
        <f t="shared" si="3"/>
        <v>202.28913233101775</v>
      </c>
      <c r="W9" s="105">
        <f t="shared" si="4"/>
        <v>260.24309189878113</v>
      </c>
    </row>
    <row r="10" spans="2:25" ht="19" x14ac:dyDescent="0.25">
      <c r="D10" s="74"/>
      <c r="E10" s="74"/>
      <c r="F10" s="74"/>
      <c r="N10" s="74"/>
      <c r="O10" s="74"/>
      <c r="P10" s="80"/>
      <c r="Q10" s="65" t="str">
        <f t="shared" si="5"/>
        <v/>
      </c>
      <c r="R10" s="99">
        <f t="shared" si="7"/>
        <v>2.5</v>
      </c>
      <c r="S10" s="102">
        <f t="shared" si="0"/>
        <v>0.9832806184430789</v>
      </c>
      <c r="T10" s="103">
        <f t="shared" si="1"/>
        <v>1.0463667703695332</v>
      </c>
      <c r="U10" s="104">
        <f t="shared" si="6"/>
        <v>-6.3086151926454281E-2</v>
      </c>
      <c r="V10" s="103">
        <f t="shared" si="3"/>
        <v>208.82162880784017</v>
      </c>
      <c r="W10" s="105">
        <f t="shared" si="4"/>
        <v>266.33846645754238</v>
      </c>
      <c r="Y10" s="85" t="s">
        <v>58</v>
      </c>
    </row>
    <row r="11" spans="2:25" x14ac:dyDescent="0.2">
      <c r="D11" s="75"/>
      <c r="E11" s="75"/>
      <c r="F11" s="75"/>
      <c r="N11" s="75"/>
      <c r="O11" s="75"/>
      <c r="P11" s="82"/>
      <c r="Q11" s="65" t="str">
        <f t="shared" si="5"/>
        <v/>
      </c>
      <c r="R11" s="99">
        <f t="shared" si="7"/>
        <v>3</v>
      </c>
      <c r="S11" s="102">
        <f t="shared" si="0"/>
        <v>0.98328000000000004</v>
      </c>
      <c r="T11" s="103">
        <f t="shared" si="1"/>
        <v>1.0429058831639577</v>
      </c>
      <c r="U11" s="104">
        <f t="shared" si="6"/>
        <v>-5.9625883163957671E-2</v>
      </c>
      <c r="V11" s="103">
        <f t="shared" si="3"/>
        <v>215.35412528464803</v>
      </c>
      <c r="W11" s="105">
        <f t="shared" si="4"/>
        <v>272.43384101628908</v>
      </c>
    </row>
    <row r="12" spans="2:25" x14ac:dyDescent="0.2">
      <c r="D12" s="75"/>
      <c r="E12" s="75"/>
      <c r="F12" s="75"/>
      <c r="N12" s="75"/>
      <c r="O12" s="75"/>
      <c r="P12" s="82"/>
      <c r="Q12" s="65" t="str">
        <f t="shared" si="5"/>
        <v/>
      </c>
      <c r="R12" s="99">
        <f t="shared" si="7"/>
        <v>3.5</v>
      </c>
      <c r="S12" s="102">
        <f t="shared" si="0"/>
        <v>0.9832806184430789</v>
      </c>
      <c r="T12" s="103">
        <f t="shared" si="1"/>
        <v>1.0386309810841967</v>
      </c>
      <c r="U12" s="104">
        <f t="shared" si="6"/>
        <v>-5.5350362641117812E-2</v>
      </c>
      <c r="V12" s="103">
        <f t="shared" si="3"/>
        <v>221.88662176147045</v>
      </c>
      <c r="W12" s="105">
        <f t="shared" si="4"/>
        <v>278.52921557503578</v>
      </c>
    </row>
    <row r="13" spans="2:25" x14ac:dyDescent="0.2">
      <c r="D13" s="75"/>
      <c r="E13" s="75"/>
      <c r="F13" s="75"/>
      <c r="N13" s="75"/>
      <c r="O13" s="75"/>
      <c r="P13" s="82"/>
      <c r="Q13" s="65" t="str">
        <f t="shared" si="5"/>
        <v/>
      </c>
      <c r="R13" s="99">
        <f t="shared" si="7"/>
        <v>4</v>
      </c>
      <c r="S13" s="102">
        <f t="shared" si="0"/>
        <v>0.98328247372656541</v>
      </c>
      <c r="T13" s="103">
        <f t="shared" si="1"/>
        <v>1.0335934779541023</v>
      </c>
      <c r="U13" s="104">
        <f t="shared" si="6"/>
        <v>-5.0311004227536871E-2</v>
      </c>
      <c r="V13" s="103">
        <f t="shared" si="3"/>
        <v>228.41911823827832</v>
      </c>
      <c r="W13" s="105">
        <f t="shared" si="4"/>
        <v>284.62459013378248</v>
      </c>
    </row>
    <row r="14" spans="2:25" x14ac:dyDescent="0.2">
      <c r="D14" s="75"/>
      <c r="E14" s="75"/>
      <c r="F14" s="75"/>
      <c r="N14" s="75"/>
      <c r="O14" s="75"/>
      <c r="P14" s="82"/>
      <c r="Q14" s="65" t="str">
        <f t="shared" si="5"/>
        <v/>
      </c>
      <c r="R14" s="99">
        <f t="shared" si="7"/>
        <v>4.5</v>
      </c>
      <c r="S14" s="102">
        <f t="shared" si="0"/>
        <v>0.98328556571321213</v>
      </c>
      <c r="T14" s="103">
        <f t="shared" si="1"/>
        <v>1.0278652748901769</v>
      </c>
      <c r="U14" s="104">
        <f t="shared" si="6"/>
        <v>-4.4579709176964744E-2</v>
      </c>
      <c r="V14" s="103">
        <f t="shared" si="3"/>
        <v>234.95161471510073</v>
      </c>
      <c r="W14" s="105">
        <f t="shared" si="4"/>
        <v>290.71996469254373</v>
      </c>
    </row>
    <row r="15" spans="2:25" x14ac:dyDescent="0.2">
      <c r="D15" s="75"/>
      <c r="E15" s="75"/>
      <c r="F15" s="75"/>
      <c r="G15" s="101"/>
      <c r="N15" s="75"/>
      <c r="O15" s="75"/>
      <c r="P15" s="82"/>
      <c r="Q15" s="65" t="str">
        <f t="shared" si="5"/>
        <v/>
      </c>
      <c r="R15" s="99">
        <f t="shared" si="7"/>
        <v>5</v>
      </c>
      <c r="S15" s="102">
        <f t="shared" si="0"/>
        <v>0.98328989417428503</v>
      </c>
      <c r="T15" s="103">
        <f t="shared" si="1"/>
        <v>1.0215375856053277</v>
      </c>
      <c r="U15" s="104">
        <f t="shared" si="6"/>
        <v>-3.8247691431042674E-2</v>
      </c>
      <c r="V15" s="103">
        <f t="shared" si="3"/>
        <v>241.4841111919086</v>
      </c>
      <c r="W15" s="105">
        <f t="shared" si="4"/>
        <v>296.81533925129042</v>
      </c>
    </row>
    <row r="16" spans="2:25" x14ac:dyDescent="0.2">
      <c r="D16" s="75"/>
      <c r="E16" s="75"/>
      <c r="F16" s="75"/>
      <c r="N16" s="75"/>
      <c r="O16" s="75"/>
      <c r="P16" s="82"/>
      <c r="Q16" s="65" t="str">
        <f t="shared" si="5"/>
        <v/>
      </c>
      <c r="R16" s="99">
        <f t="shared" si="7"/>
        <v>5.5</v>
      </c>
      <c r="S16" s="102">
        <f t="shared" si="0"/>
        <v>0.9832954587895798</v>
      </c>
      <c r="T16" s="103">
        <f t="shared" si="1"/>
        <v>1.0147190522334619</v>
      </c>
      <c r="U16" s="104">
        <f t="shared" si="6"/>
        <v>-3.1423593443882125E-2</v>
      </c>
      <c r="V16" s="103">
        <f t="shared" si="3"/>
        <v>248.01660766873101</v>
      </c>
      <c r="W16" s="105">
        <f t="shared" si="4"/>
        <v>302.91071381003712</v>
      </c>
    </row>
    <row r="17" spans="4:23" x14ac:dyDescent="0.2">
      <c r="D17" s="75"/>
      <c r="E17" s="75"/>
      <c r="F17" s="75"/>
      <c r="N17" s="75"/>
      <c r="O17" s="75"/>
      <c r="P17" s="82"/>
      <c r="Q17" s="65" t="str">
        <f t="shared" si="5"/>
        <v/>
      </c>
      <c r="R17" s="99">
        <f t="shared" si="7"/>
        <v>6</v>
      </c>
      <c r="S17" s="102">
        <f t="shared" si="0"/>
        <v>0.98330225914744618</v>
      </c>
      <c r="T17" s="103">
        <f t="shared" si="1"/>
        <v>1.0075332036074085</v>
      </c>
      <c r="U17" s="104">
        <f t="shared" si="6"/>
        <v>-2.4230944459962322E-2</v>
      </c>
      <c r="V17" s="103">
        <f t="shared" si="3"/>
        <v>254.54910414553888</v>
      </c>
      <c r="W17" s="105">
        <f t="shared" si="4"/>
        <v>309.00608836879837</v>
      </c>
    </row>
    <row r="18" spans="4:23" x14ac:dyDescent="0.2">
      <c r="Q18" s="65" t="str">
        <f t="shared" si="5"/>
        <v/>
      </c>
      <c r="R18" s="99">
        <f t="shared" si="7"/>
        <v>6.5</v>
      </c>
      <c r="S18" s="102">
        <f t="shared" si="0"/>
        <v>0.98331029474481768</v>
      </c>
      <c r="T18" s="103">
        <f t="shared" si="1"/>
        <v>1.0001153361569517</v>
      </c>
      <c r="U18" s="104">
        <f t="shared" si="6"/>
        <v>-1.6805041412134014E-2</v>
      </c>
      <c r="V18" s="103">
        <f t="shared" si="3"/>
        <v>261.08160062236129</v>
      </c>
      <c r="W18" s="105">
        <f t="shared" si="4"/>
        <v>315.10146292754507</v>
      </c>
    </row>
    <row r="19" spans="4:23" x14ac:dyDescent="0.2">
      <c r="D19" s="76"/>
      <c r="E19" s="76"/>
      <c r="F19" s="76"/>
      <c r="N19" s="76"/>
      <c r="O19" s="76"/>
      <c r="P19" s="84"/>
      <c r="Q19" s="65" t="str">
        <f t="shared" si="5"/>
        <v/>
      </c>
      <c r="R19" s="99">
        <f t="shared" si="7"/>
        <v>7</v>
      </c>
      <c r="S19" s="102">
        <f t="shared" si="0"/>
        <v>0.98331956498724948</v>
      </c>
      <c r="T19" s="103">
        <f t="shared" si="1"/>
        <v>0.99260892286866542</v>
      </c>
      <c r="U19" s="104">
        <f t="shared" si="6"/>
        <v>-9.2893578814159383E-3</v>
      </c>
      <c r="V19" s="103">
        <f t="shared" si="3"/>
        <v>267.61409709916916</v>
      </c>
      <c r="W19" s="105">
        <f t="shared" si="4"/>
        <v>321.19683748629177</v>
      </c>
    </row>
    <row r="20" spans="4:23" x14ac:dyDescent="0.2">
      <c r="Q20" s="65" t="str">
        <f t="shared" si="5"/>
        <v/>
      </c>
      <c r="R20" s="99">
        <f t="shared" si="7"/>
        <v>7.5</v>
      </c>
      <c r="S20" s="102">
        <f t="shared" si="0"/>
        <v>0.98333006918896193</v>
      </c>
      <c r="T20" s="103">
        <f t="shared" si="1"/>
        <v>0.98516167690426826</v>
      </c>
      <c r="U20" s="104">
        <f t="shared" si="6"/>
        <v>-1.831607715306327E-3</v>
      </c>
      <c r="V20" s="103">
        <f t="shared" si="3"/>
        <v>274.14659357599157</v>
      </c>
      <c r="W20" s="105">
        <f t="shared" si="4"/>
        <v>327.29221204503847</v>
      </c>
    </row>
    <row r="21" spans="4:23" x14ac:dyDescent="0.2">
      <c r="Q21" s="65" t="str">
        <f t="shared" si="5"/>
        <v/>
      </c>
      <c r="R21" s="99">
        <f t="shared" si="7"/>
        <v>8</v>
      </c>
      <c r="S21" s="102">
        <f t="shared" si="0"/>
        <v>0.98334180657289161</v>
      </c>
      <c r="T21" s="103">
        <f t="shared" si="1"/>
        <v>0.97792141252225306</v>
      </c>
      <c r="U21" s="104">
        <f t="shared" si="6"/>
        <v>5.420394050638544E-3</v>
      </c>
      <c r="V21" s="103">
        <f t="shared" si="3"/>
        <v>280.67909005279944</v>
      </c>
      <c r="W21" s="105">
        <f t="shared" si="4"/>
        <v>333.38758660379972</v>
      </c>
    </row>
    <row r="22" spans="4:23" x14ac:dyDescent="0.2">
      <c r="Q22" s="65" t="str">
        <f t="shared" si="5"/>
        <v/>
      </c>
      <c r="R22" s="99">
        <f t="shared" si="7"/>
        <v>8.5</v>
      </c>
      <c r="S22" s="102">
        <f t="shared" si="0"/>
        <v>0.98335477627074852</v>
      </c>
      <c r="T22" s="103">
        <f t="shared" si="1"/>
        <v>0.97103185611142562</v>
      </c>
      <c r="U22" s="104">
        <f t="shared" si="6"/>
        <v>1.2322920159322903E-2</v>
      </c>
      <c r="V22" s="103">
        <f t="shared" si="3"/>
        <v>287.21158652962185</v>
      </c>
      <c r="W22" s="105">
        <f t="shared" si="4"/>
        <v>339.48296116254642</v>
      </c>
    </row>
    <row r="23" spans="4:23" x14ac:dyDescent="0.2">
      <c r="Q23" s="65" t="str">
        <f t="shared" si="5"/>
        <v/>
      </c>
      <c r="R23" s="99">
        <f t="shared" si="7"/>
        <v>9</v>
      </c>
      <c r="S23" s="102">
        <f t="shared" si="0"/>
        <v>0.9833689773230806</v>
      </c>
      <c r="T23" s="103">
        <f t="shared" si="1"/>
        <v>0.96462856390640106</v>
      </c>
      <c r="U23" s="104">
        <f t="shared" si="6"/>
        <v>1.8740413416679536E-2</v>
      </c>
      <c r="V23" s="103">
        <f t="shared" si="3"/>
        <v>293.74408300642972</v>
      </c>
      <c r="W23" s="105">
        <f t="shared" si="4"/>
        <v>345.57833572129312</v>
      </c>
    </row>
    <row r="24" spans="4:23" x14ac:dyDescent="0.2">
      <c r="Q24" s="65" t="str">
        <f t="shared" si="5"/>
        <v/>
      </c>
      <c r="R24" s="99">
        <f t="shared" si="7"/>
        <v>9.5</v>
      </c>
      <c r="S24" s="102">
        <f t="shared" si="0"/>
        <v>0.9833844086793444</v>
      </c>
      <c r="T24" s="103">
        <f t="shared" si="1"/>
        <v>0.95883510006961692</v>
      </c>
      <c r="U24" s="104">
        <f t="shared" si="6"/>
        <v>2.4549308609727483E-2</v>
      </c>
      <c r="V24" s="103">
        <f t="shared" si="3"/>
        <v>300.27657948325214</v>
      </c>
      <c r="W24" s="105">
        <f t="shared" si="4"/>
        <v>351.67371028005437</v>
      </c>
    </row>
    <row r="25" spans="4:23" x14ac:dyDescent="0.2">
      <c r="Q25" s="65" t="str">
        <f t="shared" si="5"/>
        <v/>
      </c>
      <c r="R25" s="99">
        <f t="shared" si="7"/>
        <v>10</v>
      </c>
      <c r="S25" s="102">
        <f t="shared" si="0"/>
        <v>0.98340106919798309</v>
      </c>
      <c r="T25" s="103">
        <f t="shared" si="1"/>
        <v>0.95375961934879505</v>
      </c>
      <c r="U25" s="104">
        <f t="shared" si="6"/>
        <v>2.964144984918804E-2</v>
      </c>
      <c r="V25" s="103">
        <f t="shared" si="3"/>
        <v>306.80907596006</v>
      </c>
      <c r="W25" s="105">
        <f t="shared" si="4"/>
        <v>357.76908483880106</v>
      </c>
    </row>
    <row r="26" spans="4:23" x14ac:dyDescent="0.2">
      <c r="Q26" s="65" t="str">
        <f t="shared" si="5"/>
        <v/>
      </c>
      <c r="R26" s="99">
        <f t="shared" si="7"/>
        <v>10.5</v>
      </c>
      <c r="S26" s="102">
        <f t="shared" si="0"/>
        <v>0.98341895764651066</v>
      </c>
      <c r="T26" s="103">
        <f t="shared" si="1"/>
        <v>0.94949198279905489</v>
      </c>
      <c r="U26" s="104">
        <f t="shared" si="6"/>
        <v>3.3926974847455771E-2</v>
      </c>
      <c r="V26" s="103">
        <f t="shared" si="3"/>
        <v>313.34157243688242</v>
      </c>
      <c r="W26" s="105">
        <f t="shared" si="4"/>
        <v>3.8644593975477619</v>
      </c>
    </row>
    <row r="27" spans="4:23" x14ac:dyDescent="0.2">
      <c r="Q27" s="65" t="str">
        <f t="shared" si="5"/>
        <v/>
      </c>
      <c r="R27" s="99">
        <f t="shared" si="7"/>
        <v>11</v>
      </c>
      <c r="S27" s="102">
        <f t="shared" si="0"/>
        <v>0.98343807270160344</v>
      </c>
      <c r="T27" s="103">
        <f t="shared" si="1"/>
        <v>0.94610151373152185</v>
      </c>
      <c r="U27" s="104">
        <f t="shared" si="6"/>
        <v>3.733655897008159E-2</v>
      </c>
      <c r="V27" s="103">
        <f t="shared" si="3"/>
        <v>319.87406891369028</v>
      </c>
      <c r="W27" s="105">
        <f t="shared" si="4"/>
        <v>9.9598339563090121</v>
      </c>
    </row>
    <row r="28" spans="4:23" x14ac:dyDescent="0.2">
      <c r="Q28" s="65" t="str">
        <f t="shared" si="5"/>
        <v/>
      </c>
      <c r="R28" s="99">
        <f t="shared" si="7"/>
        <v>11.5</v>
      </c>
      <c r="S28" s="102">
        <f t="shared" si="0"/>
        <v>0.98345841294919745</v>
      </c>
      <c r="T28" s="103">
        <f t="shared" si="1"/>
        <v>0.94363547500345957</v>
      </c>
      <c r="U28" s="104">
        <f t="shared" si="6"/>
        <v>3.982293794573788E-2</v>
      </c>
      <c r="V28" s="103">
        <f t="shared" si="3"/>
        <v>326.4065653905127</v>
      </c>
      <c r="W28" s="105">
        <f t="shared" si="4"/>
        <v>16.05520851505571</v>
      </c>
    </row>
    <row r="29" spans="4:23" x14ac:dyDescent="0.2">
      <c r="Q29" s="65" t="str">
        <f t="shared" si="5"/>
        <v/>
      </c>
      <c r="R29" s="99">
        <f t="shared" si="7"/>
        <v>12</v>
      </c>
      <c r="S29" s="102">
        <f t="shared" si="0"/>
        <v>0.98347997688459365</v>
      </c>
      <c r="T29" s="103">
        <f t="shared" si="1"/>
        <v>0.9421183191147452</v>
      </c>
      <c r="U29" s="104">
        <f t="shared" si="6"/>
        <v>4.1361657769848459E-2</v>
      </c>
      <c r="V29" s="103">
        <f t="shared" si="3"/>
        <v>332.93906186732056</v>
      </c>
      <c r="W29" s="105">
        <f t="shared" si="4"/>
        <v>22.150583073802409</v>
      </c>
    </row>
    <row r="30" spans="4:23" x14ac:dyDescent="0.2">
      <c r="Q30" s="65" t="str">
        <f t="shared" si="5"/>
        <v>Perigee</v>
      </c>
      <c r="R30" s="99">
        <f t="shared" si="7"/>
        <v>12.5</v>
      </c>
      <c r="S30" s="102">
        <f t="shared" si="0"/>
        <v>0.98350276291256855</v>
      </c>
      <c r="T30" s="103">
        <f t="shared" si="1"/>
        <v>0.94155173060377928</v>
      </c>
      <c r="U30" s="104">
        <f t="shared" si="6"/>
        <v>4.1951032308789271E-2</v>
      </c>
      <c r="V30" s="103">
        <f t="shared" si="3"/>
        <v>339.47155834414298</v>
      </c>
      <c r="W30" s="105">
        <f t="shared" si="4"/>
        <v>28.245957632549107</v>
      </c>
    </row>
    <row r="31" spans="4:23" x14ac:dyDescent="0.2">
      <c r="Q31" s="65" t="str">
        <f t="shared" si="5"/>
        <v/>
      </c>
      <c r="R31" s="99">
        <f t="shared" si="7"/>
        <v>13</v>
      </c>
      <c r="S31" s="102">
        <f t="shared" si="0"/>
        <v>0.98352676934749306</v>
      </c>
      <c r="T31" s="103">
        <f t="shared" si="1"/>
        <v>0.9419154473483311</v>
      </c>
      <c r="U31" s="104">
        <f t="shared" si="6"/>
        <v>4.1611321999161954E-2</v>
      </c>
      <c r="V31" s="103">
        <f t="shared" si="3"/>
        <v>346.00405482095084</v>
      </c>
      <c r="W31" s="105">
        <f t="shared" si="4"/>
        <v>34.341332191310357</v>
      </c>
    </row>
    <row r="32" spans="4:23" x14ac:dyDescent="0.2">
      <c r="Q32" s="65" t="str">
        <f t="shared" si="5"/>
        <v/>
      </c>
      <c r="R32" s="99">
        <f t="shared" si="7"/>
        <v>13.5</v>
      </c>
      <c r="S32" s="102">
        <f t="shared" si="0"/>
        <v>0.9835519944134562</v>
      </c>
      <c r="T32" s="103">
        <f t="shared" si="1"/>
        <v>0.94316881502574457</v>
      </c>
      <c r="U32" s="104">
        <f t="shared" si="6"/>
        <v>4.0383179387711632E-2</v>
      </c>
      <c r="V32" s="103">
        <f t="shared" si="3"/>
        <v>352.53655129777326</v>
      </c>
      <c r="W32" s="105">
        <f t="shared" si="4"/>
        <v>40.436706750057056</v>
      </c>
    </row>
    <row r="33" spans="17:23" x14ac:dyDescent="0.2">
      <c r="Q33" s="65" t="str">
        <f t="shared" si="5"/>
        <v/>
      </c>
      <c r="R33" s="99">
        <f t="shared" si="7"/>
        <v>14</v>
      </c>
      <c r="S33" s="102">
        <f t="shared" si="0"/>
        <v>0.98357843624439745</v>
      </c>
      <c r="T33" s="103">
        <f t="shared" si="1"/>
        <v>0.94525299861945555</v>
      </c>
      <c r="U33" s="104">
        <f t="shared" si="6"/>
        <v>3.8325437624941894E-2</v>
      </c>
      <c r="V33" s="103">
        <f t="shared" si="3"/>
        <v>359.06904777458112</v>
      </c>
      <c r="W33" s="105">
        <f t="shared" si="4"/>
        <v>46.532081308803754</v>
      </c>
    </row>
    <row r="34" spans="17:23" x14ac:dyDescent="0.2">
      <c r="Q34" s="65" t="str">
        <f t="shared" si="5"/>
        <v/>
      </c>
      <c r="R34" s="99">
        <f t="shared" si="7"/>
        <v>14.5</v>
      </c>
      <c r="S34" s="102">
        <f t="shared" si="0"/>
        <v>0.98360609288424417</v>
      </c>
      <c r="T34" s="103">
        <f t="shared" si="1"/>
        <v>0.94809374783803502</v>
      </c>
      <c r="U34" s="104">
        <f t="shared" si="6"/>
        <v>3.5512345046209148E-2</v>
      </c>
      <c r="V34" s="103">
        <f t="shared" si="3"/>
        <v>5.6015442514035385</v>
      </c>
      <c r="W34" s="105">
        <f t="shared" si="4"/>
        <v>52.627455867565004</v>
      </c>
    </row>
    <row r="35" spans="17:23" x14ac:dyDescent="0.2">
      <c r="Q35" s="65" t="str">
        <f t="shared" si="5"/>
        <v/>
      </c>
      <c r="R35" s="99">
        <f t="shared" si="7"/>
        <v>15</v>
      </c>
      <c r="S35" s="102">
        <f t="shared" si="0"/>
        <v>0.98363496228705638</v>
      </c>
      <c r="T35" s="103">
        <f t="shared" si="1"/>
        <v>0.95160459086665994</v>
      </c>
      <c r="U35" s="104">
        <f t="shared" si="6"/>
        <v>3.2030371420396442E-2</v>
      </c>
      <c r="V35" s="103">
        <f t="shared" si="3"/>
        <v>12.134040728211403</v>
      </c>
      <c r="W35" s="105">
        <f t="shared" si="4"/>
        <v>58.722830426311702</v>
      </c>
    </row>
    <row r="36" spans="17:23" x14ac:dyDescent="0.2">
      <c r="Q36" s="65" t="str">
        <f t="shared" si="5"/>
        <v/>
      </c>
      <c r="R36" s="99">
        <f t="shared" si="7"/>
        <v>15.5</v>
      </c>
      <c r="S36" s="102">
        <f t="shared" si="0"/>
        <v>0.98366504231717833</v>
      </c>
      <c r="T36" s="103">
        <f t="shared" si="1"/>
        <v>0.95569031402346871</v>
      </c>
      <c r="U36" s="104">
        <f t="shared" si="6"/>
        <v>2.7974728293709616E-2</v>
      </c>
      <c r="V36" s="103">
        <f t="shared" si="3"/>
        <v>18.666537205033819</v>
      </c>
      <c r="W36" s="105">
        <f t="shared" si="4"/>
        <v>64.818204985058401</v>
      </c>
    </row>
    <row r="37" spans="17:23" x14ac:dyDescent="0.2">
      <c r="Q37" s="65" t="str">
        <f t="shared" si="5"/>
        <v/>
      </c>
      <c r="R37" s="99">
        <f t="shared" si="7"/>
        <v>16</v>
      </c>
      <c r="S37" s="102">
        <f t="shared" si="0"/>
        <v>0.98369633074939633</v>
      </c>
      <c r="T37" s="103">
        <f t="shared" si="1"/>
        <v>0.96025057442473361</v>
      </c>
      <c r="U37" s="104">
        <f t="shared" si="6"/>
        <v>2.3445756324662725E-2</v>
      </c>
      <c r="V37" s="103">
        <f t="shared" si="3"/>
        <v>25.199033681841684</v>
      </c>
      <c r="W37" s="105">
        <f t="shared" si="4"/>
        <v>70.913579543819651</v>
      </c>
    </row>
    <row r="38" spans="17:23" x14ac:dyDescent="0.2">
      <c r="Q38" s="65" t="str">
        <f t="shared" si="5"/>
        <v/>
      </c>
      <c r="R38" s="99">
        <f t="shared" si="7"/>
        <v>16.5</v>
      </c>
      <c r="S38" s="102">
        <f t="shared" si="0"/>
        <v>0.98372882526910344</v>
      </c>
      <c r="T38" s="103">
        <f t="shared" si="1"/>
        <v>0.9651834891670138</v>
      </c>
      <c r="U38" s="104">
        <f t="shared" si="6"/>
        <v>1.8545336102089638E-2</v>
      </c>
      <c r="V38" s="103">
        <f t="shared" si="3"/>
        <v>31.7315301586641</v>
      </c>
      <c r="W38" s="105">
        <f t="shared" si="4"/>
        <v>77.008954102566349</v>
      </c>
    </row>
    <row r="39" spans="17:23" x14ac:dyDescent="0.2">
      <c r="Q39" s="65" t="str">
        <f t="shared" si="5"/>
        <v/>
      </c>
      <c r="R39" s="99">
        <f t="shared" si="7"/>
        <v>17</v>
      </c>
      <c r="S39" s="102">
        <f t="shared" si="0"/>
        <v>0.98376252347247051</v>
      </c>
      <c r="T39" s="103">
        <f t="shared" si="1"/>
        <v>0.97038904799378656</v>
      </c>
      <c r="U39" s="104">
        <f t="shared" si="6"/>
        <v>1.3373475478683949E-2</v>
      </c>
      <c r="V39" s="103">
        <f t="shared" si="3"/>
        <v>38.264026635471964</v>
      </c>
      <c r="W39" s="105">
        <f t="shared" si="4"/>
        <v>83.104328661313048</v>
      </c>
    </row>
    <row r="40" spans="17:23" x14ac:dyDescent="0.2">
      <c r="Q40" s="65" t="str">
        <f t="shared" si="5"/>
        <v/>
      </c>
      <c r="R40" s="99">
        <f t="shared" si="7"/>
        <v>17.5</v>
      </c>
      <c r="S40" s="102">
        <f t="shared" si="0"/>
        <v>0.9837974228666243</v>
      </c>
      <c r="T40" s="103">
        <f t="shared" si="1"/>
        <v>0.97577220678988996</v>
      </c>
      <c r="U40" s="104">
        <f t="shared" si="6"/>
        <v>8.0252160767343428E-3</v>
      </c>
      <c r="V40" s="103">
        <f t="shared" si="3"/>
        <v>44.796523112294381</v>
      </c>
      <c r="W40" s="105">
        <f t="shared" si="4"/>
        <v>89.199703220059746</v>
      </c>
    </row>
    <row r="41" spans="17:23" x14ac:dyDescent="0.2">
      <c r="Q41" s="65" t="str">
        <f t="shared" si="5"/>
        <v/>
      </c>
      <c r="R41" s="99">
        <f t="shared" si="7"/>
        <v>18</v>
      </c>
      <c r="S41" s="102">
        <f t="shared" si="0"/>
        <v>0.98383352086983178</v>
      </c>
      <c r="T41" s="103">
        <f t="shared" si="1"/>
        <v>0.98124553608189891</v>
      </c>
      <c r="U41" s="104">
        <f t="shared" si="6"/>
        <v>2.5879847879328732E-3</v>
      </c>
      <c r="V41" s="103">
        <f t="shared" si="3"/>
        <v>51.329019589102245</v>
      </c>
      <c r="W41" s="105">
        <f t="shared" si="4"/>
        <v>95.295077778820996</v>
      </c>
    </row>
    <row r="42" spans="17:23" x14ac:dyDescent="0.2">
      <c r="Q42" s="65" t="str">
        <f t="shared" si="5"/>
        <v/>
      </c>
      <c r="R42" s="99">
        <f t="shared" si="7"/>
        <v>18.5</v>
      </c>
      <c r="S42" s="102">
        <f t="shared" si="0"/>
        <v>0.98387081481169092</v>
      </c>
      <c r="T42" s="103">
        <f t="shared" si="1"/>
        <v>0.98673132125911667</v>
      </c>
      <c r="U42" s="104">
        <f t="shared" si="6"/>
        <v>-2.860506447425748E-3</v>
      </c>
      <c r="V42" s="103">
        <f t="shared" si="3"/>
        <v>57.861516065924661</v>
      </c>
      <c r="W42" s="105">
        <f t="shared" si="4"/>
        <v>101.39045233756769</v>
      </c>
    </row>
    <row r="43" spans="17:23" x14ac:dyDescent="0.2">
      <c r="Q43" s="65" t="str">
        <f t="shared" si="5"/>
        <v/>
      </c>
      <c r="R43" s="99">
        <f t="shared" si="7"/>
        <v>19</v>
      </c>
      <c r="S43" s="102">
        <f t="shared" si="0"/>
        <v>0.98390930193332859</v>
      </c>
      <c r="T43" s="103">
        <f t="shared" si="1"/>
        <v>0.99216303844205045</v>
      </c>
      <c r="U43" s="104">
        <f t="shared" si="6"/>
        <v>-8.2537365087218539E-3</v>
      </c>
      <c r="V43" s="103">
        <f t="shared" si="3"/>
        <v>64.394012542732526</v>
      </c>
      <c r="W43" s="105">
        <f t="shared" si="4"/>
        <v>107.48582689631439</v>
      </c>
    </row>
    <row r="44" spans="17:23" x14ac:dyDescent="0.2">
      <c r="Q44" s="65" t="str">
        <f t="shared" si="5"/>
        <v/>
      </c>
      <c r="R44" s="99">
        <f t="shared" si="7"/>
        <v>19.5</v>
      </c>
      <c r="S44" s="102">
        <f t="shared" si="0"/>
        <v>0.98394897938760428</v>
      </c>
      <c r="T44" s="103">
        <f t="shared" si="1"/>
        <v>0.9974861605667783</v>
      </c>
      <c r="U44" s="104">
        <f t="shared" si="6"/>
        <v>-1.3537181179174018E-2</v>
      </c>
      <c r="V44" s="103">
        <f t="shared" si="3"/>
        <v>70.926509019554942</v>
      </c>
      <c r="W44" s="105">
        <f t="shared" si="4"/>
        <v>113.58120145507564</v>
      </c>
    </row>
    <row r="45" spans="17:23" x14ac:dyDescent="0.2">
      <c r="Q45" s="65" t="str">
        <f t="shared" si="5"/>
        <v/>
      </c>
      <c r="R45" s="99">
        <f t="shared" si="7"/>
        <v>20</v>
      </c>
      <c r="S45" s="102">
        <f t="shared" si="0"/>
        <v>0.9839898442393209</v>
      </c>
      <c r="T45" s="103">
        <f t="shared" si="1"/>
        <v>1.0026582809081139</v>
      </c>
      <c r="U45" s="104">
        <f t="shared" si="6"/>
        <v>-1.8668436668793031E-2</v>
      </c>
      <c r="V45" s="103">
        <f t="shared" si="3"/>
        <v>77.459005496362806</v>
      </c>
      <c r="W45" s="105">
        <f t="shared" si="4"/>
        <v>119.67657601382234</v>
      </c>
    </row>
    <row r="46" spans="17:23" x14ac:dyDescent="0.2">
      <c r="Q46" s="65" t="str">
        <f t="shared" si="5"/>
        <v/>
      </c>
      <c r="R46" s="99">
        <f t="shared" si="7"/>
        <v>20.5</v>
      </c>
      <c r="S46" s="102">
        <f t="shared" si="0"/>
        <v>0.98403189346544218</v>
      </c>
      <c r="T46" s="103">
        <f t="shared" si="1"/>
        <v>1.0076485744171808</v>
      </c>
      <c r="U46" s="104">
        <f t="shared" si="6"/>
        <v>-2.3616680951738633E-2</v>
      </c>
      <c r="V46" s="103">
        <f t="shared" si="3"/>
        <v>83.991501973185223</v>
      </c>
      <c r="W46" s="105">
        <f t="shared" si="4"/>
        <v>125.77195057256904</v>
      </c>
    </row>
    <row r="47" spans="17:23" x14ac:dyDescent="0.2">
      <c r="Q47" s="65" t="str">
        <f t="shared" si="5"/>
        <v/>
      </c>
      <c r="R47" s="99">
        <f t="shared" si="7"/>
        <v>21</v>
      </c>
      <c r="S47" s="102">
        <f t="shared" si="0"/>
        <v>0.98407512395531571</v>
      </c>
      <c r="T47" s="103">
        <f t="shared" si="1"/>
        <v>1.0124366493476111</v>
      </c>
      <c r="U47" s="104">
        <f t="shared" si="6"/>
        <v>-2.8361525392295417E-2</v>
      </c>
      <c r="V47" s="103">
        <f t="shared" si="3"/>
        <v>90.523998449993087</v>
      </c>
      <c r="W47" s="105">
        <f t="shared" si="4"/>
        <v>131.86732513131574</v>
      </c>
    </row>
    <row r="48" spans="17:23" x14ac:dyDescent="0.2">
      <c r="Q48" s="65" t="str">
        <f t="shared" si="5"/>
        <v/>
      </c>
      <c r="R48" s="99">
        <f t="shared" si="7"/>
        <v>21.5</v>
      </c>
      <c r="S48" s="102">
        <f t="shared" si="0"/>
        <v>0.98411953251090367</v>
      </c>
      <c r="T48" s="103">
        <f t="shared" si="1"/>
        <v>1.0170108711810151</v>
      </c>
      <c r="U48" s="104">
        <f t="shared" si="6"/>
        <v>-3.2891338670111403E-2</v>
      </c>
      <c r="V48" s="103">
        <f t="shared" si="3"/>
        <v>97.056494926815503</v>
      </c>
      <c r="W48" s="105">
        <f t="shared" si="4"/>
        <v>137.96269969007699</v>
      </c>
    </row>
    <row r="49" spans="2:23" x14ac:dyDescent="0.2">
      <c r="Q49" s="65" t="str">
        <f t="shared" si="5"/>
        <v/>
      </c>
      <c r="R49" s="99">
        <f t="shared" si="7"/>
        <v>22</v>
      </c>
      <c r="S49" s="102">
        <f t="shared" si="0"/>
        <v>0.98416511584701882</v>
      </c>
      <c r="T49" s="103">
        <f t="shared" si="1"/>
        <v>1.0213662664323078</v>
      </c>
      <c r="U49" s="104">
        <f t="shared" si="6"/>
        <v>-3.7201150585288945E-2</v>
      </c>
      <c r="V49" s="103">
        <f t="shared" si="3"/>
        <v>103.58899140362337</v>
      </c>
      <c r="W49" s="105">
        <f t="shared" si="4"/>
        <v>144.05807424882369</v>
      </c>
    </row>
    <row r="50" spans="2:23" x14ac:dyDescent="0.2">
      <c r="Q50" s="65" t="str">
        <f t="shared" si="5"/>
        <v/>
      </c>
      <c r="R50" s="99">
        <f t="shared" si="7"/>
        <v>22.5</v>
      </c>
      <c r="S50" s="102">
        <f t="shared" si="0"/>
        <v>0.98421187059156823</v>
      </c>
      <c r="T50" s="103">
        <f t="shared" si="1"/>
        <v>1.0255021342967454</v>
      </c>
      <c r="U50" s="104">
        <f t="shared" si="6"/>
        <v>-4.1290263705177188E-2</v>
      </c>
      <c r="V50" s="103">
        <f t="shared" si="3"/>
        <v>110.12148788044578</v>
      </c>
      <c r="W50" s="105">
        <f t="shared" si="4"/>
        <v>150.15344880757038</v>
      </c>
    </row>
    <row r="51" spans="2:23" x14ac:dyDescent="0.2">
      <c r="Q51" s="65" t="str">
        <f t="shared" si="5"/>
        <v/>
      </c>
      <c r="R51" s="99">
        <f t="shared" si="7"/>
        <v>23</v>
      </c>
      <c r="S51" s="102">
        <f t="shared" si="0"/>
        <v>0.98425979328580204</v>
      </c>
      <c r="T51" s="103">
        <f t="shared" si="1"/>
        <v>1.0294195082992619</v>
      </c>
      <c r="U51" s="104">
        <f t="shared" si="6"/>
        <v>-4.5159715013459834E-2</v>
      </c>
      <c r="V51" s="103">
        <f t="shared" si="3"/>
        <v>116.65398435725365</v>
      </c>
      <c r="W51" s="105">
        <f t="shared" si="4"/>
        <v>156.24882336633164</v>
      </c>
    </row>
    <row r="52" spans="2:23" x14ac:dyDescent="0.2">
      <c r="Q52" s="65" t="str">
        <f t="shared" si="5"/>
        <v/>
      </c>
      <c r="R52" s="99">
        <f t="shared" si="7"/>
        <v>23.5</v>
      </c>
      <c r="S52" s="102">
        <f t="shared" si="0"/>
        <v>0.98430888038456954</v>
      </c>
      <c r="T52" s="103">
        <f t="shared" si="1"/>
        <v>1.0331186174180849</v>
      </c>
      <c r="U52" s="104">
        <f t="shared" si="6"/>
        <v>-4.8809737033515321E-2</v>
      </c>
      <c r="V52" s="103">
        <f t="shared" si="3"/>
        <v>123.18648083406151</v>
      </c>
      <c r="W52" s="105">
        <f t="shared" si="4"/>
        <v>162.34419792507833</v>
      </c>
    </row>
    <row r="53" spans="2:23" x14ac:dyDescent="0.2">
      <c r="B53"/>
      <c r="C53" s="68"/>
      <c r="G53" s="74"/>
      <c r="H53" s="75"/>
      <c r="I53" s="75"/>
      <c r="J53" s="74"/>
      <c r="K53" s="74"/>
      <c r="L53" s="95"/>
      <c r="Q53" s="65" t="str">
        <f t="shared" si="5"/>
        <v/>
      </c>
      <c r="R53" s="99">
        <f t="shared" si="7"/>
        <v>24</v>
      </c>
      <c r="S53" s="102">
        <f t="shared" si="0"/>
        <v>0.98435912825658189</v>
      </c>
      <c r="T53" s="103">
        <f t="shared" si="1"/>
        <v>1.0365964961862428</v>
      </c>
      <c r="U53" s="104">
        <f t="shared" si="6"/>
        <v>-5.2237367929660938E-2</v>
      </c>
      <c r="V53" s="103">
        <f t="shared" si="3"/>
        <v>129.71897731088393</v>
      </c>
      <c r="W53" s="105">
        <f t="shared" si="4"/>
        <v>168.43957248382503</v>
      </c>
    </row>
    <row r="54" spans="2:23" x14ac:dyDescent="0.2">
      <c r="B54"/>
      <c r="C54" s="68"/>
      <c r="G54" s="74"/>
      <c r="H54" s="75"/>
      <c r="I54" s="75"/>
      <c r="J54" s="74"/>
      <c r="K54" s="74"/>
      <c r="L54" s="95"/>
      <c r="Q54" s="65" t="str">
        <f t="shared" si="5"/>
        <v/>
      </c>
      <c r="R54" s="99">
        <f t="shared" si="7"/>
        <v>24.5</v>
      </c>
      <c r="S54" s="102">
        <f t="shared" si="0"/>
        <v>0.98441053318468008</v>
      </c>
      <c r="T54" s="103">
        <f t="shared" si="1"/>
        <v>1.0398448859795322</v>
      </c>
      <c r="U54" s="104">
        <f t="shared" si="6"/>
        <v>-5.5434352794852093E-2</v>
      </c>
      <c r="V54" s="103">
        <f t="shared" si="3"/>
        <v>136.25147378769179</v>
      </c>
      <c r="W54" s="105">
        <f t="shared" si="4"/>
        <v>174.53494704258628</v>
      </c>
    </row>
    <row r="55" spans="2:23" x14ac:dyDescent="0.2">
      <c r="B55"/>
      <c r="C55" s="68"/>
      <c r="G55" s="74"/>
      <c r="H55" s="75"/>
      <c r="I55" s="75"/>
      <c r="J55" s="74"/>
      <c r="K55" s="74"/>
      <c r="L55" s="95"/>
      <c r="Q55" s="65" t="str">
        <f t="shared" si="5"/>
        <v/>
      </c>
      <c r="R55" s="99">
        <f t="shared" si="7"/>
        <v>25</v>
      </c>
      <c r="S55" s="102">
        <f t="shared" si="0"/>
        <v>0.98446309136611032</v>
      </c>
      <c r="T55" s="103">
        <f t="shared" si="1"/>
        <v>1.0428485553705324</v>
      </c>
      <c r="U55" s="104">
        <f t="shared" si="6"/>
        <v>-5.8385464004422127E-2</v>
      </c>
      <c r="V55" s="103">
        <f t="shared" si="3"/>
        <v>142.78397026451421</v>
      </c>
      <c r="W55" s="105">
        <f t="shared" si="4"/>
        <v>180.63032160133298</v>
      </c>
    </row>
    <row r="56" spans="2:23" x14ac:dyDescent="0.2">
      <c r="B56"/>
      <c r="C56" s="68"/>
      <c r="G56" s="74"/>
      <c r="H56" s="75"/>
      <c r="I56" s="75"/>
      <c r="J56" s="74"/>
      <c r="K56" s="74"/>
      <c r="L56" s="95"/>
      <c r="Q56" s="65" t="str">
        <f t="shared" si="5"/>
        <v/>
      </c>
      <c r="R56" s="99">
        <f t="shared" si="7"/>
        <v>25.5</v>
      </c>
      <c r="S56" s="102">
        <f t="shared" si="0"/>
        <v>0.98451679891280508</v>
      </c>
      <c r="T56" s="103">
        <f t="shared" si="1"/>
        <v>1.0455841466949738</v>
      </c>
      <c r="U56" s="104">
        <f t="shared" si="6"/>
        <v>-6.1067347782168713E-2</v>
      </c>
      <c r="V56" s="103">
        <f t="shared" si="3"/>
        <v>149.31646674132207</v>
      </c>
      <c r="W56" s="105">
        <f t="shared" si="4"/>
        <v>186.72569616007968</v>
      </c>
    </row>
    <row r="57" spans="2:23" x14ac:dyDescent="0.2">
      <c r="B57"/>
      <c r="C57" s="68"/>
      <c r="G57" s="74"/>
      <c r="H57" s="75"/>
      <c r="I57" s="75"/>
      <c r="J57" s="74"/>
      <c r="K57" s="74"/>
      <c r="L57" s="95"/>
      <c r="Q57" s="65" t="str">
        <f t="shared" si="5"/>
        <v/>
      </c>
      <c r="R57" s="99">
        <f t="shared" si="7"/>
        <v>26</v>
      </c>
      <c r="S57" s="102">
        <f t="shared" si="0"/>
        <v>0.98457165185167117</v>
      </c>
      <c r="T57" s="103">
        <f t="shared" si="1"/>
        <v>1.0480196297770481</v>
      </c>
      <c r="U57" s="104">
        <f t="shared" si="6"/>
        <v>-6.344797792537693E-2</v>
      </c>
      <c r="V57" s="103">
        <f t="shared" si="3"/>
        <v>155.84896321814449</v>
      </c>
      <c r="W57" s="105">
        <f t="shared" si="4"/>
        <v>192.82107071882638</v>
      </c>
    </row>
    <row r="58" spans="2:23" x14ac:dyDescent="0.2">
      <c r="B58"/>
      <c r="C58" s="68"/>
      <c r="G58" s="74"/>
      <c r="H58" s="75"/>
      <c r="I58" s="75"/>
      <c r="J58" s="74"/>
      <c r="K58" s="74"/>
      <c r="L58" s="95"/>
      <c r="Q58" s="65" t="str">
        <f t="shared" si="5"/>
        <v/>
      </c>
      <c r="R58" s="99">
        <f t="shared" si="7"/>
        <v>26.5</v>
      </c>
      <c r="S58" s="102">
        <f t="shared" si="0"/>
        <v>0.98462764612488296</v>
      </c>
      <c r="T58" s="103">
        <f t="shared" si="1"/>
        <v>1.0501144132945806</v>
      </c>
      <c r="U58" s="104">
        <f t="shared" si="6"/>
        <v>-6.5486767169697591E-2</v>
      </c>
      <c r="V58" s="103">
        <f t="shared" si="3"/>
        <v>162.38145969495235</v>
      </c>
      <c r="W58" s="105">
        <f t="shared" si="4"/>
        <v>198.91644527758763</v>
      </c>
    </row>
    <row r="59" spans="2:23" x14ac:dyDescent="0.2">
      <c r="B59"/>
      <c r="C59" s="68"/>
      <c r="G59" s="74"/>
      <c r="H59" s="75"/>
      <c r="I59" s="75"/>
      <c r="J59" s="74"/>
      <c r="K59" s="74"/>
      <c r="L59" s="95"/>
      <c r="Q59" s="65" t="str">
        <f t="shared" si="5"/>
        <v/>
      </c>
      <c r="R59" s="99">
        <f t="shared" si="7"/>
        <v>27</v>
      </c>
      <c r="S59" s="102">
        <f t="shared" si="0"/>
        <v>0.98468477759018336</v>
      </c>
      <c r="T59" s="103">
        <f t="shared" si="1"/>
        <v>1.0518201309517707</v>
      </c>
      <c r="U59" s="104">
        <f t="shared" si="6"/>
        <v>-6.713535336158738E-2</v>
      </c>
      <c r="V59" s="103">
        <f t="shared" si="3"/>
        <v>168.91395617177477</v>
      </c>
      <c r="W59" s="105">
        <f t="shared" si="4"/>
        <v>205.01181983633433</v>
      </c>
    </row>
    <row r="60" spans="2:23" x14ac:dyDescent="0.2">
      <c r="B60"/>
      <c r="C60" s="68"/>
      <c r="G60" s="74"/>
      <c r="H60" s="75"/>
      <c r="I60" s="75"/>
      <c r="J60" s="74"/>
      <c r="K60" s="74"/>
      <c r="L60" s="95"/>
      <c r="Q60" s="65" t="str">
        <f t="shared" si="5"/>
        <v/>
      </c>
      <c r="R60" s="99">
        <f t="shared" si="7"/>
        <v>27.5</v>
      </c>
      <c r="S60" s="102">
        <f t="shared" si="0"/>
        <v>0.98474304202118967</v>
      </c>
      <c r="T60" s="103">
        <f t="shared" si="1"/>
        <v>1.0530820850270501</v>
      </c>
      <c r="U60" s="104">
        <f t="shared" si="6"/>
        <v>-6.8339043005860467E-2</v>
      </c>
      <c r="V60" s="103">
        <f t="shared" si="3"/>
        <v>175.44645264858264</v>
      </c>
      <c r="W60" s="105">
        <f t="shared" si="4"/>
        <v>211.10719439508102</v>
      </c>
    </row>
    <row r="61" spans="2:23" x14ac:dyDescent="0.2">
      <c r="B61"/>
      <c r="C61" s="68"/>
      <c r="G61" s="74"/>
      <c r="H61" s="75"/>
      <c r="I61" s="75"/>
      <c r="J61" s="74"/>
      <c r="K61" s="74"/>
      <c r="L61" s="95"/>
      <c r="Q61" s="65" t="str">
        <f t="shared" si="5"/>
        <v/>
      </c>
      <c r="R61" s="99">
        <f t="shared" si="7"/>
        <v>28</v>
      </c>
      <c r="S61" s="102">
        <f t="shared" si="0"/>
        <v>0.98480243510770638</v>
      </c>
      <c r="T61" s="103">
        <f t="shared" si="1"/>
        <v>1.0538412956182419</v>
      </c>
      <c r="U61" s="104">
        <f t="shared" si="6"/>
        <v>-6.9038860510535538E-2</v>
      </c>
      <c r="V61" s="103">
        <f t="shared" si="3"/>
        <v>181.97894912540505</v>
      </c>
      <c r="W61" s="105">
        <f t="shared" si="4"/>
        <v>217.20256895384227</v>
      </c>
    </row>
    <row r="62" spans="2:23" x14ac:dyDescent="0.2">
      <c r="B62"/>
      <c r="C62" s="68"/>
      <c r="G62" s="74"/>
      <c r="H62" s="75"/>
      <c r="I62" s="75"/>
      <c r="J62" s="74"/>
      <c r="K62" s="74"/>
      <c r="L62" s="95"/>
      <c r="Q62" s="65" t="str">
        <f t="shared" si="5"/>
        <v>Apogee</v>
      </c>
      <c r="R62" s="99">
        <f t="shared" si="7"/>
        <v>28.5</v>
      </c>
      <c r="S62" s="102">
        <f t="shared" si="0"/>
        <v>0.98486295245604405</v>
      </c>
      <c r="T62" s="103">
        <f t="shared" si="1"/>
        <v>1.0540370716533596</v>
      </c>
      <c r="U62" s="104">
        <f t="shared" si="6"/>
        <v>-6.9174119197315531E-2</v>
      </c>
      <c r="V62" s="103">
        <f t="shared" si="3"/>
        <v>188.51144560221292</v>
      </c>
      <c r="W62" s="105">
        <f t="shared" si="4"/>
        <v>223.29794351258897</v>
      </c>
    </row>
    <row r="63" spans="2:23" x14ac:dyDescent="0.2">
      <c r="B63"/>
      <c r="C63" s="68"/>
      <c r="G63" s="74"/>
      <c r="H63" s="75"/>
      <c r="I63" s="75"/>
      <c r="J63" s="74"/>
      <c r="K63" s="74"/>
      <c r="L63" s="95"/>
      <c r="Q63" s="65" t="str">
        <f t="shared" si="5"/>
        <v/>
      </c>
      <c r="R63" s="99">
        <f t="shared" si="7"/>
        <v>29</v>
      </c>
      <c r="S63" s="102">
        <f t="shared" si="0"/>
        <v>0.98492458958934448</v>
      </c>
      <c r="T63" s="103">
        <f t="shared" si="1"/>
        <v>1.0536099910364312</v>
      </c>
      <c r="U63" s="104">
        <f t="shared" si="6"/>
        <v>-6.868540144708668E-2</v>
      </c>
      <c r="V63" s="103">
        <f t="shared" si="3"/>
        <v>195.04394207903533</v>
      </c>
      <c r="W63" s="105">
        <f t="shared" si="4"/>
        <v>229.39331807133567</v>
      </c>
    </row>
    <row r="64" spans="2:23" x14ac:dyDescent="0.2">
      <c r="B64"/>
      <c r="C64" s="68"/>
      <c r="G64" s="74"/>
      <c r="H64" s="75"/>
      <c r="I64" s="75"/>
      <c r="J64" s="74"/>
      <c r="K64" s="74"/>
      <c r="L64" s="95"/>
      <c r="Q64" s="65" t="str">
        <f t="shared" si="5"/>
        <v/>
      </c>
      <c r="R64" s="99">
        <f t="shared" si="7"/>
        <v>29.5</v>
      </c>
      <c r="S64" s="102">
        <f t="shared" si="0"/>
        <v>0.98498734194791171</v>
      </c>
      <c r="T64" s="103">
        <f t="shared" si="1"/>
        <v>1.0525051535625181</v>
      </c>
      <c r="U64" s="104">
        <f t="shared" si="6"/>
        <v>-6.7517811614606349E-2</v>
      </c>
      <c r="V64" s="103">
        <f t="shared" si="3"/>
        <v>201.5764385558432</v>
      </c>
      <c r="W64" s="105">
        <f t="shared" si="4"/>
        <v>235.48869263008237</v>
      </c>
    </row>
    <row r="65" spans="2:23" x14ac:dyDescent="0.2">
      <c r="B65"/>
      <c r="C65" s="68"/>
      <c r="G65" s="74"/>
      <c r="H65" s="75"/>
      <c r="I65" s="75"/>
      <c r="J65" s="74"/>
      <c r="K65" s="74"/>
      <c r="L65" s="95"/>
      <c r="Q65" s="65" t="str">
        <f t="shared" si="5"/>
        <v/>
      </c>
      <c r="R65" s="99">
        <f t="shared" si="7"/>
        <v>30</v>
      </c>
      <c r="S65" s="102">
        <f t="shared" si="0"/>
        <v>0.98505120488954923</v>
      </c>
      <c r="T65" s="103">
        <f t="shared" si="1"/>
        <v>1.0506755526565714</v>
      </c>
      <c r="U65" s="104">
        <f t="shared" si="6"/>
        <v>-6.5624347767022195E-2</v>
      </c>
      <c r="V65" s="103">
        <f t="shared" si="3"/>
        <v>208.10893503266561</v>
      </c>
      <c r="W65" s="105">
        <f t="shared" si="4"/>
        <v>241.58406718884362</v>
      </c>
    </row>
    <row r="66" spans="2:23" x14ac:dyDescent="0.2">
      <c r="B66"/>
      <c r="C66" s="68"/>
      <c r="G66" s="74"/>
      <c r="H66" s="75"/>
      <c r="I66" s="75"/>
      <c r="J66" s="74"/>
      <c r="K66" s="74"/>
      <c r="L66" s="95"/>
      <c r="Q66" s="65" t="str">
        <f t="shared" si="5"/>
        <v/>
      </c>
      <c r="R66" s="99">
        <f t="shared" si="7"/>
        <v>30.5</v>
      </c>
      <c r="S66" s="102">
        <f t="shared" si="0"/>
        <v>0.98511617368990378</v>
      </c>
      <c r="T66" s="103">
        <f t="shared" si="1"/>
        <v>1.0480854014806209</v>
      </c>
      <c r="U66" s="104">
        <f t="shared" si="6"/>
        <v>-6.2969227790717119E-2</v>
      </c>
      <c r="V66" s="103">
        <f t="shared" si="3"/>
        <v>214.64143150947348</v>
      </c>
      <c r="W66" s="105">
        <f t="shared" si="4"/>
        <v>247.67944174759032</v>
      </c>
    </row>
    <row r="67" spans="2:23" x14ac:dyDescent="0.2">
      <c r="B67"/>
      <c r="C67" s="68"/>
      <c r="G67" s="74"/>
      <c r="H67" s="75"/>
      <c r="I67" s="75"/>
      <c r="J67" s="74"/>
      <c r="K67" s="74"/>
      <c r="L67" s="95"/>
      <c r="Q67" s="65" t="str">
        <f t="shared" si="5"/>
        <v/>
      </c>
      <c r="R67" s="99">
        <f t="shared" si="7"/>
        <v>31</v>
      </c>
      <c r="S67" s="102">
        <f t="shared" si="0"/>
        <v>0.98518224354281436</v>
      </c>
      <c r="T67" s="103">
        <f t="shared" si="1"/>
        <v>1.0447132461045756</v>
      </c>
      <c r="U67" s="104">
        <f t="shared" si="6"/>
        <v>-5.9531002561761248E-2</v>
      </c>
      <c r="V67" s="103">
        <f t="shared" si="3"/>
        <v>221.17392798629589</v>
      </c>
      <c r="W67" s="105">
        <f t="shared" si="4"/>
        <v>253.77481630633702</v>
      </c>
    </row>
    <row r="68" spans="2:23" x14ac:dyDescent="0.2">
      <c r="B68"/>
      <c r="C68" s="68"/>
      <c r="G68" s="74"/>
      <c r="H68" s="75"/>
      <c r="I68" s="75"/>
      <c r="J68" s="74"/>
      <c r="K68" s="74"/>
      <c r="L68" s="95"/>
      <c r="Q68" s="65" t="str">
        <f t="shared" si="5"/>
        <v/>
      </c>
      <c r="R68" s="99">
        <f t="shared" si="7"/>
        <v>31.5</v>
      </c>
      <c r="S68" s="102">
        <f t="shared" si="0"/>
        <v>0.9852494095606682</v>
      </c>
      <c r="T68" s="103">
        <f t="shared" si="1"/>
        <v>1.0405547034860603</v>
      </c>
      <c r="U68" s="104">
        <f t="shared" si="6"/>
        <v>-5.5305293925392074E-2</v>
      </c>
      <c r="V68" s="103">
        <f t="shared" si="3"/>
        <v>227.70642446310376</v>
      </c>
      <c r="W68" s="105">
        <f t="shared" si="4"/>
        <v>259.87019086509827</v>
      </c>
    </row>
    <row r="69" spans="2:23" x14ac:dyDescent="0.2">
      <c r="B69"/>
      <c r="C69" s="68"/>
      <c r="G69" s="74"/>
      <c r="H69" s="75"/>
      <c r="I69" s="75"/>
      <c r="J69" s="74"/>
      <c r="K69" s="74"/>
      <c r="L69" s="95"/>
      <c r="Q69" s="65" t="str">
        <f t="shared" si="5"/>
        <v/>
      </c>
      <c r="R69" s="99">
        <f t="shared" si="7"/>
        <v>32</v>
      </c>
      <c r="S69" s="102">
        <f t="shared" ref="S69:S132" si="8">1-0.01672*COS($W$2*0.9856*(R69+1-4))</f>
        <v>0.98531766677476218</v>
      </c>
      <c r="T69" s="103">
        <f t="shared" ref="T69:T132" si="9">(385000.5584-20905.355*COS($W$2*V69)-3699.1109*COS($W$2*(2*W69-V69))-2955.9676*COS($W$2*2*W69)-569.9251*COS($W$2*2*V69)+246.1585*COS($W$2*(2*W69-2*V69)))/385000.5584</f>
        <v>1.0356246748236515</v>
      </c>
      <c r="U69" s="104">
        <f t="shared" si="6"/>
        <v>-5.0307008048889323E-2</v>
      </c>
      <c r="V69" s="103">
        <f t="shared" ref="V69:V132" si="10">MOD(134.96341138+13.06499295363*($C$9+R69),360)</f>
        <v>234.23892093992617</v>
      </c>
      <c r="W69" s="105">
        <f t="shared" ref="W69:W132" si="11">MOD(297.8502042+12.190749117502*($C$9+R69),360)</f>
        <v>265.96556542384496</v>
      </c>
    </row>
    <row r="70" spans="2:23" x14ac:dyDescent="0.2">
      <c r="B70"/>
      <c r="C70" s="68"/>
      <c r="G70" s="74"/>
      <c r="H70" s="75"/>
      <c r="I70" s="75"/>
      <c r="J70" s="74"/>
      <c r="K70" s="74"/>
      <c r="L70" s="95"/>
      <c r="Q70" s="65" t="str">
        <f t="shared" ref="Q70:Q133" si="12">IF(AND(T70&lt;T69,T70&lt;T71),"Perigee",IF(AND(T70&gt;T69,T70&gt;T71),"Apogee",""))</f>
        <v/>
      </c>
      <c r="R70" s="99">
        <f t="shared" si="7"/>
        <v>32.5</v>
      </c>
      <c r="S70" s="102">
        <f t="shared" si="8"/>
        <v>0.98538701013567009</v>
      </c>
      <c r="T70" s="103">
        <f t="shared" si="9"/>
        <v>1.0299589049413189</v>
      </c>
      <c r="U70" s="104">
        <f t="shared" ref="U70:U133" si="13">S70-T70</f>
        <v>-4.4571894805648826E-2</v>
      </c>
      <c r="V70" s="103">
        <f t="shared" si="10"/>
        <v>240.77141741673404</v>
      </c>
      <c r="W70" s="105">
        <f t="shared" si="11"/>
        <v>272.06093998259166</v>
      </c>
    </row>
    <row r="71" spans="2:23" x14ac:dyDescent="0.2">
      <c r="B71"/>
      <c r="C71" s="68"/>
      <c r="G71" s="74"/>
      <c r="H71" s="75"/>
      <c r="I71" s="75"/>
      <c r="J71" s="74"/>
      <c r="K71" s="74"/>
      <c r="L71" s="95"/>
      <c r="Q71" s="65" t="str">
        <f t="shared" si="12"/>
        <v/>
      </c>
      <c r="R71" s="99">
        <f t="shared" ref="R71:R134" si="14">R70+0.5</f>
        <v>33</v>
      </c>
      <c r="S71" s="102">
        <f t="shared" si="8"/>
        <v>0.98545743451361667</v>
      </c>
      <c r="T71" s="103">
        <f t="shared" si="9"/>
        <v>1.0236147848879193</v>
      </c>
      <c r="U71" s="104">
        <f t="shared" si="13"/>
        <v>-3.8157350374302679E-2</v>
      </c>
      <c r="V71" s="103">
        <f t="shared" si="10"/>
        <v>247.30391389355646</v>
      </c>
      <c r="W71" s="105">
        <f t="shared" si="11"/>
        <v>278.15631454135291</v>
      </c>
    </row>
    <row r="72" spans="2:23" x14ac:dyDescent="0.2">
      <c r="B72"/>
      <c r="C72" s="68"/>
      <c r="G72" s="74"/>
      <c r="H72" s="75"/>
      <c r="I72" s="75"/>
      <c r="J72" s="74"/>
      <c r="K72" s="74"/>
      <c r="L72" s="95"/>
      <c r="Q72" s="65" t="str">
        <f t="shared" si="12"/>
        <v/>
      </c>
      <c r="R72" s="99">
        <f t="shared" si="14"/>
        <v>33.5</v>
      </c>
      <c r="S72" s="102">
        <f t="shared" si="8"/>
        <v>0.98552893469885694</v>
      </c>
      <c r="T72" s="103">
        <f t="shared" si="9"/>
        <v>1.0166713267449086</v>
      </c>
      <c r="U72" s="104">
        <f t="shared" si="13"/>
        <v>-3.1142392046051626E-2</v>
      </c>
      <c r="V72" s="103">
        <f t="shared" si="10"/>
        <v>253.83641037036432</v>
      </c>
      <c r="W72" s="105">
        <f t="shared" si="11"/>
        <v>284.25168910009961</v>
      </c>
    </row>
    <row r="73" spans="2:23" x14ac:dyDescent="0.2">
      <c r="B73"/>
      <c r="C73" s="68"/>
      <c r="G73" s="74"/>
      <c r="H73" s="75"/>
      <c r="I73" s="75"/>
      <c r="J73" s="74"/>
      <c r="K73" s="74"/>
      <c r="L73" s="95"/>
      <c r="Q73" s="65" t="str">
        <f t="shared" si="12"/>
        <v/>
      </c>
      <c r="R73" s="99">
        <f t="shared" si="14"/>
        <v>34</v>
      </c>
      <c r="S73" s="102">
        <f t="shared" si="8"/>
        <v>0.98560150540206126</v>
      </c>
      <c r="T73" s="103">
        <f t="shared" si="9"/>
        <v>1.0092282753174839</v>
      </c>
      <c r="U73" s="104">
        <f t="shared" si="13"/>
        <v>-2.3626769915422674E-2</v>
      </c>
      <c r="V73" s="103">
        <f t="shared" si="10"/>
        <v>260.36890684718674</v>
      </c>
      <c r="W73" s="105">
        <f t="shared" si="11"/>
        <v>290.34706365884631</v>
      </c>
    </row>
    <row r="74" spans="2:23" x14ac:dyDescent="0.2">
      <c r="B74"/>
      <c r="C74" s="68"/>
      <c r="G74" s="74"/>
      <c r="H74" s="75"/>
      <c r="I74" s="75"/>
      <c r="J74" s="74"/>
      <c r="K74" s="74"/>
      <c r="L74" s="95"/>
      <c r="Q74" s="65" t="str">
        <f t="shared" si="12"/>
        <v/>
      </c>
      <c r="R74" s="99">
        <f t="shared" si="14"/>
        <v>34.5</v>
      </c>
      <c r="S74" s="102">
        <f t="shared" si="8"/>
        <v>0.98567514125470701</v>
      </c>
      <c r="T74" s="103">
        <f t="shared" si="9"/>
        <v>1.0014043593370592</v>
      </c>
      <c r="U74" s="104">
        <f t="shared" si="13"/>
        <v>-1.572921808235217E-2</v>
      </c>
      <c r="V74" s="103">
        <f t="shared" si="10"/>
        <v>266.9014033239946</v>
      </c>
      <c r="W74" s="105">
        <f t="shared" si="11"/>
        <v>296.44243821759301</v>
      </c>
    </row>
    <row r="75" spans="2:23" x14ac:dyDescent="0.2">
      <c r="B75"/>
      <c r="C75" s="68"/>
      <c r="G75" s="74"/>
      <c r="H75" s="75"/>
      <c r="I75" s="75"/>
      <c r="J75" s="74"/>
      <c r="K75" s="74"/>
      <c r="L75" s="95"/>
      <c r="Q75" s="65" t="str">
        <f t="shared" si="12"/>
        <v/>
      </c>
      <c r="R75" s="99">
        <f t="shared" si="14"/>
        <v>35</v>
      </c>
      <c r="S75" s="102">
        <f t="shared" si="8"/>
        <v>0.9857498368094757</v>
      </c>
      <c r="T75" s="103">
        <f t="shared" si="9"/>
        <v>0.99333472329730133</v>
      </c>
      <c r="U75" s="104">
        <f t="shared" si="13"/>
        <v>-7.5848864878256261E-3</v>
      </c>
      <c r="V75" s="103">
        <f t="shared" si="10"/>
        <v>273.43389980081702</v>
      </c>
      <c r="W75" s="105">
        <f t="shared" si="11"/>
        <v>302.53781277635426</v>
      </c>
    </row>
    <row r="76" spans="2:23" x14ac:dyDescent="0.2">
      <c r="B76"/>
      <c r="C76" s="68"/>
      <c r="G76" s="74"/>
      <c r="H76" s="75"/>
      <c r="I76" s="75"/>
      <c r="J76" s="74"/>
      <c r="K76" s="74"/>
      <c r="L76" s="95"/>
      <c r="Q76" s="65" t="str">
        <f t="shared" si="12"/>
        <v/>
      </c>
      <c r="R76" s="99">
        <f t="shared" si="14"/>
        <v>35.5</v>
      </c>
      <c r="S76" s="102">
        <f t="shared" si="8"/>
        <v>0.98582558654065555</v>
      </c>
      <c r="T76" s="103">
        <f t="shared" si="9"/>
        <v>0.98516761831632815</v>
      </c>
      <c r="U76" s="104">
        <f t="shared" si="13"/>
        <v>6.5796822432739877E-4</v>
      </c>
      <c r="V76" s="103">
        <f t="shared" si="10"/>
        <v>279.96639627762488</v>
      </c>
      <c r="W76" s="105">
        <f t="shared" si="11"/>
        <v>308.63318733510096</v>
      </c>
    </row>
    <row r="77" spans="2:23" x14ac:dyDescent="0.2">
      <c r="B77"/>
      <c r="C77" s="68"/>
      <c r="G77" s="74"/>
      <c r="H77" s="75"/>
      <c r="I77" s="75"/>
      <c r="J77" s="74"/>
      <c r="K77" s="74"/>
      <c r="L77" s="95"/>
      <c r="Q77" s="65" t="str">
        <f t="shared" si="12"/>
        <v/>
      </c>
      <c r="R77" s="99">
        <f t="shared" si="14"/>
        <v>36</v>
      </c>
      <c r="S77" s="102">
        <f t="shared" si="8"/>
        <v>0.98590238484455095</v>
      </c>
      <c r="T77" s="103">
        <f t="shared" si="9"/>
        <v>0.97706046473157293</v>
      </c>
      <c r="U77" s="104">
        <f t="shared" si="13"/>
        <v>8.8419201129780189E-3</v>
      </c>
      <c r="V77" s="103">
        <f t="shared" si="10"/>
        <v>286.4988927544473</v>
      </c>
      <c r="W77" s="105">
        <f t="shared" si="11"/>
        <v>314.72856189384765</v>
      </c>
    </row>
    <row r="78" spans="2:23" x14ac:dyDescent="0.2">
      <c r="B78"/>
      <c r="C78" s="68"/>
      <c r="G78" s="74"/>
      <c r="H78" s="75"/>
      <c r="I78" s="75"/>
      <c r="J78" s="74"/>
      <c r="K78" s="74"/>
      <c r="L78" s="95"/>
      <c r="Q78" s="65" t="str">
        <f t="shared" si="12"/>
        <v/>
      </c>
      <c r="R78" s="99">
        <f t="shared" si="14"/>
        <v>36.5</v>
      </c>
      <c r="S78" s="102">
        <f t="shared" si="8"/>
        <v>0.98598022603989632</v>
      </c>
      <c r="T78" s="103">
        <f t="shared" si="9"/>
        <v>0.96917542888620167</v>
      </c>
      <c r="U78" s="104">
        <f t="shared" si="13"/>
        <v>1.6804797153694651E-2</v>
      </c>
      <c r="V78" s="103">
        <f t="shared" si="10"/>
        <v>293.03138923125516</v>
      </c>
      <c r="W78" s="105">
        <f t="shared" si="11"/>
        <v>320.8239364526089</v>
      </c>
    </row>
    <row r="79" spans="2:23" x14ac:dyDescent="0.2">
      <c r="B79"/>
      <c r="C79" s="68"/>
      <c r="G79" s="74"/>
      <c r="H79" s="75"/>
      <c r="I79" s="75"/>
      <c r="J79" s="74"/>
      <c r="K79" s="74"/>
      <c r="L79" s="95"/>
      <c r="Q79" s="65" t="str">
        <f t="shared" si="12"/>
        <v/>
      </c>
      <c r="R79" s="99">
        <f t="shared" si="14"/>
        <v>37</v>
      </c>
      <c r="S79" s="102">
        <f t="shared" si="8"/>
        <v>0.98605910436827682</v>
      </c>
      <c r="T79" s="103">
        <f t="shared" si="9"/>
        <v>0.96167468034084846</v>
      </c>
      <c r="U79" s="104">
        <f t="shared" si="13"/>
        <v>2.4384424027428353E-2</v>
      </c>
      <c r="V79" s="103">
        <f t="shared" si="10"/>
        <v>299.56388570807758</v>
      </c>
      <c r="W79" s="105">
        <f t="shared" si="11"/>
        <v>326.9193110113556</v>
      </c>
    </row>
    <row r="80" spans="2:23" x14ac:dyDescent="0.2">
      <c r="B80"/>
      <c r="C80" s="68"/>
      <c r="G80" s="74"/>
      <c r="H80" s="75"/>
      <c r="I80" s="75"/>
      <c r="J80" s="74"/>
      <c r="K80" s="74"/>
      <c r="L80" s="95"/>
      <c r="Q80" s="65" t="str">
        <f t="shared" si="12"/>
        <v/>
      </c>
      <c r="R80" s="99">
        <f t="shared" si="14"/>
        <v>37.5</v>
      </c>
      <c r="S80" s="102">
        <f t="shared" si="8"/>
        <v>0.98613901399455406</v>
      </c>
      <c r="T80" s="103">
        <f t="shared" si="9"/>
        <v>0.9547155123971216</v>
      </c>
      <c r="U80" s="104">
        <f t="shared" si="13"/>
        <v>3.1423501597432457E-2</v>
      </c>
      <c r="V80" s="103">
        <f t="shared" si="10"/>
        <v>306.09638218488544</v>
      </c>
      <c r="W80" s="105">
        <f t="shared" si="11"/>
        <v>333.0146855701023</v>
      </c>
    </row>
    <row r="81" spans="2:23" x14ac:dyDescent="0.2">
      <c r="B81"/>
      <c r="C81" s="68"/>
      <c r="G81" s="74"/>
      <c r="H81" s="75"/>
      <c r="I81" s="75"/>
      <c r="J81" s="74"/>
      <c r="K81" s="74"/>
      <c r="L81" s="95"/>
      <c r="Q81" s="65" t="str">
        <f t="shared" si="12"/>
        <v/>
      </c>
      <c r="R81" s="99">
        <f t="shared" si="14"/>
        <v>38</v>
      </c>
      <c r="S81" s="102">
        <f t="shared" si="8"/>
        <v>0.98621994900729792</v>
      </c>
      <c r="T81" s="103">
        <f t="shared" si="9"/>
        <v>0.94844551751750317</v>
      </c>
      <c r="U81" s="104">
        <f t="shared" si="13"/>
        <v>3.7774431489794758E-2</v>
      </c>
      <c r="V81" s="103">
        <f t="shared" si="10"/>
        <v>312.62887866170786</v>
      </c>
      <c r="W81" s="105">
        <f t="shared" si="11"/>
        <v>339.11006012886355</v>
      </c>
    </row>
    <row r="82" spans="2:23" x14ac:dyDescent="0.2">
      <c r="B82"/>
      <c r="C82" s="68"/>
      <c r="G82" s="74"/>
      <c r="H82" s="75"/>
      <c r="I82" s="75"/>
      <c r="J82" s="74"/>
      <c r="K82" s="74"/>
      <c r="L82" s="95"/>
      <c r="Q82" s="65" t="str">
        <f t="shared" si="12"/>
        <v/>
      </c>
      <c r="R82" s="99">
        <f t="shared" si="14"/>
        <v>38.5</v>
      </c>
      <c r="S82" s="102">
        <f t="shared" si="8"/>
        <v>0.98630190341922408</v>
      </c>
      <c r="T82" s="103">
        <f t="shared" si="9"/>
        <v>0.94299800950379176</v>
      </c>
      <c r="U82" s="104">
        <f t="shared" si="13"/>
        <v>4.3303893915432323E-2</v>
      </c>
      <c r="V82" s="103">
        <f t="shared" si="10"/>
        <v>319.16137513851572</v>
      </c>
      <c r="W82" s="105">
        <f t="shared" si="11"/>
        <v>345.20543468761025</v>
      </c>
    </row>
    <row r="83" spans="2:23" x14ac:dyDescent="0.2">
      <c r="F83" s="74"/>
      <c r="G83" s="75"/>
      <c r="H83" s="75"/>
      <c r="I83" s="74"/>
      <c r="J83" s="74"/>
      <c r="K83" s="95"/>
      <c r="Q83" s="65" t="str">
        <f t="shared" si="12"/>
        <v/>
      </c>
      <c r="R83" s="99">
        <f t="shared" si="14"/>
        <v>39</v>
      </c>
      <c r="S83" s="102">
        <f t="shared" si="8"/>
        <v>0.9863848711676364</v>
      </c>
      <c r="T83" s="103">
        <f t="shared" si="9"/>
        <v>0.93848787606645667</v>
      </c>
      <c r="U83" s="104">
        <f t="shared" si="13"/>
        <v>4.7896995101179729E-2</v>
      </c>
      <c r="V83" s="103">
        <f t="shared" si="10"/>
        <v>325.69387161533814</v>
      </c>
      <c r="W83" s="105">
        <f t="shared" si="11"/>
        <v>351.30080924635695</v>
      </c>
    </row>
    <row r="84" spans="2:23" x14ac:dyDescent="0.2">
      <c r="F84" s="74"/>
      <c r="G84" s="75"/>
      <c r="H84" s="75"/>
      <c r="I84" s="74"/>
      <c r="J84" s="74"/>
      <c r="K84" s="95"/>
      <c r="Q84" s="65" t="str">
        <f t="shared" si="12"/>
        <v/>
      </c>
      <c r="R84" s="99">
        <f t="shared" si="14"/>
        <v>39.5</v>
      </c>
      <c r="S84" s="102">
        <f t="shared" si="8"/>
        <v>0.98646884611487584</v>
      </c>
      <c r="T84" s="103">
        <f t="shared" si="9"/>
        <v>0.93500802899017899</v>
      </c>
      <c r="U84" s="104">
        <f t="shared" si="13"/>
        <v>5.1460817124696856E-2</v>
      </c>
      <c r="V84" s="103">
        <f t="shared" si="10"/>
        <v>332.226368092146</v>
      </c>
      <c r="W84" s="105">
        <f t="shared" si="11"/>
        <v>357.39618380510365</v>
      </c>
    </row>
    <row r="85" spans="2:23" x14ac:dyDescent="0.2">
      <c r="B85"/>
      <c r="C85" s="68"/>
      <c r="G85" s="74"/>
      <c r="H85" s="75"/>
      <c r="I85" s="75"/>
      <c r="J85" s="74"/>
      <c r="K85" s="74"/>
      <c r="L85" s="95"/>
      <c r="Q85" s="65" t="str">
        <f t="shared" si="12"/>
        <v/>
      </c>
      <c r="R85" s="99">
        <f t="shared" si="14"/>
        <v>40</v>
      </c>
      <c r="S85" s="102">
        <f t="shared" si="8"/>
        <v>0.9865538220487744</v>
      </c>
      <c r="T85" s="103">
        <f t="shared" si="9"/>
        <v>0.93262659516033086</v>
      </c>
      <c r="U85" s="104">
        <f t="shared" si="13"/>
        <v>5.3927226888443536E-2</v>
      </c>
      <c r="V85" s="103">
        <f t="shared" si="10"/>
        <v>338.75886456896842</v>
      </c>
      <c r="W85" s="105">
        <f t="shared" si="11"/>
        <v>3.4915583638648968</v>
      </c>
    </row>
    <row r="86" spans="2:23" x14ac:dyDescent="0.2">
      <c r="B86"/>
      <c r="C86" s="68"/>
      <c r="G86" s="74"/>
      <c r="H86" s="75"/>
      <c r="I86" s="75"/>
      <c r="J86" s="74"/>
      <c r="K86" s="74"/>
      <c r="L86" s="95"/>
      <c r="Q86" s="65" t="str">
        <f t="shared" si="12"/>
        <v/>
      </c>
      <c r="R86" s="99">
        <f t="shared" si="14"/>
        <v>40.5</v>
      </c>
      <c r="S86" s="102">
        <f t="shared" si="8"/>
        <v>0.98663979268311441</v>
      </c>
      <c r="T86" s="103">
        <f t="shared" si="9"/>
        <v>0.9313849613014209</v>
      </c>
      <c r="U86" s="104">
        <f t="shared" si="13"/>
        <v>5.5254831381693514E-2</v>
      </c>
      <c r="V86" s="103">
        <f t="shared" si="10"/>
        <v>345.29136104577628</v>
      </c>
      <c r="W86" s="105">
        <f t="shared" si="11"/>
        <v>9.5869329226115951</v>
      </c>
    </row>
    <row r="87" spans="2:23" x14ac:dyDescent="0.2">
      <c r="B87"/>
      <c r="C87" s="68"/>
      <c r="G87" s="74"/>
      <c r="H87" s="75"/>
      <c r="I87" s="75"/>
      <c r="J87" s="74"/>
      <c r="K87" s="74"/>
      <c r="L87" s="95"/>
      <c r="Q87" s="65" t="str">
        <f t="shared" si="12"/>
        <v>Perigee</v>
      </c>
      <c r="R87" s="99">
        <f t="shared" si="14"/>
        <v>41</v>
      </c>
      <c r="S87" s="102">
        <f t="shared" si="8"/>
        <v>0.98672675165809409</v>
      </c>
      <c r="T87" s="103">
        <f t="shared" si="9"/>
        <v>0.9312967497303537</v>
      </c>
      <c r="U87" s="104">
        <f t="shared" si="13"/>
        <v>5.5430001927740391E-2</v>
      </c>
      <c r="V87" s="103">
        <f t="shared" si="10"/>
        <v>351.8238575225987</v>
      </c>
      <c r="W87" s="105">
        <f t="shared" si="11"/>
        <v>15.682307481358293</v>
      </c>
    </row>
    <row r="88" spans="2:23" x14ac:dyDescent="0.2">
      <c r="B88"/>
      <c r="C88" s="68"/>
      <c r="G88" s="74"/>
      <c r="H88" s="75"/>
      <c r="I88" s="75"/>
      <c r="J88" s="74"/>
      <c r="K88" s="74"/>
      <c r="L88" s="95"/>
      <c r="Q88" s="65" t="str">
        <f t="shared" si="12"/>
        <v/>
      </c>
      <c r="R88" s="99">
        <f t="shared" si="14"/>
        <v>41.5</v>
      </c>
      <c r="S88" s="102">
        <f t="shared" si="8"/>
        <v>0.98681469254079779</v>
      </c>
      <c r="T88" s="103">
        <f t="shared" si="9"/>
        <v>0.93234776333212588</v>
      </c>
      <c r="U88" s="104">
        <f t="shared" si="13"/>
        <v>5.446692920867191E-2</v>
      </c>
      <c r="V88" s="103">
        <f t="shared" si="10"/>
        <v>358.35635399940656</v>
      </c>
      <c r="W88" s="105">
        <f t="shared" si="11"/>
        <v>21.777682040119544</v>
      </c>
    </row>
    <row r="89" spans="2:23" x14ac:dyDescent="0.2">
      <c r="B89"/>
      <c r="C89" s="68"/>
      <c r="G89" s="74"/>
      <c r="H89" s="75"/>
      <c r="I89" s="75"/>
      <c r="J89" s="74"/>
      <c r="K89" s="74"/>
      <c r="L89" s="95"/>
      <c r="Q89" s="65" t="str">
        <f t="shared" si="12"/>
        <v/>
      </c>
      <c r="R89" s="99">
        <f t="shared" si="14"/>
        <v>42</v>
      </c>
      <c r="S89" s="102">
        <f t="shared" si="8"/>
        <v>0.98690360882567141</v>
      </c>
      <c r="T89" s="103">
        <f t="shared" si="9"/>
        <v>0.93449689707816042</v>
      </c>
      <c r="U89" s="104">
        <f t="shared" si="13"/>
        <v>5.2406711747510992E-2</v>
      </c>
      <c r="V89" s="103">
        <f t="shared" si="10"/>
        <v>4.8888504762289813</v>
      </c>
      <c r="W89" s="105">
        <f t="shared" si="11"/>
        <v>27.873056598866242</v>
      </c>
    </row>
    <row r="90" spans="2:23" x14ac:dyDescent="0.2">
      <c r="B90"/>
      <c r="C90" s="68"/>
      <c r="G90" s="74"/>
      <c r="H90" s="75"/>
      <c r="I90" s="75"/>
      <c r="J90" s="74"/>
      <c r="K90" s="74"/>
      <c r="L90" s="95"/>
      <c r="Q90" s="65" t="str">
        <f t="shared" si="12"/>
        <v/>
      </c>
      <c r="R90" s="99">
        <f t="shared" si="14"/>
        <v>42.5</v>
      </c>
      <c r="S90" s="102">
        <f t="shared" si="8"/>
        <v>0.98699349393500435</v>
      </c>
      <c r="T90" s="103">
        <f t="shared" si="9"/>
        <v>0.93767797257688701</v>
      </c>
      <c r="U90" s="104">
        <f t="shared" si="13"/>
        <v>4.9315521358117342E-2</v>
      </c>
      <c r="V90" s="103">
        <f t="shared" si="10"/>
        <v>11.421346953036846</v>
      </c>
      <c r="W90" s="105">
        <f t="shared" si="11"/>
        <v>33.96843115761294</v>
      </c>
    </row>
    <row r="91" spans="2:23" x14ac:dyDescent="0.2">
      <c r="B91"/>
      <c r="C91" s="68"/>
      <c r="G91" s="74"/>
      <c r="H91" s="75"/>
      <c r="I91" s="75"/>
      <c r="J91" s="74"/>
      <c r="K91" s="74"/>
      <c r="L91" s="95"/>
      <c r="Q91" s="65" t="str">
        <f t="shared" si="12"/>
        <v/>
      </c>
      <c r="R91" s="99">
        <f t="shared" si="14"/>
        <v>43</v>
      </c>
      <c r="S91" s="102">
        <f t="shared" si="8"/>
        <v>0.9870843412194158</v>
      </c>
      <c r="T91" s="103">
        <f t="shared" si="9"/>
        <v>0.9418024132236239</v>
      </c>
      <c r="U91" s="104">
        <f t="shared" si="13"/>
        <v>4.5281927995791893E-2</v>
      </c>
      <c r="V91" s="103">
        <f t="shared" si="10"/>
        <v>17.953843429859262</v>
      </c>
      <c r="W91" s="105">
        <f t="shared" si="11"/>
        <v>40.063805716359639</v>
      </c>
    </row>
    <row r="92" spans="2:23" x14ac:dyDescent="0.2">
      <c r="B92"/>
      <c r="C92" s="68"/>
      <c r="G92" s="74"/>
      <c r="H92" s="75"/>
      <c r="I92" s="75"/>
      <c r="J92" s="74"/>
      <c r="K92" s="74"/>
      <c r="L92" s="95"/>
      <c r="Q92" s="65" t="str">
        <f t="shared" si="12"/>
        <v/>
      </c>
      <c r="R92" s="99">
        <f t="shared" si="14"/>
        <v>43.5</v>
      </c>
      <c r="S92" s="102">
        <f t="shared" si="8"/>
        <v>0.98717614395834674</v>
      </c>
      <c r="T92" s="103">
        <f t="shared" si="9"/>
        <v>0.94676264227582652</v>
      </c>
      <c r="U92" s="104">
        <f t="shared" si="13"/>
        <v>4.0413501682520225E-2</v>
      </c>
      <c r="V92" s="103">
        <f t="shared" si="10"/>
        <v>24.486339906667126</v>
      </c>
      <c r="W92" s="105">
        <f t="shared" si="11"/>
        <v>46.159180275120889</v>
      </c>
    </row>
    <row r="93" spans="2:23" x14ac:dyDescent="0.2">
      <c r="B93"/>
      <c r="C93" s="68"/>
      <c r="G93" s="74"/>
      <c r="H93" s="75"/>
      <c r="I93" s="75"/>
      <c r="J93" s="74"/>
      <c r="K93" s="74"/>
      <c r="L93" s="95"/>
      <c r="Q93" s="65" t="str">
        <f t="shared" si="12"/>
        <v/>
      </c>
      <c r="R93" s="99">
        <f t="shared" si="14"/>
        <v>44</v>
      </c>
      <c r="S93" s="102">
        <f t="shared" si="8"/>
        <v>0.98726889536055673</v>
      </c>
      <c r="T93" s="103">
        <f t="shared" si="9"/>
        <v>0.95243605622765548</v>
      </c>
      <c r="U93" s="104">
        <f t="shared" si="13"/>
        <v>3.483283913290125E-2</v>
      </c>
      <c r="V93" s="103">
        <f t="shared" si="10"/>
        <v>31.018836383489543</v>
      </c>
      <c r="W93" s="105">
        <f t="shared" si="11"/>
        <v>52.254554833867587</v>
      </c>
    </row>
    <row r="94" spans="2:23" x14ac:dyDescent="0.2">
      <c r="B94"/>
      <c r="C94" s="68"/>
      <c r="G94" s="74"/>
      <c r="H94" s="75"/>
      <c r="I94" s="75"/>
      <c r="J94" s="74"/>
      <c r="K94" s="74"/>
      <c r="L94" s="95"/>
      <c r="Q94" s="65" t="str">
        <f t="shared" si="12"/>
        <v/>
      </c>
      <c r="R94" s="99">
        <f t="shared" si="14"/>
        <v>44.5</v>
      </c>
      <c r="S94" s="102">
        <f t="shared" si="8"/>
        <v>0.987362588564627</v>
      </c>
      <c r="T94" s="103">
        <f t="shared" si="9"/>
        <v>0.95868940256478619</v>
      </c>
      <c r="U94" s="104">
        <f t="shared" si="13"/>
        <v>2.8673185999840811E-2</v>
      </c>
      <c r="V94" s="103">
        <f t="shared" si="10"/>
        <v>37.551332860297407</v>
      </c>
      <c r="W94" s="105">
        <f t="shared" si="11"/>
        <v>58.349929392614285</v>
      </c>
    </row>
    <row r="95" spans="2:23" x14ac:dyDescent="0.2">
      <c r="B95"/>
      <c r="C95" s="68"/>
      <c r="G95" s="74"/>
      <c r="H95" s="75"/>
      <c r="I95" s="75"/>
      <c r="J95" s="74"/>
      <c r="K95" s="74"/>
      <c r="L95" s="95"/>
      <c r="Q95" s="65" t="str">
        <f t="shared" si="12"/>
        <v/>
      </c>
      <c r="R95" s="99">
        <f t="shared" si="14"/>
        <v>45</v>
      </c>
      <c r="S95" s="102">
        <f t="shared" si="8"/>
        <v>0.98745721663946728</v>
      </c>
      <c r="T95" s="103">
        <f t="shared" si="9"/>
        <v>0.96538337541152863</v>
      </c>
      <c r="U95" s="104">
        <f t="shared" si="13"/>
        <v>2.2073841227938651E-2</v>
      </c>
      <c r="V95" s="103">
        <f t="shared" si="10"/>
        <v>44.083829337119823</v>
      </c>
      <c r="W95" s="105">
        <f t="shared" si="11"/>
        <v>64.445303951375536</v>
      </c>
    </row>
    <row r="96" spans="2:23" x14ac:dyDescent="0.2">
      <c r="B96"/>
      <c r="C96" s="68"/>
      <c r="G96" s="74"/>
      <c r="H96" s="75"/>
      <c r="I96" s="75"/>
      <c r="J96" s="74"/>
      <c r="K96" s="74"/>
      <c r="L96" s="95"/>
      <c r="Q96" s="65" t="str">
        <f t="shared" si="12"/>
        <v/>
      </c>
      <c r="R96" s="99">
        <f t="shared" si="14"/>
        <v>45.5</v>
      </c>
      <c r="S96" s="102">
        <f t="shared" si="8"/>
        <v>0.98755277258482888</v>
      </c>
      <c r="T96" s="103">
        <f t="shared" si="9"/>
        <v>0.97237723544896626</v>
      </c>
      <c r="U96" s="104">
        <f t="shared" si="13"/>
        <v>1.5175537135862616E-2</v>
      </c>
      <c r="V96" s="103">
        <f t="shared" si="10"/>
        <v>50.616325813927688</v>
      </c>
      <c r="W96" s="105">
        <f t="shared" si="11"/>
        <v>70.540678510122234</v>
      </c>
    </row>
    <row r="97" spans="2:23" x14ac:dyDescent="0.2">
      <c r="B97"/>
      <c r="C97" s="68"/>
      <c r="G97" s="74"/>
      <c r="H97" s="75"/>
      <c r="I97" s="75"/>
      <c r="J97" s="74"/>
      <c r="K97" s="74"/>
      <c r="L97" s="95"/>
      <c r="Q97" s="65" t="str">
        <f t="shared" si="12"/>
        <v/>
      </c>
      <c r="R97" s="99">
        <f t="shared" si="14"/>
        <v>46</v>
      </c>
      <c r="S97" s="102">
        <f t="shared" si="8"/>
        <v>0.98764924933182296</v>
      </c>
      <c r="T97" s="103">
        <f t="shared" si="9"/>
        <v>0.97953326210728364</v>
      </c>
      <c r="U97" s="104">
        <f t="shared" si="13"/>
        <v>8.1159872245393228E-3</v>
      </c>
      <c r="V97" s="103">
        <f t="shared" si="10"/>
        <v>57.148822290750104</v>
      </c>
      <c r="W97" s="105">
        <f t="shared" si="11"/>
        <v>76.636053068868932</v>
      </c>
    </row>
    <row r="98" spans="2:23" x14ac:dyDescent="0.2">
      <c r="B98"/>
      <c r="C98" s="68"/>
      <c r="G98" s="74"/>
      <c r="H98" s="75"/>
      <c r="I98" s="75"/>
      <c r="J98" s="74"/>
      <c r="K98" s="74"/>
      <c r="L98" s="95"/>
      <c r="Q98" s="65" t="str">
        <f t="shared" si="12"/>
        <v/>
      </c>
      <c r="R98" s="99">
        <f t="shared" si="14"/>
        <v>46.5</v>
      </c>
      <c r="S98" s="102">
        <f t="shared" si="8"/>
        <v>0.98774663974344257</v>
      </c>
      <c r="T98" s="103">
        <f t="shared" si="9"/>
        <v>0.98672085633301798</v>
      </c>
      <c r="U98" s="104">
        <f t="shared" si="13"/>
        <v>1.0257834104245855E-3</v>
      </c>
      <c r="V98" s="103">
        <f t="shared" si="10"/>
        <v>63.681318767557968</v>
      </c>
      <c r="W98" s="105">
        <f t="shared" si="11"/>
        <v>82.731427627630183</v>
      </c>
    </row>
    <row r="99" spans="2:23" x14ac:dyDescent="0.2">
      <c r="F99" s="74"/>
      <c r="G99" s="75"/>
      <c r="H99" s="75"/>
      <c r="I99" s="74"/>
      <c r="J99" s="74"/>
      <c r="K99" s="95"/>
      <c r="Q99" s="65" t="str">
        <f t="shared" si="12"/>
        <v/>
      </c>
      <c r="R99" s="99">
        <f t="shared" si="14"/>
        <v>47</v>
      </c>
      <c r="S99" s="102">
        <f t="shared" si="8"/>
        <v>0.98784493661509132</v>
      </c>
      <c r="T99" s="103">
        <f t="shared" si="9"/>
        <v>0.99382013071892783</v>
      </c>
      <c r="U99" s="104">
        <f t="shared" si="13"/>
        <v>-5.9751941038365119E-3</v>
      </c>
      <c r="V99" s="103">
        <f t="shared" si="10"/>
        <v>70.213815244380385</v>
      </c>
      <c r="W99" s="105">
        <f t="shared" si="11"/>
        <v>88.826802186376881</v>
      </c>
    </row>
    <row r="100" spans="2:23" x14ac:dyDescent="0.2">
      <c r="F100" s="74"/>
      <c r="G100" s="75"/>
      <c r="H100" s="75"/>
      <c r="I100" s="74"/>
      <c r="J100" s="74"/>
      <c r="K100" s="95"/>
      <c r="Q100" s="65" t="str">
        <f t="shared" si="12"/>
        <v/>
      </c>
      <c r="R100" s="99">
        <f t="shared" si="14"/>
        <v>47.5</v>
      </c>
      <c r="S100" s="102">
        <f t="shared" si="8"/>
        <v>0.98794413267511616</v>
      </c>
      <c r="T100" s="103">
        <f t="shared" si="9"/>
        <v>1.0007248495904415</v>
      </c>
      <c r="U100" s="104">
        <f t="shared" si="13"/>
        <v>-1.2780716915325341E-2</v>
      </c>
      <c r="V100" s="103">
        <f t="shared" si="10"/>
        <v>76.746311721188249</v>
      </c>
      <c r="W100" s="105">
        <f t="shared" si="11"/>
        <v>94.922176745123579</v>
      </c>
    </row>
    <row r="101" spans="2:23" x14ac:dyDescent="0.2">
      <c r="F101" s="74"/>
      <c r="G101" s="75"/>
      <c r="H101" s="75"/>
      <c r="I101" s="74"/>
      <c r="J101" s="74"/>
      <c r="K101" s="95"/>
      <c r="Q101" s="65" t="str">
        <f t="shared" si="12"/>
        <v/>
      </c>
      <c r="R101" s="99">
        <f t="shared" si="14"/>
        <v>48</v>
      </c>
      <c r="S101" s="102">
        <f t="shared" si="8"/>
        <v>0.98804422058534525</v>
      </c>
      <c r="T101" s="103">
        <f t="shared" si="9"/>
        <v>1.0073446135615176</v>
      </c>
      <c r="U101" s="104">
        <f t="shared" si="13"/>
        <v>-1.9300392976172365E-2</v>
      </c>
      <c r="V101" s="103">
        <f t="shared" si="10"/>
        <v>83.278808198010665</v>
      </c>
      <c r="W101" s="105">
        <f t="shared" si="11"/>
        <v>101.01755130387028</v>
      </c>
    </row>
    <row r="102" spans="2:23" x14ac:dyDescent="0.2">
      <c r="F102" s="74"/>
      <c r="G102" s="75"/>
      <c r="H102" s="75"/>
      <c r="I102" s="74"/>
      <c r="J102" s="74"/>
      <c r="K102" s="95"/>
      <c r="Q102" s="65" t="str">
        <f t="shared" si="12"/>
        <v/>
      </c>
      <c r="R102" s="99">
        <f t="shared" si="14"/>
        <v>48.5</v>
      </c>
      <c r="S102" s="102">
        <f t="shared" si="8"/>
        <v>0.98814519294163072</v>
      </c>
      <c r="T102" s="103">
        <f t="shared" si="9"/>
        <v>1.0136062196069191</v>
      </c>
      <c r="U102" s="104">
        <f t="shared" si="13"/>
        <v>-2.5461026665288378E-2</v>
      </c>
      <c r="V102" s="103">
        <f t="shared" si="10"/>
        <v>89.81130467481853</v>
      </c>
      <c r="W102" s="105">
        <f t="shared" si="11"/>
        <v>107.11292586263153</v>
      </c>
    </row>
    <row r="103" spans="2:23" x14ac:dyDescent="0.2">
      <c r="F103" s="74"/>
      <c r="G103" s="75"/>
      <c r="H103" s="75"/>
      <c r="I103" s="74"/>
      <c r="J103" s="74"/>
      <c r="K103" s="95"/>
      <c r="Q103" s="65" t="str">
        <f t="shared" si="12"/>
        <v/>
      </c>
      <c r="R103" s="99">
        <f t="shared" si="14"/>
        <v>49</v>
      </c>
      <c r="S103" s="102">
        <f t="shared" si="8"/>
        <v>0.98824704227439675</v>
      </c>
      <c r="T103" s="103">
        <f t="shared" si="9"/>
        <v>1.0194541671372195</v>
      </c>
      <c r="U103" s="104">
        <f t="shared" si="13"/>
        <v>-3.1207124862822733E-2</v>
      </c>
      <c r="V103" s="103">
        <f t="shared" si="10"/>
        <v>96.343801151626394</v>
      </c>
      <c r="W103" s="105">
        <f t="shared" si="11"/>
        <v>113.20830042137823</v>
      </c>
    </row>
    <row r="104" spans="2:23" x14ac:dyDescent="0.2">
      <c r="F104" s="74"/>
      <c r="G104" s="75"/>
      <c r="H104" s="75"/>
      <c r="I104" s="74"/>
      <c r="J104" s="74"/>
      <c r="K104" s="95"/>
      <c r="Q104" s="65" t="str">
        <f t="shared" si="12"/>
        <v/>
      </c>
      <c r="R104" s="99">
        <f t="shared" si="14"/>
        <v>49.5</v>
      </c>
      <c r="S104" s="102">
        <f t="shared" si="8"/>
        <v>0.9883497610491917</v>
      </c>
      <c r="T104" s="103">
        <f t="shared" si="9"/>
        <v>1.0248503210559208</v>
      </c>
      <c r="U104" s="104">
        <f t="shared" si="13"/>
        <v>-3.6500560006729077E-2</v>
      </c>
      <c r="V104" s="103">
        <f t="shared" si="10"/>
        <v>102.87629762844881</v>
      </c>
      <c r="W104" s="105">
        <f t="shared" si="11"/>
        <v>119.30367498012492</v>
      </c>
    </row>
    <row r="105" spans="2:23" x14ac:dyDescent="0.2">
      <c r="F105" s="74"/>
      <c r="G105" s="75"/>
      <c r="H105" s="75"/>
      <c r="I105" s="74"/>
      <c r="J105" s="74"/>
      <c r="K105" s="95"/>
      <c r="Q105" s="65" t="str">
        <f t="shared" si="12"/>
        <v/>
      </c>
      <c r="R105" s="99">
        <f t="shared" si="14"/>
        <v>50</v>
      </c>
      <c r="S105" s="102">
        <f t="shared" si="8"/>
        <v>0.98845334166724574</v>
      </c>
      <c r="T105" s="103">
        <f t="shared" si="9"/>
        <v>1.0297727824269844</v>
      </c>
      <c r="U105" s="104">
        <f t="shared" si="13"/>
        <v>-4.1319440759738701E-2</v>
      </c>
      <c r="V105" s="103">
        <f t="shared" si="10"/>
        <v>109.40879410525667</v>
      </c>
      <c r="W105" s="105">
        <f t="shared" si="11"/>
        <v>125.39904953888617</v>
      </c>
    </row>
    <row r="106" spans="2:23" x14ac:dyDescent="0.2">
      <c r="F106" s="74"/>
      <c r="G106" s="75"/>
      <c r="H106" s="75"/>
      <c r="I106" s="74"/>
      <c r="J106" s="74"/>
      <c r="K106" s="95"/>
      <c r="Q106" s="65" t="str">
        <f t="shared" si="12"/>
        <v/>
      </c>
      <c r="R106" s="99">
        <f t="shared" si="14"/>
        <v>50.5</v>
      </c>
      <c r="S106" s="102">
        <f t="shared" si="8"/>
        <v>0.98855777646603316</v>
      </c>
      <c r="T106" s="103">
        <f t="shared" si="9"/>
        <v>1.0342140543232241</v>
      </c>
      <c r="U106" s="104">
        <f t="shared" si="13"/>
        <v>-4.5656277857190952E-2</v>
      </c>
      <c r="V106" s="103">
        <f t="shared" si="10"/>
        <v>115.94129058207909</v>
      </c>
      <c r="W106" s="105">
        <f t="shared" si="11"/>
        <v>131.49442409763287</v>
      </c>
    </row>
    <row r="107" spans="2:23" x14ac:dyDescent="0.2">
      <c r="F107" s="74"/>
      <c r="G107" s="75"/>
      <c r="H107" s="75"/>
      <c r="I107" s="74"/>
      <c r="J107" s="74"/>
      <c r="K107" s="95"/>
      <c r="Q107" s="65" t="str">
        <f t="shared" si="12"/>
        <v/>
      </c>
      <c r="R107" s="99">
        <f t="shared" si="14"/>
        <v>51</v>
      </c>
      <c r="S107" s="102">
        <f t="shared" si="8"/>
        <v>0.98866305771983864</v>
      </c>
      <c r="T107" s="103">
        <f t="shared" si="9"/>
        <v>1.0381786229256038</v>
      </c>
      <c r="U107" s="104">
        <f t="shared" si="13"/>
        <v>-4.9515565205765166E-2</v>
      </c>
      <c r="V107" s="103">
        <f t="shared" si="10"/>
        <v>122.47378705888696</v>
      </c>
      <c r="W107" s="105">
        <f t="shared" si="11"/>
        <v>137.58979865637957</v>
      </c>
    </row>
    <row r="108" spans="2:23" x14ac:dyDescent="0.2">
      <c r="F108" s="74"/>
      <c r="G108" s="75"/>
      <c r="H108" s="75"/>
      <c r="I108" s="74"/>
      <c r="J108" s="74"/>
      <c r="K108" s="95"/>
      <c r="Q108" s="65" t="str">
        <f t="shared" si="12"/>
        <v/>
      </c>
      <c r="R108" s="99">
        <f t="shared" si="14"/>
        <v>51.5</v>
      </c>
      <c r="S108" s="102">
        <f t="shared" si="8"/>
        <v>0.98876917764032946</v>
      </c>
      <c r="T108" s="103">
        <f t="shared" si="9"/>
        <v>1.0416801004747367</v>
      </c>
      <c r="U108" s="104">
        <f t="shared" si="13"/>
        <v>-5.2910922834407237E-2</v>
      </c>
      <c r="V108" s="103">
        <f t="shared" si="10"/>
        <v>129.00628353570937</v>
      </c>
      <c r="W108" s="105">
        <f t="shared" si="11"/>
        <v>143.68517321512627</v>
      </c>
    </row>
    <row r="109" spans="2:23" x14ac:dyDescent="0.2">
      <c r="F109" s="74"/>
      <c r="G109" s="75"/>
      <c r="H109" s="75"/>
      <c r="I109" s="74"/>
      <c r="J109" s="74"/>
      <c r="K109" s="95"/>
      <c r="Q109" s="65" t="str">
        <f t="shared" si="12"/>
        <v/>
      </c>
      <c r="R109" s="99">
        <f t="shared" si="14"/>
        <v>52</v>
      </c>
      <c r="S109" s="102">
        <f t="shared" si="8"/>
        <v>0.98887612837713113</v>
      </c>
      <c r="T109" s="103">
        <f t="shared" si="9"/>
        <v>1.0447380959890162</v>
      </c>
      <c r="U109" s="104">
        <f t="shared" si="13"/>
        <v>-5.5861967611885111E-2</v>
      </c>
      <c r="V109" s="103">
        <f t="shared" si="10"/>
        <v>135.53878001251724</v>
      </c>
      <c r="W109" s="105">
        <f t="shared" si="11"/>
        <v>149.78054777388752</v>
      </c>
    </row>
    <row r="110" spans="2:23" x14ac:dyDescent="0.2">
      <c r="Q110" s="65" t="str">
        <f t="shared" si="12"/>
        <v/>
      </c>
      <c r="R110" s="99">
        <f t="shared" si="14"/>
        <v>52.5</v>
      </c>
      <c r="S110" s="102">
        <f t="shared" si="8"/>
        <v>0.98898390201840836</v>
      </c>
      <c r="T110" s="103">
        <f t="shared" si="9"/>
        <v>1.0473749908542174</v>
      </c>
      <c r="U110" s="104">
        <f t="shared" si="13"/>
        <v>-5.8391088835809013E-2</v>
      </c>
      <c r="V110" s="103">
        <f t="shared" si="10"/>
        <v>142.07127648933965</v>
      </c>
      <c r="W110" s="105">
        <f t="shared" si="11"/>
        <v>155.87592233263422</v>
      </c>
    </row>
    <row r="111" spans="2:23" x14ac:dyDescent="0.2">
      <c r="Q111" s="65" t="str">
        <f t="shared" si="12"/>
        <v/>
      </c>
      <c r="R111" s="99">
        <f t="shared" si="14"/>
        <v>53</v>
      </c>
      <c r="S111" s="102">
        <f t="shared" si="8"/>
        <v>0.98909249059145021</v>
      </c>
      <c r="T111" s="103">
        <f t="shared" si="9"/>
        <v>1.0496127989300708</v>
      </c>
      <c r="U111" s="104">
        <f t="shared" si="13"/>
        <v>-6.0520308338620543E-2</v>
      </c>
      <c r="V111" s="103">
        <f t="shared" si="10"/>
        <v>148.60377296614752</v>
      </c>
      <c r="W111" s="105">
        <f t="shared" si="11"/>
        <v>161.97129689138092</v>
      </c>
    </row>
    <row r="112" spans="2:23" x14ac:dyDescent="0.2">
      <c r="Q112" s="65" t="str">
        <f t="shared" si="12"/>
        <v/>
      </c>
      <c r="R112" s="99">
        <f t="shared" si="14"/>
        <v>53.5</v>
      </c>
      <c r="S112" s="102">
        <f t="shared" si="8"/>
        <v>0.98920188606326032</v>
      </c>
      <c r="T112" s="103">
        <f t="shared" si="9"/>
        <v>1.0514702845976431</v>
      </c>
      <c r="U112" s="104">
        <f t="shared" si="13"/>
        <v>-6.2268398534382818E-2</v>
      </c>
      <c r="V112" s="103">
        <f t="shared" si="10"/>
        <v>155.13626944296993</v>
      </c>
      <c r="W112" s="105">
        <f t="shared" si="11"/>
        <v>168.06667145014217</v>
      </c>
    </row>
    <row r="113" spans="17:23" x14ac:dyDescent="0.2">
      <c r="Q113" s="65" t="str">
        <f t="shared" si="12"/>
        <v/>
      </c>
      <c r="R113" s="99">
        <f t="shared" si="14"/>
        <v>54</v>
      </c>
      <c r="S113" s="102">
        <f t="shared" si="8"/>
        <v>0.98931208034115048</v>
      </c>
      <c r="T113" s="103">
        <f t="shared" si="9"/>
        <v>1.0529604974847033</v>
      </c>
      <c r="U113" s="104">
        <f t="shared" si="13"/>
        <v>-6.3648417143552849E-2</v>
      </c>
      <c r="V113" s="103">
        <f t="shared" si="10"/>
        <v>161.6687659197778</v>
      </c>
      <c r="W113" s="105">
        <f t="shared" si="11"/>
        <v>174.16204600888886</v>
      </c>
    </row>
    <row r="114" spans="17:23" x14ac:dyDescent="0.2">
      <c r="Q114" s="65" t="str">
        <f t="shared" si="12"/>
        <v/>
      </c>
      <c r="R114" s="99">
        <f t="shared" si="14"/>
        <v>54.5</v>
      </c>
      <c r="S114" s="102">
        <f t="shared" si="8"/>
        <v>0.98942306527333979</v>
      </c>
      <c r="T114" s="103">
        <f t="shared" si="9"/>
        <v>1.0540888601589513</v>
      </c>
      <c r="U114" s="104">
        <f t="shared" si="13"/>
        <v>-6.4665794885611527E-2</v>
      </c>
      <c r="V114" s="103">
        <f t="shared" si="10"/>
        <v>168.20126239660021</v>
      </c>
      <c r="W114" s="105">
        <f t="shared" si="11"/>
        <v>180.25742056763556</v>
      </c>
    </row>
    <row r="115" spans="17:23" x14ac:dyDescent="0.2">
      <c r="Q115" s="65" t="str">
        <f t="shared" si="12"/>
        <v/>
      </c>
      <c r="R115" s="99">
        <f t="shared" si="14"/>
        <v>55</v>
      </c>
      <c r="S115" s="102">
        <f t="shared" si="8"/>
        <v>0.98953483264955744</v>
      </c>
      <c r="T115" s="103">
        <f t="shared" si="9"/>
        <v>1.0548519159409557</v>
      </c>
      <c r="U115" s="104">
        <f t="shared" si="13"/>
        <v>-6.5317083291398292E-2</v>
      </c>
      <c r="V115" s="103">
        <f t="shared" si="10"/>
        <v>174.73375887340808</v>
      </c>
      <c r="W115" s="105">
        <f t="shared" si="11"/>
        <v>186.35279512639681</v>
      </c>
    </row>
    <row r="116" spans="17:23" x14ac:dyDescent="0.2">
      <c r="Q116" s="65" t="str">
        <f t="shared" si="12"/>
        <v>Apogee</v>
      </c>
      <c r="R116" s="99">
        <f t="shared" si="14"/>
        <v>55.5</v>
      </c>
      <c r="S116" s="102">
        <f t="shared" si="8"/>
        <v>0.9896473742016505</v>
      </c>
      <c r="T116" s="103">
        <f t="shared" si="9"/>
        <v>1.0552368095533129</v>
      </c>
      <c r="U116" s="104">
        <f t="shared" si="13"/>
        <v>-6.5589435351662395E-2</v>
      </c>
      <c r="V116" s="103">
        <f t="shared" si="10"/>
        <v>181.26625535023049</v>
      </c>
      <c r="W116" s="105">
        <f t="shared" si="11"/>
        <v>192.44816968514351</v>
      </c>
    </row>
    <row r="117" spans="17:23" x14ac:dyDescent="0.2">
      <c r="Q117" s="65" t="str">
        <f t="shared" si="12"/>
        <v/>
      </c>
      <c r="R117" s="99">
        <f t="shared" si="14"/>
        <v>56</v>
      </c>
      <c r="S117" s="102">
        <f t="shared" si="8"/>
        <v>0.98976068160419484</v>
      </c>
      <c r="T117" s="103">
        <f t="shared" si="9"/>
        <v>1.0552215352356451</v>
      </c>
      <c r="U117" s="104">
        <f t="shared" si="13"/>
        <v>-6.5460853631450266E-2</v>
      </c>
      <c r="V117" s="103">
        <f t="shared" si="10"/>
        <v>187.79875182703836</v>
      </c>
      <c r="W117" s="105">
        <f t="shared" si="11"/>
        <v>198.54354424389021</v>
      </c>
    </row>
    <row r="118" spans="17:23" x14ac:dyDescent="0.2">
      <c r="Q118" s="65" t="str">
        <f t="shared" si="12"/>
        <v/>
      </c>
      <c r="R118" s="99">
        <f t="shared" si="14"/>
        <v>56.5</v>
      </c>
      <c r="S118" s="102">
        <f t="shared" si="8"/>
        <v>0.98987474647511176</v>
      </c>
      <c r="T118" s="103">
        <f t="shared" si="9"/>
        <v>1.0547759470423637</v>
      </c>
      <c r="U118" s="104">
        <f t="shared" si="13"/>
        <v>-6.4901200567251904E-2</v>
      </c>
      <c r="V118" s="103">
        <f t="shared" si="10"/>
        <v>194.33124830386078</v>
      </c>
      <c r="W118" s="105">
        <f t="shared" si="11"/>
        <v>204.63891880263691</v>
      </c>
    </row>
    <row r="119" spans="17:23" x14ac:dyDescent="0.2">
      <c r="Q119" s="65" t="str">
        <f t="shared" si="12"/>
        <v/>
      </c>
      <c r="R119" s="99">
        <f t="shared" si="14"/>
        <v>57</v>
      </c>
      <c r="S119" s="102">
        <f t="shared" si="8"/>
        <v>0.98998956037628749</v>
      </c>
      <c r="T119" s="103">
        <f t="shared" si="9"/>
        <v>1.053863486217357</v>
      </c>
      <c r="U119" s="104">
        <f t="shared" si="13"/>
        <v>-6.3873925841069545E-2</v>
      </c>
      <c r="V119" s="103">
        <f t="shared" si="10"/>
        <v>200.86374478066864</v>
      </c>
      <c r="W119" s="105">
        <f t="shared" si="11"/>
        <v>210.73429336139816</v>
      </c>
    </row>
    <row r="120" spans="17:23" x14ac:dyDescent="0.2">
      <c r="Q120" s="65" t="str">
        <f t="shared" si="12"/>
        <v/>
      </c>
      <c r="R120" s="99">
        <f t="shared" si="14"/>
        <v>57.5</v>
      </c>
      <c r="S120" s="102">
        <f t="shared" si="8"/>
        <v>0.99010511481419805</v>
      </c>
      <c r="T120" s="103">
        <f t="shared" si="9"/>
        <v>1.0524435427256005</v>
      </c>
      <c r="U120" s="104">
        <f t="shared" si="13"/>
        <v>-6.2338427911402428E-2</v>
      </c>
      <c r="V120" s="103">
        <f t="shared" si="10"/>
        <v>207.39624125749106</v>
      </c>
      <c r="W120" s="105">
        <f t="shared" si="11"/>
        <v>216.82966792014486</v>
      </c>
    </row>
    <row r="121" spans="17:23" x14ac:dyDescent="0.2">
      <c r="Q121" s="65" t="str">
        <f t="shared" si="12"/>
        <v/>
      </c>
      <c r="R121" s="99">
        <f t="shared" si="14"/>
        <v>58</v>
      </c>
      <c r="S121" s="102">
        <f t="shared" si="8"/>
        <v>0.9902214012405367</v>
      </c>
      <c r="T121" s="103">
        <f t="shared" si="9"/>
        <v>1.050474334044482</v>
      </c>
      <c r="U121" s="104">
        <f t="shared" si="13"/>
        <v>-6.0252932803945281E-2</v>
      </c>
      <c r="V121" s="103">
        <f t="shared" si="10"/>
        <v>213.92873773429892</v>
      </c>
      <c r="W121" s="105">
        <f t="shared" si="11"/>
        <v>222.92504247889156</v>
      </c>
    </row>
    <row r="122" spans="17:23" x14ac:dyDescent="0.2">
      <c r="Q122" s="65" t="str">
        <f t="shared" si="12"/>
        <v/>
      </c>
      <c r="R122" s="99">
        <f t="shared" si="14"/>
        <v>58.5</v>
      </c>
      <c r="S122" s="102">
        <f t="shared" si="8"/>
        <v>0.99033841105284715</v>
      </c>
      <c r="T122" s="103">
        <f t="shared" si="9"/>
        <v>1.0479161558298471</v>
      </c>
      <c r="U122" s="104">
        <f t="shared" si="13"/>
        <v>-5.7577744776999951E-2</v>
      </c>
      <c r="V122" s="103">
        <f t="shared" si="10"/>
        <v>220.46123421112134</v>
      </c>
      <c r="W122" s="105">
        <f t="shared" si="11"/>
        <v>229.02041703765281</v>
      </c>
    </row>
    <row r="123" spans="17:23" x14ac:dyDescent="0.2">
      <c r="Q123" s="65" t="str">
        <f t="shared" si="12"/>
        <v/>
      </c>
      <c r="R123" s="99">
        <f t="shared" si="14"/>
        <v>59</v>
      </c>
      <c r="S123" s="102">
        <f t="shared" si="8"/>
        <v>0.99045613559515944</v>
      </c>
      <c r="T123" s="103">
        <f t="shared" si="9"/>
        <v>1.0447348374713656</v>
      </c>
      <c r="U123" s="104">
        <f t="shared" si="13"/>
        <v>-5.4278701876206203E-2</v>
      </c>
      <c r="V123" s="103">
        <f t="shared" si="10"/>
        <v>226.9937306879292</v>
      </c>
      <c r="W123" s="105">
        <f t="shared" si="11"/>
        <v>235.1157915963995</v>
      </c>
    </row>
    <row r="124" spans="17:23" x14ac:dyDescent="0.2">
      <c r="Q124" s="65" t="str">
        <f t="shared" si="12"/>
        <v/>
      </c>
      <c r="R124" s="99">
        <f t="shared" si="14"/>
        <v>59.5</v>
      </c>
      <c r="S124" s="102">
        <f t="shared" si="8"/>
        <v>0.99057456615863049</v>
      </c>
      <c r="T124" s="103">
        <f t="shared" si="9"/>
        <v>1.0409052219138968</v>
      </c>
      <c r="U124" s="104">
        <f t="shared" si="13"/>
        <v>-5.0330655755266296E-2</v>
      </c>
      <c r="V124" s="103">
        <f t="shared" si="10"/>
        <v>233.52622716475162</v>
      </c>
      <c r="W124" s="105">
        <f t="shared" si="11"/>
        <v>241.2111661551462</v>
      </c>
    </row>
    <row r="125" spans="17:23" x14ac:dyDescent="0.2">
      <c r="Q125" s="65" t="str">
        <f t="shared" si="12"/>
        <v/>
      </c>
      <c r="R125" s="99">
        <f t="shared" si="14"/>
        <v>60</v>
      </c>
      <c r="S125" s="102">
        <f t="shared" si="8"/>
        <v>0.99069369398218832</v>
      </c>
      <c r="T125" s="103">
        <f t="shared" si="9"/>
        <v>1.0364144841491845</v>
      </c>
      <c r="U125" s="104">
        <f t="shared" si="13"/>
        <v>-4.572079016699615E-2</v>
      </c>
      <c r="V125" s="103">
        <f t="shared" si="10"/>
        <v>240.05872364155948</v>
      </c>
      <c r="W125" s="105">
        <f t="shared" si="11"/>
        <v>247.30654071390745</v>
      </c>
    </row>
    <row r="126" spans="17:23" x14ac:dyDescent="0.2">
      <c r="Q126" s="65" t="str">
        <f t="shared" si="12"/>
        <v/>
      </c>
      <c r="R126" s="99">
        <f t="shared" si="14"/>
        <v>60.5</v>
      </c>
      <c r="S126" s="102">
        <f t="shared" si="8"/>
        <v>0.99081351025317987</v>
      </c>
      <c r="T126" s="103">
        <f t="shared" si="9"/>
        <v>1.0312651067681882</v>
      </c>
      <c r="U126" s="104">
        <f t="shared" si="13"/>
        <v>-4.0451596515008292E-2</v>
      </c>
      <c r="V126" s="103">
        <f t="shared" si="10"/>
        <v>246.5912201183819</v>
      </c>
      <c r="W126" s="105">
        <f t="shared" si="11"/>
        <v>253.40191527265415</v>
      </c>
    </row>
    <row r="127" spans="17:23" x14ac:dyDescent="0.2">
      <c r="Q127" s="65" t="str">
        <f t="shared" si="12"/>
        <v/>
      </c>
      <c r="R127" s="99">
        <f t="shared" si="14"/>
        <v>61</v>
      </c>
      <c r="S127" s="102">
        <f t="shared" si="8"/>
        <v>0.99093400610802351</v>
      </c>
      <c r="T127" s="103">
        <f t="shared" si="9"/>
        <v>1.0254773437809448</v>
      </c>
      <c r="U127" s="104">
        <f t="shared" si="13"/>
        <v>-3.4543337672921282E-2</v>
      </c>
      <c r="V127" s="103">
        <f t="shared" si="10"/>
        <v>253.12371659518976</v>
      </c>
      <c r="W127" s="105">
        <f t="shared" si="11"/>
        <v>259.49728983140085</v>
      </c>
    </row>
    <row r="128" spans="17:23" x14ac:dyDescent="0.2">
      <c r="Q128" s="65" t="str">
        <f t="shared" si="12"/>
        <v/>
      </c>
      <c r="R128" s="99">
        <f t="shared" si="14"/>
        <v>61.5</v>
      </c>
      <c r="S128" s="102">
        <f t="shared" si="8"/>
        <v>0.99105517263286425</v>
      </c>
      <c r="T128" s="103">
        <f t="shared" si="9"/>
        <v>1.0190910250086187</v>
      </c>
      <c r="U128" s="104">
        <f t="shared" si="13"/>
        <v>-2.8035852375754455E-2</v>
      </c>
      <c r="V128" s="103">
        <f t="shared" si="10"/>
        <v>259.65621307201218</v>
      </c>
      <c r="W128" s="105">
        <f t="shared" si="11"/>
        <v>265.59266439014755</v>
      </c>
    </row>
    <row r="129" spans="17:23" x14ac:dyDescent="0.2">
      <c r="Q129" s="65" t="str">
        <f t="shared" si="12"/>
        <v/>
      </c>
      <c r="R129" s="99">
        <f t="shared" si="14"/>
        <v>62</v>
      </c>
      <c r="S129" s="102">
        <f t="shared" si="8"/>
        <v>0.99117700086423344</v>
      </c>
      <c r="T129" s="103">
        <f t="shared" si="9"/>
        <v>1.0121665817914152</v>
      </c>
      <c r="U129" s="104">
        <f t="shared" si="13"/>
        <v>-2.0989580927181728E-2</v>
      </c>
      <c r="V129" s="103">
        <f t="shared" si="10"/>
        <v>266.18870954882004</v>
      </c>
      <c r="W129" s="105">
        <f t="shared" si="11"/>
        <v>271.6880389489088</v>
      </c>
    </row>
    <row r="130" spans="17:23" x14ac:dyDescent="0.2">
      <c r="Q130" s="65" t="str">
        <f t="shared" si="12"/>
        <v/>
      </c>
      <c r="R130" s="99">
        <f t="shared" si="14"/>
        <v>62.5</v>
      </c>
      <c r="S130" s="102">
        <f t="shared" si="8"/>
        <v>0.99129948178971139</v>
      </c>
      <c r="T130" s="103">
        <f t="shared" si="9"/>
        <v>1.0047852092416927</v>
      </c>
      <c r="U130" s="104">
        <f t="shared" si="13"/>
        <v>-1.3485727451981289E-2</v>
      </c>
      <c r="V130" s="103">
        <f t="shared" si="10"/>
        <v>272.72120602564246</v>
      </c>
      <c r="W130" s="105">
        <f t="shared" si="11"/>
        <v>277.7834135076555</v>
      </c>
    </row>
    <row r="131" spans="17:23" x14ac:dyDescent="0.2">
      <c r="Q131" s="65" t="str">
        <f t="shared" si="12"/>
        <v/>
      </c>
      <c r="R131" s="99">
        <f t="shared" si="14"/>
        <v>63</v>
      </c>
      <c r="S131" s="102">
        <f t="shared" si="8"/>
        <v>0.99142260634859491</v>
      </c>
      <c r="T131" s="103">
        <f t="shared" si="9"/>
        <v>0.99704811922232883</v>
      </c>
      <c r="U131" s="104">
        <f t="shared" si="13"/>
        <v>-5.6255128737339177E-3</v>
      </c>
      <c r="V131" s="103">
        <f t="shared" si="10"/>
        <v>279.25370250245032</v>
      </c>
      <c r="W131" s="105">
        <f t="shared" si="11"/>
        <v>283.87878806640219</v>
      </c>
    </row>
    <row r="132" spans="17:23" x14ac:dyDescent="0.2">
      <c r="Q132" s="65" t="str">
        <f t="shared" si="12"/>
        <v/>
      </c>
      <c r="R132" s="99">
        <f t="shared" si="14"/>
        <v>63.5</v>
      </c>
      <c r="S132" s="102">
        <f t="shared" si="8"/>
        <v>0.9915463654325668</v>
      </c>
      <c r="T132" s="103">
        <f t="shared" si="9"/>
        <v>0.98907487984310294</v>
      </c>
      <c r="U132" s="104">
        <f t="shared" si="13"/>
        <v>2.4714855894638621E-3</v>
      </c>
      <c r="V132" s="103">
        <f t="shared" si="10"/>
        <v>285.78619897927274</v>
      </c>
      <c r="W132" s="105">
        <f t="shared" si="11"/>
        <v>289.97416262516344</v>
      </c>
    </row>
    <row r="133" spans="17:23" x14ac:dyDescent="0.2">
      <c r="Q133" s="65" t="str">
        <f t="shared" si="12"/>
        <v/>
      </c>
      <c r="R133" s="99">
        <f t="shared" si="14"/>
        <v>64</v>
      </c>
      <c r="S133" s="102">
        <f t="shared" ref="S133:S196" si="15">1-0.01672*COS($W$2*0.9856*(R133+1-4))</f>
        <v>0.99167074988637005</v>
      </c>
      <c r="T133" s="103">
        <f t="shared" ref="T133:T196" si="16">(385000.5584-20905.355*COS($W$2*V133)-3699.1109*COS($W$2*(2*W133-V133))-2955.9676*COS($W$2*2*W133)-569.9251*COS($W$2*2*V133)+246.1585*COS($W$2*(2*W133-2*V133)))/385000.5584</f>
        <v>0.98100087961028959</v>
      </c>
      <c r="U133" s="104">
        <f t="shared" si="13"/>
        <v>1.0669870276080462E-2</v>
      </c>
      <c r="V133" s="103">
        <f t="shared" ref="V133:V196" si="17">MOD(134.96341138+13.06499295363*($C$9+R133),360)</f>
        <v>292.3186954560806</v>
      </c>
      <c r="W133" s="105">
        <f t="shared" ref="W133:W196" si="18">MOD(297.8502042+12.190749117502*($C$9+R133),360)</f>
        <v>296.06953718391014</v>
      </c>
    </row>
    <row r="134" spans="17:23" x14ac:dyDescent="0.2">
      <c r="Q134" s="65" t="str">
        <f t="shared" ref="Q134:Q197" si="19">IF(AND(T134&lt;T133,T134&lt;T135),"Perigee",IF(AND(T134&gt;T133,T134&gt;T135),"Apogee",""))</f>
        <v/>
      </c>
      <c r="R134" s="99">
        <f t="shared" si="14"/>
        <v>64.5</v>
      </c>
      <c r="S134" s="102">
        <f t="shared" si="15"/>
        <v>0.9917957505084849</v>
      </c>
      <c r="T134" s="103">
        <f t="shared" si="16"/>
        <v>0.97297399545742103</v>
      </c>
      <c r="U134" s="104">
        <f t="shared" ref="U134:U197" si="20">S134-T134</f>
        <v>1.8821755051063871E-2</v>
      </c>
      <c r="V134" s="103">
        <f t="shared" si="17"/>
        <v>298.85119193290302</v>
      </c>
      <c r="W134" s="105">
        <f t="shared" si="18"/>
        <v>302.16491174265684</v>
      </c>
    </row>
    <row r="135" spans="17:23" x14ac:dyDescent="0.2">
      <c r="Q135" s="65" t="str">
        <f t="shared" si="19"/>
        <v/>
      </c>
      <c r="R135" s="99">
        <f t="shared" ref="R135:R198" si="21">R134+0.5</f>
        <v>65</v>
      </c>
      <c r="S135" s="102">
        <f t="shared" si="15"/>
        <v>0.9919213580518097</v>
      </c>
      <c r="T135" s="103">
        <f t="shared" si="16"/>
        <v>0.96515058180430646</v>
      </c>
      <c r="U135" s="104">
        <f t="shared" si="20"/>
        <v>2.6770776247503236E-2</v>
      </c>
      <c r="V135" s="103">
        <f t="shared" si="17"/>
        <v>305.38368840971089</v>
      </c>
      <c r="W135" s="105">
        <f t="shared" si="18"/>
        <v>308.26028630140354</v>
      </c>
    </row>
    <row r="136" spans="17:23" x14ac:dyDescent="0.2">
      <c r="Q136" s="65" t="str">
        <f t="shared" si="19"/>
        <v/>
      </c>
      <c r="R136" s="99">
        <f t="shared" si="21"/>
        <v>65.5</v>
      </c>
      <c r="S136" s="102">
        <f t="shared" si="15"/>
        <v>0.99204756322434495</v>
      </c>
      <c r="T136" s="103">
        <f t="shared" si="16"/>
        <v>0.95769093074694234</v>
      </c>
      <c r="U136" s="104">
        <f t="shared" si="20"/>
        <v>3.4356632477402615E-2</v>
      </c>
      <c r="V136" s="103">
        <f t="shared" si="17"/>
        <v>311.9161848865333</v>
      </c>
      <c r="W136" s="105">
        <f t="shared" si="18"/>
        <v>314.35566086016479</v>
      </c>
    </row>
    <row r="137" spans="17:23" x14ac:dyDescent="0.2">
      <c r="Q137" s="65" t="str">
        <f t="shared" si="19"/>
        <v/>
      </c>
      <c r="R137" s="99">
        <f t="shared" si="21"/>
        <v>66</v>
      </c>
      <c r="S137" s="102">
        <f t="shared" si="15"/>
        <v>0.99217435668988085</v>
      </c>
      <c r="T137" s="103">
        <f t="shared" si="16"/>
        <v>0.95075437991519984</v>
      </c>
      <c r="U137" s="104">
        <f t="shared" si="20"/>
        <v>4.1419976774681011E-2</v>
      </c>
      <c r="V137" s="103">
        <f t="shared" si="17"/>
        <v>318.44868136334117</v>
      </c>
      <c r="W137" s="105">
        <f t="shared" si="18"/>
        <v>320.45103541891149</v>
      </c>
    </row>
    <row r="138" spans="17:23" x14ac:dyDescent="0.2">
      <c r="Q138" s="65" t="str">
        <f t="shared" si="19"/>
        <v/>
      </c>
      <c r="R138" s="99">
        <f t="shared" si="21"/>
        <v>66.5</v>
      </c>
      <c r="S138" s="102">
        <f t="shared" si="15"/>
        <v>0.9923017290686873</v>
      </c>
      <c r="T138" s="103">
        <f t="shared" si="16"/>
        <v>0.94449426318145313</v>
      </c>
      <c r="U138" s="104">
        <f t="shared" si="20"/>
        <v>4.7807465887234168E-2</v>
      </c>
      <c r="V138" s="103">
        <f t="shared" si="17"/>
        <v>324.98117784016358</v>
      </c>
      <c r="W138" s="105">
        <f t="shared" si="18"/>
        <v>326.54640997765819</v>
      </c>
    </row>
    <row r="139" spans="17:23" x14ac:dyDescent="0.2">
      <c r="Q139" s="65" t="str">
        <f t="shared" si="19"/>
        <v/>
      </c>
      <c r="R139" s="99">
        <f t="shared" si="21"/>
        <v>67</v>
      </c>
      <c r="S139" s="102">
        <f t="shared" si="15"/>
        <v>0.99242967093820877</v>
      </c>
      <c r="T139" s="103">
        <f t="shared" si="16"/>
        <v>0.93905290936061914</v>
      </c>
      <c r="U139" s="104">
        <f t="shared" si="20"/>
        <v>5.3376761577589638E-2</v>
      </c>
      <c r="V139" s="103">
        <f t="shared" si="17"/>
        <v>331.51367431697145</v>
      </c>
      <c r="W139" s="105">
        <f t="shared" si="18"/>
        <v>332.64178453641944</v>
      </c>
    </row>
    <row r="140" spans="17:23" x14ac:dyDescent="0.2">
      <c r="Q140" s="65" t="str">
        <f t="shared" si="19"/>
        <v/>
      </c>
      <c r="R140" s="99">
        <f t="shared" si="21"/>
        <v>67.5</v>
      </c>
      <c r="S140" s="102">
        <f t="shared" si="15"/>
        <v>0.99255817283376058</v>
      </c>
      <c r="T140" s="103">
        <f t="shared" si="16"/>
        <v>0.93455689480377746</v>
      </c>
      <c r="U140" s="104">
        <f t="shared" si="20"/>
        <v>5.8001278029983117E-2</v>
      </c>
      <c r="V140" s="103">
        <f t="shared" si="17"/>
        <v>338.04617079379386</v>
      </c>
      <c r="W140" s="105">
        <f t="shared" si="18"/>
        <v>338.73715909516613</v>
      </c>
    </row>
    <row r="141" spans="17:23" x14ac:dyDescent="0.2">
      <c r="Q141" s="65" t="str">
        <f t="shared" si="19"/>
        <v/>
      </c>
      <c r="R141" s="99">
        <f t="shared" si="21"/>
        <v>68</v>
      </c>
      <c r="S141" s="102">
        <f t="shared" si="15"/>
        <v>0.99268722524922925</v>
      </c>
      <c r="T141" s="103">
        <f t="shared" si="16"/>
        <v>0.93111274727937354</v>
      </c>
      <c r="U141" s="104">
        <f t="shared" si="20"/>
        <v>6.1574477969855712E-2</v>
      </c>
      <c r="V141" s="103">
        <f t="shared" si="17"/>
        <v>344.57866727060173</v>
      </c>
      <c r="W141" s="105">
        <f t="shared" si="18"/>
        <v>344.83253365391283</v>
      </c>
    </row>
    <row r="142" spans="17:23" x14ac:dyDescent="0.2">
      <c r="Q142" s="65" t="str">
        <f t="shared" si="19"/>
        <v/>
      </c>
      <c r="R142" s="99">
        <f t="shared" si="21"/>
        <v>68.5</v>
      </c>
      <c r="S142" s="102">
        <f t="shared" si="15"/>
        <v>0.99281681863777582</v>
      </c>
      <c r="T142" s="103">
        <f t="shared" si="16"/>
        <v>0.92880328110842592</v>
      </c>
      <c r="U142" s="104">
        <f t="shared" si="20"/>
        <v>6.4013537529349906E-2</v>
      </c>
      <c r="V142" s="103">
        <f t="shared" si="17"/>
        <v>351.11116374742414</v>
      </c>
      <c r="W142" s="105">
        <f t="shared" si="18"/>
        <v>350.92790821267408</v>
      </c>
    </row>
    <row r="143" spans="17:23" x14ac:dyDescent="0.2">
      <c r="Q143" s="65" t="str">
        <f t="shared" si="19"/>
        <v>Perigee</v>
      </c>
      <c r="R143" s="99">
        <f t="shared" si="21"/>
        <v>69</v>
      </c>
      <c r="S143" s="102">
        <f t="shared" si="15"/>
        <v>0.99294694341254242</v>
      </c>
      <c r="T143" s="103">
        <f t="shared" si="16"/>
        <v>0.92768471794157326</v>
      </c>
      <c r="U143" s="104">
        <f t="shared" si="20"/>
        <v>6.526222547096916E-2</v>
      </c>
      <c r="V143" s="103">
        <f t="shared" si="17"/>
        <v>357.64366022423201</v>
      </c>
      <c r="W143" s="105">
        <f t="shared" si="18"/>
        <v>357.02328277142078</v>
      </c>
    </row>
    <row r="144" spans="17:23" x14ac:dyDescent="0.2">
      <c r="Q144" s="65" t="str">
        <f t="shared" si="19"/>
        <v/>
      </c>
      <c r="R144" s="99">
        <f t="shared" si="21"/>
        <v>69.5</v>
      </c>
      <c r="S144" s="102">
        <f t="shared" si="15"/>
        <v>0.99307758994736051</v>
      </c>
      <c r="T144" s="103">
        <f t="shared" si="16"/>
        <v>0.92778471498120108</v>
      </c>
      <c r="U144" s="104">
        <f t="shared" si="20"/>
        <v>6.5292874966159431E-2</v>
      </c>
      <c r="V144" s="103">
        <f t="shared" si="17"/>
        <v>4.176156701054424</v>
      </c>
      <c r="W144" s="105">
        <f t="shared" si="18"/>
        <v>3.1186573301674798</v>
      </c>
    </row>
    <row r="145" spans="17:23" x14ac:dyDescent="0.2">
      <c r="Q145" s="65" t="str">
        <f t="shared" si="19"/>
        <v/>
      </c>
      <c r="R145" s="99">
        <f t="shared" si="21"/>
        <v>70</v>
      </c>
      <c r="S145" s="102">
        <f t="shared" si="15"/>
        <v>0.99320874857746411</v>
      </c>
      <c r="T145" s="103">
        <f t="shared" si="16"/>
        <v>0.92910138433402123</v>
      </c>
      <c r="U145" s="104">
        <f t="shared" si="20"/>
        <v>6.4107364243442877E-2</v>
      </c>
      <c r="V145" s="103">
        <f t="shared" si="17"/>
        <v>10.708653177862288</v>
      </c>
      <c r="W145" s="105">
        <f t="shared" si="18"/>
        <v>9.2140318889141781</v>
      </c>
    </row>
    <row r="146" spans="17:23" x14ac:dyDescent="0.2">
      <c r="Q146" s="65" t="str">
        <f t="shared" si="19"/>
        <v/>
      </c>
      <c r="R146" s="99">
        <f t="shared" si="21"/>
        <v>70.5</v>
      </c>
      <c r="S146" s="102">
        <f t="shared" si="15"/>
        <v>0.99334040960020398</v>
      </c>
      <c r="T146" s="103">
        <f t="shared" si="16"/>
        <v>0.93160334525666855</v>
      </c>
      <c r="U146" s="104">
        <f t="shared" si="20"/>
        <v>6.173706434353543E-2</v>
      </c>
      <c r="V146" s="103">
        <f t="shared" si="17"/>
        <v>17.241149654684705</v>
      </c>
      <c r="W146" s="105">
        <f t="shared" si="18"/>
        <v>15.309406447675428</v>
      </c>
    </row>
    <row r="147" spans="17:23" x14ac:dyDescent="0.2">
      <c r="Q147" s="65" t="str">
        <f t="shared" si="19"/>
        <v/>
      </c>
      <c r="R147" s="99">
        <f t="shared" si="21"/>
        <v>71</v>
      </c>
      <c r="S147" s="102">
        <f t="shared" si="15"/>
        <v>0.99347256327576572</v>
      </c>
      <c r="T147" s="103">
        <f t="shared" si="16"/>
        <v>0.93523080723615692</v>
      </c>
      <c r="U147" s="104">
        <f t="shared" si="20"/>
        <v>5.8241756039608794E-2</v>
      </c>
      <c r="V147" s="103">
        <f t="shared" si="17"/>
        <v>23.773646131492569</v>
      </c>
      <c r="W147" s="105">
        <f t="shared" si="18"/>
        <v>21.404781006422127</v>
      </c>
    </row>
    <row r="148" spans="17:23" x14ac:dyDescent="0.2">
      <c r="Q148" s="65" t="str">
        <f t="shared" si="19"/>
        <v/>
      </c>
      <c r="R148" s="99">
        <f t="shared" si="21"/>
        <v>71.5</v>
      </c>
      <c r="S148" s="102">
        <f t="shared" si="15"/>
        <v>0.9936051998278902</v>
      </c>
      <c r="T148" s="103">
        <f t="shared" si="16"/>
        <v>0.93989763812256555</v>
      </c>
      <c r="U148" s="104">
        <f t="shared" si="20"/>
        <v>5.3707561705324647E-2</v>
      </c>
      <c r="V148" s="103">
        <f t="shared" si="17"/>
        <v>30.306142608314985</v>
      </c>
      <c r="W148" s="105">
        <f t="shared" si="18"/>
        <v>27.500155565168825</v>
      </c>
    </row>
    <row r="149" spans="17:23" x14ac:dyDescent="0.2">
      <c r="Q149" s="65" t="str">
        <f t="shared" si="19"/>
        <v/>
      </c>
      <c r="R149" s="99">
        <f t="shared" si="21"/>
        <v>72</v>
      </c>
      <c r="S149" s="102">
        <f t="shared" si="15"/>
        <v>0.99373830944459696</v>
      </c>
      <c r="T149" s="103">
        <f t="shared" si="16"/>
        <v>0.94549432989242344</v>
      </c>
      <c r="U149" s="104">
        <f t="shared" si="20"/>
        <v>4.8243979552173522E-2</v>
      </c>
      <c r="V149" s="103">
        <f t="shared" si="17"/>
        <v>36.83863908512285</v>
      </c>
      <c r="W149" s="105">
        <f t="shared" si="18"/>
        <v>33.595530123930075</v>
      </c>
    </row>
    <row r="150" spans="17:23" x14ac:dyDescent="0.2">
      <c r="Q150" s="65" t="str">
        <f t="shared" si="19"/>
        <v/>
      </c>
      <c r="R150" s="99">
        <f t="shared" si="21"/>
        <v>72.5</v>
      </c>
      <c r="S150" s="102">
        <f t="shared" si="15"/>
        <v>0.99387188227890977</v>
      </c>
      <c r="T150" s="103">
        <f t="shared" si="16"/>
        <v>0.95189173696098617</v>
      </c>
      <c r="U150" s="104">
        <f t="shared" si="20"/>
        <v>4.1980145317923601E-2</v>
      </c>
      <c r="V150" s="103">
        <f t="shared" si="17"/>
        <v>43.371135561945266</v>
      </c>
      <c r="W150" s="105">
        <f t="shared" si="18"/>
        <v>39.690904682676774</v>
      </c>
    </row>
    <row r="151" spans="17:23" x14ac:dyDescent="0.2">
      <c r="Q151" s="65" t="str">
        <f t="shared" si="19"/>
        <v/>
      </c>
      <c r="R151" s="99">
        <f t="shared" si="21"/>
        <v>73</v>
      </c>
      <c r="S151" s="102">
        <f t="shared" si="15"/>
        <v>0.99400590844958514</v>
      </c>
      <c r="T151" s="103">
        <f t="shared" si="16"/>
        <v>0.95894542998552146</v>
      </c>
      <c r="U151" s="104">
        <f t="shared" si="20"/>
        <v>3.5060478464063682E-2</v>
      </c>
      <c r="V151" s="103">
        <f t="shared" si="17"/>
        <v>49.90363203875313</v>
      </c>
      <c r="W151" s="105">
        <f t="shared" si="18"/>
        <v>45.786279241423472</v>
      </c>
    </row>
    <row r="152" spans="17:23" x14ac:dyDescent="0.2">
      <c r="Q152" s="65" t="str">
        <f t="shared" si="19"/>
        <v/>
      </c>
      <c r="R152" s="99">
        <f t="shared" si="21"/>
        <v>73.5</v>
      </c>
      <c r="S152" s="102">
        <f t="shared" si="15"/>
        <v>0.99414037804184341</v>
      </c>
      <c r="T152" s="103">
        <f t="shared" si="16"/>
        <v>0.96650048325262317</v>
      </c>
      <c r="U152" s="104">
        <f t="shared" si="20"/>
        <v>2.7639894789220243E-2</v>
      </c>
      <c r="V152" s="103">
        <f t="shared" si="17"/>
        <v>56.436128515575547</v>
      </c>
      <c r="W152" s="105">
        <f t="shared" si="18"/>
        <v>51.88165380017017</v>
      </c>
    </row>
    <row r="153" spans="17:23" x14ac:dyDescent="0.2">
      <c r="Q153" s="65" t="str">
        <f t="shared" si="19"/>
        <v/>
      </c>
      <c r="R153" s="99">
        <f t="shared" si="21"/>
        <v>74</v>
      </c>
      <c r="S153" s="102">
        <f t="shared" si="15"/>
        <v>0.99427528110810237</v>
      </c>
      <c r="T153" s="103">
        <f t="shared" si="16"/>
        <v>0.97439649712936172</v>
      </c>
      <c r="U153" s="104">
        <f t="shared" si="20"/>
        <v>1.9878783978740655E-2</v>
      </c>
      <c r="V153" s="103">
        <f t="shared" si="17"/>
        <v>62.968624992383411</v>
      </c>
      <c r="W153" s="105">
        <f t="shared" si="18"/>
        <v>57.97702835893142</v>
      </c>
    </row>
    <row r="154" spans="17:23" x14ac:dyDescent="0.2">
      <c r="Q154" s="65" t="str">
        <f t="shared" si="19"/>
        <v/>
      </c>
      <c r="R154" s="99">
        <f t="shared" si="21"/>
        <v>74.5</v>
      </c>
      <c r="S154" s="102">
        <f t="shared" si="15"/>
        <v>0.9944106076687127</v>
      </c>
      <c r="T154" s="103">
        <f t="shared" si="16"/>
        <v>0.9824726494088295</v>
      </c>
      <c r="U154" s="104">
        <f t="shared" si="20"/>
        <v>1.1937958259883197E-2</v>
      </c>
      <c r="V154" s="103">
        <f t="shared" si="17"/>
        <v>69.501121469205827</v>
      </c>
      <c r="W154" s="105">
        <f t="shared" si="18"/>
        <v>64.072402917678119</v>
      </c>
    </row>
    <row r="155" spans="17:23" x14ac:dyDescent="0.2">
      <c r="Q155" s="65" t="str">
        <f t="shared" si="19"/>
        <v/>
      </c>
      <c r="R155" s="99">
        <f t="shared" si="21"/>
        <v>75</v>
      </c>
      <c r="S155" s="102">
        <f t="shared" si="15"/>
        <v>0.99454634771269645</v>
      </c>
      <c r="T155" s="103">
        <f t="shared" si="16"/>
        <v>0.99057257100438445</v>
      </c>
      <c r="U155" s="104">
        <f t="shared" si="20"/>
        <v>3.9737767083120046E-3</v>
      </c>
      <c r="V155" s="103">
        <f t="shared" si="17"/>
        <v>76.033617946013692</v>
      </c>
      <c r="W155" s="105">
        <f t="shared" si="18"/>
        <v>70.167777476424817</v>
      </c>
    </row>
    <row r="156" spans="17:23" x14ac:dyDescent="0.2">
      <c r="Q156" s="65" t="str">
        <f t="shared" si="19"/>
        <v/>
      </c>
      <c r="R156" s="99">
        <f t="shared" si="21"/>
        <v>75.5</v>
      </c>
      <c r="S156" s="102">
        <f t="shared" si="15"/>
        <v>0.99468249119848784</v>
      </c>
      <c r="T156" s="103">
        <f t="shared" si="16"/>
        <v>0.99854885222566947</v>
      </c>
      <c r="U156" s="104">
        <f t="shared" si="20"/>
        <v>-3.8663610271816307E-3</v>
      </c>
      <c r="V156" s="103">
        <f t="shared" si="17"/>
        <v>82.566114422821556</v>
      </c>
      <c r="W156" s="105">
        <f t="shared" si="18"/>
        <v>76.263152035186067</v>
      </c>
    </row>
    <row r="157" spans="17:23" x14ac:dyDescent="0.2">
      <c r="Q157" s="65" t="str">
        <f t="shared" si="19"/>
        <v/>
      </c>
      <c r="R157" s="99">
        <f t="shared" si="21"/>
        <v>76</v>
      </c>
      <c r="S157" s="102">
        <f t="shared" si="15"/>
        <v>0.99481902805467581</v>
      </c>
      <c r="T157" s="103">
        <f t="shared" si="16"/>
        <v>1.0062670052585754</v>
      </c>
      <c r="U157" s="104">
        <f t="shared" si="20"/>
        <v>-1.1447977203899562E-2</v>
      </c>
      <c r="V157" s="103">
        <f t="shared" si="17"/>
        <v>89.098610899643973</v>
      </c>
      <c r="W157" s="105">
        <f t="shared" si="18"/>
        <v>82.358526593932766</v>
      </c>
    </row>
    <row r="158" spans="17:23" x14ac:dyDescent="0.2">
      <c r="Q158" s="65" t="str">
        <f t="shared" si="19"/>
        <v/>
      </c>
      <c r="R158" s="99">
        <f t="shared" si="21"/>
        <v>76.5</v>
      </c>
      <c r="S158" s="102">
        <f t="shared" si="15"/>
        <v>0.99495594818074917</v>
      </c>
      <c r="T158" s="103">
        <f t="shared" si="16"/>
        <v>1.0136087355317418</v>
      </c>
      <c r="U158" s="104">
        <f t="shared" si="20"/>
        <v>-1.8652787350992628E-2</v>
      </c>
      <c r="V158" s="103">
        <f t="shared" si="17"/>
        <v>95.631107376451837</v>
      </c>
      <c r="W158" s="105">
        <f t="shared" si="18"/>
        <v>88.453901152679464</v>
      </c>
    </row>
    <row r="159" spans="17:23" x14ac:dyDescent="0.2">
      <c r="Q159" s="65" t="str">
        <f t="shared" si="19"/>
        <v/>
      </c>
      <c r="R159" s="99">
        <f t="shared" si="21"/>
        <v>77</v>
      </c>
      <c r="S159" s="102">
        <f t="shared" si="15"/>
        <v>0.99509324144784372</v>
      </c>
      <c r="T159" s="103">
        <f t="shared" si="16"/>
        <v>1.0204744080897636</v>
      </c>
      <c r="U159" s="104">
        <f t="shared" si="20"/>
        <v>-2.5381166641919917E-2</v>
      </c>
      <c r="V159" s="103">
        <f t="shared" si="17"/>
        <v>102.16360385327425</v>
      </c>
      <c r="W159" s="105">
        <f t="shared" si="18"/>
        <v>94.549275711440714</v>
      </c>
    </row>
    <row r="160" spans="17:23" x14ac:dyDescent="0.2">
      <c r="Q160" s="65" t="str">
        <f t="shared" si="19"/>
        <v/>
      </c>
      <c r="R160" s="99">
        <f t="shared" si="21"/>
        <v>77.5</v>
      </c>
      <c r="S160" s="102">
        <f t="shared" si="15"/>
        <v>0.99523089769949158</v>
      </c>
      <c r="T160" s="103">
        <f t="shared" si="16"/>
        <v>1.0267846333244877</v>
      </c>
      <c r="U160" s="104">
        <f t="shared" si="20"/>
        <v>-3.1553735624996082E-2</v>
      </c>
      <c r="V160" s="103">
        <f t="shared" si="17"/>
        <v>108.69610033008212</v>
      </c>
      <c r="W160" s="105">
        <f t="shared" si="18"/>
        <v>100.64465027018741</v>
      </c>
    </row>
    <row r="161" spans="17:23" x14ac:dyDescent="0.2">
      <c r="Q161" s="65" t="str">
        <f t="shared" si="19"/>
        <v/>
      </c>
      <c r="R161" s="99">
        <f t="shared" si="21"/>
        <v>78</v>
      </c>
      <c r="S161" s="102">
        <f t="shared" si="15"/>
        <v>0.99536890675237277</v>
      </c>
      <c r="T161" s="103">
        <f t="shared" si="16"/>
        <v>1.0324809376411597</v>
      </c>
      <c r="U161" s="104">
        <f t="shared" si="20"/>
        <v>-3.7112030888786895E-2</v>
      </c>
      <c r="V161" s="103">
        <f t="shared" si="17"/>
        <v>115.22859680690453</v>
      </c>
      <c r="W161" s="105">
        <f t="shared" si="18"/>
        <v>106.74002482893411</v>
      </c>
    </row>
    <row r="162" spans="17:23" x14ac:dyDescent="0.2">
      <c r="Q162" s="65" t="str">
        <f t="shared" si="19"/>
        <v/>
      </c>
      <c r="R162" s="99">
        <f t="shared" si="21"/>
        <v>78.5</v>
      </c>
      <c r="S162" s="102">
        <f t="shared" si="15"/>
        <v>0.99550725839706822</v>
      </c>
      <c r="T162" s="103">
        <f t="shared" si="16"/>
        <v>1.0375255269218917</v>
      </c>
      <c r="U162" s="104">
        <f t="shared" si="20"/>
        <v>-4.2018268524823488E-2</v>
      </c>
      <c r="V162" s="103">
        <f t="shared" si="17"/>
        <v>121.7610932837124</v>
      </c>
      <c r="W162" s="105">
        <f t="shared" si="18"/>
        <v>112.83539938768081</v>
      </c>
    </row>
    <row r="163" spans="17:23" x14ac:dyDescent="0.2">
      <c r="Q163" s="65" t="str">
        <f t="shared" si="19"/>
        <v/>
      </c>
      <c r="R163" s="99">
        <f t="shared" si="21"/>
        <v>79</v>
      </c>
      <c r="S163" s="102">
        <f t="shared" si="15"/>
        <v>0.99564594239881499</v>
      </c>
      <c r="T163" s="103">
        <f t="shared" si="16"/>
        <v>1.0419001920256434</v>
      </c>
      <c r="U163" s="104">
        <f t="shared" si="20"/>
        <v>-4.6254249626828448E-2</v>
      </c>
      <c r="V163" s="103">
        <f t="shared" si="17"/>
        <v>128.29358976053481</v>
      </c>
      <c r="W163" s="105">
        <f t="shared" si="18"/>
        <v>118.93077394644206</v>
      </c>
    </row>
    <row r="164" spans="17:23" x14ac:dyDescent="0.2">
      <c r="Q164" s="65" t="str">
        <f t="shared" si="19"/>
        <v/>
      </c>
      <c r="R164" s="99">
        <f t="shared" si="21"/>
        <v>79.5</v>
      </c>
      <c r="S164" s="102">
        <f t="shared" si="15"/>
        <v>0.99578494849826382</v>
      </c>
      <c r="T164" s="103">
        <f t="shared" si="16"/>
        <v>1.0456044441080503</v>
      </c>
      <c r="U164" s="104">
        <f t="shared" si="20"/>
        <v>-4.981949560978649E-2</v>
      </c>
      <c r="V164" s="103">
        <f t="shared" si="17"/>
        <v>134.82608623734268</v>
      </c>
      <c r="W164" s="105">
        <f t="shared" si="18"/>
        <v>125.02614850518876</v>
      </c>
    </row>
    <row r="165" spans="17:23" x14ac:dyDescent="0.2">
      <c r="Q165" s="65" t="str">
        <f t="shared" si="19"/>
        <v/>
      </c>
      <c r="R165" s="99">
        <f t="shared" si="21"/>
        <v>80</v>
      </c>
      <c r="S165" s="102">
        <f t="shared" si="15"/>
        <v>0.99592426641223752</v>
      </c>
      <c r="T165" s="103">
        <f t="shared" si="16"/>
        <v>1.0486530014802298</v>
      </c>
      <c r="U165" s="104">
        <f t="shared" si="20"/>
        <v>-5.272873506799225E-2</v>
      </c>
      <c r="V165" s="103">
        <f t="shared" si="17"/>
        <v>141.3585827141651</v>
      </c>
      <c r="W165" s="105">
        <f t="shared" si="18"/>
        <v>131.12152306393546</v>
      </c>
    </row>
    <row r="166" spans="17:23" x14ac:dyDescent="0.2">
      <c r="Q166" s="65" t="str">
        <f t="shared" si="19"/>
        <v/>
      </c>
      <c r="R166" s="99">
        <f t="shared" si="21"/>
        <v>80.5</v>
      </c>
      <c r="S166" s="102">
        <f t="shared" si="15"/>
        <v>0.99606388583449212</v>
      </c>
      <c r="T166" s="103">
        <f t="shared" si="16"/>
        <v>1.0510727774964319</v>
      </c>
      <c r="U166" s="104">
        <f t="shared" si="20"/>
        <v>-5.5008891661939785E-2</v>
      </c>
      <c r="V166" s="103">
        <f t="shared" si="17"/>
        <v>147.89107919097296</v>
      </c>
      <c r="W166" s="105">
        <f t="shared" si="18"/>
        <v>137.21689762269671</v>
      </c>
    </row>
    <row r="167" spans="17:23" x14ac:dyDescent="0.2">
      <c r="Q167" s="65" t="str">
        <f t="shared" si="19"/>
        <v/>
      </c>
      <c r="R167" s="99">
        <f t="shared" si="21"/>
        <v>81</v>
      </c>
      <c r="S167" s="102">
        <f t="shared" si="15"/>
        <v>0.99620379643647927</v>
      </c>
      <c r="T167" s="103">
        <f t="shared" si="16"/>
        <v>1.0528995393111864</v>
      </c>
      <c r="U167" s="104">
        <f t="shared" si="20"/>
        <v>-5.6695742874707133E-2</v>
      </c>
      <c r="V167" s="103">
        <f t="shared" si="17"/>
        <v>154.42357566779538</v>
      </c>
      <c r="W167" s="105">
        <f t="shared" si="18"/>
        <v>143.3122721814434</v>
      </c>
    </row>
    <row r="168" spans="17:23" x14ac:dyDescent="0.2">
      <c r="Q168" s="65" t="str">
        <f t="shared" si="19"/>
        <v/>
      </c>
      <c r="R168" s="99">
        <f t="shared" si="21"/>
        <v>81.5</v>
      </c>
      <c r="S168" s="102">
        <f t="shared" si="15"/>
        <v>0.99634398786810996</v>
      </c>
      <c r="T168" s="103">
        <f t="shared" si="16"/>
        <v>1.054174419372786</v>
      </c>
      <c r="U168" s="104">
        <f t="shared" si="20"/>
        <v>-5.7830431504676039E-2</v>
      </c>
      <c r="V168" s="103">
        <f t="shared" si="17"/>
        <v>160.95607214460324</v>
      </c>
      <c r="W168" s="105">
        <f t="shared" si="18"/>
        <v>149.4076467401901</v>
      </c>
    </row>
    <row r="169" spans="17:23" x14ac:dyDescent="0.2">
      <c r="Q169" s="65" t="str">
        <f t="shared" si="19"/>
        <v/>
      </c>
      <c r="R169" s="99">
        <f t="shared" si="21"/>
        <v>82</v>
      </c>
      <c r="S169" s="102">
        <f t="shared" si="15"/>
        <v>0.99648444975852046</v>
      </c>
      <c r="T169" s="103">
        <f t="shared" si="16"/>
        <v>1.0549404647167686</v>
      </c>
      <c r="U169" s="104">
        <f t="shared" si="20"/>
        <v>-5.8456014958248148E-2</v>
      </c>
      <c r="V169" s="103">
        <f t="shared" si="17"/>
        <v>167.48856862142566</v>
      </c>
      <c r="W169" s="105">
        <f t="shared" si="18"/>
        <v>155.50302129895135</v>
      </c>
    </row>
    <row r="170" spans="17:23" x14ac:dyDescent="0.2">
      <c r="Q170" s="65" t="str">
        <f t="shared" si="19"/>
        <v>Apogee</v>
      </c>
      <c r="R170" s="99">
        <f t="shared" si="21"/>
        <v>82.5</v>
      </c>
      <c r="S170" s="102">
        <f t="shared" si="15"/>
        <v>0.9966251717168394</v>
      </c>
      <c r="T170" s="103">
        <f t="shared" si="16"/>
        <v>1.055239403400821</v>
      </c>
      <c r="U170" s="104">
        <f t="shared" si="20"/>
        <v>-5.861423168398161E-2</v>
      </c>
      <c r="V170" s="103">
        <f t="shared" si="17"/>
        <v>174.02106509823352</v>
      </c>
      <c r="W170" s="105">
        <f t="shared" si="18"/>
        <v>161.59839585769805</v>
      </c>
    </row>
    <row r="171" spans="17:23" x14ac:dyDescent="0.2">
      <c r="Q171" s="65" t="str">
        <f t="shared" si="19"/>
        <v/>
      </c>
      <c r="R171" s="99">
        <f t="shared" si="21"/>
        <v>83</v>
      </c>
      <c r="S171" s="102">
        <f t="shared" si="15"/>
        <v>0.99676614333295677</v>
      </c>
      <c r="T171" s="103">
        <f t="shared" si="16"/>
        <v>1.0551087931150933</v>
      </c>
      <c r="U171" s="104">
        <f t="shared" si="20"/>
        <v>-5.8342649782136546E-2</v>
      </c>
      <c r="V171" s="103">
        <f t="shared" si="17"/>
        <v>180.55356157505594</v>
      </c>
      <c r="W171" s="105">
        <f t="shared" si="18"/>
        <v>167.69377041644475</v>
      </c>
    </row>
    <row r="172" spans="17:23" x14ac:dyDescent="0.2">
      <c r="Q172" s="65" t="str">
        <f t="shared" si="19"/>
        <v/>
      </c>
      <c r="R172" s="99">
        <f t="shared" si="21"/>
        <v>83.5</v>
      </c>
      <c r="S172" s="102">
        <f t="shared" si="15"/>
        <v>0.99690735417829357</v>
      </c>
      <c r="T172" s="103">
        <f t="shared" si="16"/>
        <v>1.0545796948449742</v>
      </c>
      <c r="U172" s="104">
        <f t="shared" si="20"/>
        <v>-5.7672340666680588E-2</v>
      </c>
      <c r="V172" s="103">
        <f t="shared" si="17"/>
        <v>187.0860580518638</v>
      </c>
      <c r="W172" s="105">
        <f t="shared" si="18"/>
        <v>173.78914497519145</v>
      </c>
    </row>
    <row r="173" spans="17:23" x14ac:dyDescent="0.2">
      <c r="Q173" s="65" t="str">
        <f t="shared" si="19"/>
        <v/>
      </c>
      <c r="R173" s="99">
        <f t="shared" si="21"/>
        <v>84</v>
      </c>
      <c r="S173" s="102">
        <f t="shared" si="15"/>
        <v>0.9970487938065733</v>
      </c>
      <c r="T173" s="103">
        <f t="shared" si="16"/>
        <v>1.0536749855617829</v>
      </c>
      <c r="U173" s="104">
        <f t="shared" si="20"/>
        <v>-5.6626191755209554E-2</v>
      </c>
      <c r="V173" s="103">
        <f t="shared" si="17"/>
        <v>193.61855452868622</v>
      </c>
      <c r="W173" s="105">
        <f t="shared" si="18"/>
        <v>179.8845195339527</v>
      </c>
    </row>
    <row r="174" spans="17:23" x14ac:dyDescent="0.2">
      <c r="Q174" s="65" t="str">
        <f t="shared" si="19"/>
        <v/>
      </c>
      <c r="R174" s="99">
        <f t="shared" si="21"/>
        <v>84.5</v>
      </c>
      <c r="S174" s="102">
        <f t="shared" si="15"/>
        <v>0.99719045175459531</v>
      </c>
      <c r="T174" s="103">
        <f t="shared" si="16"/>
        <v>1.0524083896888761</v>
      </c>
      <c r="U174" s="104">
        <f t="shared" si="20"/>
        <v>-5.5217937934280759E-2</v>
      </c>
      <c r="V174" s="103">
        <f t="shared" si="17"/>
        <v>200.15105100549408</v>
      </c>
      <c r="W174" s="105">
        <f t="shared" si="18"/>
        <v>185.9798940926994</v>
      </c>
    </row>
    <row r="175" spans="17:23" x14ac:dyDescent="0.2">
      <c r="Q175" s="65" t="str">
        <f t="shared" si="19"/>
        <v/>
      </c>
      <c r="R175" s="99">
        <f t="shared" si="21"/>
        <v>85</v>
      </c>
      <c r="S175" s="102">
        <f t="shared" si="15"/>
        <v>0.997332317543008</v>
      </c>
      <c r="T175" s="103">
        <f t="shared" si="16"/>
        <v>1.0507842712014044</v>
      </c>
      <c r="U175" s="104">
        <f t="shared" si="20"/>
        <v>-5.3451953658396389E-2</v>
      </c>
      <c r="V175" s="103">
        <f t="shared" si="17"/>
        <v>206.6835474823165</v>
      </c>
      <c r="W175" s="105">
        <f t="shared" si="18"/>
        <v>192.07526865144609</v>
      </c>
    </row>
    <row r="176" spans="17:23" x14ac:dyDescent="0.2">
      <c r="Q176" s="65" t="str">
        <f t="shared" si="19"/>
        <v/>
      </c>
      <c r="R176" s="99">
        <f t="shared" si="21"/>
        <v>85.5</v>
      </c>
      <c r="S176" s="102">
        <f t="shared" si="15"/>
        <v>0.99747438067708494</v>
      </c>
      <c r="T176" s="103">
        <f t="shared" si="16"/>
        <v>1.0487981884997273</v>
      </c>
      <c r="U176" s="104">
        <f t="shared" si="20"/>
        <v>-5.1323807822642342E-2</v>
      </c>
      <c r="V176" s="103">
        <f t="shared" si="17"/>
        <v>213.21604395912436</v>
      </c>
      <c r="W176" s="105">
        <f t="shared" si="18"/>
        <v>198.17064321020734</v>
      </c>
    </row>
    <row r="177" spans="17:23" x14ac:dyDescent="0.2">
      <c r="Q177" s="65" t="str">
        <f t="shared" si="19"/>
        <v/>
      </c>
      <c r="R177" s="99">
        <f t="shared" si="21"/>
        <v>86</v>
      </c>
      <c r="S177" s="102">
        <f t="shared" si="15"/>
        <v>0.99761663064750039</v>
      </c>
      <c r="T177" s="103">
        <f t="shared" si="16"/>
        <v>1.046438174560905</v>
      </c>
      <c r="U177" s="104">
        <f t="shared" si="20"/>
        <v>-4.8821543913404652E-2</v>
      </c>
      <c r="V177" s="103">
        <f t="shared" si="17"/>
        <v>219.74854043594678</v>
      </c>
      <c r="W177" s="105">
        <f t="shared" si="18"/>
        <v>204.26601776895404</v>
      </c>
    </row>
    <row r="178" spans="17:23" x14ac:dyDescent="0.2">
      <c r="Q178" s="65" t="str">
        <f t="shared" si="19"/>
        <v/>
      </c>
      <c r="R178" s="99">
        <f t="shared" si="21"/>
        <v>86.5</v>
      </c>
      <c r="S178" s="102">
        <f t="shared" si="15"/>
        <v>0.99775905693110734</v>
      </c>
      <c r="T178" s="103">
        <f t="shared" si="16"/>
        <v>1.0436866672224785</v>
      </c>
      <c r="U178" s="104">
        <f t="shared" si="20"/>
        <v>-4.5927610291371157E-2</v>
      </c>
      <c r="V178" s="103">
        <f t="shared" si="17"/>
        <v>226.28103691275464</v>
      </c>
      <c r="W178" s="105">
        <f t="shared" si="18"/>
        <v>210.36139232770074</v>
      </c>
    </row>
    <row r="179" spans="17:23" x14ac:dyDescent="0.2">
      <c r="Q179" s="65" t="str">
        <f t="shared" si="19"/>
        <v/>
      </c>
      <c r="R179" s="99">
        <f t="shared" si="21"/>
        <v>87</v>
      </c>
      <c r="S179" s="102">
        <f t="shared" si="15"/>
        <v>0.99790164899171552</v>
      </c>
      <c r="T179" s="103">
        <f t="shared" si="16"/>
        <v>1.0405229805882534</v>
      </c>
      <c r="U179" s="104">
        <f t="shared" si="20"/>
        <v>-4.2621331596537915E-2</v>
      </c>
      <c r="V179" s="103">
        <f t="shared" si="17"/>
        <v>232.81353338957706</v>
      </c>
      <c r="W179" s="105">
        <f t="shared" si="18"/>
        <v>216.45676688644744</v>
      </c>
    </row>
    <row r="180" spans="17:23" x14ac:dyDescent="0.2">
      <c r="Q180" s="65" t="str">
        <f t="shared" si="19"/>
        <v/>
      </c>
      <c r="R180" s="99">
        <f t="shared" si="21"/>
        <v>87.5</v>
      </c>
      <c r="S180" s="102">
        <f t="shared" si="15"/>
        <v>0.99804439628087149</v>
      </c>
      <c r="T180" s="103">
        <f t="shared" si="16"/>
        <v>1.0369261800857636</v>
      </c>
      <c r="U180" s="104">
        <f t="shared" si="20"/>
        <v>-3.8881783804892156E-2</v>
      </c>
      <c r="V180" s="103">
        <f t="shared" si="17"/>
        <v>239.34602986638492</v>
      </c>
      <c r="W180" s="105">
        <f t="shared" si="18"/>
        <v>222.55214144520869</v>
      </c>
    </row>
    <row r="181" spans="17:23" x14ac:dyDescent="0.2">
      <c r="Q181" s="65" t="str">
        <f t="shared" si="19"/>
        <v/>
      </c>
      <c r="R181" s="99">
        <f t="shared" si="21"/>
        <v>88</v>
      </c>
      <c r="S181" s="102">
        <f t="shared" si="15"/>
        <v>0.998187288238638</v>
      </c>
      <c r="T181" s="103">
        <f t="shared" si="16"/>
        <v>1.0328782020039335</v>
      </c>
      <c r="U181" s="104">
        <f t="shared" si="20"/>
        <v>-3.4690913765295539E-2</v>
      </c>
      <c r="V181" s="103">
        <f t="shared" si="17"/>
        <v>245.87852634320734</v>
      </c>
      <c r="W181" s="105">
        <f t="shared" si="18"/>
        <v>228.64751600395539</v>
      </c>
    </row>
    <row r="182" spans="17:23" x14ac:dyDescent="0.2">
      <c r="Q182" s="65" t="str">
        <f t="shared" si="19"/>
        <v/>
      </c>
      <c r="R182" s="99">
        <f t="shared" si="21"/>
        <v>88.5</v>
      </c>
      <c r="S182" s="102">
        <f t="shared" si="15"/>
        <v>0.99833031429437613</v>
      </c>
      <c r="T182" s="103">
        <f t="shared" si="16"/>
        <v>1.0283670444321764</v>
      </c>
      <c r="U182" s="104">
        <f t="shared" si="20"/>
        <v>-3.0036730137800283E-2</v>
      </c>
      <c r="V182" s="103">
        <f t="shared" si="17"/>
        <v>252.41102282001521</v>
      </c>
      <c r="W182" s="105">
        <f t="shared" si="18"/>
        <v>234.74289056270209</v>
      </c>
    </row>
    <row r="183" spans="17:23" x14ac:dyDescent="0.2">
      <c r="Q183" s="65" t="str">
        <f t="shared" si="19"/>
        <v/>
      </c>
      <c r="R183" s="99">
        <f t="shared" si="21"/>
        <v>89</v>
      </c>
      <c r="S183" s="102">
        <f t="shared" si="15"/>
        <v>0.99847346386752678</v>
      </c>
      <c r="T183" s="103">
        <f t="shared" si="16"/>
        <v>1.0233898510676418</v>
      </c>
      <c r="U183" s="104">
        <f t="shared" si="20"/>
        <v>-2.491638720011502E-2</v>
      </c>
      <c r="V183" s="103">
        <f t="shared" si="17"/>
        <v>258.94351929683762</v>
      </c>
      <c r="W183" s="105">
        <f t="shared" si="18"/>
        <v>240.83826512146334</v>
      </c>
    </row>
    <row r="184" spans="17:23" x14ac:dyDescent="0.2">
      <c r="Q184" s="65" t="str">
        <f t="shared" si="19"/>
        <v/>
      </c>
      <c r="R184" s="99">
        <f t="shared" si="21"/>
        <v>89.5</v>
      </c>
      <c r="S184" s="102">
        <f t="shared" si="15"/>
        <v>0.99861672636839349</v>
      </c>
      <c r="T184" s="103">
        <f t="shared" si="16"/>
        <v>1.0179557126179328</v>
      </c>
      <c r="U184" s="104">
        <f t="shared" si="20"/>
        <v>-1.9338986249539336E-2</v>
      </c>
      <c r="V184" s="103">
        <f t="shared" si="17"/>
        <v>265.47601577364549</v>
      </c>
      <c r="W184" s="105">
        <f t="shared" si="18"/>
        <v>246.93363968021004</v>
      </c>
    </row>
    <row r="185" spans="17:23" x14ac:dyDescent="0.2">
      <c r="Q185" s="65" t="str">
        <f t="shared" si="19"/>
        <v/>
      </c>
      <c r="R185" s="99">
        <f t="shared" si="21"/>
        <v>90</v>
      </c>
      <c r="S185" s="102">
        <f t="shared" si="15"/>
        <v>0.99876009119892573</v>
      </c>
      <c r="T185" s="103">
        <f t="shared" si="16"/>
        <v>1.0120880223464261</v>
      </c>
      <c r="U185" s="104">
        <f t="shared" si="20"/>
        <v>-1.3327931147500416E-2</v>
      </c>
      <c r="V185" s="103">
        <f t="shared" si="17"/>
        <v>272.0085122504679</v>
      </c>
      <c r="W185" s="105">
        <f t="shared" si="18"/>
        <v>253.02901423895673</v>
      </c>
    </row>
    <row r="186" spans="17:23" x14ac:dyDescent="0.2">
      <c r="Q186" s="65" t="str">
        <f t="shared" si="19"/>
        <v/>
      </c>
      <c r="R186" s="99">
        <f t="shared" si="21"/>
        <v>90.5</v>
      </c>
      <c r="S186" s="102">
        <f t="shared" si="15"/>
        <v>0.99890354775350287</v>
      </c>
      <c r="T186" s="103">
        <f t="shared" si="16"/>
        <v>1.0058262421318169</v>
      </c>
      <c r="U186" s="104">
        <f t="shared" si="20"/>
        <v>-6.9226943783140538E-3</v>
      </c>
      <c r="V186" s="103">
        <f t="shared" si="17"/>
        <v>278.54100872727577</v>
      </c>
      <c r="W186" s="105">
        <f t="shared" si="18"/>
        <v>259.12438879771798</v>
      </c>
    </row>
    <row r="187" spans="17:23" x14ac:dyDescent="0.2">
      <c r="Q187" s="65" t="str">
        <f t="shared" si="19"/>
        <v/>
      </c>
      <c r="R187" s="99">
        <f t="shared" si="21"/>
        <v>91</v>
      </c>
      <c r="S187" s="102">
        <f t="shared" si="15"/>
        <v>0.99904708541971932</v>
      </c>
      <c r="T187" s="103">
        <f t="shared" si="16"/>
        <v>0.99922696230513319</v>
      </c>
      <c r="U187" s="104">
        <f t="shared" si="20"/>
        <v>-1.7987688541387659E-4</v>
      </c>
      <c r="V187" s="103">
        <f t="shared" si="17"/>
        <v>285.07350520409818</v>
      </c>
      <c r="W187" s="105">
        <f t="shared" si="18"/>
        <v>265.21976335646468</v>
      </c>
    </row>
    <row r="188" spans="17:23" x14ac:dyDescent="0.2">
      <c r="Q188" s="65" t="str">
        <f t="shared" si="19"/>
        <v/>
      </c>
      <c r="R188" s="99">
        <f t="shared" si="21"/>
        <v>91.5</v>
      </c>
      <c r="S188" s="102">
        <f t="shared" si="15"/>
        <v>0.99919069357916857</v>
      </c>
      <c r="T188" s="103">
        <f t="shared" si="16"/>
        <v>0.99236417122225928</v>
      </c>
      <c r="U188" s="104">
        <f t="shared" si="20"/>
        <v>6.8265223569092814E-3</v>
      </c>
      <c r="V188" s="103">
        <f t="shared" si="17"/>
        <v>291.60600168090605</v>
      </c>
      <c r="W188" s="105">
        <f t="shared" si="18"/>
        <v>271.31513791521138</v>
      </c>
    </row>
    <row r="189" spans="17:23" x14ac:dyDescent="0.2">
      <c r="Q189" s="65" t="str">
        <f t="shared" si="19"/>
        <v/>
      </c>
      <c r="R189" s="99">
        <f t="shared" si="21"/>
        <v>92</v>
      </c>
      <c r="S189" s="102">
        <f t="shared" si="15"/>
        <v>0.99933436160822964</v>
      </c>
      <c r="T189" s="103">
        <f t="shared" si="16"/>
        <v>0.98532868748657698</v>
      </c>
      <c r="U189" s="104">
        <f t="shared" si="20"/>
        <v>1.4005674121652656E-2</v>
      </c>
      <c r="V189" s="103">
        <f t="shared" si="17"/>
        <v>298.13849815772846</v>
      </c>
      <c r="W189" s="105">
        <f t="shared" si="18"/>
        <v>277.41051247395808</v>
      </c>
    </row>
    <row r="190" spans="17:23" x14ac:dyDescent="0.2">
      <c r="Q190" s="65" t="str">
        <f t="shared" si="19"/>
        <v/>
      </c>
      <c r="R190" s="99">
        <f t="shared" si="21"/>
        <v>92.5</v>
      </c>
      <c r="S190" s="102">
        <f t="shared" si="15"/>
        <v>0.99947807887885243</v>
      </c>
      <c r="T190" s="103">
        <f t="shared" si="16"/>
        <v>0.97822674721990766</v>
      </c>
      <c r="U190" s="104">
        <f t="shared" si="20"/>
        <v>2.1251331658944772E-2</v>
      </c>
      <c r="V190" s="103">
        <f t="shared" si="17"/>
        <v>304.67099463453633</v>
      </c>
      <c r="W190" s="105">
        <f t="shared" si="18"/>
        <v>283.50588703271933</v>
      </c>
    </row>
    <row r="191" spans="17:23" x14ac:dyDescent="0.2">
      <c r="Q191" s="65" t="str">
        <f t="shared" si="19"/>
        <v/>
      </c>
      <c r="R191" s="99">
        <f t="shared" si="21"/>
        <v>93</v>
      </c>
      <c r="S191" s="102">
        <f t="shared" si="15"/>
        <v>0.9996218347593443</v>
      </c>
      <c r="T191" s="103">
        <f t="shared" si="16"/>
        <v>0.97117777893352575</v>
      </c>
      <c r="U191" s="104">
        <f t="shared" si="20"/>
        <v>2.8444055825818548E-2</v>
      </c>
      <c r="V191" s="103">
        <f t="shared" si="17"/>
        <v>311.20349111135874</v>
      </c>
      <c r="W191" s="105">
        <f t="shared" si="18"/>
        <v>289.60126159146603</v>
      </c>
    </row>
    <row r="192" spans="17:23" x14ac:dyDescent="0.2">
      <c r="Q192" s="65" t="str">
        <f t="shared" si="19"/>
        <v/>
      </c>
      <c r="R192" s="99">
        <f t="shared" si="21"/>
        <v>93.5</v>
      </c>
      <c r="S192" s="102">
        <f t="shared" si="15"/>
        <v>0.99976561861515623</v>
      </c>
      <c r="T192" s="103">
        <f t="shared" si="16"/>
        <v>0.96431143749324366</v>
      </c>
      <c r="U192" s="104">
        <f t="shared" si="20"/>
        <v>3.5454181121912565E-2</v>
      </c>
      <c r="V192" s="103">
        <f t="shared" si="17"/>
        <v>317.73598758816661</v>
      </c>
      <c r="W192" s="105">
        <f t="shared" si="18"/>
        <v>295.69663615021273</v>
      </c>
    </row>
    <row r="193" spans="17:23" x14ac:dyDescent="0.2">
      <c r="Q193" s="65" t="str">
        <f t="shared" si="19"/>
        <v/>
      </c>
      <c r="R193" s="99">
        <f t="shared" si="21"/>
        <v>94</v>
      </c>
      <c r="S193" s="102">
        <f t="shared" si="15"/>
        <v>0.99990941980966974</v>
      </c>
      <c r="T193" s="103">
        <f t="shared" si="16"/>
        <v>0.95776400457594535</v>
      </c>
      <c r="U193" s="104">
        <f t="shared" si="20"/>
        <v>4.2145415233724393E-2</v>
      </c>
      <c r="V193" s="103">
        <f t="shared" si="17"/>
        <v>324.26848406498902</v>
      </c>
      <c r="W193" s="105">
        <f t="shared" si="18"/>
        <v>301.79201070897398</v>
      </c>
    </row>
    <row r="194" spans="17:23" x14ac:dyDescent="0.2">
      <c r="Q194" s="65" t="str">
        <f t="shared" si="19"/>
        <v/>
      </c>
      <c r="R194" s="99">
        <f t="shared" si="21"/>
        <v>94.5</v>
      </c>
      <c r="S194" s="102">
        <f t="shared" si="15"/>
        <v>1.0000532277049836</v>
      </c>
      <c r="T194" s="103">
        <f t="shared" si="16"/>
        <v>0.95167429420010907</v>
      </c>
      <c r="U194" s="104">
        <f t="shared" si="20"/>
        <v>4.8378933504874544E-2</v>
      </c>
      <c r="V194" s="103">
        <f t="shared" si="17"/>
        <v>330.80098054179689</v>
      </c>
      <c r="W194" s="105">
        <f t="shared" si="18"/>
        <v>307.88738526772067</v>
      </c>
    </row>
    <row r="195" spans="17:23" x14ac:dyDescent="0.2">
      <c r="Q195" s="65" t="str">
        <f t="shared" si="19"/>
        <v/>
      </c>
      <c r="R195" s="99">
        <f t="shared" si="21"/>
        <v>95</v>
      </c>
      <c r="S195" s="102">
        <f t="shared" si="15"/>
        <v>1.0001970316627014</v>
      </c>
      <c r="T195" s="103">
        <f t="shared" si="16"/>
        <v>0.94617922691855616</v>
      </c>
      <c r="U195" s="104">
        <f t="shared" si="20"/>
        <v>5.4017804744145193E-2</v>
      </c>
      <c r="V195" s="103">
        <f t="shared" si="17"/>
        <v>337.33347701861931</v>
      </c>
      <c r="W195" s="105">
        <f t="shared" si="18"/>
        <v>313.98275982646737</v>
      </c>
    </row>
    <row r="196" spans="17:23" x14ac:dyDescent="0.2">
      <c r="Q196" s="65" t="str">
        <f t="shared" si="19"/>
        <v/>
      </c>
      <c r="R196" s="99">
        <f t="shared" si="21"/>
        <v>95.5</v>
      </c>
      <c r="S196" s="102">
        <f t="shared" si="15"/>
        <v>1.0003408210447169</v>
      </c>
      <c r="T196" s="103">
        <f t="shared" si="16"/>
        <v>0.9414092539205694</v>
      </c>
      <c r="U196" s="104">
        <f t="shared" si="20"/>
        <v>5.8931567124147488E-2</v>
      </c>
      <c r="V196" s="103">
        <f t="shared" si="17"/>
        <v>343.86597349542717</v>
      </c>
      <c r="W196" s="105">
        <f t="shared" si="18"/>
        <v>320.07813438522862</v>
      </c>
    </row>
    <row r="197" spans="17:23" x14ac:dyDescent="0.2">
      <c r="Q197" s="65" t="str">
        <f t="shared" si="19"/>
        <v/>
      </c>
      <c r="R197" s="99">
        <f t="shared" si="21"/>
        <v>96</v>
      </c>
      <c r="S197" s="102">
        <f t="shared" ref="S197:S260" si="22">1-0.01672*COS($W$2*0.9856*(R197+1-4))</f>
        <v>1.0004845852140034</v>
      </c>
      <c r="T197" s="103">
        <f t="shared" ref="T197:T260" si="23">(385000.5584-20905.355*COS($W$2*V197)-3699.1109*COS($W$2*(2*W197-V197))-2955.9676*COS($W$2*2*W197)-569.9251*COS($W$2*2*V197)+246.1585*COS($W$2*(2*W197-2*V197)))/385000.5584</f>
        <v>0.93748382177348144</v>
      </c>
      <c r="U197" s="104">
        <f t="shared" si="20"/>
        <v>6.3000763440521967E-2</v>
      </c>
      <c r="V197" s="103">
        <f t="shared" ref="V197:V260" si="24">MOD(134.96341138+13.06499295363*($C$9+R197),360)</f>
        <v>350.39846997224959</v>
      </c>
      <c r="W197" s="105">
        <f t="shared" ref="W197:W260" si="25">MOD(297.8502042+12.190749117502*($C$9+R197),360)</f>
        <v>326.17350894397532</v>
      </c>
    </row>
    <row r="198" spans="17:23" x14ac:dyDescent="0.2">
      <c r="Q198" s="65" t="str">
        <f t="shared" ref="Q198:Q261" si="26">IF(AND(T198&lt;T197,T198&lt;T199),"Perigee",IF(AND(T198&gt;T197,T198&gt;T199),"Apogee",""))</f>
        <v/>
      </c>
      <c r="R198" s="99">
        <f t="shared" si="21"/>
        <v>96.5</v>
      </c>
      <c r="S198" s="102">
        <f t="shared" si="22"/>
        <v>1.0006283135353984</v>
      </c>
      <c r="T198" s="103">
        <f t="shared" si="23"/>
        <v>0.93450706939722739</v>
      </c>
      <c r="U198" s="104">
        <f t="shared" ref="U198:U261" si="27">S198-T198</f>
        <v>6.6121244138170998E-2</v>
      </c>
      <c r="V198" s="103">
        <f t="shared" si="24"/>
        <v>356.93096644905745</v>
      </c>
      <c r="W198" s="105">
        <f t="shared" si="25"/>
        <v>332.26888350272202</v>
      </c>
    </row>
    <row r="199" spans="17:23" x14ac:dyDescent="0.2">
      <c r="Q199" s="65" t="str">
        <f t="shared" si="26"/>
        <v/>
      </c>
      <c r="R199" s="99">
        <f t="shared" ref="R199:R262" si="28">R198+0.5</f>
        <v>97</v>
      </c>
      <c r="S199" s="102">
        <f t="shared" si="22"/>
        <v>1.0007719953763921</v>
      </c>
      <c r="T199" s="103">
        <f t="shared" si="23"/>
        <v>0.93256394106210627</v>
      </c>
      <c r="U199" s="104">
        <f t="shared" si="27"/>
        <v>6.8208054314285782E-2</v>
      </c>
      <c r="V199" s="103">
        <f t="shared" si="24"/>
        <v>3.4634629258798668</v>
      </c>
      <c r="W199" s="105">
        <f t="shared" si="25"/>
        <v>338.36425806146872</v>
      </c>
    </row>
    <row r="200" spans="17:23" x14ac:dyDescent="0.2">
      <c r="Q200" s="65" t="str">
        <f t="shared" si="26"/>
        <v>Perigee</v>
      </c>
      <c r="R200" s="99">
        <f t="shared" si="28"/>
        <v>97.5</v>
      </c>
      <c r="S200" s="102">
        <f t="shared" si="22"/>
        <v>1.0009156201079121</v>
      </c>
      <c r="T200" s="103">
        <f t="shared" si="23"/>
        <v>0.93171688308525713</v>
      </c>
      <c r="U200" s="104">
        <f t="shared" si="27"/>
        <v>6.9198737022654999E-2</v>
      </c>
      <c r="V200" s="103">
        <f t="shared" si="24"/>
        <v>9.9959594026877312</v>
      </c>
      <c r="W200" s="105">
        <f t="shared" si="25"/>
        <v>344.45963262022997</v>
      </c>
    </row>
    <row r="201" spans="17:23" x14ac:dyDescent="0.2">
      <c r="Q201" s="65" t="str">
        <f t="shared" si="26"/>
        <v/>
      </c>
      <c r="R201" s="99">
        <f t="shared" si="28"/>
        <v>98</v>
      </c>
      <c r="S201" s="102">
        <f t="shared" si="22"/>
        <v>1.0010591771051118</v>
      </c>
      <c r="T201" s="103">
        <f t="shared" si="23"/>
        <v>0.93200326821337753</v>
      </c>
      <c r="U201" s="104">
        <f t="shared" si="27"/>
        <v>6.9055908891734297E-2</v>
      </c>
      <c r="V201" s="103">
        <f t="shared" si="24"/>
        <v>16.528455879510147</v>
      </c>
      <c r="W201" s="105">
        <f t="shared" si="25"/>
        <v>350.55500717897667</v>
      </c>
    </row>
    <row r="202" spans="17:23" x14ac:dyDescent="0.2">
      <c r="Q202" s="65" t="str">
        <f t="shared" si="26"/>
        <v/>
      </c>
      <c r="R202" s="99">
        <f t="shared" si="28"/>
        <v>98.5</v>
      </c>
      <c r="S202" s="102">
        <f t="shared" si="22"/>
        <v>1.0012026557481548</v>
      </c>
      <c r="T202" s="103">
        <f t="shared" si="23"/>
        <v>0.93343366150207452</v>
      </c>
      <c r="U202" s="104">
        <f t="shared" si="27"/>
        <v>6.7768994246080294E-2</v>
      </c>
      <c r="V202" s="103">
        <f t="shared" si="24"/>
        <v>23.060952356318012</v>
      </c>
      <c r="W202" s="105">
        <f t="shared" si="25"/>
        <v>356.65038173772336</v>
      </c>
    </row>
    <row r="203" spans="17:23" x14ac:dyDescent="0.2">
      <c r="Q203" s="65" t="str">
        <f t="shared" si="26"/>
        <v/>
      </c>
      <c r="R203" s="99">
        <f t="shared" si="28"/>
        <v>99</v>
      </c>
      <c r="S203" s="102">
        <f t="shared" si="22"/>
        <v>1.0013460454230012</v>
      </c>
      <c r="T203" s="103">
        <f t="shared" si="23"/>
        <v>0.93599100621713982</v>
      </c>
      <c r="U203" s="104">
        <f t="shared" si="27"/>
        <v>6.5355039205861387E-2</v>
      </c>
      <c r="V203" s="103">
        <f t="shared" si="24"/>
        <v>29.593448833140428</v>
      </c>
      <c r="W203" s="105">
        <f t="shared" si="25"/>
        <v>2.7457562964846147</v>
      </c>
    </row>
    <row r="204" spans="17:23" x14ac:dyDescent="0.2">
      <c r="Q204" s="65" t="str">
        <f t="shared" si="26"/>
        <v/>
      </c>
      <c r="R204" s="99">
        <f t="shared" si="28"/>
        <v>99.5</v>
      </c>
      <c r="S204" s="102">
        <f t="shared" si="22"/>
        <v>1.0014893355221925</v>
      </c>
      <c r="T204" s="103">
        <f t="shared" si="23"/>
        <v>0.93963076949872992</v>
      </c>
      <c r="U204" s="104">
        <f t="shared" si="27"/>
        <v>6.1858566023462624E-2</v>
      </c>
      <c r="V204" s="103">
        <f t="shared" si="24"/>
        <v>36.125945309948293</v>
      </c>
      <c r="W204" s="105">
        <f t="shared" si="25"/>
        <v>8.841130855231313</v>
      </c>
    </row>
    <row r="205" spans="17:23" x14ac:dyDescent="0.2">
      <c r="Q205" s="65" t="str">
        <f t="shared" si="26"/>
        <v/>
      </c>
      <c r="R205" s="99">
        <f t="shared" si="28"/>
        <v>100</v>
      </c>
      <c r="S205" s="102">
        <f t="shared" si="22"/>
        <v>1.0016325154456369</v>
      </c>
      <c r="T205" s="103">
        <f t="shared" si="23"/>
        <v>0.94428204701235485</v>
      </c>
      <c r="U205" s="104">
        <f t="shared" si="27"/>
        <v>5.7350468433282065E-2</v>
      </c>
      <c r="V205" s="103">
        <f t="shared" si="24"/>
        <v>42.658441786770709</v>
      </c>
      <c r="W205" s="105">
        <f t="shared" si="25"/>
        <v>14.936505413978011</v>
      </c>
    </row>
    <row r="206" spans="17:23" x14ac:dyDescent="0.2">
      <c r="Q206" s="65" t="str">
        <f t="shared" si="26"/>
        <v/>
      </c>
      <c r="R206" s="99">
        <f t="shared" si="28"/>
        <v>100.5</v>
      </c>
      <c r="S206" s="102">
        <f t="shared" si="22"/>
        <v>1.0017755746013923</v>
      </c>
      <c r="T206" s="103">
        <f t="shared" si="23"/>
        <v>0.94984958539573749</v>
      </c>
      <c r="U206" s="104">
        <f t="shared" si="27"/>
        <v>5.1925989205654832E-2</v>
      </c>
      <c r="V206" s="103">
        <f t="shared" si="24"/>
        <v>49.190938263578573</v>
      </c>
      <c r="W206" s="105">
        <f t="shared" si="25"/>
        <v>21.03187997272471</v>
      </c>
    </row>
    <row r="207" spans="17:23" x14ac:dyDescent="0.2">
      <c r="Q207" s="65" t="str">
        <f t="shared" si="26"/>
        <v/>
      </c>
      <c r="R207" s="99">
        <f t="shared" si="28"/>
        <v>101</v>
      </c>
      <c r="S207" s="102">
        <f t="shared" si="22"/>
        <v>1.0019185024064512</v>
      </c>
      <c r="T207" s="103">
        <f t="shared" si="23"/>
        <v>0.95621664282332675</v>
      </c>
      <c r="U207" s="104">
        <f t="shared" si="27"/>
        <v>4.5701859583124449E-2</v>
      </c>
      <c r="V207" s="103">
        <f t="shared" si="24"/>
        <v>55.723434740386438</v>
      </c>
      <c r="W207" s="105">
        <f t="shared" si="25"/>
        <v>27.12725453148596</v>
      </c>
    </row>
    <row r="208" spans="17:23" x14ac:dyDescent="0.2">
      <c r="Q208" s="65" t="str">
        <f t="shared" si="26"/>
        <v/>
      </c>
      <c r="R208" s="99">
        <f t="shared" si="28"/>
        <v>101.5</v>
      </c>
      <c r="S208" s="102">
        <f t="shared" si="22"/>
        <v>1.0020612882875226</v>
      </c>
      <c r="T208" s="103">
        <f t="shared" si="23"/>
        <v>0.96324857317497026</v>
      </c>
      <c r="U208" s="104">
        <f t="shared" si="27"/>
        <v>3.8812715112552354E-2</v>
      </c>
      <c r="V208" s="103">
        <f t="shared" si="24"/>
        <v>62.255931217208854</v>
      </c>
      <c r="W208" s="105">
        <f t="shared" si="25"/>
        <v>33.222629090232658</v>
      </c>
    </row>
    <row r="209" spans="17:23" x14ac:dyDescent="0.2">
      <c r="Q209" s="65" t="str">
        <f t="shared" si="26"/>
        <v/>
      </c>
      <c r="R209" s="99">
        <f t="shared" si="28"/>
        <v>102</v>
      </c>
      <c r="S209" s="102">
        <f t="shared" si="22"/>
        <v>1.0022039216818148</v>
      </c>
      <c r="T209" s="103">
        <f t="shared" si="23"/>
        <v>0.97079698966346861</v>
      </c>
      <c r="U209" s="104">
        <f t="shared" si="27"/>
        <v>3.1406932018346212E-2</v>
      </c>
      <c r="V209" s="103">
        <f t="shared" si="24"/>
        <v>68.788427694016718</v>
      </c>
      <c r="W209" s="105">
        <f t="shared" si="25"/>
        <v>39.318003648979357</v>
      </c>
    </row>
    <row r="210" spans="17:23" x14ac:dyDescent="0.2">
      <c r="Q210" s="65" t="str">
        <f t="shared" si="26"/>
        <v/>
      </c>
      <c r="R210" s="99">
        <f t="shared" si="28"/>
        <v>102.5</v>
      </c>
      <c r="S210" s="102">
        <f t="shared" si="22"/>
        <v>1.0023463920378162</v>
      </c>
      <c r="T210" s="103">
        <f t="shared" si="23"/>
        <v>0.97870434064896994</v>
      </c>
      <c r="U210" s="104">
        <f t="shared" si="27"/>
        <v>2.364205138884623E-2</v>
      </c>
      <c r="V210" s="103">
        <f t="shared" si="24"/>
        <v>75.320924170839135</v>
      </c>
      <c r="W210" s="105">
        <f t="shared" si="25"/>
        <v>45.413378207740607</v>
      </c>
    </row>
    <row r="211" spans="17:23" x14ac:dyDescent="0.2">
      <c r="Q211" s="65" t="str">
        <f t="shared" si="26"/>
        <v/>
      </c>
      <c r="R211" s="99">
        <f t="shared" si="28"/>
        <v>103</v>
      </c>
      <c r="S211" s="102">
        <f t="shared" si="22"/>
        <v>1.0024886888160764</v>
      </c>
      <c r="T211" s="103">
        <f t="shared" si="23"/>
        <v>0.98680871474367637</v>
      </c>
      <c r="U211" s="104">
        <f t="shared" si="27"/>
        <v>1.5679974072400071E-2</v>
      </c>
      <c r="V211" s="103">
        <f t="shared" si="24"/>
        <v>81.853420647646999</v>
      </c>
      <c r="W211" s="105">
        <f t="shared" si="25"/>
        <v>51.508752766487305</v>
      </c>
    </row>
    <row r="212" spans="17:23" x14ac:dyDescent="0.2">
      <c r="Q212" s="65" t="str">
        <f t="shared" si="26"/>
        <v/>
      </c>
      <c r="R212" s="99">
        <f t="shared" si="28"/>
        <v>103.5</v>
      </c>
      <c r="S212" s="102">
        <f t="shared" si="22"/>
        <v>1.0026308014899856</v>
      </c>
      <c r="T212" s="103">
        <f t="shared" si="23"/>
        <v>0.99494868483737842</v>
      </c>
      <c r="U212" s="104">
        <f t="shared" si="27"/>
        <v>7.6821166526072071E-3</v>
      </c>
      <c r="V212" s="103">
        <f t="shared" si="24"/>
        <v>88.385917124469415</v>
      </c>
      <c r="W212" s="105">
        <f t="shared" si="25"/>
        <v>57.604127325234003</v>
      </c>
    </row>
    <row r="213" spans="17:23" x14ac:dyDescent="0.2">
      <c r="Q213" s="65" t="str">
        <f t="shared" si="26"/>
        <v/>
      </c>
      <c r="R213" s="99">
        <f t="shared" si="28"/>
        <v>104</v>
      </c>
      <c r="S213" s="102">
        <f t="shared" si="22"/>
        <v>1.0027727195465537</v>
      </c>
      <c r="T213" s="103">
        <f t="shared" si="23"/>
        <v>1.0029680016207621</v>
      </c>
      <c r="U213" s="104">
        <f t="shared" si="27"/>
        <v>-1.9528207420838051E-4</v>
      </c>
      <c r="V213" s="103">
        <f t="shared" si="24"/>
        <v>94.91841360127728</v>
      </c>
      <c r="W213" s="105">
        <f t="shared" si="25"/>
        <v>63.699501883995254</v>
      </c>
    </row>
    <row r="214" spans="17:23" x14ac:dyDescent="0.2">
      <c r="Q214" s="65" t="str">
        <f t="shared" si="26"/>
        <v/>
      </c>
      <c r="R214" s="99">
        <f t="shared" si="28"/>
        <v>104.5</v>
      </c>
      <c r="S214" s="102">
        <f t="shared" si="22"/>
        <v>1.002914432487187</v>
      </c>
      <c r="T214" s="103">
        <f t="shared" si="23"/>
        <v>1.0107199564368019</v>
      </c>
      <c r="U214" s="104">
        <f t="shared" si="27"/>
        <v>-7.8055239496148676E-3</v>
      </c>
      <c r="V214" s="103">
        <f t="shared" si="24"/>
        <v>101.4509100780997</v>
      </c>
      <c r="W214" s="105">
        <f t="shared" si="25"/>
        <v>69.794876442741952</v>
      </c>
    </row>
    <row r="215" spans="17:23" x14ac:dyDescent="0.2">
      <c r="Q215" s="65" t="str">
        <f t="shared" si="26"/>
        <v/>
      </c>
      <c r="R215" s="99">
        <f t="shared" si="28"/>
        <v>105</v>
      </c>
      <c r="S215" s="102">
        <f t="shared" si="22"/>
        <v>1.0030559298284663</v>
      </c>
      <c r="T215" s="103">
        <f t="shared" si="23"/>
        <v>1.0180712503526193</v>
      </c>
      <c r="U215" s="104">
        <f t="shared" si="27"/>
        <v>-1.5015320524152997E-2</v>
      </c>
      <c r="V215" s="103">
        <f t="shared" si="24"/>
        <v>107.98340655490756</v>
      </c>
      <c r="W215" s="105">
        <f t="shared" si="25"/>
        <v>75.89025100148865</v>
      </c>
    </row>
    <row r="216" spans="17:23" x14ac:dyDescent="0.2">
      <c r="Q216" s="65" t="str">
        <f t="shared" si="26"/>
        <v/>
      </c>
      <c r="R216" s="99">
        <f t="shared" si="28"/>
        <v>105.5</v>
      </c>
      <c r="S216" s="102">
        <f t="shared" si="22"/>
        <v>1.0031972011029211</v>
      </c>
      <c r="T216" s="103">
        <f t="shared" si="23"/>
        <v>1.0249052303705202</v>
      </c>
      <c r="U216" s="104">
        <f t="shared" si="27"/>
        <v>-2.1708029267599072E-2</v>
      </c>
      <c r="V216" s="103">
        <f t="shared" si="24"/>
        <v>114.51590303172998</v>
      </c>
      <c r="W216" s="105">
        <f t="shared" si="25"/>
        <v>81.985625560235349</v>
      </c>
    </row>
    <row r="217" spans="17:23" x14ac:dyDescent="0.2">
      <c r="Q217" s="65" t="str">
        <f t="shared" si="26"/>
        <v/>
      </c>
      <c r="R217" s="99">
        <f t="shared" si="28"/>
        <v>106</v>
      </c>
      <c r="S217" s="102">
        <f t="shared" si="22"/>
        <v>1.0033382358598049</v>
      </c>
      <c r="T217" s="103">
        <f t="shared" si="23"/>
        <v>1.0311243835265005</v>
      </c>
      <c r="U217" s="104">
        <f t="shared" si="27"/>
        <v>-2.7786147666695626E-2</v>
      </c>
      <c r="V217" s="103">
        <f t="shared" si="24"/>
        <v>121.04839950853784</v>
      </c>
      <c r="W217" s="105">
        <f t="shared" si="25"/>
        <v>88.081000118996599</v>
      </c>
    </row>
    <row r="218" spans="17:23" x14ac:dyDescent="0.2">
      <c r="Q218" s="65" t="str">
        <f t="shared" si="26"/>
        <v/>
      </c>
      <c r="R218" s="99">
        <f t="shared" si="28"/>
        <v>106.5</v>
      </c>
      <c r="S218" s="102">
        <f t="shared" si="22"/>
        <v>1.0034790236658677</v>
      </c>
      <c r="T218" s="103">
        <f t="shared" si="23"/>
        <v>1.0366520138459547</v>
      </c>
      <c r="U218" s="104">
        <f t="shared" si="27"/>
        <v>-3.3172990180087014E-2</v>
      </c>
      <c r="V218" s="103">
        <f t="shared" si="24"/>
        <v>127.58089598536026</v>
      </c>
      <c r="W218" s="105">
        <f t="shared" si="25"/>
        <v>94.176374677743297</v>
      </c>
    </row>
    <row r="219" spans="17:23" x14ac:dyDescent="0.2">
      <c r="Q219" s="65" t="str">
        <f t="shared" si="26"/>
        <v/>
      </c>
      <c r="R219" s="99">
        <f t="shared" si="28"/>
        <v>107</v>
      </c>
      <c r="S219" s="102">
        <f t="shared" si="22"/>
        <v>1.0036195541061281</v>
      </c>
      <c r="T219" s="103">
        <f t="shared" si="23"/>
        <v>1.0414330641362164</v>
      </c>
      <c r="U219" s="104">
        <f t="shared" si="27"/>
        <v>-3.781351003008826E-2</v>
      </c>
      <c r="V219" s="103">
        <f t="shared" si="24"/>
        <v>134.11339246216812</v>
      </c>
      <c r="W219" s="105">
        <f t="shared" si="25"/>
        <v>100.27174923649</v>
      </c>
    </row>
    <row r="220" spans="17:23" x14ac:dyDescent="0.2">
      <c r="Q220" s="65" t="str">
        <f t="shared" si="26"/>
        <v/>
      </c>
      <c r="R220" s="99">
        <f t="shared" si="28"/>
        <v>107.5</v>
      </c>
      <c r="S220" s="102">
        <f t="shared" si="22"/>
        <v>1.003759816784644</v>
      </c>
      <c r="T220" s="103">
        <f t="shared" si="23"/>
        <v>1.0454340826824313</v>
      </c>
      <c r="U220" s="104">
        <f t="shared" si="27"/>
        <v>-4.1674265897787333E-2</v>
      </c>
      <c r="V220" s="103">
        <f t="shared" si="24"/>
        <v>140.64588893899054</v>
      </c>
      <c r="W220" s="105">
        <f t="shared" si="25"/>
        <v>106.36712379525125</v>
      </c>
    </row>
    <row r="221" spans="17:23" x14ac:dyDescent="0.2">
      <c r="Q221" s="65" t="str">
        <f t="shared" si="26"/>
        <v/>
      </c>
      <c r="R221" s="99">
        <f t="shared" si="28"/>
        <v>108</v>
      </c>
      <c r="S221" s="102">
        <f t="shared" si="22"/>
        <v>1.0038998013252809</v>
      </c>
      <c r="T221" s="103">
        <f t="shared" si="23"/>
        <v>1.0486423723296538</v>
      </c>
      <c r="U221" s="104">
        <f t="shared" si="27"/>
        <v>-4.4742571004372955E-2</v>
      </c>
      <c r="V221" s="103">
        <f t="shared" si="24"/>
        <v>147.1783854157984</v>
      </c>
      <c r="W221" s="105">
        <f t="shared" si="25"/>
        <v>112.46249835399794</v>
      </c>
    </row>
    <row r="222" spans="17:23" x14ac:dyDescent="0.2">
      <c r="Q222" s="65" t="str">
        <f t="shared" si="26"/>
        <v/>
      </c>
      <c r="R222" s="99">
        <f t="shared" si="28"/>
        <v>108.5</v>
      </c>
      <c r="S222" s="102">
        <f t="shared" si="22"/>
        <v>1.00403949737248</v>
      </c>
      <c r="T222" s="103">
        <f t="shared" si="23"/>
        <v>1.0510643944848235</v>
      </c>
      <c r="U222" s="104">
        <f t="shared" si="27"/>
        <v>-4.7024897112343478E-2</v>
      </c>
      <c r="V222" s="103">
        <f t="shared" si="24"/>
        <v>153.71088189262082</v>
      </c>
      <c r="W222" s="105">
        <f t="shared" si="25"/>
        <v>118.55787291274464</v>
      </c>
    </row>
    <row r="223" spans="17:23" x14ac:dyDescent="0.2">
      <c r="Q223" s="65" t="str">
        <f t="shared" si="26"/>
        <v/>
      </c>
      <c r="R223" s="99">
        <f t="shared" si="28"/>
        <v>109</v>
      </c>
      <c r="S223" s="102">
        <f t="shared" si="22"/>
        <v>1.0041788945920245</v>
      </c>
      <c r="T223" s="103">
        <f t="shared" si="23"/>
        <v>1.0527235316853807</v>
      </c>
      <c r="U223" s="104">
        <f t="shared" si="27"/>
        <v>-4.8544637093356213E-2</v>
      </c>
      <c r="V223" s="103">
        <f t="shared" si="24"/>
        <v>160.24337836942868</v>
      </c>
      <c r="W223" s="105">
        <f t="shared" si="25"/>
        <v>124.65324747149134</v>
      </c>
    </row>
    <row r="224" spans="17:23" x14ac:dyDescent="0.2">
      <c r="Q224" s="65" t="str">
        <f t="shared" si="26"/>
        <v/>
      </c>
      <c r="R224" s="99">
        <f t="shared" si="28"/>
        <v>109.5</v>
      </c>
      <c r="S224" s="102">
        <f t="shared" si="22"/>
        <v>1.0043179826718038</v>
      </c>
      <c r="T224" s="103">
        <f t="shared" si="23"/>
        <v>1.0536573381865069</v>
      </c>
      <c r="U224" s="104">
        <f t="shared" si="27"/>
        <v>-4.9339355514703032E-2</v>
      </c>
      <c r="V224" s="103">
        <f t="shared" si="24"/>
        <v>166.7758748462511</v>
      </c>
      <c r="W224" s="105">
        <f t="shared" si="25"/>
        <v>130.74862203025259</v>
      </c>
    </row>
    <row r="225" spans="17:23" x14ac:dyDescent="0.2">
      <c r="Q225" s="65" t="str">
        <f t="shared" si="26"/>
        <v>Apogee</v>
      </c>
      <c r="R225" s="99">
        <f t="shared" si="28"/>
        <v>110</v>
      </c>
      <c r="S225" s="102">
        <f t="shared" si="22"/>
        <v>1.0044567513225762</v>
      </c>
      <c r="T225" s="103">
        <f t="shared" si="23"/>
        <v>1.0539144274020571</v>
      </c>
      <c r="U225" s="104">
        <f t="shared" si="27"/>
        <v>-4.9457676079480928E-2</v>
      </c>
      <c r="V225" s="103">
        <f t="shared" si="24"/>
        <v>173.30837132305896</v>
      </c>
      <c r="W225" s="105">
        <f t="shared" si="25"/>
        <v>136.84399658899929</v>
      </c>
    </row>
    <row r="226" spans="17:23" x14ac:dyDescent="0.2">
      <c r="Q226" s="65" t="str">
        <f t="shared" si="26"/>
        <v/>
      </c>
      <c r="R226" s="99">
        <f t="shared" si="28"/>
        <v>110.5</v>
      </c>
      <c r="S226" s="102">
        <f t="shared" si="22"/>
        <v>1.0045951902787302</v>
      </c>
      <c r="T226" s="103">
        <f t="shared" si="23"/>
        <v>1.0535511571926361</v>
      </c>
      <c r="U226" s="104">
        <f t="shared" si="27"/>
        <v>-4.8955966913905913E-2</v>
      </c>
      <c r="V226" s="103">
        <f t="shared" si="24"/>
        <v>179.84086779988138</v>
      </c>
      <c r="W226" s="105">
        <f t="shared" si="25"/>
        <v>142.93937114774599</v>
      </c>
    </row>
    <row r="227" spans="17:23" x14ac:dyDescent="0.2">
      <c r="Q227" s="65" t="str">
        <f t="shared" si="26"/>
        <v/>
      </c>
      <c r="R227" s="99">
        <f t="shared" si="28"/>
        <v>111</v>
      </c>
      <c r="S227" s="102">
        <f t="shared" si="22"/>
        <v>1.0047332892990439</v>
      </c>
      <c r="T227" s="103">
        <f t="shared" si="23"/>
        <v>1.0526282784659149</v>
      </c>
      <c r="U227" s="104">
        <f t="shared" si="27"/>
        <v>-4.789498916687096E-2</v>
      </c>
      <c r="V227" s="103">
        <f t="shared" si="24"/>
        <v>186.37336427668924</v>
      </c>
      <c r="W227" s="105">
        <f t="shared" si="25"/>
        <v>149.03474570650724</v>
      </c>
    </row>
    <row r="228" spans="17:23" x14ac:dyDescent="0.2">
      <c r="Q228" s="65" t="str">
        <f t="shared" si="26"/>
        <v/>
      </c>
      <c r="R228" s="99">
        <f t="shared" si="28"/>
        <v>111.5</v>
      </c>
      <c r="S228" s="102">
        <f t="shared" si="22"/>
        <v>1.0048710381674428</v>
      </c>
      <c r="T228" s="103">
        <f t="shared" si="23"/>
        <v>1.051207709239353</v>
      </c>
      <c r="U228" s="104">
        <f t="shared" si="27"/>
        <v>-4.6336671071910196E-2</v>
      </c>
      <c r="V228" s="103">
        <f t="shared" si="24"/>
        <v>192.90586075351166</v>
      </c>
      <c r="W228" s="105">
        <f t="shared" si="25"/>
        <v>155.13012026525394</v>
      </c>
    </row>
    <row r="229" spans="17:23" x14ac:dyDescent="0.2">
      <c r="Q229" s="65" t="str">
        <f t="shared" si="26"/>
        <v/>
      </c>
      <c r="R229" s="99">
        <f t="shared" si="28"/>
        <v>112</v>
      </c>
      <c r="S229" s="102">
        <f t="shared" si="22"/>
        <v>1.0050084266937556</v>
      </c>
      <c r="T229" s="103">
        <f t="shared" si="23"/>
        <v>1.0493495854754651</v>
      </c>
      <c r="U229" s="104">
        <f t="shared" si="27"/>
        <v>-4.4341158781709522E-2</v>
      </c>
      <c r="V229" s="103">
        <f t="shared" si="24"/>
        <v>199.43835723031953</v>
      </c>
      <c r="W229" s="105">
        <f t="shared" si="25"/>
        <v>161.22549482400063</v>
      </c>
    </row>
    <row r="230" spans="17:23" x14ac:dyDescent="0.2">
      <c r="Q230" s="65" t="str">
        <f t="shared" si="26"/>
        <v/>
      </c>
      <c r="R230" s="99">
        <f t="shared" si="28"/>
        <v>112.5</v>
      </c>
      <c r="S230" s="102">
        <f t="shared" si="22"/>
        <v>1.0051454447144672</v>
      </c>
      <c r="T230" s="103">
        <f t="shared" si="23"/>
        <v>1.0471097222419392</v>
      </c>
      <c r="U230" s="104">
        <f t="shared" si="27"/>
        <v>-4.1964277527472005E-2</v>
      </c>
      <c r="V230" s="103">
        <f t="shared" si="24"/>
        <v>205.97085370714194</v>
      </c>
      <c r="W230" s="105">
        <f t="shared" si="25"/>
        <v>167.32086938276188</v>
      </c>
    </row>
    <row r="231" spans="17:23" x14ac:dyDescent="0.2">
      <c r="Q231" s="65" t="str">
        <f t="shared" si="26"/>
        <v/>
      </c>
      <c r="R231" s="99">
        <f t="shared" si="28"/>
        <v>113</v>
      </c>
      <c r="S231" s="102">
        <f t="shared" si="22"/>
        <v>1.0052820820934716</v>
      </c>
      <c r="T231" s="103">
        <f t="shared" si="23"/>
        <v>1.0445375949963442</v>
      </c>
      <c r="U231" s="104">
        <f t="shared" si="27"/>
        <v>-3.9255512902872658E-2</v>
      </c>
      <c r="V231" s="103">
        <f t="shared" si="24"/>
        <v>212.50335018394981</v>
      </c>
      <c r="W231" s="105">
        <f t="shared" si="25"/>
        <v>173.41624394150858</v>
      </c>
    </row>
    <row r="232" spans="17:23" x14ac:dyDescent="0.2">
      <c r="Q232" s="65" t="str">
        <f t="shared" si="26"/>
        <v/>
      </c>
      <c r="R232" s="99">
        <f t="shared" si="28"/>
        <v>113.5</v>
      </c>
      <c r="S232" s="102">
        <f t="shared" si="22"/>
        <v>1.0054183287228216</v>
      </c>
      <c r="T232" s="103">
        <f t="shared" si="23"/>
        <v>1.0416749222376154</v>
      </c>
      <c r="U232" s="104">
        <f t="shared" si="27"/>
        <v>-3.6256593514793822E-2</v>
      </c>
      <c r="V232" s="103">
        <f t="shared" si="24"/>
        <v>219.03584666077222</v>
      </c>
      <c r="W232" s="105">
        <f t="shared" si="25"/>
        <v>179.51161850025528</v>
      </c>
    </row>
    <row r="233" spans="17:23" x14ac:dyDescent="0.2">
      <c r="Q233" s="65" t="str">
        <f t="shared" si="26"/>
        <v/>
      </c>
      <c r="R233" s="99">
        <f t="shared" si="28"/>
        <v>114</v>
      </c>
      <c r="S233" s="102">
        <f t="shared" si="22"/>
        <v>1.0055541745234753</v>
      </c>
      <c r="T233" s="103">
        <f t="shared" si="23"/>
        <v>1.0385548988067352</v>
      </c>
      <c r="U233" s="104">
        <f t="shared" si="27"/>
        <v>-3.3000724283259952E-2</v>
      </c>
      <c r="V233" s="103">
        <f t="shared" si="24"/>
        <v>225.56834313758009</v>
      </c>
      <c r="W233" s="105">
        <f t="shared" si="25"/>
        <v>185.60699305900198</v>
      </c>
    </row>
    <row r="234" spans="17:23" x14ac:dyDescent="0.2">
      <c r="Q234" s="65" t="str">
        <f t="shared" si="26"/>
        <v/>
      </c>
      <c r="R234" s="99">
        <f t="shared" si="28"/>
        <v>114.5</v>
      </c>
      <c r="S234" s="102">
        <f t="shared" si="22"/>
        <v>1.0056896094460439</v>
      </c>
      <c r="T234" s="103">
        <f t="shared" si="23"/>
        <v>1.0352020953007468</v>
      </c>
      <c r="U234" s="104">
        <f t="shared" si="27"/>
        <v>-2.9512485854702897E-2</v>
      </c>
      <c r="V234" s="103">
        <f t="shared" si="24"/>
        <v>232.1008396144025</v>
      </c>
      <c r="W234" s="105">
        <f t="shared" si="25"/>
        <v>191.70236761776323</v>
      </c>
    </row>
    <row r="235" spans="17:23" x14ac:dyDescent="0.2">
      <c r="Q235" s="65" t="str">
        <f t="shared" si="26"/>
        <v/>
      </c>
      <c r="R235" s="99">
        <f t="shared" si="28"/>
        <v>115</v>
      </c>
      <c r="S235" s="102">
        <f t="shared" si="22"/>
        <v>1.0058246234715333</v>
      </c>
      <c r="T235" s="103">
        <f t="shared" si="23"/>
        <v>1.0316330050043956</v>
      </c>
      <c r="U235" s="104">
        <f t="shared" si="27"/>
        <v>-2.5808381532862246E-2</v>
      </c>
      <c r="V235" s="103">
        <f t="shared" si="24"/>
        <v>238.63333609121037</v>
      </c>
      <c r="W235" s="105">
        <f t="shared" si="25"/>
        <v>197.79774217650993</v>
      </c>
    </row>
    <row r="236" spans="17:23" x14ac:dyDescent="0.2">
      <c r="Q236" s="65" t="str">
        <f t="shared" si="26"/>
        <v/>
      </c>
      <c r="R236" s="99">
        <f t="shared" si="28"/>
        <v>115.5</v>
      </c>
      <c r="S236" s="102">
        <f t="shared" si="22"/>
        <v>1.0059592066120855</v>
      </c>
      <c r="T236" s="103">
        <f t="shared" si="23"/>
        <v>1.0278571870505582</v>
      </c>
      <c r="U236" s="104">
        <f t="shared" si="27"/>
        <v>-2.1897980438472686E-2</v>
      </c>
      <c r="V236" s="103">
        <f t="shared" si="24"/>
        <v>245.16583256803278</v>
      </c>
      <c r="W236" s="105">
        <f t="shared" si="25"/>
        <v>203.89311673525663</v>
      </c>
    </row>
    <row r="237" spans="17:23" x14ac:dyDescent="0.2">
      <c r="Q237" s="65" t="str">
        <f t="shared" si="26"/>
        <v/>
      </c>
      <c r="R237" s="99">
        <f t="shared" si="28"/>
        <v>116</v>
      </c>
      <c r="S237" s="102">
        <f t="shared" si="22"/>
        <v>1.0060933489117185</v>
      </c>
      <c r="T237" s="103">
        <f t="shared" si="23"/>
        <v>1.023878924726112</v>
      </c>
      <c r="U237" s="104">
        <f t="shared" si="27"/>
        <v>-1.7785575814393439E-2</v>
      </c>
      <c r="V237" s="103">
        <f t="shared" si="24"/>
        <v>251.69832904484065</v>
      </c>
      <c r="W237" s="105">
        <f t="shared" si="25"/>
        <v>209.98849129401788</v>
      </c>
    </row>
    <row r="238" spans="17:23" x14ac:dyDescent="0.2">
      <c r="Q238" s="65" t="str">
        <f t="shared" si="26"/>
        <v/>
      </c>
      <c r="R238" s="99">
        <f t="shared" si="28"/>
        <v>116.5</v>
      </c>
      <c r="S238" s="102">
        <f t="shared" si="22"/>
        <v>1.0062270404470619</v>
      </c>
      <c r="T238" s="103">
        <f t="shared" si="23"/>
        <v>1.0196992923214301</v>
      </c>
      <c r="U238" s="104">
        <f t="shared" si="27"/>
        <v>-1.347225187436818E-2</v>
      </c>
      <c r="V238" s="103">
        <f t="shared" si="24"/>
        <v>258.23082552166306</v>
      </c>
      <c r="W238" s="105">
        <f t="shared" si="25"/>
        <v>216.08386585276457</v>
      </c>
    </row>
    <row r="239" spans="17:23" x14ac:dyDescent="0.2">
      <c r="Q239" s="65" t="str">
        <f t="shared" si="26"/>
        <v/>
      </c>
      <c r="R239" s="99">
        <f t="shared" si="28"/>
        <v>117</v>
      </c>
      <c r="S239" s="102">
        <f t="shared" si="22"/>
        <v>1.006360271328091</v>
      </c>
      <c r="T239" s="103">
        <f t="shared" si="23"/>
        <v>1.0153185038484349</v>
      </c>
      <c r="U239" s="104">
        <f t="shared" si="27"/>
        <v>-8.9582325203438895E-3</v>
      </c>
      <c r="V239" s="103">
        <f t="shared" si="24"/>
        <v>264.76332199847093</v>
      </c>
      <c r="W239" s="105">
        <f t="shared" si="25"/>
        <v>222.17924041151127</v>
      </c>
    </row>
    <row r="240" spans="17:23" x14ac:dyDescent="0.2">
      <c r="Q240" s="65" t="str">
        <f t="shared" si="26"/>
        <v/>
      </c>
      <c r="R240" s="99">
        <f t="shared" si="28"/>
        <v>117.5</v>
      </c>
      <c r="S240" s="102">
        <f t="shared" si="22"/>
        <v>1.0064930316988592</v>
      </c>
      <c r="T240" s="103">
        <f t="shared" si="23"/>
        <v>1.010738403222353</v>
      </c>
      <c r="U240" s="104">
        <f t="shared" si="27"/>
        <v>-4.2453715234938016E-3</v>
      </c>
      <c r="V240" s="103">
        <f t="shared" si="24"/>
        <v>271.29581847529334</v>
      </c>
      <c r="W240" s="105">
        <f t="shared" si="25"/>
        <v>228.27461497027252</v>
      </c>
    </row>
    <row r="241" spans="17:23" x14ac:dyDescent="0.2">
      <c r="Q241" s="65" t="str">
        <f t="shared" si="26"/>
        <v/>
      </c>
      <c r="R241" s="99">
        <f t="shared" si="28"/>
        <v>118</v>
      </c>
      <c r="S241" s="102">
        <f t="shared" si="22"/>
        <v>1.006625311738226</v>
      </c>
      <c r="T241" s="103">
        <f t="shared" si="23"/>
        <v>1.0059649487167355</v>
      </c>
      <c r="U241" s="104">
        <f t="shared" si="27"/>
        <v>6.6036302149052872E-4</v>
      </c>
      <c r="V241" s="103">
        <f t="shared" si="24"/>
        <v>277.82831495210121</v>
      </c>
      <c r="W241" s="105">
        <f t="shared" si="25"/>
        <v>234.36998952901922</v>
      </c>
    </row>
    <row r="242" spans="17:23" x14ac:dyDescent="0.2">
      <c r="Q242" s="65" t="str">
        <f t="shared" si="26"/>
        <v/>
      </c>
      <c r="R242" s="99">
        <f t="shared" si="28"/>
        <v>118.5</v>
      </c>
      <c r="S242" s="102">
        <f t="shared" si="22"/>
        <v>1.0067571016605843</v>
      </c>
      <c r="T242" s="103">
        <f t="shared" si="23"/>
        <v>1.001010544923749</v>
      </c>
      <c r="U242" s="104">
        <f t="shared" si="27"/>
        <v>5.7465567368353287E-3</v>
      </c>
      <c r="V242" s="103">
        <f t="shared" si="24"/>
        <v>284.36081142892363</v>
      </c>
      <c r="W242" s="105">
        <f t="shared" si="25"/>
        <v>240.46536408776592</v>
      </c>
    </row>
    <row r="243" spans="17:23" x14ac:dyDescent="0.2">
      <c r="Q243" s="65" t="str">
        <f t="shared" si="26"/>
        <v/>
      </c>
      <c r="R243" s="99">
        <f t="shared" si="28"/>
        <v>119</v>
      </c>
      <c r="S243" s="102">
        <f t="shared" si="22"/>
        <v>1.0068883917165843</v>
      </c>
      <c r="T243" s="103">
        <f t="shared" si="23"/>
        <v>0.99589608301481147</v>
      </c>
      <c r="U243" s="104">
        <f t="shared" si="27"/>
        <v>1.0992308701772813E-2</v>
      </c>
      <c r="V243" s="103">
        <f t="shared" si="24"/>
        <v>290.89330790573149</v>
      </c>
      <c r="W243" s="105">
        <f t="shared" si="25"/>
        <v>246.56073864651262</v>
      </c>
    </row>
    <row r="244" spans="17:23" x14ac:dyDescent="0.2">
      <c r="Q244" s="65" t="str">
        <f t="shared" si="26"/>
        <v/>
      </c>
      <c r="R244" s="99">
        <f t="shared" si="28"/>
        <v>119.5</v>
      </c>
      <c r="S244" s="102">
        <f t="shared" si="22"/>
        <v>1.0070191721938546</v>
      </c>
      <c r="T244" s="103">
        <f t="shared" si="23"/>
        <v>0.99065256439389549</v>
      </c>
      <c r="U244" s="104">
        <f t="shared" si="27"/>
        <v>1.6366607799959132E-2</v>
      </c>
      <c r="V244" s="103">
        <f t="shared" si="24"/>
        <v>297.42580438255391</v>
      </c>
      <c r="W244" s="105">
        <f t="shared" si="25"/>
        <v>252.65611320527387</v>
      </c>
    </row>
    <row r="245" spans="17:23" x14ac:dyDescent="0.2">
      <c r="Q245" s="65" t="str">
        <f t="shared" si="26"/>
        <v/>
      </c>
      <c r="R245" s="99">
        <f t="shared" si="28"/>
        <v>120</v>
      </c>
      <c r="S245" s="102">
        <f t="shared" si="22"/>
        <v>1.00714943341772</v>
      </c>
      <c r="T245" s="103">
        <f t="shared" si="23"/>
        <v>0.98532220315651731</v>
      </c>
      <c r="U245" s="104">
        <f t="shared" si="27"/>
        <v>2.1827230261202701E-2</v>
      </c>
      <c r="V245" s="103">
        <f t="shared" si="24"/>
        <v>303.95830085936177</v>
      </c>
      <c r="W245" s="105">
        <f t="shared" si="25"/>
        <v>258.75148776402057</v>
      </c>
    </row>
    <row r="246" spans="17:23" x14ac:dyDescent="0.2">
      <c r="Q246" s="65" t="str">
        <f t="shared" si="26"/>
        <v/>
      </c>
      <c r="R246" s="99">
        <f t="shared" si="28"/>
        <v>120.5</v>
      </c>
      <c r="S246" s="102">
        <f t="shared" si="22"/>
        <v>1.0072791657519187</v>
      </c>
      <c r="T246" s="103">
        <f t="shared" si="23"/>
        <v>0.97995892811997332</v>
      </c>
      <c r="U246" s="104">
        <f t="shared" si="27"/>
        <v>2.7320237631945354E-2</v>
      </c>
      <c r="V246" s="103">
        <f t="shared" si="24"/>
        <v>310.49079733618419</v>
      </c>
      <c r="W246" s="105">
        <f t="shared" si="25"/>
        <v>264.84686232276727</v>
      </c>
    </row>
    <row r="247" spans="17:23" x14ac:dyDescent="0.2">
      <c r="Q247" s="65" t="str">
        <f t="shared" si="26"/>
        <v/>
      </c>
      <c r="R247" s="99">
        <f t="shared" si="28"/>
        <v>121</v>
      </c>
      <c r="S247" s="102">
        <f t="shared" si="22"/>
        <v>1.0074083595993135</v>
      </c>
      <c r="T247" s="103">
        <f t="shared" si="23"/>
        <v>0.97462823436293022</v>
      </c>
      <c r="U247" s="104">
        <f t="shared" si="27"/>
        <v>3.2780125236383295E-2</v>
      </c>
      <c r="V247" s="103">
        <f t="shared" si="24"/>
        <v>317.02329381299205</v>
      </c>
      <c r="W247" s="105">
        <f t="shared" si="25"/>
        <v>270.94223688152852</v>
      </c>
    </row>
    <row r="248" spans="17:23" x14ac:dyDescent="0.2">
      <c r="Q248" s="65" t="str">
        <f t="shared" si="26"/>
        <v/>
      </c>
      <c r="R248" s="99">
        <f t="shared" si="28"/>
        <v>121.5</v>
      </c>
      <c r="S248" s="102">
        <f t="shared" si="22"/>
        <v>1.0075370054026032</v>
      </c>
      <c r="T248" s="103">
        <f t="shared" si="23"/>
        <v>0.96940636581855677</v>
      </c>
      <c r="U248" s="104">
        <f t="shared" si="27"/>
        <v>3.8130639584046389E-2</v>
      </c>
      <c r="V248" s="103">
        <f t="shared" si="24"/>
        <v>323.55579028981447</v>
      </c>
      <c r="W248" s="105">
        <f t="shared" si="25"/>
        <v>277.03761144027521</v>
      </c>
    </row>
    <row r="249" spans="17:23" x14ac:dyDescent="0.2">
      <c r="Q249" s="65" t="str">
        <f t="shared" si="26"/>
        <v/>
      </c>
      <c r="R249" s="99">
        <f t="shared" si="28"/>
        <v>122</v>
      </c>
      <c r="S249" s="102">
        <f t="shared" si="22"/>
        <v>1.0076650936450284</v>
      </c>
      <c r="T249" s="103">
        <f t="shared" si="23"/>
        <v>0.96437884302138299</v>
      </c>
      <c r="U249" s="104">
        <f t="shared" si="27"/>
        <v>4.3286250623645439E-2</v>
      </c>
      <c r="V249" s="103">
        <f t="shared" si="24"/>
        <v>330.08828676662233</v>
      </c>
      <c r="W249" s="105">
        <f t="shared" si="25"/>
        <v>283.13298599902191</v>
      </c>
    </row>
    <row r="250" spans="17:23" x14ac:dyDescent="0.2">
      <c r="Q250" s="65" t="str">
        <f t="shared" si="26"/>
        <v/>
      </c>
      <c r="R250" s="99">
        <f t="shared" si="28"/>
        <v>122.5</v>
      </c>
      <c r="S250" s="102">
        <f t="shared" si="22"/>
        <v>1.0077926148510763</v>
      </c>
      <c r="T250" s="103">
        <f t="shared" si="23"/>
        <v>0.9596383820914467</v>
      </c>
      <c r="U250" s="104">
        <f t="shared" si="27"/>
        <v>4.81542327596296E-2</v>
      </c>
      <c r="V250" s="103">
        <f t="shared" si="24"/>
        <v>336.62078324344475</v>
      </c>
      <c r="W250" s="105">
        <f t="shared" si="25"/>
        <v>289.22836055776861</v>
      </c>
    </row>
    <row r="251" spans="17:23" x14ac:dyDescent="0.2">
      <c r="Q251" s="65" t="str">
        <f t="shared" si="26"/>
        <v/>
      </c>
      <c r="R251" s="99">
        <f t="shared" si="28"/>
        <v>123</v>
      </c>
      <c r="S251" s="102">
        <f t="shared" si="22"/>
        <v>1.0079195595871815</v>
      </c>
      <c r="T251" s="103">
        <f t="shared" si="23"/>
        <v>0.95528228096876877</v>
      </c>
      <c r="U251" s="104">
        <f t="shared" si="27"/>
        <v>5.2637278618412719E-2</v>
      </c>
      <c r="V251" s="103">
        <f t="shared" si="24"/>
        <v>343.15327972025261</v>
      </c>
      <c r="W251" s="105">
        <f t="shared" si="25"/>
        <v>295.32373511652986</v>
      </c>
    </row>
    <row r="252" spans="17:23" x14ac:dyDescent="0.2">
      <c r="Q252" s="65" t="str">
        <f t="shared" si="26"/>
        <v/>
      </c>
      <c r="R252" s="99">
        <f t="shared" si="28"/>
        <v>123.5</v>
      </c>
      <c r="S252" s="102">
        <f t="shared" si="22"/>
        <v>1.0080459184624235</v>
      </c>
      <c r="T252" s="103">
        <f t="shared" si="23"/>
        <v>0.9514093754060613</v>
      </c>
      <c r="U252" s="104">
        <f t="shared" si="27"/>
        <v>5.6636543056362232E-2</v>
      </c>
      <c r="V252" s="103">
        <f t="shared" si="24"/>
        <v>349.68577619707503</v>
      </c>
      <c r="W252" s="105">
        <f t="shared" si="25"/>
        <v>301.41910967527656</v>
      </c>
    </row>
    <row r="253" spans="17:23" x14ac:dyDescent="0.2">
      <c r="Q253" s="65" t="str">
        <f t="shared" si="26"/>
        <v/>
      </c>
      <c r="R253" s="99">
        <f t="shared" si="28"/>
        <v>124</v>
      </c>
      <c r="S253" s="102">
        <f t="shared" si="22"/>
        <v>1.0081716821292224</v>
      </c>
      <c r="T253" s="103">
        <f t="shared" si="23"/>
        <v>0.94811668907726343</v>
      </c>
      <c r="U253" s="104">
        <f t="shared" si="27"/>
        <v>6.0054993051958938E-2</v>
      </c>
      <c r="V253" s="103">
        <f t="shared" si="24"/>
        <v>356.21827267388289</v>
      </c>
      <c r="W253" s="105">
        <f t="shared" si="25"/>
        <v>307.51448423402326</v>
      </c>
    </row>
    <row r="254" spans="17:23" x14ac:dyDescent="0.2">
      <c r="Q254" s="65" t="str">
        <f t="shared" si="26"/>
        <v/>
      </c>
      <c r="R254" s="99">
        <f t="shared" si="28"/>
        <v>124.5</v>
      </c>
      <c r="S254" s="102">
        <f t="shared" si="22"/>
        <v>1.008296841284029</v>
      </c>
      <c r="T254" s="103">
        <f t="shared" si="23"/>
        <v>0.9454959183721291</v>
      </c>
      <c r="U254" s="104">
        <f t="shared" si="27"/>
        <v>6.280092291189987E-2</v>
      </c>
      <c r="V254" s="103">
        <f t="shared" si="24"/>
        <v>2.7507691507053096</v>
      </c>
      <c r="W254" s="105">
        <f t="shared" si="25"/>
        <v>313.60985879278451</v>
      </c>
    </row>
    <row r="255" spans="17:23" x14ac:dyDescent="0.2">
      <c r="Q255" s="65" t="str">
        <f t="shared" si="26"/>
        <v/>
      </c>
      <c r="R255" s="99">
        <f t="shared" si="28"/>
        <v>125</v>
      </c>
      <c r="S255" s="102">
        <f t="shared" si="22"/>
        <v>1.0084213866680138</v>
      </c>
      <c r="T255" s="103">
        <f t="shared" si="23"/>
        <v>0.94362990229633648</v>
      </c>
      <c r="U255" s="104">
        <f t="shared" si="27"/>
        <v>6.4791484371677366E-2</v>
      </c>
      <c r="V255" s="103">
        <f t="shared" si="24"/>
        <v>9.283265627513174</v>
      </c>
      <c r="W255" s="105">
        <f t="shared" si="25"/>
        <v>319.70523335153121</v>
      </c>
    </row>
    <row r="256" spans="17:23" x14ac:dyDescent="0.2">
      <c r="Q256" s="65" t="str">
        <f t="shared" si="26"/>
        <v/>
      </c>
      <c r="R256" s="99">
        <f t="shared" si="28"/>
        <v>125.5</v>
      </c>
      <c r="S256" s="102">
        <f t="shared" si="22"/>
        <v>1.0085453090677523</v>
      </c>
      <c r="T256" s="103">
        <f t="shared" si="23"/>
        <v>0.94258923095085512</v>
      </c>
      <c r="U256" s="104">
        <f t="shared" si="27"/>
        <v>6.5956078116897188E-2</v>
      </c>
      <c r="V256" s="103">
        <f t="shared" si="24"/>
        <v>15.81576210433559</v>
      </c>
      <c r="W256" s="105">
        <f t="shared" si="25"/>
        <v>325.8006079102779</v>
      </c>
    </row>
    <row r="257" spans="17:23" x14ac:dyDescent="0.2">
      <c r="Q257" s="65" t="str">
        <f t="shared" si="26"/>
        <v>Perigee</v>
      </c>
      <c r="R257" s="99">
        <f t="shared" si="28"/>
        <v>126</v>
      </c>
      <c r="S257" s="102">
        <f t="shared" si="22"/>
        <v>1.0086685993159059</v>
      </c>
      <c r="T257" s="103">
        <f t="shared" si="23"/>
        <v>0.9424291422047274</v>
      </c>
      <c r="U257" s="104">
        <f t="shared" si="27"/>
        <v>6.6239457111178512E-2</v>
      </c>
      <c r="V257" s="103">
        <f t="shared" si="24"/>
        <v>22.348258581143455</v>
      </c>
      <c r="W257" s="105">
        <f t="shared" si="25"/>
        <v>331.89598246903915</v>
      </c>
    </row>
    <row r="258" spans="17:23" x14ac:dyDescent="0.2">
      <c r="Q258" s="65" t="str">
        <f t="shared" si="26"/>
        <v/>
      </c>
      <c r="R258" s="99">
        <f t="shared" si="28"/>
        <v>126.5</v>
      </c>
      <c r="S258" s="102">
        <f t="shared" si="22"/>
        <v>1.0087912482919004</v>
      </c>
      <c r="T258" s="103">
        <f t="shared" si="23"/>
        <v>0.94318684559701238</v>
      </c>
      <c r="U258" s="104">
        <f t="shared" si="27"/>
        <v>6.5604402694887987E-2</v>
      </c>
      <c r="V258" s="103">
        <f t="shared" si="24"/>
        <v>28.880755057951319</v>
      </c>
      <c r="W258" s="105">
        <f t="shared" si="25"/>
        <v>337.99135702778585</v>
      </c>
    </row>
    <row r="259" spans="17:23" x14ac:dyDescent="0.2">
      <c r="Q259" s="65" t="str">
        <f t="shared" si="26"/>
        <v/>
      </c>
      <c r="R259" s="99">
        <f t="shared" si="28"/>
        <v>127</v>
      </c>
      <c r="S259" s="102">
        <f t="shared" si="22"/>
        <v>1.0089132469226005</v>
      </c>
      <c r="T259" s="103">
        <f t="shared" si="23"/>
        <v>0.94487939570497381</v>
      </c>
      <c r="U259" s="104">
        <f t="shared" si="27"/>
        <v>6.4033851217626725E-2</v>
      </c>
      <c r="V259" s="103">
        <f t="shared" si="24"/>
        <v>35.413251534773735</v>
      </c>
      <c r="W259" s="105">
        <f t="shared" si="25"/>
        <v>344.08673158653255</v>
      </c>
    </row>
    <row r="260" spans="17:23" x14ac:dyDescent="0.2">
      <c r="Q260" s="65" t="str">
        <f t="shared" si="26"/>
        <v/>
      </c>
      <c r="R260" s="99">
        <f t="shared" si="28"/>
        <v>127.5</v>
      </c>
      <c r="S260" s="102">
        <f t="shared" si="22"/>
        <v>1.0090345861829813</v>
      </c>
      <c r="T260" s="103">
        <f t="shared" si="23"/>
        <v>0.94750221497329878</v>
      </c>
      <c r="U260" s="104">
        <f t="shared" si="27"/>
        <v>6.1532371209682468E-2</v>
      </c>
      <c r="V260" s="103">
        <f t="shared" si="24"/>
        <v>41.9457480115816</v>
      </c>
      <c r="W260" s="105">
        <f t="shared" si="25"/>
        <v>350.18210614527925</v>
      </c>
    </row>
    <row r="261" spans="17:23" x14ac:dyDescent="0.2">
      <c r="Q261" s="65" t="str">
        <f t="shared" si="26"/>
        <v/>
      </c>
      <c r="R261" s="99">
        <f t="shared" si="28"/>
        <v>128</v>
      </c>
      <c r="S261" s="102">
        <f t="shared" ref="S261:S324" si="29">1-0.01672*COS($W$2*0.9856*(R261+1-4))</f>
        <v>1.0091552570967954</v>
      </c>
      <c r="T261" s="103">
        <f t="shared" ref="T261:T324" si="30">(385000.5584-20905.355*COS($W$2*V261)-3699.1109*COS($W$2*(2*W261-V261))-2955.9676*COS($W$2*2*W261)-569.9251*COS($W$2*2*V261)+246.1585*COS($W$2*(2*W261-2*V261)))/385000.5584</f>
        <v>0.95102833932771147</v>
      </c>
      <c r="U261" s="104">
        <f t="shared" si="27"/>
        <v>5.8126917769083963E-2</v>
      </c>
      <c r="V261" s="103">
        <f t="shared" ref="V261:V324" si="31">MOD(134.96341138+13.06499295363*($C$9+R261),360)</f>
        <v>48.478244488404016</v>
      </c>
      <c r="W261" s="105">
        <f t="shared" ref="W261:W324" si="32">MOD(297.8502042+12.190749117502*($C$9+R261),360)</f>
        <v>356.2774807040405</v>
      </c>
    </row>
    <row r="262" spans="17:23" x14ac:dyDescent="0.2">
      <c r="Q262" s="65" t="str">
        <f t="shared" ref="Q262:Q325" si="33">IF(AND(T262&lt;T261,T262&lt;T263),"Perigee",IF(AND(T262&gt;T261,T262&gt;T263),"Apogee",""))</f>
        <v/>
      </c>
      <c r="R262" s="99">
        <f t="shared" si="28"/>
        <v>128.5</v>
      </c>
      <c r="S262" s="102">
        <f t="shared" si="29"/>
        <v>1.009275250737238</v>
      </c>
      <c r="T262" s="103">
        <f t="shared" si="30"/>
        <v>0.95540843000307796</v>
      </c>
      <c r="U262" s="104">
        <f t="shared" ref="U262:U325" si="34">S262-T262</f>
        <v>5.3866820734160048E-2</v>
      </c>
      <c r="V262" s="103">
        <f t="shared" si="31"/>
        <v>55.01074096521188</v>
      </c>
      <c r="W262" s="105">
        <f t="shared" si="32"/>
        <v>2.3728552627871977</v>
      </c>
    </row>
    <row r="263" spans="17:23" x14ac:dyDescent="0.2">
      <c r="Q263" s="65" t="str">
        <f t="shared" si="33"/>
        <v/>
      </c>
      <c r="R263" s="99">
        <f t="shared" ref="R263:R326" si="35">R262+0.5</f>
        <v>129</v>
      </c>
      <c r="S263" s="102">
        <f t="shared" si="29"/>
        <v>1.009394558227606</v>
      </c>
      <c r="T263" s="103">
        <f t="shared" si="30"/>
        <v>0.96057156324342474</v>
      </c>
      <c r="U263" s="104">
        <f t="shared" si="34"/>
        <v>4.88229949841813E-2</v>
      </c>
      <c r="V263" s="103">
        <f t="shared" si="31"/>
        <v>61.543237442034297</v>
      </c>
      <c r="W263" s="105">
        <f t="shared" si="32"/>
        <v>8.468229821533896</v>
      </c>
    </row>
    <row r="264" spans="17:23" x14ac:dyDescent="0.2">
      <c r="Q264" s="65" t="str">
        <f t="shared" si="33"/>
        <v/>
      </c>
      <c r="R264" s="99">
        <f t="shared" si="35"/>
        <v>129.5</v>
      </c>
      <c r="S264" s="102">
        <f t="shared" si="29"/>
        <v>1.0095131707419556</v>
      </c>
      <c r="T264" s="103">
        <f t="shared" si="30"/>
        <v>0.9664267772922015</v>
      </c>
      <c r="U264" s="104">
        <f t="shared" si="34"/>
        <v>4.3086393449754068E-2</v>
      </c>
      <c r="V264" s="103">
        <f t="shared" si="31"/>
        <v>68.075733918842161</v>
      </c>
      <c r="W264" s="105">
        <f t="shared" si="32"/>
        <v>14.563604380295146</v>
      </c>
    </row>
    <row r="265" spans="17:23" x14ac:dyDescent="0.2">
      <c r="Q265" s="65" t="str">
        <f t="shared" si="33"/>
        <v/>
      </c>
      <c r="R265" s="99">
        <f t="shared" si="35"/>
        <v>130</v>
      </c>
      <c r="S265" s="102">
        <f t="shared" si="29"/>
        <v>1.0096310795057544</v>
      </c>
      <c r="T265" s="103">
        <f t="shared" si="30"/>
        <v>0.97286532481101218</v>
      </c>
      <c r="U265" s="104">
        <f t="shared" si="34"/>
        <v>3.6765754694742192E-2</v>
      </c>
      <c r="V265" s="103">
        <f t="shared" si="31"/>
        <v>74.608230395664577</v>
      </c>
      <c r="W265" s="105">
        <f t="shared" si="32"/>
        <v>20.658978939041845</v>
      </c>
    </row>
    <row r="266" spans="17:23" x14ac:dyDescent="0.2">
      <c r="Q266" s="65" t="str">
        <f t="shared" si="33"/>
        <v/>
      </c>
      <c r="R266" s="99">
        <f t="shared" si="35"/>
        <v>130.5</v>
      </c>
      <c r="S266" s="102">
        <f t="shared" si="29"/>
        <v>1.0097482757965313</v>
      </c>
      <c r="T266" s="103">
        <f t="shared" si="30"/>
        <v>0.97976354990887082</v>
      </c>
      <c r="U266" s="104">
        <f t="shared" si="34"/>
        <v>2.9984725887660435E-2</v>
      </c>
      <c r="V266" s="103">
        <f t="shared" si="31"/>
        <v>81.140726872472442</v>
      </c>
      <c r="W266" s="105">
        <f t="shared" si="32"/>
        <v>26.754353497788543</v>
      </c>
    </row>
    <row r="267" spans="17:23" x14ac:dyDescent="0.2">
      <c r="Q267" s="65" t="str">
        <f t="shared" si="33"/>
        <v/>
      </c>
      <c r="R267" s="99">
        <f t="shared" si="35"/>
        <v>131</v>
      </c>
      <c r="S267" s="102">
        <f t="shared" si="29"/>
        <v>1.0098647509445215</v>
      </c>
      <c r="T267" s="103">
        <f t="shared" si="30"/>
        <v>0.98698628358615004</v>
      </c>
      <c r="U267" s="104">
        <f t="shared" si="34"/>
        <v>2.2878467358371513E-2</v>
      </c>
      <c r="V267" s="103">
        <f t="shared" si="31"/>
        <v>87.673223349294858</v>
      </c>
      <c r="W267" s="105">
        <f t="shared" si="32"/>
        <v>32.849728056535241</v>
      </c>
    </row>
    <row r="268" spans="17:23" x14ac:dyDescent="0.2">
      <c r="Q268" s="65" t="str">
        <f t="shared" si="33"/>
        <v/>
      </c>
      <c r="R268" s="99">
        <f t="shared" si="35"/>
        <v>131.5</v>
      </c>
      <c r="S268" s="102">
        <f t="shared" si="29"/>
        <v>1.0099804963333074</v>
      </c>
      <c r="T268" s="103">
        <f t="shared" si="30"/>
        <v>0.99439063067424716</v>
      </c>
      <c r="U268" s="104">
        <f t="shared" si="34"/>
        <v>1.5589865659060287E-2</v>
      </c>
      <c r="V268" s="103">
        <f t="shared" si="31"/>
        <v>94.205719826102722</v>
      </c>
      <c r="W268" s="105">
        <f t="shared" si="32"/>
        <v>38.945102615296491</v>
      </c>
    </row>
    <row r="269" spans="17:23" x14ac:dyDescent="0.2">
      <c r="Q269" s="65" t="str">
        <f t="shared" si="33"/>
        <v/>
      </c>
      <c r="R269" s="99">
        <f t="shared" si="35"/>
        <v>132</v>
      </c>
      <c r="S269" s="102">
        <f t="shared" si="29"/>
        <v>1.0100955034004571</v>
      </c>
      <c r="T269" s="103">
        <f t="shared" si="30"/>
        <v>1.0018300061499021</v>
      </c>
      <c r="U269" s="104">
        <f t="shared" si="34"/>
        <v>8.2654972505549207E-3</v>
      </c>
      <c r="V269" s="103">
        <f t="shared" si="31"/>
        <v>100.73821630292514</v>
      </c>
      <c r="W269" s="105">
        <f t="shared" si="32"/>
        <v>45.04047717404319</v>
      </c>
    </row>
    <row r="270" spans="17:23" x14ac:dyDescent="0.2">
      <c r="Q270" s="65" t="str">
        <f t="shared" si="33"/>
        <v/>
      </c>
      <c r="R270" s="99">
        <f t="shared" si="35"/>
        <v>132.5</v>
      </c>
      <c r="S270" s="102">
        <f t="shared" si="29"/>
        <v>1.010209763638156</v>
      </c>
      <c r="T270" s="103">
        <f t="shared" si="30"/>
        <v>1.0091582696273111</v>
      </c>
      <c r="U270" s="104">
        <f t="shared" si="34"/>
        <v>1.0514940108448112E-3</v>
      </c>
      <c r="V270" s="103">
        <f t="shared" si="31"/>
        <v>107.270712779733</v>
      </c>
      <c r="W270" s="105">
        <f t="shared" si="32"/>
        <v>51.135851732789888</v>
      </c>
    </row>
    <row r="271" spans="17:23" x14ac:dyDescent="0.2">
      <c r="Q271" s="65" t="str">
        <f t="shared" si="33"/>
        <v/>
      </c>
      <c r="R271" s="99">
        <f t="shared" si="35"/>
        <v>133</v>
      </c>
      <c r="S271" s="102">
        <f t="shared" si="29"/>
        <v>1.0103232685938384</v>
      </c>
      <c r="T271" s="103">
        <f t="shared" si="30"/>
        <v>1.0162338042165746</v>
      </c>
      <c r="U271" s="104">
        <f t="shared" si="34"/>
        <v>-5.910535622736246E-3</v>
      </c>
      <c r="V271" s="103">
        <f t="shared" si="31"/>
        <v>113.80320925655542</v>
      </c>
      <c r="W271" s="105">
        <f t="shared" si="32"/>
        <v>57.231226291551138</v>
      </c>
    </row>
    <row r="272" spans="17:23" x14ac:dyDescent="0.2">
      <c r="Q272" s="65" t="str">
        <f t="shared" si="33"/>
        <v/>
      </c>
      <c r="R272" s="99">
        <f t="shared" si="35"/>
        <v>133.5</v>
      </c>
      <c r="S272" s="102">
        <f t="shared" si="29"/>
        <v>1.0104360098708109</v>
      </c>
      <c r="T272" s="103">
        <f t="shared" si="30"/>
        <v>1.0229233898226096</v>
      </c>
      <c r="U272" s="104">
        <f t="shared" si="34"/>
        <v>-1.2487379951798605E-2</v>
      </c>
      <c r="V272" s="103">
        <f t="shared" si="31"/>
        <v>120.33570573336328</v>
      </c>
      <c r="W272" s="105">
        <f t="shared" si="32"/>
        <v>63.326600850297837</v>
      </c>
    </row>
    <row r="273" spans="17:23" x14ac:dyDescent="0.2">
      <c r="Q273" s="65" t="str">
        <f t="shared" si="33"/>
        <v/>
      </c>
      <c r="R273" s="99">
        <f t="shared" si="35"/>
        <v>134</v>
      </c>
      <c r="S273" s="102">
        <f t="shared" si="29"/>
        <v>1.0105479791288752</v>
      </c>
      <c r="T273" s="103">
        <f t="shared" si="30"/>
        <v>1.0291057311030736</v>
      </c>
      <c r="U273" s="104">
        <f t="shared" si="34"/>
        <v>-1.85577519741984E-2</v>
      </c>
      <c r="V273" s="103">
        <f t="shared" si="31"/>
        <v>126.8682022101857</v>
      </c>
      <c r="W273" s="105">
        <f t="shared" si="32"/>
        <v>69.421975409044535</v>
      </c>
    </row>
    <row r="274" spans="17:23" x14ac:dyDescent="0.2">
      <c r="Q274" s="65" t="str">
        <f t="shared" si="33"/>
        <v/>
      </c>
      <c r="R274" s="99">
        <f t="shared" si="35"/>
        <v>134.5</v>
      </c>
      <c r="S274" s="102">
        <f t="shared" si="29"/>
        <v>1.0106591680849428</v>
      </c>
      <c r="T274" s="103">
        <f t="shared" si="30"/>
        <v>1.0346745161862614</v>
      </c>
      <c r="U274" s="104">
        <f t="shared" si="34"/>
        <v>-2.4015348101318557E-2</v>
      </c>
      <c r="V274" s="103">
        <f t="shared" si="31"/>
        <v>133.40069868699356</v>
      </c>
      <c r="W274" s="105">
        <f t="shared" si="32"/>
        <v>75.517349967805785</v>
      </c>
    </row>
    <row r="275" spans="17:23" x14ac:dyDescent="0.2">
      <c r="Q275" s="65" t="str">
        <f t="shared" si="33"/>
        <v/>
      </c>
      <c r="R275" s="99">
        <f t="shared" si="35"/>
        <v>135</v>
      </c>
      <c r="S275" s="102">
        <f t="shared" si="29"/>
        <v>1.0107695685136509</v>
      </c>
      <c r="T275" s="103">
        <f t="shared" si="30"/>
        <v>1.0395409031108691</v>
      </c>
      <c r="U275" s="104">
        <f t="shared" si="34"/>
        <v>-2.8771334597218257E-2</v>
      </c>
      <c r="V275" s="103">
        <f t="shared" si="31"/>
        <v>139.93319516381598</v>
      </c>
      <c r="W275" s="105">
        <f t="shared" si="32"/>
        <v>81.612724526552483</v>
      </c>
    </row>
    <row r="276" spans="17:23" x14ac:dyDescent="0.2">
      <c r="Q276" s="65" t="str">
        <f t="shared" si="33"/>
        <v/>
      </c>
      <c r="R276" s="99">
        <f t="shared" si="35"/>
        <v>135.5</v>
      </c>
      <c r="S276" s="102">
        <f t="shared" si="29"/>
        <v>1.0108791722479675</v>
      </c>
      <c r="T276" s="103">
        <f t="shared" si="30"/>
        <v>1.0436353558139311</v>
      </c>
      <c r="U276" s="104">
        <f t="shared" si="34"/>
        <v>-3.2756183565963548E-2</v>
      </c>
      <c r="V276" s="103">
        <f t="shared" si="31"/>
        <v>146.46569164062385</v>
      </c>
      <c r="W276" s="105">
        <f t="shared" si="32"/>
        <v>87.708099085299182</v>
      </c>
    </row>
    <row r="277" spans="17:23" x14ac:dyDescent="0.2">
      <c r="Q277" s="65" t="str">
        <f t="shared" si="33"/>
        <v/>
      </c>
      <c r="R277" s="99">
        <f t="shared" si="35"/>
        <v>136</v>
      </c>
      <c r="S277" s="102">
        <f t="shared" si="29"/>
        <v>1.0109879711797984</v>
      </c>
      <c r="T277" s="103">
        <f t="shared" si="30"/>
        <v>1.0469087792297</v>
      </c>
      <c r="U277" s="104">
        <f t="shared" si="34"/>
        <v>-3.5920808049901609E-2</v>
      </c>
      <c r="V277" s="103">
        <f t="shared" si="31"/>
        <v>152.99818811744626</v>
      </c>
      <c r="W277" s="105">
        <f t="shared" si="32"/>
        <v>93.80347364404588</v>
      </c>
    </row>
    <row r="278" spans="17:23" x14ac:dyDescent="0.2">
      <c r="Q278" s="65" t="str">
        <f t="shared" si="33"/>
        <v/>
      </c>
      <c r="R278" s="99">
        <f t="shared" si="35"/>
        <v>136.5</v>
      </c>
      <c r="S278" s="102">
        <f t="shared" si="29"/>
        <v>1.0110959572605855</v>
      </c>
      <c r="T278" s="103">
        <f t="shared" si="30"/>
        <v>1.0493329324246812</v>
      </c>
      <c r="U278" s="104">
        <f t="shared" si="34"/>
        <v>-3.8236975164095632E-2</v>
      </c>
      <c r="V278" s="103">
        <f t="shared" si="31"/>
        <v>159.53068459425413</v>
      </c>
      <c r="W278" s="105">
        <f t="shared" si="32"/>
        <v>99.89884820280713</v>
      </c>
    </row>
    <row r="279" spans="17:23" x14ac:dyDescent="0.2">
      <c r="Q279" s="65" t="str">
        <f t="shared" si="33"/>
        <v/>
      </c>
      <c r="R279" s="99">
        <f t="shared" si="35"/>
        <v>137</v>
      </c>
      <c r="S279" s="102">
        <f t="shared" si="29"/>
        <v>1.0112031225019023</v>
      </c>
      <c r="T279" s="103">
        <f t="shared" si="30"/>
        <v>1.0509001283869406</v>
      </c>
      <c r="U279" s="104">
        <f t="shared" si="34"/>
        <v>-3.9697005885038328E-2</v>
      </c>
      <c r="V279" s="103">
        <f t="shared" si="31"/>
        <v>166.06318107107654</v>
      </c>
      <c r="W279" s="105">
        <f t="shared" si="32"/>
        <v>105.99422276155383</v>
      </c>
    </row>
    <row r="280" spans="17:23" x14ac:dyDescent="0.2">
      <c r="Q280" s="65" t="str">
        <f t="shared" si="33"/>
        <v>Apogee</v>
      </c>
      <c r="R280" s="99">
        <f t="shared" si="35"/>
        <v>137.5</v>
      </c>
      <c r="S280" s="102">
        <f t="shared" si="29"/>
        <v>1.0113094589760454</v>
      </c>
      <c r="T280" s="103">
        <f t="shared" si="30"/>
        <v>1.0516222578180769</v>
      </c>
      <c r="U280" s="104">
        <f t="shared" si="34"/>
        <v>-4.0312798842031539E-2</v>
      </c>
      <c r="V280" s="103">
        <f t="shared" si="31"/>
        <v>172.59567754788441</v>
      </c>
      <c r="W280" s="105">
        <f t="shared" si="32"/>
        <v>112.08959732030053</v>
      </c>
    </row>
    <row r="281" spans="17:23" x14ac:dyDescent="0.2">
      <c r="Q281" s="65" t="str">
        <f t="shared" si="33"/>
        <v/>
      </c>
      <c r="R281" s="99">
        <f t="shared" si="35"/>
        <v>138</v>
      </c>
      <c r="S281" s="102">
        <f t="shared" si="29"/>
        <v>1.0114149588166201</v>
      </c>
      <c r="T281" s="103">
        <f t="shared" si="30"/>
        <v>1.0515292008153769</v>
      </c>
      <c r="U281" s="104">
        <f t="shared" si="34"/>
        <v>-4.0114241998756794E-2</v>
      </c>
      <c r="V281" s="103">
        <f t="shared" si="31"/>
        <v>179.12817402470682</v>
      </c>
      <c r="W281" s="105">
        <f t="shared" si="32"/>
        <v>118.18497187906178</v>
      </c>
    </row>
    <row r="282" spans="17:23" x14ac:dyDescent="0.2">
      <c r="Q282" s="65" t="str">
        <f t="shared" si="33"/>
        <v/>
      </c>
      <c r="R282" s="99">
        <f t="shared" si="35"/>
        <v>138.5</v>
      </c>
      <c r="S282" s="102">
        <f t="shared" si="29"/>
        <v>1.0115196142191236</v>
      </c>
      <c r="T282" s="103">
        <f t="shared" si="30"/>
        <v>1.0506667135654815</v>
      </c>
      <c r="U282" s="104">
        <f t="shared" si="34"/>
        <v>-3.914709934635785E-2</v>
      </c>
      <c r="V282" s="103">
        <f t="shared" si="31"/>
        <v>185.66067050151469</v>
      </c>
      <c r="W282" s="105">
        <f t="shared" si="32"/>
        <v>124.28034643780848</v>
      </c>
    </row>
    <row r="283" spans="17:23" x14ac:dyDescent="0.2">
      <c r="Q283" s="65" t="str">
        <f t="shared" si="33"/>
        <v/>
      </c>
      <c r="R283" s="99">
        <f t="shared" si="35"/>
        <v>139</v>
      </c>
      <c r="S283" s="102">
        <f t="shared" si="29"/>
        <v>1.0116234174415211</v>
      </c>
      <c r="T283" s="103">
        <f t="shared" si="30"/>
        <v>1.0490938961495742</v>
      </c>
      <c r="U283" s="104">
        <f t="shared" si="34"/>
        <v>-3.747047870805309E-2</v>
      </c>
      <c r="V283" s="103">
        <f t="shared" si="31"/>
        <v>192.1931669783371</v>
      </c>
      <c r="W283" s="105">
        <f t="shared" si="32"/>
        <v>130.37572099655517</v>
      </c>
    </row>
    <row r="284" spans="17:23" x14ac:dyDescent="0.2">
      <c r="Q284" s="65" t="str">
        <f t="shared" si="33"/>
        <v/>
      </c>
      <c r="R284" s="99">
        <f t="shared" si="35"/>
        <v>139.5</v>
      </c>
      <c r="S284" s="102">
        <f t="shared" si="29"/>
        <v>1.0117263608048195</v>
      </c>
      <c r="T284" s="103">
        <f t="shared" si="30"/>
        <v>1.0468803615362854</v>
      </c>
      <c r="U284" s="104">
        <f t="shared" si="34"/>
        <v>-3.5154000731465906E-2</v>
      </c>
      <c r="V284" s="103">
        <f t="shared" si="31"/>
        <v>198.72566345514497</v>
      </c>
      <c r="W284" s="105">
        <f t="shared" si="32"/>
        <v>136.47109555531642</v>
      </c>
    </row>
    <row r="285" spans="17:23" x14ac:dyDescent="0.2">
      <c r="Q285" s="65" t="str">
        <f t="shared" si="33"/>
        <v/>
      </c>
      <c r="R285" s="99">
        <f t="shared" si="35"/>
        <v>140</v>
      </c>
      <c r="S285" s="102">
        <f t="shared" si="29"/>
        <v>1.0118284366936345</v>
      </c>
      <c r="T285" s="103">
        <f t="shared" si="30"/>
        <v>1.0441032342976373</v>
      </c>
      <c r="U285" s="104">
        <f t="shared" si="34"/>
        <v>-3.2274797604002758E-2</v>
      </c>
      <c r="V285" s="103">
        <f t="shared" si="31"/>
        <v>205.25815993196738</v>
      </c>
      <c r="W285" s="105">
        <f t="shared" si="32"/>
        <v>142.56647011406312</v>
      </c>
    </row>
    <row r="286" spans="17:23" x14ac:dyDescent="0.2">
      <c r="Q286" s="65" t="str">
        <f t="shared" si="33"/>
        <v/>
      </c>
      <c r="R286" s="99">
        <f t="shared" si="35"/>
        <v>140.5</v>
      </c>
      <c r="S286" s="102">
        <f t="shared" si="29"/>
        <v>1.011929637556755</v>
      </c>
      <c r="T286" s="103">
        <f t="shared" si="30"/>
        <v>1.0408441102631647</v>
      </c>
      <c r="U286" s="104">
        <f t="shared" si="34"/>
        <v>-2.8914472706409677E-2</v>
      </c>
      <c r="V286" s="103">
        <f t="shared" si="31"/>
        <v>211.79065640877525</v>
      </c>
      <c r="W286" s="105">
        <f t="shared" si="32"/>
        <v>148.66184467280982</v>
      </c>
    </row>
    <row r="287" spans="17:23" x14ac:dyDescent="0.2">
      <c r="Q287" s="65" t="str">
        <f t="shared" si="33"/>
        <v/>
      </c>
      <c r="R287" s="99">
        <f t="shared" si="35"/>
        <v>141</v>
      </c>
      <c r="S287" s="102">
        <f t="shared" si="29"/>
        <v>1.0120299559077006</v>
      </c>
      <c r="T287" s="103">
        <f t="shared" si="30"/>
        <v>1.0371861052236375</v>
      </c>
      <c r="U287" s="104">
        <f t="shared" si="34"/>
        <v>-2.5156149315936904E-2</v>
      </c>
      <c r="V287" s="103">
        <f t="shared" si="31"/>
        <v>218.32315288559766</v>
      </c>
      <c r="W287" s="105">
        <f t="shared" si="32"/>
        <v>154.75721923155652</v>
      </c>
    </row>
    <row r="288" spans="17:23" x14ac:dyDescent="0.2">
      <c r="Q288" s="65" t="str">
        <f t="shared" si="33"/>
        <v/>
      </c>
      <c r="R288" s="99">
        <f t="shared" si="35"/>
        <v>141.5</v>
      </c>
      <c r="S288" s="102">
        <f t="shared" si="29"/>
        <v>1.0121293843252765</v>
      </c>
      <c r="T288" s="103">
        <f t="shared" si="30"/>
        <v>1.0332111121618139</v>
      </c>
      <c r="U288" s="104">
        <f t="shared" si="34"/>
        <v>-2.1081727836537389E-2</v>
      </c>
      <c r="V288" s="103">
        <f t="shared" si="31"/>
        <v>224.85564936240553</v>
      </c>
      <c r="W288" s="105">
        <f t="shared" si="32"/>
        <v>160.85259379031777</v>
      </c>
    </row>
    <row r="289" spans="17:23" x14ac:dyDescent="0.2">
      <c r="Q289" s="65" t="str">
        <f t="shared" si="33"/>
        <v/>
      </c>
      <c r="R289" s="99">
        <f t="shared" si="35"/>
        <v>142</v>
      </c>
      <c r="S289" s="102">
        <f t="shared" si="29"/>
        <v>1.0122279154541221</v>
      </c>
      <c r="T289" s="103">
        <f t="shared" si="30"/>
        <v>1.0289973728134953</v>
      </c>
      <c r="U289" s="104">
        <f t="shared" si="34"/>
        <v>-1.6769457359373297E-2</v>
      </c>
      <c r="V289" s="103">
        <f t="shared" si="31"/>
        <v>231.38814583922795</v>
      </c>
      <c r="W289" s="105">
        <f t="shared" si="32"/>
        <v>166.94796834906447</v>
      </c>
    </row>
    <row r="290" spans="17:23" x14ac:dyDescent="0.2">
      <c r="Q290" s="65" t="str">
        <f t="shared" si="33"/>
        <v/>
      </c>
      <c r="R290" s="99">
        <f t="shared" si="35"/>
        <v>142.5</v>
      </c>
      <c r="S290" s="102">
        <f t="shared" si="29"/>
        <v>1.0123255420052544</v>
      </c>
      <c r="T290" s="103">
        <f t="shared" si="30"/>
        <v>1.0246174513560489</v>
      </c>
      <c r="U290" s="104">
        <f t="shared" si="34"/>
        <v>-1.2291909350794494E-2</v>
      </c>
      <c r="V290" s="103">
        <f t="shared" si="31"/>
        <v>237.92064231603581</v>
      </c>
      <c r="W290" s="105">
        <f t="shared" si="32"/>
        <v>173.04334290781117</v>
      </c>
    </row>
    <row r="291" spans="17:23" x14ac:dyDescent="0.2">
      <c r="Q291" s="65" t="str">
        <f t="shared" si="33"/>
        <v/>
      </c>
      <c r="R291" s="99">
        <f t="shared" si="35"/>
        <v>143</v>
      </c>
      <c r="S291" s="102">
        <f t="shared" si="29"/>
        <v>1.0124222567566084</v>
      </c>
      <c r="T291" s="103">
        <f t="shared" si="30"/>
        <v>1.0201366765665543</v>
      </c>
      <c r="U291" s="104">
        <f t="shared" si="34"/>
        <v>-7.714419809945916E-3</v>
      </c>
      <c r="V291" s="103">
        <f t="shared" si="31"/>
        <v>244.45313879285823</v>
      </c>
      <c r="W291" s="105">
        <f t="shared" si="32"/>
        <v>179.13871746657242</v>
      </c>
    </row>
    <row r="292" spans="17:23" x14ac:dyDescent="0.2">
      <c r="Q292" s="65" t="str">
        <f t="shared" si="33"/>
        <v/>
      </c>
      <c r="R292" s="99">
        <f t="shared" si="35"/>
        <v>143.5</v>
      </c>
      <c r="S292" s="102">
        <f t="shared" si="29"/>
        <v>1.0125180525535704</v>
      </c>
      <c r="T292" s="103">
        <f t="shared" si="30"/>
        <v>1.0156120949136318</v>
      </c>
      <c r="U292" s="104">
        <f t="shared" si="34"/>
        <v>-3.0940423600613887E-3</v>
      </c>
      <c r="V292" s="103">
        <f t="shared" si="31"/>
        <v>250.98563526966609</v>
      </c>
      <c r="W292" s="105">
        <f t="shared" si="32"/>
        <v>185.23409202531911</v>
      </c>
    </row>
    <row r="293" spans="17:23" x14ac:dyDescent="0.2">
      <c r="Q293" s="65" t="str">
        <f t="shared" si="33"/>
        <v/>
      </c>
      <c r="R293" s="99">
        <f t="shared" si="35"/>
        <v>144</v>
      </c>
      <c r="S293" s="102">
        <f t="shared" si="29"/>
        <v>1.0126129223095084</v>
      </c>
      <c r="T293" s="103">
        <f t="shared" si="30"/>
        <v>1.0110919518555674</v>
      </c>
      <c r="U293" s="104">
        <f t="shared" si="34"/>
        <v>1.5209704539409508E-3</v>
      </c>
      <c r="V293" s="103">
        <f t="shared" si="31"/>
        <v>257.51813174648851</v>
      </c>
      <c r="W293" s="105">
        <f t="shared" si="32"/>
        <v>191.32946658406581</v>
      </c>
    </row>
    <row r="294" spans="17:23" x14ac:dyDescent="0.2">
      <c r="Q294" s="65" t="str">
        <f t="shared" si="33"/>
        <v/>
      </c>
      <c r="R294" s="99">
        <f t="shared" si="35"/>
        <v>144.5</v>
      </c>
      <c r="S294" s="102">
        <f t="shared" si="29"/>
        <v>1.0127068590062946</v>
      </c>
      <c r="T294" s="103">
        <f t="shared" si="30"/>
        <v>1.0066156932676154</v>
      </c>
      <c r="U294" s="104">
        <f t="shared" si="34"/>
        <v>6.0911657386792939E-3</v>
      </c>
      <c r="V294" s="103">
        <f t="shared" si="31"/>
        <v>264.05062822329637</v>
      </c>
      <c r="W294" s="105">
        <f t="shared" si="32"/>
        <v>197.42484114281251</v>
      </c>
    </row>
    <row r="295" spans="17:23" x14ac:dyDescent="0.2">
      <c r="Q295" s="65" t="str">
        <f t="shared" si="33"/>
        <v/>
      </c>
      <c r="R295" s="99">
        <f t="shared" si="35"/>
        <v>145</v>
      </c>
      <c r="S295" s="102">
        <f t="shared" si="29"/>
        <v>1.0127998556948266</v>
      </c>
      <c r="T295" s="103">
        <f t="shared" si="30"/>
        <v>1.0022144545499838</v>
      </c>
      <c r="U295" s="104">
        <f t="shared" si="34"/>
        <v>1.0585401144842743E-2</v>
      </c>
      <c r="V295" s="103">
        <f t="shared" si="31"/>
        <v>270.58312470011879</v>
      </c>
      <c r="W295" s="105">
        <f t="shared" si="32"/>
        <v>203.52021570157376</v>
      </c>
    </row>
    <row r="296" spans="17:23" x14ac:dyDescent="0.2">
      <c r="Q296" s="65" t="str">
        <f t="shared" si="33"/>
        <v/>
      </c>
      <c r="R296" s="99">
        <f t="shared" si="35"/>
        <v>145.5</v>
      </c>
      <c r="S296" s="102">
        <f t="shared" si="29"/>
        <v>1.0128919054955396</v>
      </c>
      <c r="T296" s="103">
        <f t="shared" si="30"/>
        <v>0.99791198265529979</v>
      </c>
      <c r="U296" s="104">
        <f t="shared" si="34"/>
        <v>1.4979922840239857E-2</v>
      </c>
      <c r="V296" s="103">
        <f t="shared" si="31"/>
        <v>277.11562117692665</v>
      </c>
      <c r="W296" s="105">
        <f t="shared" si="32"/>
        <v>209.61559026032046</v>
      </c>
    </row>
    <row r="297" spans="17:23" x14ac:dyDescent="0.2">
      <c r="Q297" s="65" t="str">
        <f t="shared" si="33"/>
        <v/>
      </c>
      <c r="R297" s="99">
        <f t="shared" si="35"/>
        <v>146</v>
      </c>
      <c r="S297" s="102">
        <f t="shared" si="29"/>
        <v>1.012983001598917</v>
      </c>
      <c r="T297" s="103">
        <f t="shared" si="30"/>
        <v>0.99372591698513613</v>
      </c>
      <c r="U297" s="104">
        <f t="shared" si="34"/>
        <v>1.9257084613780839E-2</v>
      </c>
      <c r="V297" s="103">
        <f t="shared" si="31"/>
        <v>283.64811765374907</v>
      </c>
      <c r="W297" s="105">
        <f t="shared" si="32"/>
        <v>215.71096481906716</v>
      </c>
    </row>
    <row r="298" spans="17:23" x14ac:dyDescent="0.2">
      <c r="Q298" s="65" t="str">
        <f t="shared" si="33"/>
        <v/>
      </c>
      <c r="R298" s="99">
        <f t="shared" si="35"/>
        <v>146.5</v>
      </c>
      <c r="S298" s="102">
        <f t="shared" si="29"/>
        <v>1.0130731372659927</v>
      </c>
      <c r="T298" s="103">
        <f t="shared" si="30"/>
        <v>0.98966933966079906</v>
      </c>
      <c r="U298" s="104">
        <f t="shared" si="34"/>
        <v>2.3403797605193621E-2</v>
      </c>
      <c r="V298" s="103">
        <f t="shared" si="31"/>
        <v>290.18061413055693</v>
      </c>
      <c r="W298" s="105">
        <f t="shared" si="32"/>
        <v>221.80633937782841</v>
      </c>
    </row>
    <row r="299" spans="17:23" x14ac:dyDescent="0.2">
      <c r="Q299" s="65" t="str">
        <f t="shared" si="33"/>
        <v/>
      </c>
      <c r="R299" s="99">
        <f t="shared" si="35"/>
        <v>147</v>
      </c>
      <c r="S299" s="102">
        <f t="shared" si="29"/>
        <v>1.0131623058288504</v>
      </c>
      <c r="T299" s="103">
        <f t="shared" si="30"/>
        <v>0.98575249470511916</v>
      </c>
      <c r="U299" s="104">
        <f t="shared" si="34"/>
        <v>2.7409811123731198E-2</v>
      </c>
      <c r="V299" s="103">
        <f t="shared" si="31"/>
        <v>296.71311060737935</v>
      </c>
      <c r="W299" s="105">
        <f t="shared" si="32"/>
        <v>227.90171393657511</v>
      </c>
    </row>
    <row r="300" spans="17:23" x14ac:dyDescent="0.2">
      <c r="Q300" s="65" t="str">
        <f t="shared" si="33"/>
        <v/>
      </c>
      <c r="R300" s="99">
        <f t="shared" si="35"/>
        <v>147.5</v>
      </c>
      <c r="S300" s="102">
        <f t="shared" si="29"/>
        <v>1.0132505006911168</v>
      </c>
      <c r="T300" s="103">
        <f t="shared" si="30"/>
        <v>0.98198456960828429</v>
      </c>
      <c r="U300" s="104">
        <f t="shared" si="34"/>
        <v>3.1265931082832488E-2</v>
      </c>
      <c r="V300" s="103">
        <f t="shared" si="31"/>
        <v>303.24560708418721</v>
      </c>
      <c r="W300" s="105">
        <f t="shared" si="32"/>
        <v>233.9970884953218</v>
      </c>
    </row>
    <row r="301" spans="17:23" x14ac:dyDescent="0.2">
      <c r="Q301" s="65" t="str">
        <f t="shared" si="33"/>
        <v/>
      </c>
      <c r="R301" s="99">
        <f t="shared" si="35"/>
        <v>148</v>
      </c>
      <c r="S301" s="102">
        <f t="shared" si="29"/>
        <v>1.01333771532845</v>
      </c>
      <c r="T301" s="103">
        <f t="shared" si="30"/>
        <v>0.97837543178887798</v>
      </c>
      <c r="U301" s="104">
        <f t="shared" si="34"/>
        <v>3.4962283539571981E-2</v>
      </c>
      <c r="V301" s="103">
        <f t="shared" si="31"/>
        <v>309.77810356100963</v>
      </c>
      <c r="W301" s="105">
        <f t="shared" si="32"/>
        <v>240.09246305408305</v>
      </c>
    </row>
    <row r="302" spans="17:23" x14ac:dyDescent="0.2">
      <c r="Q302" s="65" t="str">
        <f t="shared" si="33"/>
        <v/>
      </c>
      <c r="R302" s="99">
        <f t="shared" si="35"/>
        <v>148.5</v>
      </c>
      <c r="S302" s="102">
        <f t="shared" si="29"/>
        <v>1.0134239432890206</v>
      </c>
      <c r="T302" s="103">
        <f t="shared" si="30"/>
        <v>0.97493721657681631</v>
      </c>
      <c r="U302" s="104">
        <f t="shared" si="34"/>
        <v>3.8486726712204322E-2</v>
      </c>
      <c r="V302" s="103">
        <f t="shared" si="31"/>
        <v>316.31060003781749</v>
      </c>
      <c r="W302" s="105">
        <f t="shared" si="32"/>
        <v>246.18783761282975</v>
      </c>
    </row>
    <row r="303" spans="17:23" x14ac:dyDescent="0.2">
      <c r="Q303" s="65" t="str">
        <f t="shared" si="33"/>
        <v/>
      </c>
      <c r="R303" s="99">
        <f t="shared" si="35"/>
        <v>149</v>
      </c>
      <c r="S303" s="102">
        <f t="shared" si="29"/>
        <v>1.0135091781939909</v>
      </c>
      <c r="T303" s="103">
        <f t="shared" si="30"/>
        <v>0.9716856722795405</v>
      </c>
      <c r="U303" s="104">
        <f t="shared" si="34"/>
        <v>4.1823505914450387E-2</v>
      </c>
      <c r="V303" s="103">
        <f t="shared" si="31"/>
        <v>322.84309651463991</v>
      </c>
      <c r="W303" s="105">
        <f t="shared" si="32"/>
        <v>252.28321217157645</v>
      </c>
    </row>
    <row r="304" spans="17:23" x14ac:dyDescent="0.2">
      <c r="Q304" s="65" t="str">
        <f t="shared" si="33"/>
        <v/>
      </c>
      <c r="R304" s="99">
        <f t="shared" si="35"/>
        <v>149.5</v>
      </c>
      <c r="S304" s="102">
        <f t="shared" si="29"/>
        <v>1.0135934137379856</v>
      </c>
      <c r="T304" s="103">
        <f t="shared" si="30"/>
        <v>0.96864118118553255</v>
      </c>
      <c r="U304" s="104">
        <f t="shared" si="34"/>
        <v>4.4952232552453064E-2</v>
      </c>
      <c r="V304" s="103">
        <f t="shared" si="31"/>
        <v>329.37559299144777</v>
      </c>
      <c r="W304" s="105">
        <f t="shared" si="32"/>
        <v>258.37858673032315</v>
      </c>
    </row>
    <row r="305" spans="17:23" x14ac:dyDescent="0.2">
      <c r="Q305" s="65" t="str">
        <f t="shared" si="33"/>
        <v/>
      </c>
      <c r="R305" s="99">
        <f t="shared" si="35"/>
        <v>150</v>
      </c>
      <c r="S305" s="102">
        <f t="shared" si="29"/>
        <v>1.0136766436895588</v>
      </c>
      <c r="T305" s="103">
        <f t="shared" si="30"/>
        <v>0.96582939235515719</v>
      </c>
      <c r="U305" s="104">
        <f t="shared" si="34"/>
        <v>4.7847251334401597E-2</v>
      </c>
      <c r="V305" s="103">
        <f t="shared" si="31"/>
        <v>335.90808946827019</v>
      </c>
      <c r="W305" s="105">
        <f t="shared" si="32"/>
        <v>264.4739612890844</v>
      </c>
    </row>
    <row r="306" spans="17:23" x14ac:dyDescent="0.2">
      <c r="Q306" s="65" t="str">
        <f t="shared" si="33"/>
        <v/>
      </c>
      <c r="R306" s="99">
        <f t="shared" si="35"/>
        <v>150.5</v>
      </c>
      <c r="S306" s="102">
        <f t="shared" si="29"/>
        <v>1.0137588618916544</v>
      </c>
      <c r="T306" s="103">
        <f t="shared" si="30"/>
        <v>0.96328142194226074</v>
      </c>
      <c r="U306" s="104">
        <f t="shared" si="34"/>
        <v>5.0477439949393688E-2</v>
      </c>
      <c r="V306" s="103">
        <f t="shared" si="31"/>
        <v>342.44058594507806</v>
      </c>
      <c r="W306" s="105">
        <f t="shared" si="32"/>
        <v>270.5693358478311</v>
      </c>
    </row>
    <row r="307" spans="17:23" x14ac:dyDescent="0.2">
      <c r="Q307" s="65" t="str">
        <f t="shared" si="33"/>
        <v/>
      </c>
      <c r="R307" s="99">
        <f t="shared" si="35"/>
        <v>151</v>
      </c>
      <c r="S307" s="102">
        <f t="shared" si="29"/>
        <v>1.0138400622620622</v>
      </c>
      <c r="T307" s="103">
        <f t="shared" si="30"/>
        <v>0.96103359865192917</v>
      </c>
      <c r="U307" s="104">
        <f t="shared" si="34"/>
        <v>5.2806463610133081E-2</v>
      </c>
      <c r="V307" s="103">
        <f t="shared" si="31"/>
        <v>348.97308242190047</v>
      </c>
      <c r="W307" s="105">
        <f t="shared" si="32"/>
        <v>276.6647104065778</v>
      </c>
    </row>
    <row r="308" spans="17:23" x14ac:dyDescent="0.2">
      <c r="Q308" s="65" t="str">
        <f t="shared" si="33"/>
        <v/>
      </c>
      <c r="R308" s="99">
        <f t="shared" si="35"/>
        <v>151.5</v>
      </c>
      <c r="S308" s="102">
        <f t="shared" si="29"/>
        <v>1.0139202387938675</v>
      </c>
      <c r="T308" s="103">
        <f t="shared" si="30"/>
        <v>0.95912675476918219</v>
      </c>
      <c r="U308" s="104">
        <f t="shared" si="34"/>
        <v>5.4793484024685313E-2</v>
      </c>
      <c r="V308" s="103">
        <f t="shared" si="31"/>
        <v>355.50557889870834</v>
      </c>
      <c r="W308" s="105">
        <f t="shared" si="32"/>
        <v>282.76008496533905</v>
      </c>
    </row>
    <row r="309" spans="17:23" x14ac:dyDescent="0.2">
      <c r="Q309" s="65" t="str">
        <f t="shared" si="33"/>
        <v/>
      </c>
      <c r="R309" s="99">
        <f t="shared" si="35"/>
        <v>152</v>
      </c>
      <c r="S309" s="102">
        <f t="shared" si="29"/>
        <v>1.0139993855558953</v>
      </c>
      <c r="T309" s="103">
        <f t="shared" si="30"/>
        <v>0.95760508595324156</v>
      </c>
      <c r="U309" s="104">
        <f t="shared" si="34"/>
        <v>5.6394299602653741E-2</v>
      </c>
      <c r="V309" s="103">
        <f t="shared" si="31"/>
        <v>2.0380753755307524</v>
      </c>
      <c r="W309" s="105">
        <f t="shared" si="32"/>
        <v>288.85545952408575</v>
      </c>
    </row>
    <row r="310" spans="17:23" x14ac:dyDescent="0.2">
      <c r="Q310" s="65" t="str">
        <f t="shared" si="33"/>
        <v/>
      </c>
      <c r="R310" s="99">
        <f t="shared" si="35"/>
        <v>152.5</v>
      </c>
      <c r="S310" s="102">
        <f t="shared" si="29"/>
        <v>1.0140774966931498</v>
      </c>
      <c r="T310" s="103">
        <f t="shared" si="30"/>
        <v>0.95651462466223625</v>
      </c>
      <c r="U310" s="104">
        <f t="shared" si="34"/>
        <v>5.7562872030913592E-2</v>
      </c>
      <c r="V310" s="103">
        <f t="shared" si="31"/>
        <v>8.5705718523386167</v>
      </c>
      <c r="W310" s="105">
        <f t="shared" si="32"/>
        <v>294.95083408283244</v>
      </c>
    </row>
    <row r="311" spans="17:23" x14ac:dyDescent="0.2">
      <c r="Q311" s="65" t="str">
        <f t="shared" si="33"/>
        <v/>
      </c>
      <c r="R311" s="99">
        <f t="shared" si="35"/>
        <v>153</v>
      </c>
      <c r="S311" s="102">
        <f t="shared" si="29"/>
        <v>1.0141545664272467</v>
      </c>
      <c r="T311" s="103">
        <f t="shared" si="30"/>
        <v>0.95590139168944332</v>
      </c>
      <c r="U311" s="104">
        <f t="shared" si="34"/>
        <v>5.8253174737803337E-2</v>
      </c>
      <c r="V311" s="103">
        <f t="shared" si="31"/>
        <v>15.103068329146481</v>
      </c>
      <c r="W311" s="105">
        <f t="shared" si="32"/>
        <v>301.04620864157914</v>
      </c>
    </row>
    <row r="312" spans="17:23" x14ac:dyDescent="0.2">
      <c r="Q312" s="65" t="str">
        <f t="shared" si="33"/>
        <v>Perigee</v>
      </c>
      <c r="R312" s="99">
        <f t="shared" si="35"/>
        <v>153.5</v>
      </c>
      <c r="S312" s="102">
        <f t="shared" si="29"/>
        <v>1.0142305890568408</v>
      </c>
      <c r="T312" s="103">
        <f t="shared" si="30"/>
        <v>0.95580930698971622</v>
      </c>
      <c r="U312" s="104">
        <f t="shared" si="34"/>
        <v>5.8421282067124602E-2</v>
      </c>
      <c r="V312" s="103">
        <f t="shared" si="31"/>
        <v>21.635564805968897</v>
      </c>
      <c r="W312" s="105">
        <f t="shared" si="32"/>
        <v>307.14158320034039</v>
      </c>
    </row>
    <row r="313" spans="17:23" x14ac:dyDescent="0.2">
      <c r="Q313" s="65" t="str">
        <f t="shared" si="33"/>
        <v/>
      </c>
      <c r="R313" s="99">
        <f t="shared" si="35"/>
        <v>154</v>
      </c>
      <c r="S313" s="102">
        <f t="shared" si="29"/>
        <v>1.0143055589580485</v>
      </c>
      <c r="T313" s="103">
        <f t="shared" si="30"/>
        <v>0.95627795402409932</v>
      </c>
      <c r="U313" s="104">
        <f t="shared" si="34"/>
        <v>5.8027604933949206E-2</v>
      </c>
      <c r="V313" s="103">
        <f t="shared" si="31"/>
        <v>28.168061282776762</v>
      </c>
      <c r="W313" s="105">
        <f t="shared" si="32"/>
        <v>313.23695775908709</v>
      </c>
    </row>
    <row r="314" spans="17:23" x14ac:dyDescent="0.2">
      <c r="Q314" s="65" t="str">
        <f t="shared" si="33"/>
        <v/>
      </c>
      <c r="R314" s="99">
        <f t="shared" si="35"/>
        <v>154.5</v>
      </c>
      <c r="S314" s="102">
        <f t="shared" si="29"/>
        <v>1.014379470584863</v>
      </c>
      <c r="T314" s="103">
        <f t="shared" si="30"/>
        <v>0.95734030068668363</v>
      </c>
      <c r="U314" s="104">
        <f t="shared" si="34"/>
        <v>5.7039169898179365E-2</v>
      </c>
      <c r="V314" s="103">
        <f t="shared" si="31"/>
        <v>34.700557759599178</v>
      </c>
      <c r="W314" s="105">
        <f t="shared" si="32"/>
        <v>319.33233231783379</v>
      </c>
    </row>
    <row r="315" spans="17:23" x14ac:dyDescent="0.2">
      <c r="Q315" s="65" t="str">
        <f t="shared" si="33"/>
        <v/>
      </c>
      <c r="R315" s="99">
        <f t="shared" si="35"/>
        <v>155</v>
      </c>
      <c r="S315" s="102">
        <f t="shared" si="29"/>
        <v>1.0144523184695651</v>
      </c>
      <c r="T315" s="103">
        <f t="shared" si="30"/>
        <v>0.95902048412317242</v>
      </c>
      <c r="U315" s="104">
        <f t="shared" si="34"/>
        <v>5.543183434639265E-2</v>
      </c>
      <c r="V315" s="103">
        <f t="shared" si="31"/>
        <v>41.233054236407042</v>
      </c>
      <c r="W315" s="105">
        <f t="shared" si="32"/>
        <v>325.42770687659504</v>
      </c>
    </row>
    <row r="316" spans="17:23" x14ac:dyDescent="0.2">
      <c r="Q316" s="65" t="str">
        <f t="shared" si="33"/>
        <v/>
      </c>
      <c r="R316" s="99">
        <f t="shared" si="35"/>
        <v>155.5</v>
      </c>
      <c r="S316" s="102">
        <f t="shared" si="29"/>
        <v>1.0145240972231266</v>
      </c>
      <c r="T316" s="103">
        <f t="shared" si="30"/>
        <v>0.96133176622982819</v>
      </c>
      <c r="U316" s="104">
        <f t="shared" si="34"/>
        <v>5.3192330993298453E-2</v>
      </c>
      <c r="V316" s="103">
        <f t="shared" si="31"/>
        <v>47.765550713229459</v>
      </c>
      <c r="W316" s="105">
        <f t="shared" si="32"/>
        <v>331.52308143534174</v>
      </c>
    </row>
    <row r="317" spans="17:23" x14ac:dyDescent="0.2">
      <c r="Q317" s="65" t="str">
        <f t="shared" si="33"/>
        <v/>
      </c>
      <c r="R317" s="99">
        <f t="shared" si="35"/>
        <v>156</v>
      </c>
      <c r="S317" s="102">
        <f t="shared" si="29"/>
        <v>1.0145948015356114</v>
      </c>
      <c r="T317" s="103">
        <f t="shared" si="30"/>
        <v>0.964274761364185</v>
      </c>
      <c r="U317" s="104">
        <f t="shared" si="34"/>
        <v>5.0320040171426439E-2</v>
      </c>
      <c r="V317" s="103">
        <f t="shared" si="31"/>
        <v>54.298047190037323</v>
      </c>
      <c r="W317" s="105">
        <f t="shared" si="32"/>
        <v>337.61845599408844</v>
      </c>
    </row>
    <row r="318" spans="17:23" x14ac:dyDescent="0.2">
      <c r="Q318" s="65" t="str">
        <f t="shared" si="33"/>
        <v/>
      </c>
      <c r="R318" s="99">
        <f t="shared" si="35"/>
        <v>156.5</v>
      </c>
      <c r="S318" s="102">
        <f t="shared" si="29"/>
        <v>1.0146644261765652</v>
      </c>
      <c r="T318" s="103">
        <f t="shared" si="30"/>
        <v>0.96783602804184155</v>
      </c>
      <c r="U318" s="104">
        <f t="shared" si="34"/>
        <v>4.6828398134723614E-2</v>
      </c>
      <c r="V318" s="103">
        <f t="shared" si="31"/>
        <v>60.830543666859739</v>
      </c>
      <c r="W318" s="105">
        <f t="shared" si="32"/>
        <v>343.71383055284969</v>
      </c>
    </row>
    <row r="319" spans="17:23" x14ac:dyDescent="0.2">
      <c r="Q319" s="65" t="str">
        <f t="shared" si="33"/>
        <v/>
      </c>
      <c r="R319" s="99">
        <f t="shared" si="35"/>
        <v>157</v>
      </c>
      <c r="S319" s="102">
        <f t="shared" si="29"/>
        <v>1.0147329659954047</v>
      </c>
      <c r="T319" s="103">
        <f t="shared" si="30"/>
        <v>0.9719871025590141</v>
      </c>
      <c r="U319" s="104">
        <f t="shared" si="34"/>
        <v>4.2745863436390641E-2</v>
      </c>
      <c r="V319" s="103">
        <f t="shared" si="31"/>
        <v>67.363040143667604</v>
      </c>
      <c r="W319" s="105">
        <f t="shared" si="32"/>
        <v>349.80920511159638</v>
      </c>
    </row>
    <row r="320" spans="17:23" x14ac:dyDescent="0.2">
      <c r="Q320" s="65" t="str">
        <f t="shared" si="33"/>
        <v/>
      </c>
      <c r="R320" s="99">
        <f t="shared" si="35"/>
        <v>157.5</v>
      </c>
      <c r="S320" s="102">
        <f t="shared" si="29"/>
        <v>1.014800415921798</v>
      </c>
      <c r="T320" s="103">
        <f t="shared" si="30"/>
        <v>0.97668403516903957</v>
      </c>
      <c r="U320" s="104">
        <f t="shared" si="34"/>
        <v>3.8116380752758472E-2</v>
      </c>
      <c r="V320" s="103">
        <f t="shared" si="31"/>
        <v>73.89553662049002</v>
      </c>
      <c r="W320" s="105">
        <f t="shared" si="32"/>
        <v>355.90457967034308</v>
      </c>
    </row>
    <row r="321" spans="17:23" x14ac:dyDescent="0.2">
      <c r="Q321" s="65" t="str">
        <f t="shared" si="33"/>
        <v/>
      </c>
      <c r="R321" s="99">
        <f t="shared" si="35"/>
        <v>158</v>
      </c>
      <c r="S321" s="102">
        <f t="shared" si="29"/>
        <v>1.0148667709660393</v>
      </c>
      <c r="T321" s="103">
        <f t="shared" si="30"/>
        <v>0.98186746939070835</v>
      </c>
      <c r="U321" s="104">
        <f t="shared" si="34"/>
        <v>3.299930157533093E-2</v>
      </c>
      <c r="V321" s="103">
        <f t="shared" si="31"/>
        <v>80.428033097297885</v>
      </c>
      <c r="W321" s="105">
        <f t="shared" si="32"/>
        <v>1.9999542290897807</v>
      </c>
    </row>
    <row r="322" spans="17:23" x14ac:dyDescent="0.2">
      <c r="Q322" s="65" t="str">
        <f t="shared" si="33"/>
        <v/>
      </c>
      <c r="R322" s="99">
        <f t="shared" si="35"/>
        <v>158.5</v>
      </c>
      <c r="S322" s="102">
        <f t="shared" si="29"/>
        <v>1.0149320262194181</v>
      </c>
      <c r="T322" s="103">
        <f t="shared" si="30"/>
        <v>0.98746328309326081</v>
      </c>
      <c r="U322" s="104">
        <f t="shared" si="34"/>
        <v>2.7468743126157324E-2</v>
      </c>
      <c r="V322" s="103">
        <f t="shared" si="31"/>
        <v>86.960529574120301</v>
      </c>
      <c r="W322" s="105">
        <f t="shared" si="32"/>
        <v>8.0953287878510309</v>
      </c>
    </row>
    <row r="323" spans="17:23" x14ac:dyDescent="0.2">
      <c r="Q323" s="65" t="str">
        <f t="shared" si="33"/>
        <v/>
      </c>
      <c r="R323" s="99">
        <f t="shared" si="35"/>
        <v>159</v>
      </c>
      <c r="S323" s="102">
        <f t="shared" si="29"/>
        <v>1.0149961768545828</v>
      </c>
      <c r="T323" s="103">
        <f t="shared" si="30"/>
        <v>0.99338378711221198</v>
      </c>
      <c r="U323" s="104">
        <f t="shared" si="34"/>
        <v>2.1612389742370786E-2</v>
      </c>
      <c r="V323" s="103">
        <f t="shared" si="31"/>
        <v>93.493026050928165</v>
      </c>
      <c r="W323" s="105">
        <f t="shared" si="32"/>
        <v>14.190703346597729</v>
      </c>
    </row>
    <row r="324" spans="17:23" x14ac:dyDescent="0.2">
      <c r="Q324" s="65" t="str">
        <f t="shared" si="33"/>
        <v/>
      </c>
      <c r="R324" s="99">
        <f t="shared" si="35"/>
        <v>159.5</v>
      </c>
      <c r="S324" s="102">
        <f t="shared" si="29"/>
        <v>1.0150592181258977</v>
      </c>
      <c r="T324" s="103">
        <f t="shared" si="30"/>
        <v>0.99952945426824669</v>
      </c>
      <c r="U324" s="104">
        <f t="shared" si="34"/>
        <v>1.5529763857651036E-2</v>
      </c>
      <c r="V324" s="103">
        <f t="shared" si="31"/>
        <v>100.02552252775058</v>
      </c>
      <c r="W324" s="105">
        <f t="shared" si="32"/>
        <v>20.286077905344428</v>
      </c>
    </row>
    <row r="325" spans="17:23" x14ac:dyDescent="0.2">
      <c r="Q325" s="65" t="str">
        <f t="shared" si="33"/>
        <v/>
      </c>
      <c r="R325" s="99">
        <f t="shared" si="35"/>
        <v>160</v>
      </c>
      <c r="S325" s="102">
        <f t="shared" ref="S325:S388" si="36">1-0.01672*COS($W$2*0.9856*(R325+1-4))</f>
        <v>1.0151211453697935</v>
      </c>
      <c r="T325" s="103">
        <f t="shared" ref="T325:T388" si="37">(385000.5584-20905.355*COS($W$2*V325)-3699.1109*COS($W$2*(2*W325-V325))-2955.9676*COS($W$2*2*W325)-569.9251*COS($W$2*2*V325)+246.1585*COS($W$2*(2*W325-2*V325)))/385000.5584</f>
        <v>1.0057911297426512</v>
      </c>
      <c r="U325" s="104">
        <f t="shared" si="34"/>
        <v>9.3300156271423074E-3</v>
      </c>
      <c r="V325" s="103">
        <f t="shared" ref="V325:V388" si="38">MOD(134.96341138+13.06499295363*($C$9+R325),360)</f>
        <v>106.55801900455845</v>
      </c>
      <c r="W325" s="105">
        <f t="shared" ref="W325:W388" si="39">MOD(297.8502042+12.190749117502*($C$9+R325),360)</f>
        <v>26.381452464105678</v>
      </c>
    </row>
    <row r="326" spans="17:23" x14ac:dyDescent="0.2">
      <c r="Q326" s="65" t="str">
        <f t="shared" ref="Q326:Q389" si="40">IF(AND(T326&lt;T325,T326&lt;T327),"Perigee",IF(AND(T326&gt;T325,T326&gt;T327),"Apogee",""))</f>
        <v/>
      </c>
      <c r="R326" s="99">
        <f t="shared" si="35"/>
        <v>160.5</v>
      </c>
      <c r="S326" s="102">
        <f t="shared" si="36"/>
        <v>1.0151819540051126</v>
      </c>
      <c r="T326" s="103">
        <f t="shared" si="37"/>
        <v>1.0120526537231052</v>
      </c>
      <c r="U326" s="104">
        <f t="shared" ref="U326:U389" si="41">S326-T326</f>
        <v>3.1293002820074189E-3</v>
      </c>
      <c r="V326" s="103">
        <f t="shared" si="38"/>
        <v>113.09051548138086</v>
      </c>
      <c r="W326" s="105">
        <f t="shared" si="39"/>
        <v>32.476827022852376</v>
      </c>
    </row>
    <row r="327" spans="17:23" x14ac:dyDescent="0.2">
      <c r="Q327" s="65" t="str">
        <f t="shared" si="40"/>
        <v/>
      </c>
      <c r="R327" s="99">
        <f t="shared" ref="R327:R390" si="42">R326+0.5</f>
        <v>161</v>
      </c>
      <c r="S327" s="102">
        <f t="shared" si="36"/>
        <v>1.0152416395334489</v>
      </c>
      <c r="T327" s="103">
        <f t="shared" si="37"/>
        <v>1.0181938098992571</v>
      </c>
      <c r="U327" s="104">
        <f t="shared" si="41"/>
        <v>-2.9521703658081933E-3</v>
      </c>
      <c r="V327" s="103">
        <f t="shared" si="38"/>
        <v>119.62301195818873</v>
      </c>
      <c r="W327" s="105">
        <f t="shared" si="39"/>
        <v>38.572201581599074</v>
      </c>
    </row>
    <row r="328" spans="17:23" x14ac:dyDescent="0.2">
      <c r="Q328" s="65" t="str">
        <f t="shared" si="40"/>
        <v/>
      </c>
      <c r="R328" s="99">
        <f t="shared" si="42"/>
        <v>161.5</v>
      </c>
      <c r="S328" s="102">
        <f t="shared" si="36"/>
        <v>1.0153001975394789</v>
      </c>
      <c r="T328" s="103">
        <f t="shared" si="37"/>
        <v>1.0240934994750812</v>
      </c>
      <c r="U328" s="104">
        <f t="shared" si="41"/>
        <v>-8.793301935602349E-3</v>
      </c>
      <c r="V328" s="103">
        <f t="shared" si="38"/>
        <v>126.15550843501114</v>
      </c>
      <c r="W328" s="105">
        <f t="shared" si="39"/>
        <v>44.667576140360325</v>
      </c>
    </row>
    <row r="329" spans="17:23" x14ac:dyDescent="0.2">
      <c r="Q329" s="65" t="str">
        <f t="shared" si="40"/>
        <v/>
      </c>
      <c r="R329" s="99">
        <f t="shared" si="42"/>
        <v>162</v>
      </c>
      <c r="S329" s="102">
        <f t="shared" si="36"/>
        <v>1.0153576236912893</v>
      </c>
      <c r="T329" s="103">
        <f t="shared" si="37"/>
        <v>1.0296330304386636</v>
      </c>
      <c r="U329" s="104">
        <f t="shared" si="41"/>
        <v>-1.4275406747374264E-2</v>
      </c>
      <c r="V329" s="103">
        <f t="shared" si="38"/>
        <v>132.68800491181901</v>
      </c>
      <c r="W329" s="105">
        <f t="shared" si="39"/>
        <v>50.762950699107023</v>
      </c>
    </row>
    <row r="330" spans="17:23" x14ac:dyDescent="0.2">
      <c r="Q330" s="65" t="str">
        <f t="shared" si="40"/>
        <v/>
      </c>
      <c r="R330" s="99">
        <f t="shared" si="42"/>
        <v>162.5</v>
      </c>
      <c r="S330" s="102">
        <f t="shared" si="36"/>
        <v>1.0154139137406981</v>
      </c>
      <c r="T330" s="103">
        <f t="shared" si="37"/>
        <v>1.0346994062941339</v>
      </c>
      <c r="U330" s="104">
        <f t="shared" si="41"/>
        <v>-1.9285492553435812E-2</v>
      </c>
      <c r="V330" s="103">
        <f t="shared" si="38"/>
        <v>139.22050138864142</v>
      </c>
      <c r="W330" s="105">
        <f t="shared" si="39"/>
        <v>56.858325257853721</v>
      </c>
    </row>
    <row r="331" spans="17:23" x14ac:dyDescent="0.2">
      <c r="Q331" s="65" t="str">
        <f t="shared" si="40"/>
        <v/>
      </c>
      <c r="R331" s="99">
        <f t="shared" si="42"/>
        <v>163</v>
      </c>
      <c r="S331" s="102">
        <f t="shared" si="36"/>
        <v>1.015469063523567</v>
      </c>
      <c r="T331" s="103">
        <f t="shared" si="37"/>
        <v>1.039188497529278</v>
      </c>
      <c r="U331" s="104">
        <f t="shared" si="41"/>
        <v>-2.3719434005710971E-2</v>
      </c>
      <c r="V331" s="103">
        <f t="shared" si="38"/>
        <v>145.75299786544929</v>
      </c>
      <c r="W331" s="105">
        <f t="shared" si="39"/>
        <v>62.95369981660042</v>
      </c>
    </row>
    <row r="332" spans="17:23" x14ac:dyDescent="0.2">
      <c r="Q332" s="65" t="str">
        <f t="shared" si="40"/>
        <v/>
      </c>
      <c r="R332" s="99">
        <f t="shared" si="42"/>
        <v>163.5</v>
      </c>
      <c r="S332" s="102">
        <f t="shared" si="36"/>
        <v>1.0155230689601114</v>
      </c>
      <c r="T332" s="103">
        <f t="shared" si="37"/>
        <v>1.0430079827972669</v>
      </c>
      <c r="U332" s="104">
        <f t="shared" si="41"/>
        <v>-2.7484913837155567E-2</v>
      </c>
      <c r="V332" s="103">
        <f t="shared" si="38"/>
        <v>152.2854943422717</v>
      </c>
      <c r="W332" s="105">
        <f t="shared" si="39"/>
        <v>69.04907437536167</v>
      </c>
    </row>
    <row r="333" spans="17:23" x14ac:dyDescent="0.2">
      <c r="Q333" s="65" t="str">
        <f t="shared" si="40"/>
        <v/>
      </c>
      <c r="R333" s="99">
        <f t="shared" si="42"/>
        <v>164</v>
      </c>
      <c r="S333" s="102">
        <f t="shared" si="36"/>
        <v>1.0155759260552011</v>
      </c>
      <c r="T333" s="103">
        <f t="shared" si="37"/>
        <v>1.046079954966995</v>
      </c>
      <c r="U333" s="104">
        <f t="shared" si="41"/>
        <v>-3.0504028911793934E-2</v>
      </c>
      <c r="V333" s="103">
        <f t="shared" si="38"/>
        <v>158.81799081907957</v>
      </c>
      <c r="W333" s="105">
        <f t="shared" si="39"/>
        <v>75.144448934108368</v>
      </c>
    </row>
    <row r="334" spans="17:23" x14ac:dyDescent="0.2">
      <c r="Q334" s="65" t="str">
        <f t="shared" si="40"/>
        <v/>
      </c>
      <c r="R334" s="99">
        <f t="shared" si="42"/>
        <v>164.5</v>
      </c>
      <c r="S334" s="102">
        <f t="shared" si="36"/>
        <v>1.015627630898656</v>
      </c>
      <c r="T334" s="103">
        <f t="shared" si="37"/>
        <v>1.0483430995030323</v>
      </c>
      <c r="U334" s="104">
        <f t="shared" si="41"/>
        <v>-3.2715468604376241E-2</v>
      </c>
      <c r="V334" s="103">
        <f t="shared" si="38"/>
        <v>165.35048729590198</v>
      </c>
      <c r="W334" s="105">
        <f t="shared" si="39"/>
        <v>81.239823492855066</v>
      </c>
    </row>
    <row r="335" spans="17:23" x14ac:dyDescent="0.2">
      <c r="Q335" s="65" t="str">
        <f t="shared" si="40"/>
        <v/>
      </c>
      <c r="R335" s="99">
        <f t="shared" si="42"/>
        <v>165</v>
      </c>
      <c r="S335" s="102">
        <f t="shared" si="36"/>
        <v>1.0156781796655359</v>
      </c>
      <c r="T335" s="103">
        <f t="shared" si="37"/>
        <v>1.0497543685608606</v>
      </c>
      <c r="U335" s="104">
        <f t="shared" si="41"/>
        <v>-3.4076188895324711E-2</v>
      </c>
      <c r="V335" s="103">
        <f t="shared" si="38"/>
        <v>171.88298377270985</v>
      </c>
      <c r="W335" s="105">
        <f t="shared" si="39"/>
        <v>87.335198051616317</v>
      </c>
    </row>
    <row r="336" spans="17:23" x14ac:dyDescent="0.2">
      <c r="Q336" s="65" t="str">
        <f t="shared" si="40"/>
        <v>Apogee</v>
      </c>
      <c r="R336" s="99">
        <f t="shared" si="42"/>
        <v>165.5</v>
      </c>
      <c r="S336" s="102">
        <f t="shared" si="36"/>
        <v>1.0157275686164224</v>
      </c>
      <c r="T336" s="103">
        <f t="shared" si="37"/>
        <v>1.0502900930739361</v>
      </c>
      <c r="U336" s="104">
        <f t="shared" si="41"/>
        <v>-3.4562524457513621E-2</v>
      </c>
      <c r="V336" s="103">
        <f t="shared" si="38"/>
        <v>178.41548024953227</v>
      </c>
      <c r="W336" s="105">
        <f t="shared" si="39"/>
        <v>93.430572610363015</v>
      </c>
    </row>
    <row r="337" spans="17:23" x14ac:dyDescent="0.2">
      <c r="Q337" s="65" t="str">
        <f t="shared" si="40"/>
        <v/>
      </c>
      <c r="R337" s="99">
        <f t="shared" si="42"/>
        <v>166</v>
      </c>
      <c r="S337" s="102">
        <f t="shared" si="36"/>
        <v>1.0157757940976966</v>
      </c>
      <c r="T337" s="103">
        <f t="shared" si="37"/>
        <v>1.0499464961936593</v>
      </c>
      <c r="U337" s="104">
        <f t="shared" si="41"/>
        <v>-3.4170702095962735E-2</v>
      </c>
      <c r="V337" s="103">
        <f t="shared" si="38"/>
        <v>184.94797672634013</v>
      </c>
      <c r="W337" s="105">
        <f t="shared" si="39"/>
        <v>99.525947169109713</v>
      </c>
    </row>
    <row r="338" spans="17:23" x14ac:dyDescent="0.2">
      <c r="Q338" s="65" t="str">
        <f t="shared" si="40"/>
        <v/>
      </c>
      <c r="R338" s="99">
        <f t="shared" si="42"/>
        <v>166.5</v>
      </c>
      <c r="S338" s="102">
        <f t="shared" si="36"/>
        <v>1.0158228525418087</v>
      </c>
      <c r="T338" s="103">
        <f t="shared" si="37"/>
        <v>1.0487395938674873</v>
      </c>
      <c r="U338" s="104">
        <f t="shared" si="41"/>
        <v>-3.2916741325678567E-2</v>
      </c>
      <c r="V338" s="103">
        <f t="shared" si="38"/>
        <v>191.48047320316255</v>
      </c>
      <c r="W338" s="105">
        <f t="shared" si="39"/>
        <v>105.62132172785641</v>
      </c>
    </row>
    <row r="339" spans="17:23" x14ac:dyDescent="0.2">
      <c r="Q339" s="65" t="str">
        <f t="shared" si="40"/>
        <v/>
      </c>
      <c r="R339" s="99">
        <f t="shared" si="42"/>
        <v>167</v>
      </c>
      <c r="S339" s="102">
        <f t="shared" si="36"/>
        <v>1.0158687404675428</v>
      </c>
      <c r="T339" s="103">
        <f t="shared" si="37"/>
        <v>1.0467044911989061</v>
      </c>
      <c r="U339" s="104">
        <f t="shared" si="41"/>
        <v>-3.0835750731363243E-2</v>
      </c>
      <c r="V339" s="103">
        <f t="shared" si="38"/>
        <v>198.01296967997041</v>
      </c>
      <c r="W339" s="105">
        <f t="shared" si="39"/>
        <v>111.71669628661766</v>
      </c>
    </row>
    <row r="340" spans="17:23" x14ac:dyDescent="0.2">
      <c r="Q340" s="65" t="str">
        <f t="shared" si="40"/>
        <v/>
      </c>
      <c r="R340" s="99">
        <f t="shared" si="42"/>
        <v>167.5</v>
      </c>
      <c r="S340" s="102">
        <f t="shared" si="36"/>
        <v>1.0159134544802728</v>
      </c>
      <c r="T340" s="103">
        <f t="shared" si="37"/>
        <v>1.043894105609313</v>
      </c>
      <c r="U340" s="104">
        <f t="shared" si="41"/>
        <v>-2.7980651129040135E-2</v>
      </c>
      <c r="V340" s="103">
        <f t="shared" si="38"/>
        <v>204.54546615679283</v>
      </c>
      <c r="W340" s="105">
        <f t="shared" si="39"/>
        <v>117.81207084536436</v>
      </c>
    </row>
    <row r="341" spans="17:23" x14ac:dyDescent="0.2">
      <c r="Q341" s="65" t="str">
        <f t="shared" si="40"/>
        <v/>
      </c>
      <c r="R341" s="99">
        <f t="shared" si="42"/>
        <v>168</v>
      </c>
      <c r="S341" s="102">
        <f t="shared" si="36"/>
        <v>1.0159569912722151</v>
      </c>
      <c r="T341" s="103">
        <f t="shared" si="37"/>
        <v>1.0403773688242941</v>
      </c>
      <c r="U341" s="104">
        <f t="shared" si="41"/>
        <v>-2.4420377552079042E-2</v>
      </c>
      <c r="V341" s="103">
        <f t="shared" si="38"/>
        <v>211.07796263360069</v>
      </c>
      <c r="W341" s="105">
        <f t="shared" si="39"/>
        <v>123.90744540411106</v>
      </c>
    </row>
    <row r="342" spans="17:23" x14ac:dyDescent="0.2">
      <c r="Q342" s="65" t="str">
        <f t="shared" si="40"/>
        <v/>
      </c>
      <c r="R342" s="99">
        <f t="shared" si="42"/>
        <v>168.5</v>
      </c>
      <c r="S342" s="102">
        <f t="shared" si="36"/>
        <v>1.0159993476226727</v>
      </c>
      <c r="T342" s="103">
        <f t="shared" si="37"/>
        <v>1.0362369785040284</v>
      </c>
      <c r="U342" s="104">
        <f t="shared" si="41"/>
        <v>-2.0237630881355662E-2</v>
      </c>
      <c r="V342" s="103">
        <f t="shared" si="38"/>
        <v>217.61045911042311</v>
      </c>
      <c r="W342" s="105">
        <f t="shared" si="39"/>
        <v>130.00281996287231</v>
      </c>
    </row>
    <row r="343" spans="17:23" x14ac:dyDescent="0.2">
      <c r="Q343" s="65" t="str">
        <f t="shared" si="40"/>
        <v/>
      </c>
      <c r="R343" s="99">
        <f t="shared" si="42"/>
        <v>169</v>
      </c>
      <c r="S343" s="102">
        <f t="shared" si="36"/>
        <v>1.0160405203982734</v>
      </c>
      <c r="T343" s="103">
        <f t="shared" si="37"/>
        <v>1.0315667861936435</v>
      </c>
      <c r="U343" s="104">
        <f t="shared" si="41"/>
        <v>-1.5526265795370087E-2</v>
      </c>
      <c r="V343" s="103">
        <f t="shared" si="38"/>
        <v>224.14295558723097</v>
      </c>
      <c r="W343" s="105">
        <f t="shared" si="39"/>
        <v>136.09819452161901</v>
      </c>
    </row>
    <row r="344" spans="17:23" x14ac:dyDescent="0.2">
      <c r="Q344" s="65" t="str">
        <f t="shared" si="40"/>
        <v/>
      </c>
      <c r="R344" s="99">
        <f t="shared" si="42"/>
        <v>169.5</v>
      </c>
      <c r="S344" s="102">
        <f t="shared" si="36"/>
        <v>1.0160805065532017</v>
      </c>
      <c r="T344" s="103">
        <f t="shared" si="37"/>
        <v>1.0264689205697628</v>
      </c>
      <c r="U344" s="104">
        <f t="shared" si="41"/>
        <v>-1.0388414016561098E-2</v>
      </c>
      <c r="V344" s="103">
        <f t="shared" si="38"/>
        <v>230.67545206405339</v>
      </c>
      <c r="W344" s="105">
        <f t="shared" si="39"/>
        <v>142.19356908036571</v>
      </c>
    </row>
    <row r="345" spans="17:23" x14ac:dyDescent="0.2">
      <c r="Q345" s="65" t="str">
        <f t="shared" si="40"/>
        <v/>
      </c>
      <c r="R345" s="99">
        <f t="shared" si="42"/>
        <v>170</v>
      </c>
      <c r="S345" s="102">
        <f t="shared" si="36"/>
        <v>1.0161193031294238</v>
      </c>
      <c r="T345" s="103">
        <f t="shared" si="37"/>
        <v>1.0210507532400124</v>
      </c>
      <c r="U345" s="104">
        <f t="shared" si="41"/>
        <v>-4.9314501105885977E-3</v>
      </c>
      <c r="V345" s="103">
        <f t="shared" si="38"/>
        <v>237.20794854086125</v>
      </c>
      <c r="W345" s="105">
        <f t="shared" si="39"/>
        <v>148.28894363912696</v>
      </c>
    </row>
    <row r="346" spans="17:23" x14ac:dyDescent="0.2">
      <c r="Q346" s="65" t="str">
        <f t="shared" si="40"/>
        <v/>
      </c>
      <c r="R346" s="99">
        <f t="shared" si="42"/>
        <v>170.5</v>
      </c>
      <c r="S346" s="102">
        <f t="shared" si="36"/>
        <v>1.0161569072569068</v>
      </c>
      <c r="T346" s="103">
        <f t="shared" si="37"/>
        <v>1.0154218183105663</v>
      </c>
      <c r="U346" s="104">
        <f t="shared" si="41"/>
        <v>7.350889463404453E-4</v>
      </c>
      <c r="V346" s="103">
        <f t="shared" si="38"/>
        <v>243.74044501768367</v>
      </c>
      <c r="W346" s="105">
        <f t="shared" si="39"/>
        <v>154.38431819787365</v>
      </c>
    </row>
    <row r="347" spans="17:23" x14ac:dyDescent="0.2">
      <c r="Q347" s="65" t="str">
        <f t="shared" si="40"/>
        <v/>
      </c>
      <c r="R347" s="99">
        <f t="shared" si="42"/>
        <v>171</v>
      </c>
      <c r="S347" s="102">
        <f t="shared" si="36"/>
        <v>1.0161933161538315</v>
      </c>
      <c r="T347" s="103">
        <f t="shared" si="37"/>
        <v>1.0096907964518933</v>
      </c>
      <c r="U347" s="104">
        <f t="shared" si="41"/>
        <v>6.5025197019381586E-3</v>
      </c>
      <c r="V347" s="103">
        <f t="shared" si="38"/>
        <v>250.27294149449153</v>
      </c>
      <c r="W347" s="105">
        <f t="shared" si="39"/>
        <v>160.47969275662035</v>
      </c>
    </row>
    <row r="348" spans="17:23" x14ac:dyDescent="0.2">
      <c r="Q348" s="65" t="str">
        <f t="shared" si="40"/>
        <v/>
      </c>
      <c r="R348" s="99">
        <f t="shared" si="42"/>
        <v>171.5</v>
      </c>
      <c r="S348" s="102">
        <f t="shared" si="36"/>
        <v>1.016228527126797</v>
      </c>
      <c r="T348" s="103">
        <f t="shared" si="37"/>
        <v>1.0039626693194978</v>
      </c>
      <c r="U348" s="104">
        <f t="shared" si="41"/>
        <v>1.2265857807299163E-2</v>
      </c>
      <c r="V348" s="103">
        <f t="shared" si="38"/>
        <v>256.80543797131395</v>
      </c>
      <c r="W348" s="105">
        <f t="shared" si="39"/>
        <v>166.57506731536705</v>
      </c>
    </row>
    <row r="349" spans="17:23" x14ac:dyDescent="0.2">
      <c r="Q349" s="65" t="str">
        <f t="shared" si="40"/>
        <v/>
      </c>
      <c r="R349" s="99">
        <f t="shared" si="42"/>
        <v>172</v>
      </c>
      <c r="S349" s="102">
        <f t="shared" si="36"/>
        <v>1.0162625375710204</v>
      </c>
      <c r="T349" s="103">
        <f t="shared" si="37"/>
        <v>0.99833614116312619</v>
      </c>
      <c r="U349" s="104">
        <f t="shared" si="41"/>
        <v>1.7926396407894174E-2</v>
      </c>
      <c r="V349" s="103">
        <f t="shared" si="38"/>
        <v>263.33793444812181</v>
      </c>
      <c r="W349" s="105">
        <f t="shared" si="39"/>
        <v>172.6704418741283</v>
      </c>
    </row>
    <row r="350" spans="17:23" x14ac:dyDescent="0.2">
      <c r="Q350" s="65" t="str">
        <f t="shared" si="40"/>
        <v/>
      </c>
      <c r="R350" s="99">
        <f t="shared" si="42"/>
        <v>172.5</v>
      </c>
      <c r="S350" s="102">
        <f t="shared" si="36"/>
        <v>1.0162953449705303</v>
      </c>
      <c r="T350" s="103">
        <f t="shared" si="37"/>
        <v>0.99290141168416024</v>
      </c>
      <c r="U350" s="104">
        <f t="shared" si="41"/>
        <v>2.3393933286370072E-2</v>
      </c>
      <c r="V350" s="103">
        <f t="shared" si="38"/>
        <v>269.87043092494423</v>
      </c>
      <c r="W350" s="105">
        <f t="shared" si="39"/>
        <v>178.765816432875</v>
      </c>
    </row>
    <row r="351" spans="17:23" x14ac:dyDescent="0.2">
      <c r="Q351" s="65" t="str">
        <f t="shared" si="40"/>
        <v/>
      </c>
      <c r="R351" s="99">
        <f t="shared" si="42"/>
        <v>173</v>
      </c>
      <c r="S351" s="102">
        <f t="shared" si="36"/>
        <v>1.0163269468983516</v>
      </c>
      <c r="T351" s="103">
        <f t="shared" si="37"/>
        <v>0.98773836823403871</v>
      </c>
      <c r="U351" s="104">
        <f t="shared" si="41"/>
        <v>2.8588578664312858E-2</v>
      </c>
      <c r="V351" s="103">
        <f t="shared" si="38"/>
        <v>276.40292740175209</v>
      </c>
      <c r="W351" s="105">
        <f t="shared" si="39"/>
        <v>184.8611909916217</v>
      </c>
    </row>
    <row r="352" spans="17:23" x14ac:dyDescent="0.2">
      <c r="Q352" s="65" t="str">
        <f t="shared" si="40"/>
        <v/>
      </c>
      <c r="R352" s="99">
        <f t="shared" si="42"/>
        <v>173.5</v>
      </c>
      <c r="S352" s="102">
        <f t="shared" si="36"/>
        <v>1.0163573410166864</v>
      </c>
      <c r="T352" s="103">
        <f t="shared" si="37"/>
        <v>0.98291524696350208</v>
      </c>
      <c r="U352" s="104">
        <f t="shared" si="41"/>
        <v>3.3442094053184324E-2</v>
      </c>
      <c r="V352" s="103">
        <f t="shared" si="38"/>
        <v>282.93542387857451</v>
      </c>
      <c r="W352" s="105">
        <f t="shared" si="39"/>
        <v>190.95656555038295</v>
      </c>
    </row>
    <row r="353" spans="17:23" x14ac:dyDescent="0.2">
      <c r="Q353" s="65" t="str">
        <f t="shared" si="40"/>
        <v/>
      </c>
      <c r="R353" s="99">
        <f t="shared" si="42"/>
        <v>174</v>
      </c>
      <c r="S353" s="102">
        <f t="shared" si="36"/>
        <v>1.0163865250770856</v>
      </c>
      <c r="T353" s="103">
        <f t="shared" si="37"/>
        <v>0.97848779231816141</v>
      </c>
      <c r="U353" s="104">
        <f t="shared" si="41"/>
        <v>3.7898732758924192E-2</v>
      </c>
      <c r="V353" s="103">
        <f t="shared" si="38"/>
        <v>289.46792035538238</v>
      </c>
      <c r="W353" s="105">
        <f t="shared" si="39"/>
        <v>197.05194010912965</v>
      </c>
    </row>
    <row r="354" spans="17:23" x14ac:dyDescent="0.2">
      <c r="Q354" s="65" t="str">
        <f t="shared" si="40"/>
        <v/>
      </c>
      <c r="R354" s="99">
        <f t="shared" si="42"/>
        <v>174.5</v>
      </c>
      <c r="S354" s="102">
        <f t="shared" si="36"/>
        <v>1.0164144969206161</v>
      </c>
      <c r="T354" s="103">
        <f t="shared" si="37"/>
        <v>0.97449892317411624</v>
      </c>
      <c r="U354" s="104">
        <f t="shared" si="41"/>
        <v>4.1915573746499901E-2</v>
      </c>
      <c r="V354" s="103">
        <f t="shared" si="38"/>
        <v>296.00041683220479</v>
      </c>
      <c r="W354" s="105">
        <f t="shared" si="39"/>
        <v>203.14731466787634</v>
      </c>
    </row>
    <row r="355" spans="17:23" x14ac:dyDescent="0.2">
      <c r="Q355" s="65" t="str">
        <f t="shared" si="40"/>
        <v/>
      </c>
      <c r="R355" s="99">
        <f t="shared" si="42"/>
        <v>175</v>
      </c>
      <c r="S355" s="102">
        <f t="shared" si="36"/>
        <v>1.0164412544780208</v>
      </c>
      <c r="T355" s="103">
        <f t="shared" si="37"/>
        <v>0.9709788928026104</v>
      </c>
      <c r="U355" s="104">
        <f t="shared" si="41"/>
        <v>4.5462361675410401E-2</v>
      </c>
      <c r="V355" s="103">
        <f t="shared" si="38"/>
        <v>302.53291330901266</v>
      </c>
      <c r="W355" s="105">
        <f t="shared" si="39"/>
        <v>209.24268922663759</v>
      </c>
    </row>
    <row r="356" spans="17:23" x14ac:dyDescent="0.2">
      <c r="Q356" s="65" t="str">
        <f t="shared" si="40"/>
        <v/>
      </c>
      <c r="R356" s="99">
        <f t="shared" si="42"/>
        <v>175.5</v>
      </c>
      <c r="S356" s="102">
        <f t="shared" si="36"/>
        <v>1.0164667957698703</v>
      </c>
      <c r="T356" s="103">
        <f t="shared" si="37"/>
        <v>0.96794590961883642</v>
      </c>
      <c r="U356" s="104">
        <f t="shared" si="41"/>
        <v>4.8520886151033893E-2</v>
      </c>
      <c r="V356" s="103">
        <f t="shared" si="38"/>
        <v>309.06540978583507</v>
      </c>
      <c r="W356" s="105">
        <f t="shared" si="39"/>
        <v>215.33806378538429</v>
      </c>
    </row>
    <row r="357" spans="17:23" x14ac:dyDescent="0.2">
      <c r="Q357" s="65" t="str">
        <f t="shared" si="40"/>
        <v/>
      </c>
      <c r="R357" s="99">
        <f t="shared" si="42"/>
        <v>176</v>
      </c>
      <c r="S357" s="102">
        <f t="shared" si="36"/>
        <v>1.0164911189067107</v>
      </c>
      <c r="T357" s="103">
        <f t="shared" si="37"/>
        <v>0.96540716714866881</v>
      </c>
      <c r="U357" s="104">
        <f t="shared" si="41"/>
        <v>5.1083951758041923E-2</v>
      </c>
      <c r="V357" s="103">
        <f t="shared" si="38"/>
        <v>315.59790626264294</v>
      </c>
      <c r="W357" s="105">
        <f t="shared" si="39"/>
        <v>221.43343834413099</v>
      </c>
    </row>
    <row r="358" spans="17:23" x14ac:dyDescent="0.2">
      <c r="Q358" s="65" t="str">
        <f t="shared" si="40"/>
        <v/>
      </c>
      <c r="R358" s="99">
        <f t="shared" si="42"/>
        <v>176.5</v>
      </c>
      <c r="S358" s="102">
        <f t="shared" si="36"/>
        <v>1.0165142220892029</v>
      </c>
      <c r="T358" s="103">
        <f t="shared" si="37"/>
        <v>0.96336021559856222</v>
      </c>
      <c r="U358" s="104">
        <f t="shared" si="41"/>
        <v>5.3154006490640726E-2</v>
      </c>
      <c r="V358" s="103">
        <f t="shared" si="38"/>
        <v>322.13040273946535</v>
      </c>
      <c r="W358" s="105">
        <f t="shared" si="39"/>
        <v>227.52881290287769</v>
      </c>
    </row>
    <row r="359" spans="17:23" x14ac:dyDescent="0.2">
      <c r="Q359" s="65" t="str">
        <f t="shared" si="40"/>
        <v/>
      </c>
      <c r="R359" s="99">
        <f t="shared" si="42"/>
        <v>177</v>
      </c>
      <c r="S359" s="102">
        <f t="shared" si="36"/>
        <v>1.0165361036082559</v>
      </c>
      <c r="T359" s="103">
        <f t="shared" si="37"/>
        <v>0.961794594502141</v>
      </c>
      <c r="U359" s="104">
        <f t="shared" si="41"/>
        <v>5.4741509106114861E-2</v>
      </c>
      <c r="V359" s="103">
        <f t="shared" si="38"/>
        <v>328.66289921627322</v>
      </c>
      <c r="W359" s="105">
        <f t="shared" si="39"/>
        <v>233.62418746163894</v>
      </c>
    </row>
    <row r="360" spans="17:23" x14ac:dyDescent="0.2">
      <c r="Q360" s="65" t="str">
        <f t="shared" si="40"/>
        <v/>
      </c>
      <c r="R360" s="99">
        <f t="shared" si="42"/>
        <v>177.5</v>
      </c>
      <c r="S360" s="102">
        <f t="shared" si="36"/>
        <v>1.0165567618451521</v>
      </c>
      <c r="T360" s="103">
        <f t="shared" si="37"/>
        <v>0.9606936366646045</v>
      </c>
      <c r="U360" s="104">
        <f t="shared" si="41"/>
        <v>5.586312518054759E-2</v>
      </c>
      <c r="V360" s="103">
        <f t="shared" si="38"/>
        <v>335.19539569309563</v>
      </c>
      <c r="W360" s="105">
        <f t="shared" si="39"/>
        <v>239.71956202038564</v>
      </c>
    </row>
    <row r="361" spans="17:23" x14ac:dyDescent="0.2">
      <c r="Q361" s="65" t="str">
        <f t="shared" si="40"/>
        <v/>
      </c>
      <c r="R361" s="99">
        <f t="shared" si="42"/>
        <v>178</v>
      </c>
      <c r="S361" s="102">
        <f t="shared" si="36"/>
        <v>1.0165761952716688</v>
      </c>
      <c r="T361" s="103">
        <f t="shared" si="37"/>
        <v>0.96003634841030516</v>
      </c>
      <c r="U361" s="104">
        <f t="shared" si="41"/>
        <v>5.6539846861363596E-2</v>
      </c>
      <c r="V361" s="103">
        <f t="shared" si="38"/>
        <v>341.7278921699035</v>
      </c>
      <c r="W361" s="105">
        <f t="shared" si="39"/>
        <v>245.81493657913234</v>
      </c>
    </row>
    <row r="362" spans="17:23" x14ac:dyDescent="0.2">
      <c r="Q362" s="65" t="str">
        <f t="shared" si="40"/>
        <v>Perigee</v>
      </c>
      <c r="R362" s="99">
        <f t="shared" si="42"/>
        <v>178.5</v>
      </c>
      <c r="S362" s="102">
        <f t="shared" si="36"/>
        <v>1.0165944024501905</v>
      </c>
      <c r="T362" s="103">
        <f t="shared" si="37"/>
        <v>0.95979927015891364</v>
      </c>
      <c r="U362" s="104">
        <f t="shared" si="41"/>
        <v>5.6795132291276862E-2</v>
      </c>
      <c r="V362" s="103">
        <f t="shared" si="38"/>
        <v>348.26038864671136</v>
      </c>
      <c r="W362" s="105">
        <f t="shared" si="39"/>
        <v>251.91031113789359</v>
      </c>
    </row>
    <row r="363" spans="17:23" x14ac:dyDescent="0.2">
      <c r="Q363" s="65" t="str">
        <f t="shared" si="40"/>
        <v/>
      </c>
      <c r="R363" s="99">
        <f t="shared" si="42"/>
        <v>179</v>
      </c>
      <c r="S363" s="102">
        <f t="shared" si="36"/>
        <v>1.0166113820338145</v>
      </c>
      <c r="T363" s="103">
        <f t="shared" si="37"/>
        <v>0.95995822463975045</v>
      </c>
      <c r="U363" s="104">
        <f t="shared" si="41"/>
        <v>5.6653157394064069E-2</v>
      </c>
      <c r="V363" s="103">
        <f t="shared" si="38"/>
        <v>354.79288512353378</v>
      </c>
      <c r="W363" s="105">
        <f t="shared" si="39"/>
        <v>258.00568569664028</v>
      </c>
    </row>
    <row r="364" spans="17:23" x14ac:dyDescent="0.2">
      <c r="Q364" s="65" t="str">
        <f t="shared" si="40"/>
        <v/>
      </c>
      <c r="R364" s="99">
        <f t="shared" si="42"/>
        <v>179.5</v>
      </c>
      <c r="S364" s="102">
        <f t="shared" si="36"/>
        <v>1.0166271327664516</v>
      </c>
      <c r="T364" s="103">
        <f t="shared" si="37"/>
        <v>0.96048986744356135</v>
      </c>
      <c r="U364" s="104">
        <f t="shared" si="41"/>
        <v>5.6137265322890206E-2</v>
      </c>
      <c r="V364" s="103">
        <f t="shared" si="38"/>
        <v>1.3253816003416432</v>
      </c>
      <c r="W364" s="105">
        <f t="shared" si="39"/>
        <v>264.10106025538698</v>
      </c>
    </row>
    <row r="365" spans="17:23" x14ac:dyDescent="0.2">
      <c r="Q365" s="65" t="str">
        <f t="shared" si="40"/>
        <v/>
      </c>
      <c r="R365" s="99">
        <f t="shared" si="42"/>
        <v>180</v>
      </c>
      <c r="S365" s="102">
        <f t="shared" si="36"/>
        <v>1.0166416534829188</v>
      </c>
      <c r="T365" s="103">
        <f t="shared" si="37"/>
        <v>0.96137296577816345</v>
      </c>
      <c r="U365" s="104">
        <f t="shared" si="41"/>
        <v>5.5268687704755348E-2</v>
      </c>
      <c r="V365" s="103">
        <f t="shared" si="38"/>
        <v>7.8578780771640595</v>
      </c>
      <c r="W365" s="105">
        <f t="shared" si="39"/>
        <v>270.19643481413368</v>
      </c>
    </row>
    <row r="366" spans="17:23" x14ac:dyDescent="0.2">
      <c r="Q366" s="65" t="str">
        <f t="shared" si="40"/>
        <v/>
      </c>
      <c r="R366" s="99">
        <f t="shared" si="42"/>
        <v>180.5</v>
      </c>
      <c r="S366" s="102">
        <f t="shared" si="36"/>
        <v>1.016654943109025</v>
      </c>
      <c r="T366" s="103">
        <f t="shared" si="37"/>
        <v>0.96258934574756605</v>
      </c>
      <c r="U366" s="104">
        <f t="shared" si="41"/>
        <v>5.4065597361458995E-2</v>
      </c>
      <c r="V366" s="103">
        <f t="shared" si="38"/>
        <v>14.390374553971924</v>
      </c>
      <c r="W366" s="105">
        <f t="shared" si="39"/>
        <v>276.29180937289493</v>
      </c>
    </row>
    <row r="367" spans="17:23" x14ac:dyDescent="0.2">
      <c r="Q367" s="65" t="str">
        <f t="shared" si="40"/>
        <v/>
      </c>
      <c r="R367" s="99">
        <f t="shared" si="42"/>
        <v>181</v>
      </c>
      <c r="S367" s="102">
        <f t="shared" si="36"/>
        <v>1.0166670006616509</v>
      </c>
      <c r="T367" s="103">
        <f t="shared" si="37"/>
        <v>0.96412446558036402</v>
      </c>
      <c r="U367" s="104">
        <f t="shared" si="41"/>
        <v>5.2542535081286923E-2</v>
      </c>
      <c r="V367" s="103">
        <f t="shared" si="38"/>
        <v>20.92287103079434</v>
      </c>
      <c r="W367" s="105">
        <f t="shared" si="39"/>
        <v>282.38718393164163</v>
      </c>
    </row>
    <row r="368" spans="17:23" x14ac:dyDescent="0.2">
      <c r="Q368" s="65" t="str">
        <f t="shared" si="40"/>
        <v/>
      </c>
      <c r="R368" s="99">
        <f t="shared" si="42"/>
        <v>181.5</v>
      </c>
      <c r="S368" s="102">
        <f t="shared" si="36"/>
        <v>1.0166778252488216</v>
      </c>
      <c r="T368" s="103">
        <f t="shared" si="37"/>
        <v>0.96596759124479969</v>
      </c>
      <c r="U368" s="104">
        <f t="shared" si="41"/>
        <v>5.0710234004021859E-2</v>
      </c>
      <c r="V368" s="103">
        <f t="shared" si="38"/>
        <v>27.455367507602205</v>
      </c>
      <c r="W368" s="105">
        <f t="shared" si="39"/>
        <v>288.48255849038833</v>
      </c>
    </row>
    <row r="369" spans="17:23" x14ac:dyDescent="0.2">
      <c r="Q369" s="65" t="str">
        <f t="shared" si="40"/>
        <v/>
      </c>
      <c r="R369" s="99">
        <f t="shared" si="42"/>
        <v>182</v>
      </c>
      <c r="S369" s="102">
        <f t="shared" si="36"/>
        <v>1.0166874160697728</v>
      </c>
      <c r="T369" s="103">
        <f t="shared" si="37"/>
        <v>0.96811157097162859</v>
      </c>
      <c r="U369" s="104">
        <f t="shared" si="41"/>
        <v>4.8575845098144166E-2</v>
      </c>
      <c r="V369" s="103">
        <f t="shared" si="38"/>
        <v>33.987863984424621</v>
      </c>
      <c r="W369" s="105">
        <f t="shared" si="39"/>
        <v>294.57793304914958</v>
      </c>
    </row>
    <row r="370" spans="17:23" x14ac:dyDescent="0.2">
      <c r="Q370" s="65" t="str">
        <f t="shared" si="40"/>
        <v/>
      </c>
      <c r="R370" s="99">
        <f t="shared" si="42"/>
        <v>182.5</v>
      </c>
      <c r="S370" s="102">
        <f t="shared" si="36"/>
        <v>1.0166957724150094</v>
      </c>
      <c r="T370" s="103">
        <f t="shared" si="37"/>
        <v>0.97055222547784281</v>
      </c>
      <c r="U370" s="104">
        <f t="shared" si="41"/>
        <v>4.6143546937166602E-2</v>
      </c>
      <c r="V370" s="103">
        <f t="shared" si="38"/>
        <v>40.520360461232485</v>
      </c>
      <c r="W370" s="105">
        <f t="shared" si="39"/>
        <v>300.67330760789628</v>
      </c>
    </row>
    <row r="371" spans="17:23" x14ac:dyDescent="0.2">
      <c r="Q371" s="65" t="str">
        <f t="shared" si="40"/>
        <v/>
      </c>
      <c r="R371" s="99">
        <f t="shared" si="42"/>
        <v>183</v>
      </c>
      <c r="S371" s="102">
        <f t="shared" si="36"/>
        <v>1.0167028936663589</v>
      </c>
      <c r="T371" s="103">
        <f t="shared" si="37"/>
        <v>0.97328739024819011</v>
      </c>
      <c r="U371" s="104">
        <f t="shared" si="41"/>
        <v>4.3415503418168799E-2</v>
      </c>
      <c r="V371" s="103">
        <f t="shared" si="38"/>
        <v>47.052856938054902</v>
      </c>
      <c r="W371" s="105">
        <f t="shared" si="39"/>
        <v>306.76868216664298</v>
      </c>
    </row>
    <row r="372" spans="17:23" x14ac:dyDescent="0.2">
      <c r="Q372" s="65" t="str">
        <f t="shared" si="40"/>
        <v/>
      </c>
      <c r="R372" s="99">
        <f t="shared" si="42"/>
        <v>183.5</v>
      </c>
      <c r="S372" s="102">
        <f t="shared" si="36"/>
        <v>1.0167087792970162</v>
      </c>
      <c r="T372" s="103">
        <f t="shared" si="37"/>
        <v>0.97631566421342542</v>
      </c>
      <c r="U372" s="104">
        <f t="shared" si="41"/>
        <v>4.039311508359078E-2</v>
      </c>
      <c r="V372" s="103">
        <f t="shared" si="38"/>
        <v>53.585353414862766</v>
      </c>
      <c r="W372" s="105">
        <f t="shared" si="39"/>
        <v>312.86405672540423</v>
      </c>
    </row>
    <row r="373" spans="17:23" x14ac:dyDescent="0.2">
      <c r="Q373" s="65" t="str">
        <f t="shared" si="40"/>
        <v/>
      </c>
      <c r="R373" s="99">
        <f t="shared" si="42"/>
        <v>184</v>
      </c>
      <c r="S373" s="102">
        <f t="shared" si="36"/>
        <v>1.0167134288715836</v>
      </c>
      <c r="T373" s="103">
        <f t="shared" si="37"/>
        <v>0.97963493475462871</v>
      </c>
      <c r="U373" s="104">
        <f t="shared" si="41"/>
        <v>3.7078494116954852E-2</v>
      </c>
      <c r="V373" s="103">
        <f t="shared" si="38"/>
        <v>60.117849891685182</v>
      </c>
      <c r="W373" s="105">
        <f t="shared" si="39"/>
        <v>318.95943128415092</v>
      </c>
    </row>
    <row r="374" spans="17:23" x14ac:dyDescent="0.2">
      <c r="Q374" s="65" t="str">
        <f t="shared" si="40"/>
        <v/>
      </c>
      <c r="R374" s="99">
        <f t="shared" si="42"/>
        <v>184.5</v>
      </c>
      <c r="S374" s="102">
        <f t="shared" si="36"/>
        <v>1.0167168420461019</v>
      </c>
      <c r="T374" s="103">
        <f t="shared" si="37"/>
        <v>0.98324076144500361</v>
      </c>
      <c r="U374" s="104">
        <f t="shared" si="41"/>
        <v>3.3476080601098301E-2</v>
      </c>
      <c r="V374" s="103">
        <f t="shared" si="38"/>
        <v>66.650346368493047</v>
      </c>
      <c r="W374" s="105">
        <f t="shared" si="39"/>
        <v>325.05480584289762</v>
      </c>
    </row>
    <row r="375" spans="17:23" x14ac:dyDescent="0.2">
      <c r="Q375" s="65" t="str">
        <f t="shared" si="40"/>
        <v/>
      </c>
      <c r="R375" s="99">
        <f t="shared" si="42"/>
        <v>185</v>
      </c>
      <c r="S375" s="102">
        <f t="shared" si="36"/>
        <v>1.0167190185680766</v>
      </c>
      <c r="T375" s="103">
        <f t="shared" si="37"/>
        <v>0.98712470973048938</v>
      </c>
      <c r="U375" s="104">
        <f t="shared" si="41"/>
        <v>2.959430883758718E-2</v>
      </c>
      <c r="V375" s="103">
        <f t="shared" si="38"/>
        <v>73.182842845315463</v>
      </c>
      <c r="W375" s="105">
        <f t="shared" si="39"/>
        <v>331.15018040164432</v>
      </c>
    </row>
    <row r="376" spans="17:23" x14ac:dyDescent="0.2">
      <c r="Q376" s="65" t="str">
        <f t="shared" si="40"/>
        <v/>
      </c>
      <c r="R376" s="99">
        <f t="shared" si="42"/>
        <v>185.5</v>
      </c>
      <c r="S376" s="102">
        <f t="shared" si="36"/>
        <v>1.0167199582764963</v>
      </c>
      <c r="T376" s="103">
        <f t="shared" si="37"/>
        <v>0.99127273041209152</v>
      </c>
      <c r="U376" s="104">
        <f t="shared" si="41"/>
        <v>2.5447227864404787E-2</v>
      </c>
      <c r="V376" s="103">
        <f t="shared" si="38"/>
        <v>79.715339322123327</v>
      </c>
      <c r="W376" s="105">
        <f t="shared" si="39"/>
        <v>337.24555496040557</v>
      </c>
    </row>
    <row r="377" spans="17:23" x14ac:dyDescent="0.2">
      <c r="Q377" s="65" t="str">
        <f t="shared" si="40"/>
        <v/>
      </c>
      <c r="R377" s="99">
        <f t="shared" si="42"/>
        <v>186</v>
      </c>
      <c r="S377" s="102">
        <f t="shared" si="36"/>
        <v>1.0167196611018448</v>
      </c>
      <c r="T377" s="103">
        <f t="shared" si="37"/>
        <v>0.99566368107212611</v>
      </c>
      <c r="U377" s="104">
        <f t="shared" si="41"/>
        <v>2.1055980029718646E-2</v>
      </c>
      <c r="V377" s="103">
        <f t="shared" si="38"/>
        <v>86.247835798945744</v>
      </c>
      <c r="W377" s="105">
        <f t="shared" si="39"/>
        <v>343.34092951915227</v>
      </c>
    </row>
    <row r="378" spans="17:23" x14ac:dyDescent="0.2">
      <c r="Q378" s="65" t="str">
        <f t="shared" si="40"/>
        <v/>
      </c>
      <c r="R378" s="99">
        <f t="shared" si="42"/>
        <v>186.5</v>
      </c>
      <c r="S378" s="102">
        <f t="shared" si="36"/>
        <v>1.0167181270661059</v>
      </c>
      <c r="T378" s="103">
        <f t="shared" si="37"/>
        <v>1.0002680814086975</v>
      </c>
      <c r="U378" s="104">
        <f t="shared" si="41"/>
        <v>1.6450045657408374E-2</v>
      </c>
      <c r="V378" s="103">
        <f t="shared" si="38"/>
        <v>92.780332275753608</v>
      </c>
      <c r="W378" s="105">
        <f t="shared" si="39"/>
        <v>349.43630407789897</v>
      </c>
    </row>
    <row r="379" spans="17:23" x14ac:dyDescent="0.2">
      <c r="Q379" s="65" t="str">
        <f t="shared" si="40"/>
        <v/>
      </c>
      <c r="R379" s="99">
        <f t="shared" si="42"/>
        <v>187</v>
      </c>
      <c r="S379" s="102">
        <f t="shared" si="36"/>
        <v>1.0167153562827624</v>
      </c>
      <c r="T379" s="103">
        <f t="shared" si="37"/>
        <v>1.00504718593454</v>
      </c>
      <c r="U379" s="104">
        <f t="shared" si="41"/>
        <v>1.1668170348222429E-2</v>
      </c>
      <c r="V379" s="103">
        <f t="shared" si="38"/>
        <v>99.312828752576024</v>
      </c>
      <c r="W379" s="105">
        <f t="shared" si="39"/>
        <v>355.53167863666022</v>
      </c>
    </row>
    <row r="380" spans="17:23" x14ac:dyDescent="0.2">
      <c r="Q380" s="65" t="str">
        <f t="shared" si="40"/>
        <v/>
      </c>
      <c r="R380" s="99">
        <f t="shared" si="42"/>
        <v>187.5</v>
      </c>
      <c r="S380" s="102">
        <f t="shared" si="36"/>
        <v>1.0167113489567867</v>
      </c>
      <c r="T380" s="103">
        <f t="shared" si="37"/>
        <v>1.0099524449654214</v>
      </c>
      <c r="U380" s="104">
        <f t="shared" si="41"/>
        <v>6.7589039913653615E-3</v>
      </c>
      <c r="V380" s="103">
        <f t="shared" si="38"/>
        <v>105.84532522938389</v>
      </c>
      <c r="W380" s="105">
        <f t="shared" si="39"/>
        <v>1.6270531954069156</v>
      </c>
    </row>
    <row r="381" spans="17:23" x14ac:dyDescent="0.2">
      <c r="Q381" s="65" t="str">
        <f t="shared" si="40"/>
        <v/>
      </c>
      <c r="R381" s="99">
        <f t="shared" si="42"/>
        <v>188</v>
      </c>
      <c r="S381" s="102">
        <f t="shared" si="36"/>
        <v>1.0167061053846265</v>
      </c>
      <c r="T381" s="103">
        <f t="shared" si="37"/>
        <v>1.0149254087658968</v>
      </c>
      <c r="U381" s="104">
        <f t="shared" si="41"/>
        <v>1.7806966187297046E-3</v>
      </c>
      <c r="V381" s="103">
        <f t="shared" si="38"/>
        <v>112.3778217062063</v>
      </c>
      <c r="W381" s="105">
        <f t="shared" si="39"/>
        <v>7.7224277541536139</v>
      </c>
    </row>
    <row r="382" spans="17:23" x14ac:dyDescent="0.2">
      <c r="Q382" s="65" t="str">
        <f t="shared" si="40"/>
        <v/>
      </c>
      <c r="R382" s="99">
        <f t="shared" si="42"/>
        <v>188.5</v>
      </c>
      <c r="S382" s="102">
        <f t="shared" si="36"/>
        <v>1.016699625954183</v>
      </c>
      <c r="T382" s="103">
        <f t="shared" si="37"/>
        <v>1.0198981107843279</v>
      </c>
      <c r="U382" s="104">
        <f t="shared" si="41"/>
        <v>-3.1984848301449542E-3</v>
      </c>
      <c r="V382" s="103">
        <f t="shared" si="38"/>
        <v>118.91031818301417</v>
      </c>
      <c r="W382" s="105">
        <f t="shared" si="39"/>
        <v>13.817802312900312</v>
      </c>
    </row>
    <row r="383" spans="17:23" x14ac:dyDescent="0.2">
      <c r="Q383" s="65" t="str">
        <f t="shared" si="40"/>
        <v/>
      </c>
      <c r="R383" s="99">
        <f t="shared" si="42"/>
        <v>189</v>
      </c>
      <c r="S383" s="102">
        <f t="shared" si="36"/>
        <v>1.016691911144781</v>
      </c>
      <c r="T383" s="103">
        <f t="shared" si="37"/>
        <v>1.024793944885307</v>
      </c>
      <c r="U383" s="104">
        <f t="shared" si="41"/>
        <v>-8.1020337405259824E-3</v>
      </c>
      <c r="V383" s="103">
        <f t="shared" si="38"/>
        <v>125.44281465983659</v>
      </c>
      <c r="W383" s="105">
        <f t="shared" si="39"/>
        <v>19.913176871661562</v>
      </c>
    </row>
    <row r="384" spans="17:23" x14ac:dyDescent="0.2">
      <c r="Q384" s="65" t="str">
        <f t="shared" si="40"/>
        <v/>
      </c>
      <c r="R384" s="99">
        <f t="shared" si="42"/>
        <v>189.5</v>
      </c>
      <c r="S384" s="102">
        <f t="shared" si="36"/>
        <v>1.0166829615271349</v>
      </c>
      <c r="T384" s="103">
        <f t="shared" si="37"/>
        <v>1.0295290292626094</v>
      </c>
      <c r="U384" s="104">
        <f t="shared" si="41"/>
        <v>-1.2846067735474476E-2</v>
      </c>
      <c r="V384" s="103">
        <f t="shared" si="38"/>
        <v>131.97531113664445</v>
      </c>
      <c r="W384" s="105">
        <f t="shared" si="39"/>
        <v>26.008551430408261</v>
      </c>
    </row>
    <row r="385" spans="2:23" x14ac:dyDescent="0.2">
      <c r="Q385" s="65" t="str">
        <f t="shared" si="40"/>
        <v/>
      </c>
      <c r="R385" s="99">
        <f t="shared" si="42"/>
        <v>190</v>
      </c>
      <c r="S385" s="102">
        <f t="shared" si="36"/>
        <v>1.0166727777633056</v>
      </c>
      <c r="T385" s="103">
        <f t="shared" si="37"/>
        <v>1.0340140272490019</v>
      </c>
      <c r="U385" s="104">
        <f t="shared" si="41"/>
        <v>-1.7341249485696375E-2</v>
      </c>
      <c r="V385" s="103">
        <f t="shared" si="38"/>
        <v>138.50780761346687</v>
      </c>
      <c r="W385" s="105">
        <f t="shared" si="39"/>
        <v>32.103925989154959</v>
      </c>
    </row>
    <row r="386" spans="2:23" x14ac:dyDescent="0.2">
      <c r="Q386" s="65" t="str">
        <f t="shared" si="40"/>
        <v/>
      </c>
      <c r="R386" s="99">
        <f t="shared" si="42"/>
        <v>190.5</v>
      </c>
      <c r="S386" s="102">
        <f t="shared" si="36"/>
        <v>1.0166613606066517</v>
      </c>
      <c r="T386" s="103">
        <f t="shared" si="37"/>
        <v>1.0381563735094932</v>
      </c>
      <c r="U386" s="104">
        <f t="shared" si="41"/>
        <v>-2.1495012902841504E-2</v>
      </c>
      <c r="V386" s="103">
        <f t="shared" si="38"/>
        <v>145.04030409027473</v>
      </c>
      <c r="W386" s="105">
        <f t="shared" si="39"/>
        <v>38.199300547916209</v>
      </c>
    </row>
    <row r="387" spans="2:23" x14ac:dyDescent="0.2">
      <c r="Q387" s="65" t="str">
        <f t="shared" si="40"/>
        <v/>
      </c>
      <c r="R387" s="99">
        <f t="shared" si="42"/>
        <v>191</v>
      </c>
      <c r="S387" s="102">
        <f t="shared" si="36"/>
        <v>1.0166487109017739</v>
      </c>
      <c r="T387" s="103">
        <f t="shared" si="37"/>
        <v>1.0418628340813292</v>
      </c>
      <c r="U387" s="104">
        <f t="shared" si="41"/>
        <v>-2.5214123179555292E-2</v>
      </c>
      <c r="V387" s="103">
        <f t="shared" si="38"/>
        <v>151.57280056709715</v>
      </c>
      <c r="W387" s="105">
        <f t="shared" si="39"/>
        <v>44.294675106662908</v>
      </c>
    </row>
    <row r="388" spans="2:23" x14ac:dyDescent="0.2">
      <c r="Q388" s="65" t="str">
        <f t="shared" si="40"/>
        <v/>
      </c>
      <c r="R388" s="99">
        <f t="shared" si="42"/>
        <v>191.5</v>
      </c>
      <c r="S388" s="102">
        <f t="shared" si="36"/>
        <v>1.0166348295844523</v>
      </c>
      <c r="T388" s="103">
        <f t="shared" si="37"/>
        <v>1.0450423113125744</v>
      </c>
      <c r="U388" s="104">
        <f t="shared" si="41"/>
        <v>-2.840748172812213E-2</v>
      </c>
      <c r="V388" s="103">
        <f t="shared" si="38"/>
        <v>158.10529704390501</v>
      </c>
      <c r="W388" s="105">
        <f t="shared" si="39"/>
        <v>50.390049665409606</v>
      </c>
    </row>
    <row r="389" spans="2:23" x14ac:dyDescent="0.2">
      <c r="Q389" s="65" t="str">
        <f t="shared" si="40"/>
        <v/>
      </c>
      <c r="R389" s="99">
        <f t="shared" si="42"/>
        <v>192</v>
      </c>
      <c r="S389" s="102">
        <f t="shared" ref="S389:S452" si="43">1-0.01672*COS($W$2*0.9856*(R389+1-4))</f>
        <v>1.0166197176815774</v>
      </c>
      <c r="T389" s="103">
        <f t="shared" ref="T389:T452" si="44">(385000.5584-20905.355*COS($W$2*V389)-3699.1109*COS($W$2*(2*W389-V389))-2955.9676*COS($W$2*2*W389)-569.9251*COS($W$2*2*V389)+246.1585*COS($W$2*(2*W389-2*V389)))/385000.5584</f>
        <v>1.0476087907647273</v>
      </c>
      <c r="U389" s="104">
        <f t="shared" si="41"/>
        <v>-3.0989073083149909E-2</v>
      </c>
      <c r="V389" s="103">
        <f t="shared" ref="V389:V452" si="45">MOD(134.96341138+13.06499295363*($C$9+R389),360)</f>
        <v>164.63779352072743</v>
      </c>
      <c r="W389" s="105">
        <f t="shared" ref="W389:W452" si="46">MOD(297.8502042+12.190749117502*($C$9+R389),360)</f>
        <v>56.485424224170856</v>
      </c>
    </row>
    <row r="390" spans="2:23" x14ac:dyDescent="0.2">
      <c r="B390" s="68">
        <f>R369+1</f>
        <v>183</v>
      </c>
      <c r="Q390" s="65" t="str">
        <f t="shared" ref="Q390:Q453" si="47">IF(AND(T390&lt;T389,T390&lt;T391),"Perigee",IF(AND(T390&gt;T389,T390&gt;T391),"Apogee",""))</f>
        <v/>
      </c>
      <c r="R390" s="99">
        <f t="shared" si="42"/>
        <v>192.5</v>
      </c>
      <c r="S390" s="102">
        <f t="shared" si="43"/>
        <v>1.0166033763110742</v>
      </c>
      <c r="T390" s="103">
        <f t="shared" si="44"/>
        <v>1.0494843172565622</v>
      </c>
      <c r="U390" s="104">
        <f t="shared" ref="U390:U453" si="48">S390-T390</f>
        <v>-3.2880940945487991E-2</v>
      </c>
      <c r="V390" s="103">
        <f t="shared" si="45"/>
        <v>171.17028999753529</v>
      </c>
      <c r="W390" s="105">
        <f t="shared" si="46"/>
        <v>62.580798782917554</v>
      </c>
    </row>
    <row r="391" spans="2:23" x14ac:dyDescent="0.2">
      <c r="Q391" s="65" t="str">
        <f t="shared" si="47"/>
        <v/>
      </c>
      <c r="R391" s="99">
        <f t="shared" ref="R391:R454" si="49">R390+0.5</f>
        <v>193</v>
      </c>
      <c r="S391" s="102">
        <f t="shared" si="43"/>
        <v>1.016585806681819</v>
      </c>
      <c r="T391" s="103">
        <f t="shared" si="44"/>
        <v>1.0506018819485059</v>
      </c>
      <c r="U391" s="104">
        <f t="shared" si="48"/>
        <v>-3.4016075266686929E-2</v>
      </c>
      <c r="V391" s="103">
        <f t="shared" si="45"/>
        <v>177.70278647435771</v>
      </c>
      <c r="W391" s="105">
        <f t="shared" si="46"/>
        <v>68.676173341664253</v>
      </c>
    </row>
    <row r="392" spans="2:23" x14ac:dyDescent="0.2">
      <c r="Q392" s="65" t="str">
        <f t="shared" si="47"/>
        <v>Apogee</v>
      </c>
      <c r="R392" s="99">
        <f t="shared" si="49"/>
        <v>193.5</v>
      </c>
      <c r="S392" s="102">
        <f t="shared" si="43"/>
        <v>1.0165670100935507</v>
      </c>
      <c r="T392" s="103">
        <f t="shared" si="44"/>
        <v>1.0509081020163902</v>
      </c>
      <c r="U392" s="104">
        <f t="shared" si="48"/>
        <v>-3.4341091922839517E-2</v>
      </c>
      <c r="V392" s="103">
        <f t="shared" si="45"/>
        <v>184.23528295116557</v>
      </c>
      <c r="W392" s="105">
        <f t="shared" si="46"/>
        <v>74.771547900410951</v>
      </c>
    </row>
    <row r="393" spans="2:23" x14ac:dyDescent="0.2">
      <c r="Q393" s="65" t="str">
        <f t="shared" si="47"/>
        <v/>
      </c>
      <c r="R393" s="99">
        <f t="shared" si="49"/>
        <v>194</v>
      </c>
      <c r="S393" s="102">
        <f t="shared" si="43"/>
        <v>1.0165469879367739</v>
      </c>
      <c r="T393" s="103">
        <f t="shared" si="44"/>
        <v>1.0503655791532915</v>
      </c>
      <c r="U393" s="104">
        <f t="shared" si="48"/>
        <v>-3.3818591216517646E-2</v>
      </c>
      <c r="V393" s="103">
        <f t="shared" si="45"/>
        <v>190.76777942798799</v>
      </c>
      <c r="W393" s="105">
        <f t="shared" si="46"/>
        <v>80.866922459172201</v>
      </c>
    </row>
    <row r="394" spans="2:23" x14ac:dyDescent="0.2">
      <c r="Q394" s="65" t="str">
        <f t="shared" si="47"/>
        <v/>
      </c>
      <c r="R394" s="99">
        <f t="shared" si="49"/>
        <v>194.5</v>
      </c>
      <c r="S394" s="102">
        <f t="shared" si="43"/>
        <v>1.0165257416926567</v>
      </c>
      <c r="T394" s="103">
        <f t="shared" si="44"/>
        <v>1.0489548327625984</v>
      </c>
      <c r="U394" s="104">
        <f t="shared" si="48"/>
        <v>-3.2429091069941629E-2</v>
      </c>
      <c r="V394" s="103">
        <f t="shared" si="45"/>
        <v>197.30027590479585</v>
      </c>
      <c r="W394" s="105">
        <f t="shared" si="46"/>
        <v>86.9622970179189</v>
      </c>
    </row>
    <row r="395" spans="2:23" x14ac:dyDescent="0.2">
      <c r="Q395" s="65" t="str">
        <f t="shared" si="47"/>
        <v/>
      </c>
      <c r="R395" s="99">
        <f t="shared" si="49"/>
        <v>195</v>
      </c>
      <c r="S395" s="102">
        <f t="shared" si="43"/>
        <v>1.0165032729329209</v>
      </c>
      <c r="T395" s="103">
        <f t="shared" si="44"/>
        <v>1.0466757179456248</v>
      </c>
      <c r="U395" s="104">
        <f t="shared" si="48"/>
        <v>-3.0172445012703886E-2</v>
      </c>
      <c r="V395" s="103">
        <f t="shared" si="45"/>
        <v>203.83277238161827</v>
      </c>
      <c r="W395" s="105">
        <f t="shared" si="46"/>
        <v>93.057671576665598</v>
      </c>
    </row>
    <row r="396" spans="2:23" x14ac:dyDescent="0.2">
      <c r="Q396" s="65" t="str">
        <f t="shared" si="47"/>
        <v/>
      </c>
      <c r="R396" s="99">
        <f t="shared" si="49"/>
        <v>195.5</v>
      </c>
      <c r="S396" s="102">
        <f t="shared" si="43"/>
        <v>1.0164795833197249</v>
      </c>
      <c r="T396" s="103">
        <f t="shared" si="44"/>
        <v>1.0435482567183185</v>
      </c>
      <c r="U396" s="104">
        <f t="shared" si="48"/>
        <v>-2.7068673398593646E-2</v>
      </c>
      <c r="V396" s="103">
        <f t="shared" si="45"/>
        <v>210.36526885842613</v>
      </c>
      <c r="W396" s="105">
        <f t="shared" si="46"/>
        <v>99.153046135426848</v>
      </c>
    </row>
    <row r="397" spans="2:23" x14ac:dyDescent="0.2">
      <c r="Q397" s="65" t="str">
        <f t="shared" si="47"/>
        <v/>
      </c>
      <c r="R397" s="99">
        <f t="shared" si="49"/>
        <v>196</v>
      </c>
      <c r="S397" s="102">
        <f t="shared" si="43"/>
        <v>1.0164546746055425</v>
      </c>
      <c r="T397" s="103">
        <f t="shared" si="44"/>
        <v>1.0396128326042562</v>
      </c>
      <c r="U397" s="104">
        <f t="shared" si="48"/>
        <v>-2.315815799871368E-2</v>
      </c>
      <c r="V397" s="103">
        <f t="shared" si="45"/>
        <v>216.89776533524855</v>
      </c>
      <c r="W397" s="105">
        <f t="shared" si="46"/>
        <v>105.24842069417355</v>
      </c>
    </row>
    <row r="398" spans="2:23" x14ac:dyDescent="0.2">
      <c r="Q398" s="65" t="str">
        <f t="shared" si="47"/>
        <v/>
      </c>
      <c r="R398" s="99">
        <f t="shared" si="49"/>
        <v>196.5</v>
      </c>
      <c r="S398" s="102">
        <f t="shared" si="43"/>
        <v>1.0164285486330318</v>
      </c>
      <c r="T398" s="103">
        <f t="shared" si="44"/>
        <v>1.0349297229782342</v>
      </c>
      <c r="U398" s="104">
        <f t="shared" si="48"/>
        <v>-1.8501174345202376E-2</v>
      </c>
      <c r="V398" s="103">
        <f t="shared" si="45"/>
        <v>223.43026181205641</v>
      </c>
      <c r="W398" s="105">
        <f t="shared" si="46"/>
        <v>111.34379525292024</v>
      </c>
    </row>
    <row r="399" spans="2:23" x14ac:dyDescent="0.2">
      <c r="Q399" s="65" t="str">
        <f t="shared" si="47"/>
        <v/>
      </c>
      <c r="R399" s="99">
        <f t="shared" si="49"/>
        <v>197</v>
      </c>
      <c r="S399" s="102">
        <f t="shared" si="43"/>
        <v>1.0164012073348991</v>
      </c>
      <c r="T399" s="103">
        <f t="shared" si="44"/>
        <v>1.0295779692861653</v>
      </c>
      <c r="U399" s="104">
        <f t="shared" si="48"/>
        <v>-1.3176761951266158E-2</v>
      </c>
      <c r="V399" s="103">
        <f t="shared" si="45"/>
        <v>229.96275828887883</v>
      </c>
      <c r="W399" s="105">
        <f t="shared" si="46"/>
        <v>117.4391698116815</v>
      </c>
    </row>
    <row r="400" spans="2:23" x14ac:dyDescent="0.2">
      <c r="Q400" s="65" t="str">
        <f t="shared" si="47"/>
        <v/>
      </c>
      <c r="R400" s="99">
        <f t="shared" si="49"/>
        <v>197.5</v>
      </c>
      <c r="S400" s="102">
        <f t="shared" si="43"/>
        <v>1.0163726527337569</v>
      </c>
      <c r="T400" s="103">
        <f t="shared" si="44"/>
        <v>1.023653611472201</v>
      </c>
      <c r="U400" s="104">
        <f t="shared" si="48"/>
        <v>-7.2809587384441432E-3</v>
      </c>
      <c r="V400" s="103">
        <f t="shared" si="45"/>
        <v>236.4952547656867</v>
      </c>
      <c r="W400" s="105">
        <f t="shared" si="46"/>
        <v>123.53454437042819</v>
      </c>
    </row>
    <row r="401" spans="17:23" x14ac:dyDescent="0.2">
      <c r="Q401" s="65" t="str">
        <f t="shared" si="47"/>
        <v/>
      </c>
      <c r="R401" s="99">
        <f t="shared" si="49"/>
        <v>198</v>
      </c>
      <c r="S401" s="102">
        <f t="shared" si="43"/>
        <v>1.0163428869419726</v>
      </c>
      <c r="T401" s="103">
        <f t="shared" si="44"/>
        <v>1.0172673384945015</v>
      </c>
      <c r="U401" s="104">
        <f t="shared" si="48"/>
        <v>-9.2445155252884881E-4</v>
      </c>
      <c r="V401" s="103">
        <f t="shared" si="45"/>
        <v>243.02775124250911</v>
      </c>
      <c r="W401" s="105">
        <f t="shared" si="46"/>
        <v>129.62991892917489</v>
      </c>
    </row>
    <row r="402" spans="17:23" x14ac:dyDescent="0.2">
      <c r="Q402" s="65" t="str">
        <f t="shared" si="47"/>
        <v/>
      </c>
      <c r="R402" s="99">
        <f t="shared" si="49"/>
        <v>198.5</v>
      </c>
      <c r="S402" s="102">
        <f t="shared" si="43"/>
        <v>1.0163119121615138</v>
      </c>
      <c r="T402" s="103">
        <f t="shared" si="44"/>
        <v>1.0105416306126784</v>
      </c>
      <c r="U402" s="104">
        <f t="shared" si="48"/>
        <v>5.7702815488354098E-3</v>
      </c>
      <c r="V402" s="103">
        <f t="shared" si="45"/>
        <v>249.56024771931698</v>
      </c>
      <c r="W402" s="105">
        <f t="shared" si="46"/>
        <v>135.72529348792159</v>
      </c>
    </row>
    <row r="403" spans="17:23" x14ac:dyDescent="0.2">
      <c r="Q403" s="65" t="str">
        <f t="shared" si="47"/>
        <v/>
      </c>
      <c r="R403" s="99">
        <f t="shared" si="49"/>
        <v>199</v>
      </c>
      <c r="S403" s="102">
        <f t="shared" si="43"/>
        <v>1.0162797306837847</v>
      </c>
      <c r="T403" s="103">
        <f t="shared" si="44"/>
        <v>1.0036074901436902</v>
      </c>
      <c r="U403" s="104">
        <f t="shared" si="48"/>
        <v>1.2672240540094526E-2</v>
      </c>
      <c r="V403" s="103">
        <f t="shared" si="45"/>
        <v>256.09274419613939</v>
      </c>
      <c r="W403" s="105">
        <f t="shared" si="46"/>
        <v>141.82066804668284</v>
      </c>
    </row>
    <row r="404" spans="17:23" x14ac:dyDescent="0.2">
      <c r="Q404" s="65" t="str">
        <f t="shared" si="47"/>
        <v/>
      </c>
      <c r="R404" s="99">
        <f t="shared" si="49"/>
        <v>199.5</v>
      </c>
      <c r="S404" s="102">
        <f t="shared" si="43"/>
        <v>1.0162463448894568</v>
      </c>
      <c r="T404" s="103">
        <f t="shared" si="44"/>
        <v>0.99660087468048753</v>
      </c>
      <c r="U404" s="104">
        <f t="shared" si="48"/>
        <v>1.9645470208969229E-2</v>
      </c>
      <c r="V404" s="103">
        <f t="shared" si="45"/>
        <v>262.62524067294726</v>
      </c>
      <c r="W404" s="105">
        <f t="shared" si="46"/>
        <v>147.91604260542954</v>
      </c>
    </row>
    <row r="405" spans="17:23" x14ac:dyDescent="0.2">
      <c r="Q405" s="65" t="str">
        <f t="shared" si="47"/>
        <v/>
      </c>
      <c r="R405" s="99">
        <f t="shared" si="49"/>
        <v>200</v>
      </c>
      <c r="S405" s="102">
        <f t="shared" si="43"/>
        <v>1.016211757248292</v>
      </c>
      <c r="T405" s="103">
        <f t="shared" si="44"/>
        <v>0.9896589595625549</v>
      </c>
      <c r="U405" s="104">
        <f t="shared" si="48"/>
        <v>2.6552797685737151E-2</v>
      </c>
      <c r="V405" s="103">
        <f t="shared" si="45"/>
        <v>269.15773714976967</v>
      </c>
      <c r="W405" s="105">
        <f t="shared" si="46"/>
        <v>154.01141716417624</v>
      </c>
    </row>
    <row r="406" spans="17:23" x14ac:dyDescent="0.2">
      <c r="Q406" s="65" t="str">
        <f t="shared" si="47"/>
        <v/>
      </c>
      <c r="R406" s="99">
        <f t="shared" si="49"/>
        <v>200.5</v>
      </c>
      <c r="S406" s="102">
        <f t="shared" si="43"/>
        <v>1.0161759703189615</v>
      </c>
      <c r="T406" s="103">
        <f t="shared" si="44"/>
        <v>0.98291636408360272</v>
      </c>
      <c r="U406" s="104">
        <f t="shared" si="48"/>
        <v>3.325960623535873E-2</v>
      </c>
      <c r="V406" s="103">
        <f t="shared" si="45"/>
        <v>275.69023362657754</v>
      </c>
      <c r="W406" s="105">
        <f t="shared" si="46"/>
        <v>160.10679172293749</v>
      </c>
    </row>
    <row r="407" spans="17:23" x14ac:dyDescent="0.2">
      <c r="Q407" s="65" t="str">
        <f t="shared" si="47"/>
        <v/>
      </c>
      <c r="R407" s="99">
        <f t="shared" si="49"/>
        <v>201</v>
      </c>
      <c r="S407" s="102">
        <f t="shared" si="43"/>
        <v>1.0161389867488548</v>
      </c>
      <c r="T407" s="103">
        <f t="shared" si="44"/>
        <v>0.97650147812930799</v>
      </c>
      <c r="U407" s="104">
        <f t="shared" si="48"/>
        <v>3.9637508619546846E-2</v>
      </c>
      <c r="V407" s="103">
        <f t="shared" si="45"/>
        <v>282.22273010339995</v>
      </c>
      <c r="W407" s="105">
        <f t="shared" si="46"/>
        <v>166.20216628168419</v>
      </c>
    </row>
    <row r="408" spans="17:23" x14ac:dyDescent="0.2">
      <c r="Q408" s="65" t="str">
        <f t="shared" si="47"/>
        <v/>
      </c>
      <c r="R408" s="99">
        <f t="shared" si="49"/>
        <v>201.5</v>
      </c>
      <c r="S408" s="102">
        <f t="shared" si="43"/>
        <v>1.0161008092738852</v>
      </c>
      <c r="T408" s="103">
        <f t="shared" si="44"/>
        <v>0.97053302250773088</v>
      </c>
      <c r="U408" s="104">
        <f t="shared" si="48"/>
        <v>4.5567786766154361E-2</v>
      </c>
      <c r="V408" s="103">
        <f t="shared" si="45"/>
        <v>288.75522658020782</v>
      </c>
      <c r="W408" s="105">
        <f t="shared" si="46"/>
        <v>172.29754084043088</v>
      </c>
    </row>
    <row r="409" spans="17:23" x14ac:dyDescent="0.2">
      <c r="Q409" s="65" t="str">
        <f t="shared" si="47"/>
        <v/>
      </c>
      <c r="R409" s="99">
        <f t="shared" si="49"/>
        <v>202</v>
      </c>
      <c r="S409" s="102">
        <f t="shared" si="43"/>
        <v>1.0160614407182862</v>
      </c>
      <c r="T409" s="103">
        <f t="shared" si="44"/>
        <v>0.96511696725299678</v>
      </c>
      <c r="U409" s="104">
        <f t="shared" si="48"/>
        <v>5.0944473465289408E-2</v>
      </c>
      <c r="V409" s="103">
        <f t="shared" si="45"/>
        <v>295.28772305703023</v>
      </c>
      <c r="W409" s="105">
        <f t="shared" si="46"/>
        <v>178.39291539917758</v>
      </c>
    </row>
    <row r="410" spans="17:23" x14ac:dyDescent="0.2">
      <c r="Q410" s="65" t="str">
        <f t="shared" si="47"/>
        <v/>
      </c>
      <c r="R410" s="99">
        <f t="shared" si="49"/>
        <v>202.5</v>
      </c>
      <c r="S410" s="102">
        <f t="shared" si="43"/>
        <v>1.0160208839944038</v>
      </c>
      <c r="T410" s="103">
        <f t="shared" si="44"/>
        <v>0.96034391798531094</v>
      </c>
      <c r="U410" s="104">
        <f t="shared" si="48"/>
        <v>5.5676966009092888E-2</v>
      </c>
      <c r="V410" s="103">
        <f t="shared" si="45"/>
        <v>301.8202195338381</v>
      </c>
      <c r="W410" s="105">
        <f t="shared" si="46"/>
        <v>184.48828995793883</v>
      </c>
    </row>
    <row r="411" spans="17:23" x14ac:dyDescent="0.2">
      <c r="Q411" s="65" t="str">
        <f t="shared" si="47"/>
        <v/>
      </c>
      <c r="R411" s="99">
        <f t="shared" si="49"/>
        <v>203</v>
      </c>
      <c r="S411" s="102">
        <f t="shared" si="43"/>
        <v>1.0159791421024804</v>
      </c>
      <c r="T411" s="103">
        <f t="shared" si="44"/>
        <v>0.95628706155719723</v>
      </c>
      <c r="U411" s="104">
        <f t="shared" si="48"/>
        <v>5.9692080545283188E-2</v>
      </c>
      <c r="V411" s="103">
        <f t="shared" si="45"/>
        <v>308.35271601066052</v>
      </c>
      <c r="W411" s="105">
        <f t="shared" si="46"/>
        <v>190.58366451668553</v>
      </c>
    </row>
    <row r="412" spans="17:23" x14ac:dyDescent="0.2">
      <c r="Q412" s="65" t="str">
        <f t="shared" si="47"/>
        <v/>
      </c>
      <c r="R412" s="99">
        <f t="shared" si="49"/>
        <v>203.5</v>
      </c>
      <c r="S412" s="102">
        <f t="shared" si="43"/>
        <v>1.0159362181304326</v>
      </c>
      <c r="T412" s="103">
        <f t="shared" si="44"/>
        <v>0.95300073948424013</v>
      </c>
      <c r="U412" s="104">
        <f t="shared" si="48"/>
        <v>6.2935478646192422E-2</v>
      </c>
      <c r="V412" s="103">
        <f t="shared" si="45"/>
        <v>314.88521248746838</v>
      </c>
      <c r="W412" s="105">
        <f t="shared" si="46"/>
        <v>196.67903907543223</v>
      </c>
    </row>
    <row r="413" spans="17:23" x14ac:dyDescent="0.2">
      <c r="Q413" s="65" t="str">
        <f t="shared" si="47"/>
        <v/>
      </c>
      <c r="R413" s="99">
        <f t="shared" si="49"/>
        <v>204</v>
      </c>
      <c r="S413" s="102">
        <f t="shared" si="43"/>
        <v>1.0158921152536231</v>
      </c>
      <c r="T413" s="103">
        <f t="shared" si="44"/>
        <v>0.95051969199562658</v>
      </c>
      <c r="U413" s="104">
        <f t="shared" si="48"/>
        <v>6.5372423257996526E-2</v>
      </c>
      <c r="V413" s="103">
        <f t="shared" si="45"/>
        <v>321.4177089642908</v>
      </c>
      <c r="W413" s="105">
        <f t="shared" si="46"/>
        <v>202.77441363419348</v>
      </c>
    </row>
    <row r="414" spans="17:23" x14ac:dyDescent="0.2">
      <c r="Q414" s="65" t="str">
        <f t="shared" si="47"/>
        <v/>
      </c>
      <c r="R414" s="99">
        <f t="shared" si="49"/>
        <v>204.5</v>
      </c>
      <c r="S414" s="102">
        <f t="shared" si="43"/>
        <v>1.0158468367346261</v>
      </c>
      <c r="T414" s="103">
        <f t="shared" si="44"/>
        <v>0.94885898803937274</v>
      </c>
      <c r="U414" s="104">
        <f t="shared" si="48"/>
        <v>6.6987848695253316E-2</v>
      </c>
      <c r="V414" s="103">
        <f t="shared" si="45"/>
        <v>327.95020544109866</v>
      </c>
      <c r="W414" s="105">
        <f t="shared" si="46"/>
        <v>208.86978819294018</v>
      </c>
    </row>
    <row r="415" spans="17:23" x14ac:dyDescent="0.2">
      <c r="Q415" s="65" t="str">
        <f t="shared" si="47"/>
        <v/>
      </c>
      <c r="R415" s="99">
        <f t="shared" si="49"/>
        <v>205</v>
      </c>
      <c r="S415" s="102">
        <f t="shared" si="43"/>
        <v>1.0158003859229856</v>
      </c>
      <c r="T415" s="103">
        <f t="shared" si="44"/>
        <v>0.94801462841684137</v>
      </c>
      <c r="U415" s="104">
        <f t="shared" si="48"/>
        <v>6.778575750614424E-2</v>
      </c>
      <c r="V415" s="103">
        <f t="shared" si="45"/>
        <v>334.48270191790652</v>
      </c>
      <c r="W415" s="105">
        <f t="shared" si="46"/>
        <v>214.96516275168688</v>
      </c>
    </row>
    <row r="416" spans="17:23" x14ac:dyDescent="0.2">
      <c r="Q416" s="65" t="str">
        <f t="shared" si="47"/>
        <v>Perigee</v>
      </c>
      <c r="R416" s="99">
        <f t="shared" si="49"/>
        <v>205.5</v>
      </c>
      <c r="S416" s="102">
        <f t="shared" si="43"/>
        <v>1.0157527662549672</v>
      </c>
      <c r="T416" s="103">
        <f t="shared" si="44"/>
        <v>0.94796478162614184</v>
      </c>
      <c r="U416" s="104">
        <f t="shared" si="48"/>
        <v>6.7787984628825404E-2</v>
      </c>
      <c r="V416" s="103">
        <f t="shared" si="45"/>
        <v>341.01519839472894</v>
      </c>
      <c r="W416" s="105">
        <f t="shared" si="46"/>
        <v>221.06053731044813</v>
      </c>
    </row>
    <row r="417" spans="17:23" x14ac:dyDescent="0.2">
      <c r="Q417" s="65" t="str">
        <f t="shared" si="47"/>
        <v/>
      </c>
      <c r="R417" s="99">
        <f t="shared" si="49"/>
        <v>206</v>
      </c>
      <c r="S417" s="102">
        <f t="shared" si="43"/>
        <v>1.0157039812533049</v>
      </c>
      <c r="T417" s="103">
        <f t="shared" si="44"/>
        <v>0.94867158617079694</v>
      </c>
      <c r="U417" s="104">
        <f t="shared" si="48"/>
        <v>6.7032395082507912E-2</v>
      </c>
      <c r="V417" s="103">
        <f t="shared" si="45"/>
        <v>347.54769487153681</v>
      </c>
      <c r="W417" s="105">
        <f t="shared" si="46"/>
        <v>227.15591186919482</v>
      </c>
    </row>
    <row r="418" spans="17:23" x14ac:dyDescent="0.2">
      <c r="Q418" s="65" t="str">
        <f t="shared" si="47"/>
        <v/>
      </c>
      <c r="R418" s="99">
        <f t="shared" si="49"/>
        <v>206.5</v>
      </c>
      <c r="S418" s="102">
        <f t="shared" si="43"/>
        <v>1.0156540345269396</v>
      </c>
      <c r="T418" s="103">
        <f t="shared" si="44"/>
        <v>0.95008343018122443</v>
      </c>
      <c r="U418" s="104">
        <f t="shared" si="48"/>
        <v>6.5570604345715156E-2</v>
      </c>
      <c r="V418" s="103">
        <f t="shared" si="45"/>
        <v>354.08019134835922</v>
      </c>
      <c r="W418" s="105">
        <f t="shared" si="46"/>
        <v>233.25128642794152</v>
      </c>
    </row>
    <row r="419" spans="17:23" x14ac:dyDescent="0.2">
      <c r="Q419" s="65" t="str">
        <f t="shared" si="47"/>
        <v/>
      </c>
      <c r="R419" s="99">
        <f t="shared" si="49"/>
        <v>207</v>
      </c>
      <c r="S419" s="102">
        <f t="shared" si="43"/>
        <v>1.0156029297707525</v>
      </c>
      <c r="T419" s="103">
        <f t="shared" si="44"/>
        <v>0.95213760022367167</v>
      </c>
      <c r="U419" s="104">
        <f t="shared" si="48"/>
        <v>6.346532954708084E-2</v>
      </c>
      <c r="V419" s="103">
        <f t="shared" si="45"/>
        <v>0.61268782516708598</v>
      </c>
      <c r="W419" s="105">
        <f t="shared" si="46"/>
        <v>239.34666098668822</v>
      </c>
    </row>
    <row r="420" spans="17:23" x14ac:dyDescent="0.2">
      <c r="Q420" s="65" t="str">
        <f t="shared" si="47"/>
        <v/>
      </c>
      <c r="R420" s="99">
        <f t="shared" si="49"/>
        <v>207.5</v>
      </c>
      <c r="S420" s="102">
        <f t="shared" si="43"/>
        <v>1.0155506707652917</v>
      </c>
      <c r="T420" s="103">
        <f t="shared" si="44"/>
        <v>0.95476317699020297</v>
      </c>
      <c r="U420" s="104">
        <f t="shared" si="48"/>
        <v>6.0787493775088741E-2</v>
      </c>
      <c r="V420" s="103">
        <f t="shared" si="45"/>
        <v>7.1451843019895023</v>
      </c>
      <c r="W420" s="105">
        <f t="shared" si="46"/>
        <v>245.44203554544947</v>
      </c>
    </row>
    <row r="421" spans="17:23" x14ac:dyDescent="0.2">
      <c r="Q421" s="65" t="str">
        <f t="shared" si="47"/>
        <v/>
      </c>
      <c r="R421" s="99">
        <f t="shared" si="49"/>
        <v>208</v>
      </c>
      <c r="S421" s="102">
        <f t="shared" si="43"/>
        <v>1.0154972613764928</v>
      </c>
      <c r="T421" s="103">
        <f t="shared" si="44"/>
        <v>0.95788404682363659</v>
      </c>
      <c r="U421" s="104">
        <f t="shared" si="48"/>
        <v>5.7613214552856173E-2</v>
      </c>
      <c r="V421" s="103">
        <f t="shared" si="45"/>
        <v>13.677680778797367</v>
      </c>
      <c r="W421" s="105">
        <f t="shared" si="46"/>
        <v>251.53741010419617</v>
      </c>
    </row>
    <row r="422" spans="17:23" x14ac:dyDescent="0.2">
      <c r="Q422" s="65" t="str">
        <f t="shared" si="47"/>
        <v/>
      </c>
      <c r="R422" s="99">
        <f t="shared" si="49"/>
        <v>208.5</v>
      </c>
      <c r="S422" s="102">
        <f t="shared" si="43"/>
        <v>1.0154427055553925</v>
      </c>
      <c r="T422" s="103">
        <f t="shared" si="44"/>
        <v>0.96142189514358989</v>
      </c>
      <c r="U422" s="104">
        <f t="shared" si="48"/>
        <v>5.4020810411802622E-2</v>
      </c>
      <c r="V422" s="103">
        <f t="shared" si="45"/>
        <v>20.210177255619783</v>
      </c>
      <c r="W422" s="105">
        <f t="shared" si="46"/>
        <v>257.63278466294287</v>
      </c>
    </row>
    <row r="423" spans="17:23" x14ac:dyDescent="0.2">
      <c r="Q423" s="65" t="str">
        <f t="shared" si="47"/>
        <v/>
      </c>
      <c r="R423" s="99">
        <f t="shared" si="49"/>
        <v>209</v>
      </c>
      <c r="S423" s="102">
        <f t="shared" si="43"/>
        <v>1.0153870073378364</v>
      </c>
      <c r="T423" s="103">
        <f t="shared" si="44"/>
        <v>0.9652990509556163</v>
      </c>
      <c r="U423" s="104">
        <f t="shared" si="48"/>
        <v>5.0087956382220078E-2</v>
      </c>
      <c r="V423" s="103">
        <f t="shared" si="45"/>
        <v>26.742673732427647</v>
      </c>
      <c r="W423" s="105">
        <f t="shared" si="46"/>
        <v>263.72815922170412</v>
      </c>
    </row>
    <row r="424" spans="17:23" x14ac:dyDescent="0.2">
      <c r="Q424" s="65" t="str">
        <f t="shared" si="47"/>
        <v/>
      </c>
      <c r="R424" s="99">
        <f t="shared" si="49"/>
        <v>209.5</v>
      </c>
      <c r="S424" s="102">
        <f t="shared" si="43"/>
        <v>1.0153301708441806</v>
      </c>
      <c r="T424" s="103">
        <f t="shared" si="44"/>
        <v>0.96944106062750734</v>
      </c>
      <c r="U424" s="104">
        <f t="shared" si="48"/>
        <v>4.5889110216673301E-2</v>
      </c>
      <c r="V424" s="103">
        <f t="shared" si="45"/>
        <v>33.275170209250064</v>
      </c>
      <c r="W424" s="105">
        <f t="shared" si="46"/>
        <v>269.82353378045082</v>
      </c>
    </row>
    <row r="425" spans="17:23" x14ac:dyDescent="0.2">
      <c r="Q425" s="65" t="str">
        <f t="shared" si="47"/>
        <v/>
      </c>
      <c r="R425" s="99">
        <f t="shared" si="49"/>
        <v>210</v>
      </c>
      <c r="S425" s="102">
        <f t="shared" si="43"/>
        <v>1.0152722002789871</v>
      </c>
      <c r="T425" s="103">
        <f t="shared" si="44"/>
        <v>0.97377888361973364</v>
      </c>
      <c r="U425" s="104">
        <f t="shared" si="48"/>
        <v>4.1493316659253487E-2</v>
      </c>
      <c r="V425" s="103">
        <f t="shared" si="45"/>
        <v>39.807666686057928</v>
      </c>
      <c r="W425" s="105">
        <f t="shared" si="46"/>
        <v>275.91890833919751</v>
      </c>
    </row>
    <row r="426" spans="17:23" x14ac:dyDescent="0.2">
      <c r="Q426" s="65" t="str">
        <f t="shared" si="47"/>
        <v/>
      </c>
      <c r="R426" s="99">
        <f t="shared" si="49"/>
        <v>210.5</v>
      </c>
      <c r="S426" s="102">
        <f t="shared" si="43"/>
        <v>1.0152130999307118</v>
      </c>
      <c r="T426" s="103">
        <f t="shared" si="44"/>
        <v>0.97825062222411774</v>
      </c>
      <c r="U426" s="104">
        <f t="shared" si="48"/>
        <v>3.696247770659411E-2</v>
      </c>
      <c r="V426" s="103">
        <f t="shared" si="45"/>
        <v>46.340163162880344</v>
      </c>
      <c r="W426" s="105">
        <f t="shared" si="46"/>
        <v>282.01428289794421</v>
      </c>
    </row>
    <row r="427" spans="17:23" x14ac:dyDescent="0.2">
      <c r="Q427" s="65" t="str">
        <f t="shared" si="47"/>
        <v/>
      </c>
      <c r="R427" s="99">
        <f t="shared" si="49"/>
        <v>211</v>
      </c>
      <c r="S427" s="102">
        <f t="shared" si="43"/>
        <v>1.0151528741713889</v>
      </c>
      <c r="T427" s="103">
        <f t="shared" si="44"/>
        <v>0.98280272073170416</v>
      </c>
      <c r="U427" s="104">
        <f t="shared" si="48"/>
        <v>3.2350153439684726E-2</v>
      </c>
      <c r="V427" s="103">
        <f t="shared" si="45"/>
        <v>52.872659639688209</v>
      </c>
      <c r="W427" s="105">
        <f t="shared" si="46"/>
        <v>288.10965745670546</v>
      </c>
    </row>
    <row r="428" spans="17:23" x14ac:dyDescent="0.2">
      <c r="Q428" s="65" t="str">
        <f t="shared" si="47"/>
        <v/>
      </c>
      <c r="R428" s="99">
        <f t="shared" si="49"/>
        <v>211.5</v>
      </c>
      <c r="S428" s="102">
        <f t="shared" si="43"/>
        <v>1.0150915274563053</v>
      </c>
      <c r="T428" s="103">
        <f t="shared" si="44"/>
        <v>0.98739059576482646</v>
      </c>
      <c r="U428" s="104">
        <f t="shared" si="48"/>
        <v>2.7700931691478803E-2</v>
      </c>
      <c r="V428" s="103">
        <f t="shared" si="45"/>
        <v>59.405156116510625</v>
      </c>
      <c r="W428" s="105">
        <f t="shared" si="46"/>
        <v>294.20503201545216</v>
      </c>
    </row>
    <row r="429" spans="17:23" x14ac:dyDescent="0.2">
      <c r="Q429" s="65" t="str">
        <f t="shared" si="47"/>
        <v/>
      </c>
      <c r="R429" s="99">
        <f t="shared" si="49"/>
        <v>212</v>
      </c>
      <c r="S429" s="102">
        <f t="shared" si="43"/>
        <v>1.0150290643236735</v>
      </c>
      <c r="T429" s="103">
        <f t="shared" si="44"/>
        <v>0.99197868757063168</v>
      </c>
      <c r="U429" s="104">
        <f t="shared" si="48"/>
        <v>2.3050376753041779E-2</v>
      </c>
      <c r="V429" s="103">
        <f t="shared" si="45"/>
        <v>65.937652593318489</v>
      </c>
      <c r="W429" s="105">
        <f t="shared" si="46"/>
        <v>300.30040657419886</v>
      </c>
    </row>
    <row r="430" spans="17:23" x14ac:dyDescent="0.2">
      <c r="Q430" s="65" t="str">
        <f t="shared" si="47"/>
        <v/>
      </c>
      <c r="R430" s="99">
        <f t="shared" si="49"/>
        <v>212.5</v>
      </c>
      <c r="S430" s="102">
        <f t="shared" si="43"/>
        <v>1.0149654893942934</v>
      </c>
      <c r="T430" s="103">
        <f t="shared" si="44"/>
        <v>0.99653995059772005</v>
      </c>
      <c r="U430" s="104">
        <f t="shared" si="48"/>
        <v>1.8425538796573382E-2</v>
      </c>
      <c r="V430" s="103">
        <f t="shared" si="45"/>
        <v>72.470149070140906</v>
      </c>
      <c r="W430" s="105">
        <f t="shared" si="46"/>
        <v>306.39578113296011</v>
      </c>
    </row>
    <row r="431" spans="17:23" x14ac:dyDescent="0.2">
      <c r="Q431" s="65" t="str">
        <f t="shared" si="47"/>
        <v/>
      </c>
      <c r="R431" s="99">
        <f t="shared" si="49"/>
        <v>213</v>
      </c>
      <c r="S431" s="102">
        <f t="shared" si="43"/>
        <v>1.0149008073712127</v>
      </c>
      <c r="T431" s="103">
        <f t="shared" si="44"/>
        <v>1.001054829340398</v>
      </c>
      <c r="U431" s="104">
        <f t="shared" si="48"/>
        <v>1.3845978030814665E-2</v>
      </c>
      <c r="V431" s="103">
        <f t="shared" si="45"/>
        <v>79.00264554694877</v>
      </c>
      <c r="W431" s="105">
        <f t="shared" si="46"/>
        <v>312.49115569170681</v>
      </c>
    </row>
    <row r="432" spans="17:23" x14ac:dyDescent="0.2">
      <c r="Q432" s="65" t="str">
        <f t="shared" si="47"/>
        <v/>
      </c>
      <c r="R432" s="99">
        <f t="shared" si="49"/>
        <v>213.5</v>
      </c>
      <c r="S432" s="102">
        <f t="shared" si="43"/>
        <v>1.0148350230393774</v>
      </c>
      <c r="T432" s="103">
        <f t="shared" si="44"/>
        <v>1.0055097909452235</v>
      </c>
      <c r="U432" s="104">
        <f t="shared" si="48"/>
        <v>9.3252320941539235E-3</v>
      </c>
      <c r="V432" s="103">
        <f t="shared" si="45"/>
        <v>85.535142023771186</v>
      </c>
      <c r="W432" s="105">
        <f t="shared" si="46"/>
        <v>318.58653025045351</v>
      </c>
    </row>
    <row r="433" spans="17:23" x14ac:dyDescent="0.2">
      <c r="Q433" s="65" t="str">
        <f t="shared" si="47"/>
        <v/>
      </c>
      <c r="R433" s="99">
        <f t="shared" si="49"/>
        <v>214</v>
      </c>
      <c r="S433" s="102">
        <f t="shared" si="43"/>
        <v>1.0147681412652785</v>
      </c>
      <c r="T433" s="103">
        <f t="shared" si="44"/>
        <v>1.0098955082223331</v>
      </c>
      <c r="U433" s="104">
        <f t="shared" si="48"/>
        <v>4.8726330429453846E-3</v>
      </c>
      <c r="V433" s="103">
        <f t="shared" si="45"/>
        <v>92.067638500579051</v>
      </c>
      <c r="W433" s="105">
        <f t="shared" si="46"/>
        <v>324.68190480921476</v>
      </c>
    </row>
    <row r="434" spans="17:23" x14ac:dyDescent="0.2">
      <c r="Q434" s="65" t="str">
        <f t="shared" si="47"/>
        <v/>
      </c>
      <c r="R434" s="99">
        <f t="shared" si="49"/>
        <v>214.5</v>
      </c>
      <c r="S434" s="102">
        <f t="shared" si="43"/>
        <v>1.0147001669965916</v>
      </c>
      <c r="T434" s="103">
        <f t="shared" si="44"/>
        <v>1.0142048044289622</v>
      </c>
      <c r="U434" s="104">
        <f t="shared" si="48"/>
        <v>4.9536256762938713E-4</v>
      </c>
      <c r="V434" s="103">
        <f t="shared" si="45"/>
        <v>98.600134977401467</v>
      </c>
      <c r="W434" s="105">
        <f t="shared" si="46"/>
        <v>330.77727936796146</v>
      </c>
    </row>
    <row r="435" spans="17:23" x14ac:dyDescent="0.2">
      <c r="Q435" s="65" t="str">
        <f t="shared" si="47"/>
        <v/>
      </c>
      <c r="R435" s="99">
        <f t="shared" si="49"/>
        <v>215</v>
      </c>
      <c r="S435" s="102">
        <f t="shared" si="43"/>
        <v>1.014631105261812</v>
      </c>
      <c r="T435" s="103">
        <f t="shared" si="44"/>
        <v>1.018430483622087</v>
      </c>
      <c r="U435" s="104">
        <f t="shared" si="48"/>
        <v>-3.7993783602749964E-3</v>
      </c>
      <c r="V435" s="103">
        <f t="shared" si="45"/>
        <v>105.13263145420933</v>
      </c>
      <c r="W435" s="105">
        <f t="shared" si="46"/>
        <v>336.87265392670815</v>
      </c>
    </row>
    <row r="436" spans="17:23" x14ac:dyDescent="0.2">
      <c r="Q436" s="65" t="str">
        <f t="shared" si="47"/>
        <v/>
      </c>
      <c r="R436" s="99">
        <f t="shared" si="49"/>
        <v>215.5</v>
      </c>
      <c r="S436" s="102">
        <f t="shared" si="43"/>
        <v>1.0145609611698807</v>
      </c>
      <c r="T436" s="103">
        <f t="shared" si="44"/>
        <v>1.0225631768821555</v>
      </c>
      <c r="U436" s="104">
        <f t="shared" si="48"/>
        <v>-8.0022157122747739E-3</v>
      </c>
      <c r="V436" s="103">
        <f t="shared" si="45"/>
        <v>111.66512793103175</v>
      </c>
      <c r="W436" s="105">
        <f t="shared" si="46"/>
        <v>342.96802848545485</v>
      </c>
    </row>
    <row r="437" spans="17:23" x14ac:dyDescent="0.2">
      <c r="Q437" s="65" t="str">
        <f t="shared" si="47"/>
        <v/>
      </c>
      <c r="R437" s="99">
        <f t="shared" si="49"/>
        <v>216</v>
      </c>
      <c r="S437" s="102">
        <f t="shared" si="43"/>
        <v>1.0144897399098087</v>
      </c>
      <c r="T437" s="103">
        <f t="shared" si="44"/>
        <v>1.0265893349219726</v>
      </c>
      <c r="U437" s="104">
        <f t="shared" si="48"/>
        <v>-1.2099595012163844E-2</v>
      </c>
      <c r="V437" s="103">
        <f t="shared" si="45"/>
        <v>118.19762440783961</v>
      </c>
      <c r="W437" s="105">
        <f t="shared" si="46"/>
        <v>349.0634030442161</v>
      </c>
    </row>
    <row r="438" spans="17:23" x14ac:dyDescent="0.2">
      <c r="Q438" s="65" t="str">
        <f t="shared" si="47"/>
        <v/>
      </c>
      <c r="R438" s="99">
        <f t="shared" si="49"/>
        <v>216.5</v>
      </c>
      <c r="S438" s="102">
        <f t="shared" si="43"/>
        <v>1.0144174467502916</v>
      </c>
      <c r="T438" s="103">
        <f t="shared" si="44"/>
        <v>1.0304894914426208</v>
      </c>
      <c r="U438" s="104">
        <f t="shared" si="48"/>
        <v>-1.6072044692329257E-2</v>
      </c>
      <c r="V438" s="103">
        <f t="shared" si="45"/>
        <v>124.73012088466203</v>
      </c>
      <c r="W438" s="105">
        <f t="shared" si="46"/>
        <v>355.1587776029628</v>
      </c>
    </row>
    <row r="439" spans="17:23" x14ac:dyDescent="0.2">
      <c r="Q439" s="65" t="str">
        <f t="shared" si="47"/>
        <v/>
      </c>
      <c r="R439" s="99">
        <f t="shared" si="49"/>
        <v>217</v>
      </c>
      <c r="S439" s="102">
        <f t="shared" si="43"/>
        <v>1.0143440870393199</v>
      </c>
      <c r="T439" s="103">
        <f t="shared" si="44"/>
        <v>1.0342369092975556</v>
      </c>
      <c r="U439" s="104">
        <f t="shared" si="48"/>
        <v>-1.9892822258235743E-2</v>
      </c>
      <c r="V439" s="103">
        <f t="shared" si="45"/>
        <v>131.26261736146989</v>
      </c>
      <c r="W439" s="105">
        <f t="shared" si="46"/>
        <v>1.2541521617094986</v>
      </c>
    </row>
    <row r="440" spans="17:23" x14ac:dyDescent="0.2">
      <c r="Q440" s="65" t="str">
        <f t="shared" si="47"/>
        <v/>
      </c>
      <c r="R440" s="99">
        <f t="shared" si="49"/>
        <v>217.5</v>
      </c>
      <c r="S440" s="102">
        <f t="shared" si="43"/>
        <v>1.0142696662037847</v>
      </c>
      <c r="T440" s="103">
        <f t="shared" si="44"/>
        <v>1.0377967035899933</v>
      </c>
      <c r="U440" s="104">
        <f t="shared" si="48"/>
        <v>-2.3527037386208649E-2</v>
      </c>
      <c r="V440" s="103">
        <f t="shared" si="45"/>
        <v>137.79511383829231</v>
      </c>
      <c r="W440" s="105">
        <f t="shared" si="46"/>
        <v>7.3495267204707488</v>
      </c>
    </row>
    <row r="441" spans="17:23" x14ac:dyDescent="0.2">
      <c r="Q441" s="65" t="str">
        <f t="shared" si="47"/>
        <v/>
      </c>
      <c r="R441" s="99">
        <f t="shared" si="49"/>
        <v>218</v>
      </c>
      <c r="S441" s="102">
        <f t="shared" si="43"/>
        <v>1.0141941897490745</v>
      </c>
      <c r="T441" s="103">
        <f t="shared" si="44"/>
        <v>1.0411255130313952</v>
      </c>
      <c r="U441" s="104">
        <f t="shared" si="48"/>
        <v>-2.6931323282320729E-2</v>
      </c>
      <c r="V441" s="103">
        <f t="shared" si="45"/>
        <v>144.32761031510017</v>
      </c>
      <c r="W441" s="105">
        <f t="shared" si="46"/>
        <v>13.444901279217447</v>
      </c>
    </row>
    <row r="442" spans="17:23" x14ac:dyDescent="0.2">
      <c r="Q442" s="65" t="str">
        <f t="shared" si="47"/>
        <v/>
      </c>
      <c r="R442" s="99">
        <f t="shared" si="49"/>
        <v>218.5</v>
      </c>
      <c r="S442" s="102">
        <f t="shared" si="43"/>
        <v>1.0141176632586695</v>
      </c>
      <c r="T442" s="103">
        <f t="shared" si="44"/>
        <v>1.0441717642488189</v>
      </c>
      <c r="U442" s="104">
        <f t="shared" si="48"/>
        <v>-3.0054100990149379E-2</v>
      </c>
      <c r="V442" s="103">
        <f t="shared" si="45"/>
        <v>150.86010679192259</v>
      </c>
      <c r="W442" s="105">
        <f t="shared" si="46"/>
        <v>19.540275837964145</v>
      </c>
    </row>
    <row r="443" spans="17:23" x14ac:dyDescent="0.2">
      <c r="Q443" s="65" t="str">
        <f t="shared" si="47"/>
        <v/>
      </c>
      <c r="R443" s="99">
        <f t="shared" si="49"/>
        <v>219</v>
      </c>
      <c r="S443" s="102">
        <f t="shared" si="43"/>
        <v>1.0140400923937267</v>
      </c>
      <c r="T443" s="103">
        <f t="shared" si="44"/>
        <v>1.0468765444497838</v>
      </c>
      <c r="U443" s="104">
        <f t="shared" si="48"/>
        <v>-3.2836452056057119E-2</v>
      </c>
      <c r="V443" s="103">
        <f t="shared" si="45"/>
        <v>157.39260326873045</v>
      </c>
      <c r="W443" s="105">
        <f t="shared" si="46"/>
        <v>25.635650396725396</v>
      </c>
    </row>
    <row r="444" spans="17:23" x14ac:dyDescent="0.2">
      <c r="Q444" s="65" t="str">
        <f t="shared" si="47"/>
        <v/>
      </c>
      <c r="R444" s="99">
        <f t="shared" si="49"/>
        <v>219.5</v>
      </c>
      <c r="S444" s="102">
        <f t="shared" si="43"/>
        <v>1.0139614828926637</v>
      </c>
      <c r="T444" s="103">
        <f t="shared" si="44"/>
        <v>1.0491750672836528</v>
      </c>
      <c r="U444" s="104">
        <f t="shared" si="48"/>
        <v>-3.5213584390989094E-2</v>
      </c>
      <c r="V444" s="103">
        <f t="shared" si="45"/>
        <v>163.92509974555287</v>
      </c>
      <c r="W444" s="105">
        <f t="shared" si="46"/>
        <v>31.731024955472094</v>
      </c>
    </row>
    <row r="445" spans="17:23" x14ac:dyDescent="0.2">
      <c r="Q445" s="65" t="str">
        <f t="shared" si="47"/>
        <v/>
      </c>
      <c r="R445" s="99">
        <f t="shared" si="49"/>
        <v>220</v>
      </c>
      <c r="S445" s="102">
        <f t="shared" si="43"/>
        <v>1.0138818405707315</v>
      </c>
      <c r="T445" s="103">
        <f t="shared" si="44"/>
        <v>1.050998686300036</v>
      </c>
      <c r="U445" s="104">
        <f t="shared" si="48"/>
        <v>-3.7116845729304515E-2</v>
      </c>
      <c r="V445" s="103">
        <f t="shared" si="45"/>
        <v>170.45759622236073</v>
      </c>
      <c r="W445" s="105">
        <f t="shared" si="46"/>
        <v>37.826399514218792</v>
      </c>
    </row>
    <row r="446" spans="17:23" x14ac:dyDescent="0.2">
      <c r="Q446" s="65" t="str">
        <f t="shared" si="47"/>
        <v/>
      </c>
      <c r="R446" s="99">
        <f t="shared" si="49"/>
        <v>220.5</v>
      </c>
      <c r="S446" s="102">
        <f t="shared" si="43"/>
        <v>1.0138011713195858</v>
      </c>
      <c r="T446" s="103">
        <f t="shared" si="44"/>
        <v>1.0522773815367978</v>
      </c>
      <c r="U446" s="104">
        <f t="shared" si="48"/>
        <v>-3.8476210217212037E-2</v>
      </c>
      <c r="V446" s="103">
        <f t="shared" si="45"/>
        <v>176.99009269918315</v>
      </c>
      <c r="W446" s="105">
        <f t="shared" si="46"/>
        <v>43.921774072965491</v>
      </c>
    </row>
    <row r="447" spans="17:23" x14ac:dyDescent="0.2">
      <c r="Q447" s="65" t="str">
        <f t="shared" si="47"/>
        <v>Apogee</v>
      </c>
      <c r="R447" s="99">
        <f t="shared" si="49"/>
        <v>221</v>
      </c>
      <c r="S447" s="102">
        <f t="shared" si="43"/>
        <v>1.0137194811068513</v>
      </c>
      <c r="T447" s="103">
        <f t="shared" si="44"/>
        <v>1.0529426188542943</v>
      </c>
      <c r="U447" s="104">
        <f t="shared" si="48"/>
        <v>-3.9223137747443015E-2</v>
      </c>
      <c r="V447" s="103">
        <f t="shared" si="45"/>
        <v>183.52258917599102</v>
      </c>
      <c r="W447" s="105">
        <f t="shared" si="46"/>
        <v>50.017148631726741</v>
      </c>
    </row>
    <row r="448" spans="17:23" x14ac:dyDescent="0.2">
      <c r="Q448" s="65" t="str">
        <f t="shared" si="47"/>
        <v/>
      </c>
      <c r="R448" s="99">
        <f t="shared" si="49"/>
        <v>221.5</v>
      </c>
      <c r="S448" s="102">
        <f t="shared" si="43"/>
        <v>1.0136367759756795</v>
      </c>
      <c r="T448" s="103">
        <f t="shared" si="44"/>
        <v>1.0529304599360483</v>
      </c>
      <c r="U448" s="104">
        <f t="shared" si="48"/>
        <v>-3.9293683960368808E-2</v>
      </c>
      <c r="V448" s="103">
        <f t="shared" si="45"/>
        <v>190.05508565281343</v>
      </c>
      <c r="W448" s="105">
        <f t="shared" si="46"/>
        <v>56.112523190473439</v>
      </c>
    </row>
    <row r="449" spans="17:23" x14ac:dyDescent="0.2">
      <c r="Q449" s="65" t="str">
        <f t="shared" si="47"/>
        <v/>
      </c>
      <c r="R449" s="99">
        <f t="shared" si="49"/>
        <v>222</v>
      </c>
      <c r="S449" s="102">
        <f t="shared" si="43"/>
        <v>1.0135530620443016</v>
      </c>
      <c r="T449" s="103">
        <f t="shared" si="44"/>
        <v>1.0521847844841017</v>
      </c>
      <c r="U449" s="104">
        <f t="shared" si="48"/>
        <v>-3.8631722439800065E-2</v>
      </c>
      <c r="V449" s="103">
        <f t="shared" si="45"/>
        <v>196.5875821296213</v>
      </c>
      <c r="W449" s="105">
        <f t="shared" si="46"/>
        <v>62.207897749220137</v>
      </c>
    </row>
    <row r="450" spans="17:23" x14ac:dyDescent="0.2">
      <c r="Q450" s="65" t="str">
        <f t="shared" si="47"/>
        <v/>
      </c>
      <c r="R450" s="99">
        <f t="shared" si="49"/>
        <v>222.5</v>
      </c>
      <c r="S450" s="102">
        <f t="shared" si="43"/>
        <v>1.0134683455055771</v>
      </c>
      <c r="T450" s="103">
        <f t="shared" si="44"/>
        <v>1.0506604759067093</v>
      </c>
      <c r="U450" s="104">
        <f t="shared" si="48"/>
        <v>-3.7192130401132228E-2</v>
      </c>
      <c r="V450" s="103">
        <f t="shared" si="45"/>
        <v>203.12007860644371</v>
      </c>
      <c r="W450" s="105">
        <f t="shared" si="46"/>
        <v>68.303272307981388</v>
      </c>
    </row>
    <row r="451" spans="17:23" x14ac:dyDescent="0.2">
      <c r="Q451" s="65" t="str">
        <f t="shared" si="47"/>
        <v/>
      </c>
      <c r="R451" s="99">
        <f t="shared" si="49"/>
        <v>223</v>
      </c>
      <c r="S451" s="102">
        <f t="shared" si="43"/>
        <v>1.0133826326265343</v>
      </c>
      <c r="T451" s="103">
        <f t="shared" si="44"/>
        <v>1.0483264183072274</v>
      </c>
      <c r="U451" s="104">
        <f t="shared" si="48"/>
        <v>-3.4943785680693118E-2</v>
      </c>
      <c r="V451" s="103">
        <f t="shared" si="45"/>
        <v>209.65257508325158</v>
      </c>
      <c r="W451" s="105">
        <f t="shared" si="46"/>
        <v>74.398646866728086</v>
      </c>
    </row>
    <row r="452" spans="17:23" x14ac:dyDescent="0.2">
      <c r="Q452" s="65" t="str">
        <f t="shared" si="47"/>
        <v/>
      </c>
      <c r="R452" s="99">
        <f t="shared" si="49"/>
        <v>223.5</v>
      </c>
      <c r="S452" s="102">
        <f t="shared" si="43"/>
        <v>1.0132959297479069</v>
      </c>
      <c r="T452" s="103">
        <f t="shared" si="44"/>
        <v>1.0451681561134547</v>
      </c>
      <c r="U452" s="104">
        <f t="shared" si="48"/>
        <v>-3.1872226365547762E-2</v>
      </c>
      <c r="V452" s="103">
        <f t="shared" si="45"/>
        <v>216.18507156007399</v>
      </c>
      <c r="W452" s="105">
        <f t="shared" si="46"/>
        <v>80.494021425474784</v>
      </c>
    </row>
    <row r="453" spans="17:23" x14ac:dyDescent="0.2">
      <c r="Q453" s="65" t="str">
        <f t="shared" si="47"/>
        <v/>
      </c>
      <c r="R453" s="99">
        <f t="shared" si="49"/>
        <v>224</v>
      </c>
      <c r="S453" s="102">
        <f t="shared" ref="S453:S516" si="50">1-0.01672*COS($W$2*0.9856*(R453+1-4))</f>
        <v>1.013208243283666</v>
      </c>
      <c r="T453" s="103">
        <f t="shared" ref="T453:T516" si="51">(385000.5584-20905.355*COS($W$2*V453)-3699.1109*COS($W$2*(2*W453-V453))-2955.9676*COS($W$2*2*W453)-569.9251*COS($W$2*2*V453)+246.1585*COS($W$2*(2*W453-2*V453)))/385000.5584</f>
        <v>1.0411900781918608</v>
      </c>
      <c r="U453" s="104">
        <f t="shared" si="48"/>
        <v>-2.7981834908194836E-2</v>
      </c>
      <c r="V453" s="103">
        <f t="shared" ref="V453:V516" si="52">MOD(134.96341138+13.06499295363*($C$9+R453),360)</f>
        <v>222.71756803688186</v>
      </c>
      <c r="W453" s="105">
        <f t="shared" ref="W453:W516" si="53">MOD(297.8502042+12.190749117502*($C$9+R453),360)</f>
        <v>86.589395984221483</v>
      </c>
    </row>
    <row r="454" spans="17:23" x14ac:dyDescent="0.2">
      <c r="Q454" s="65" t="str">
        <f t="shared" ref="Q454:Q517" si="54">IF(AND(T454&lt;T453,T454&lt;T455),"Perigee",IF(AND(T454&gt;T453,T454&gt;T455),"Apogee",""))</f>
        <v/>
      </c>
      <c r="R454" s="99">
        <f t="shared" si="49"/>
        <v>224.5</v>
      </c>
      <c r="S454" s="102">
        <f t="shared" si="50"/>
        <v>1.0131195797205443</v>
      </c>
      <c r="T454" s="103">
        <f t="shared" si="51"/>
        <v>1.036417005402771</v>
      </c>
      <c r="U454" s="104">
        <f t="shared" ref="U454:U517" si="55">S454-T454</f>
        <v>-2.3297425682226702E-2</v>
      </c>
      <c r="V454" s="103">
        <f t="shared" si="52"/>
        <v>229.25006451370427</v>
      </c>
      <c r="W454" s="105">
        <f t="shared" si="53"/>
        <v>92.684770542982733</v>
      </c>
    </row>
    <row r="455" spans="17:23" x14ac:dyDescent="0.2">
      <c r="Q455" s="65" t="str">
        <f t="shared" si="54"/>
        <v/>
      </c>
      <c r="R455" s="99">
        <f t="shared" ref="R455:R518" si="56">R454+0.5</f>
        <v>225</v>
      </c>
      <c r="S455" s="102">
        <f t="shared" si="50"/>
        <v>1.0130299456175571</v>
      </c>
      <c r="T455" s="103">
        <f t="shared" si="51"/>
        <v>1.0308950835932686</v>
      </c>
      <c r="U455" s="104">
        <f t="shared" si="55"/>
        <v>-1.7865137975711542E-2</v>
      </c>
      <c r="V455" s="103">
        <f t="shared" si="52"/>
        <v>235.78256099051214</v>
      </c>
      <c r="W455" s="105">
        <f t="shared" si="53"/>
        <v>98.780145101729431</v>
      </c>
    </row>
    <row r="456" spans="17:23" x14ac:dyDescent="0.2">
      <c r="Q456" s="65" t="str">
        <f t="shared" si="54"/>
        <v/>
      </c>
      <c r="R456" s="99">
        <f t="shared" si="56"/>
        <v>225.5</v>
      </c>
      <c r="S456" s="102">
        <f t="shared" si="50"/>
        <v>1.0129393476055164</v>
      </c>
      <c r="T456" s="103">
        <f t="shared" si="51"/>
        <v>1.0246919120317319</v>
      </c>
      <c r="U456" s="104">
        <f t="shared" si="55"/>
        <v>-1.1752564426215528E-2</v>
      </c>
      <c r="V456" s="103">
        <f t="shared" si="52"/>
        <v>242.31505746733455</v>
      </c>
      <c r="W456" s="105">
        <f t="shared" si="53"/>
        <v>104.87551966047613</v>
      </c>
    </row>
    <row r="457" spans="17:23" x14ac:dyDescent="0.2">
      <c r="Q457" s="65" t="str">
        <f t="shared" si="54"/>
        <v/>
      </c>
      <c r="R457" s="99">
        <f t="shared" si="56"/>
        <v>226</v>
      </c>
      <c r="S457" s="102">
        <f t="shared" si="50"/>
        <v>1.0128477923865415</v>
      </c>
      <c r="T457" s="103">
        <f t="shared" si="51"/>
        <v>1.0178958690598896</v>
      </c>
      <c r="U457" s="104">
        <f t="shared" si="55"/>
        <v>-5.0480766733480564E-3</v>
      </c>
      <c r="V457" s="103">
        <f t="shared" si="52"/>
        <v>248.84755394414242</v>
      </c>
      <c r="W457" s="105">
        <f t="shared" si="53"/>
        <v>110.97089421923738</v>
      </c>
    </row>
    <row r="458" spans="17:23" x14ac:dyDescent="0.2">
      <c r="Q458" s="65" t="str">
        <f t="shared" si="54"/>
        <v/>
      </c>
      <c r="R458" s="99">
        <f t="shared" si="56"/>
        <v>226.5</v>
      </c>
      <c r="S458" s="102">
        <f t="shared" si="50"/>
        <v>1.0127552867335616</v>
      </c>
      <c r="T458" s="103">
        <f t="shared" si="51"/>
        <v>1.010614630880083</v>
      </c>
      <c r="U458" s="104">
        <f t="shared" si="55"/>
        <v>2.1406558534786679E-3</v>
      </c>
      <c r="V458" s="103">
        <f t="shared" si="52"/>
        <v>255.38005042096484</v>
      </c>
      <c r="W458" s="105">
        <f t="shared" si="53"/>
        <v>117.06626877798408</v>
      </c>
    </row>
    <row r="459" spans="17:23" x14ac:dyDescent="0.2">
      <c r="Q459" s="65" t="str">
        <f t="shared" si="54"/>
        <v/>
      </c>
      <c r="R459" s="99">
        <f t="shared" si="56"/>
        <v>227</v>
      </c>
      <c r="S459" s="102">
        <f t="shared" si="50"/>
        <v>1.0126618374898162</v>
      </c>
      <c r="T459" s="103">
        <f t="shared" si="51"/>
        <v>1.0029729143892447</v>
      </c>
      <c r="U459" s="104">
        <f t="shared" si="55"/>
        <v>9.688923100571456E-3</v>
      </c>
      <c r="V459" s="103">
        <f t="shared" si="52"/>
        <v>261.9125468977727</v>
      </c>
      <c r="W459" s="105">
        <f t="shared" si="53"/>
        <v>123.16164333673078</v>
      </c>
    </row>
    <row r="460" spans="17:23" x14ac:dyDescent="0.2">
      <c r="Q460" s="65" t="str">
        <f t="shared" si="54"/>
        <v/>
      </c>
      <c r="R460" s="99">
        <f t="shared" si="56"/>
        <v>227.5</v>
      </c>
      <c r="S460" s="102">
        <f t="shared" si="50"/>
        <v>1.0125674515683483</v>
      </c>
      <c r="T460" s="103">
        <f t="shared" si="51"/>
        <v>0.99510950923593411</v>
      </c>
      <c r="U460" s="104">
        <f t="shared" si="55"/>
        <v>1.7457942332414156E-2</v>
      </c>
      <c r="V460" s="103">
        <f t="shared" si="52"/>
        <v>268.44504337459512</v>
      </c>
      <c r="W460" s="105">
        <f t="shared" si="53"/>
        <v>129.25701789549203</v>
      </c>
    </row>
    <row r="461" spans="17:23" x14ac:dyDescent="0.2">
      <c r="Q461" s="65" t="str">
        <f t="shared" si="54"/>
        <v/>
      </c>
      <c r="R461" s="99">
        <f t="shared" si="56"/>
        <v>228</v>
      </c>
      <c r="S461" s="102">
        <f t="shared" si="50"/>
        <v>1.0124721359514923</v>
      </c>
      <c r="T461" s="103">
        <f t="shared" si="51"/>
        <v>0.98717369624946383</v>
      </c>
      <c r="U461" s="104">
        <f t="shared" si="55"/>
        <v>2.5298439702028497E-2</v>
      </c>
      <c r="V461" s="103">
        <f t="shared" si="52"/>
        <v>274.97753985140298</v>
      </c>
      <c r="W461" s="105">
        <f t="shared" si="53"/>
        <v>135.35239245423872</v>
      </c>
    </row>
    <row r="462" spans="17:23" x14ac:dyDescent="0.2">
      <c r="Q462" s="65" t="str">
        <f t="shared" si="54"/>
        <v/>
      </c>
      <c r="R462" s="99">
        <f t="shared" si="56"/>
        <v>228.5</v>
      </c>
      <c r="S462" s="102">
        <f t="shared" si="50"/>
        <v>1.0123758976903592</v>
      </c>
      <c r="T462" s="103">
        <f t="shared" si="51"/>
        <v>0.97932117758911463</v>
      </c>
      <c r="U462" s="104">
        <f t="shared" si="55"/>
        <v>3.305472010124455E-2</v>
      </c>
      <c r="V462" s="103">
        <f t="shared" si="52"/>
        <v>281.5100363282254</v>
      </c>
      <c r="W462" s="105">
        <f t="shared" si="53"/>
        <v>141.44776701298542</v>
      </c>
    </row>
    <row r="463" spans="17:23" x14ac:dyDescent="0.2">
      <c r="Q463" s="65" t="str">
        <f t="shared" si="54"/>
        <v/>
      </c>
      <c r="R463" s="99">
        <f t="shared" si="56"/>
        <v>229</v>
      </c>
      <c r="S463" s="102">
        <f t="shared" si="50"/>
        <v>1.012278743904313</v>
      </c>
      <c r="T463" s="103">
        <f t="shared" si="51"/>
        <v>0.97170966706557993</v>
      </c>
      <c r="U463" s="104">
        <f t="shared" si="55"/>
        <v>4.056907683873312E-2</v>
      </c>
      <c r="V463" s="103">
        <f t="shared" si="52"/>
        <v>288.04253280503326</v>
      </c>
      <c r="W463" s="105">
        <f t="shared" si="53"/>
        <v>147.54314157173212</v>
      </c>
    </row>
    <row r="464" spans="17:23" x14ac:dyDescent="0.2">
      <c r="Q464" s="65" t="str">
        <f t="shared" si="54"/>
        <v/>
      </c>
      <c r="R464" s="99">
        <f t="shared" si="56"/>
        <v>229.5</v>
      </c>
      <c r="S464" s="102">
        <f t="shared" si="50"/>
        <v>1.012180681780446</v>
      </c>
      <c r="T464" s="103">
        <f t="shared" si="51"/>
        <v>0.96449430598643127</v>
      </c>
      <c r="U464" s="104">
        <f t="shared" si="55"/>
        <v>4.768637579401469E-2</v>
      </c>
      <c r="V464" s="103">
        <f t="shared" si="52"/>
        <v>294.57502928185568</v>
      </c>
      <c r="W464" s="105">
        <f t="shared" si="53"/>
        <v>153.63851613049337</v>
      </c>
    </row>
    <row r="465" spans="17:23" x14ac:dyDescent="0.2">
      <c r="Q465" s="65" t="str">
        <f t="shared" si="54"/>
        <v/>
      </c>
      <c r="R465" s="99">
        <f t="shared" si="56"/>
        <v>230</v>
      </c>
      <c r="S465" s="102">
        <f t="shared" si="50"/>
        <v>1.0120817185730449</v>
      </c>
      <c r="T465" s="103">
        <f t="shared" si="51"/>
        <v>0.95782307974172698</v>
      </c>
      <c r="U465" s="104">
        <f t="shared" si="55"/>
        <v>5.4258638831317874E-2</v>
      </c>
      <c r="V465" s="103">
        <f t="shared" si="52"/>
        <v>301.10752575866354</v>
      </c>
      <c r="W465" s="105">
        <f t="shared" si="53"/>
        <v>159.73389068924007</v>
      </c>
    </row>
    <row r="466" spans="17:23" x14ac:dyDescent="0.2">
      <c r="Q466" s="65" t="str">
        <f t="shared" si="54"/>
        <v/>
      </c>
      <c r="R466" s="99">
        <f t="shared" si="56"/>
        <v>230.5</v>
      </c>
      <c r="S466" s="102">
        <f t="shared" si="50"/>
        <v>1.011981861603056</v>
      </c>
      <c r="T466" s="103">
        <f t="shared" si="51"/>
        <v>0.95183241264892327</v>
      </c>
      <c r="U466" s="104">
        <f t="shared" si="55"/>
        <v>6.0149448954132767E-2</v>
      </c>
      <c r="V466" s="103">
        <f t="shared" si="52"/>
        <v>307.64002223547141</v>
      </c>
      <c r="W466" s="105">
        <f t="shared" si="53"/>
        <v>165.82926524798677</v>
      </c>
    </row>
    <row r="467" spans="17:23" x14ac:dyDescent="0.2">
      <c r="Q467" s="65" t="str">
        <f t="shared" si="54"/>
        <v/>
      </c>
      <c r="R467" s="99">
        <f t="shared" si="56"/>
        <v>231</v>
      </c>
      <c r="S467" s="102">
        <f t="shared" si="50"/>
        <v>1.0118811182575433</v>
      </c>
      <c r="T467" s="103">
        <f t="shared" si="51"/>
        <v>0.94664311313957239</v>
      </c>
      <c r="U467" s="104">
        <f t="shared" si="55"/>
        <v>6.5238005117970954E-2</v>
      </c>
      <c r="V467" s="103">
        <f t="shared" si="52"/>
        <v>314.17251871229382</v>
      </c>
      <c r="W467" s="105">
        <f t="shared" si="53"/>
        <v>171.92463980674802</v>
      </c>
    </row>
    <row r="468" spans="17:23" x14ac:dyDescent="0.2">
      <c r="Q468" s="65" t="str">
        <f t="shared" si="54"/>
        <v/>
      </c>
      <c r="R468" s="99">
        <f t="shared" si="56"/>
        <v>231.5</v>
      </c>
      <c r="S468" s="102">
        <f t="shared" si="50"/>
        <v>1.0117794959891411</v>
      </c>
      <c r="T468" s="103">
        <f t="shared" si="51"/>
        <v>0.94235682836010859</v>
      </c>
      <c r="U468" s="104">
        <f t="shared" si="55"/>
        <v>6.9422667629032486E-2</v>
      </c>
      <c r="V468" s="103">
        <f t="shared" si="52"/>
        <v>320.70501518910169</v>
      </c>
      <c r="W468" s="105">
        <f t="shared" si="53"/>
        <v>178.02001436549472</v>
      </c>
    </row>
    <row r="469" spans="17:23" x14ac:dyDescent="0.2">
      <c r="Q469" s="65" t="str">
        <f t="shared" si="54"/>
        <v/>
      </c>
      <c r="R469" s="99">
        <f t="shared" si="56"/>
        <v>232</v>
      </c>
      <c r="S469" s="102">
        <f t="shared" si="50"/>
        <v>1.0116770023155035</v>
      </c>
      <c r="T469" s="103">
        <f t="shared" si="51"/>
        <v>0.93905314719426292</v>
      </c>
      <c r="U469" s="104">
        <f t="shared" si="55"/>
        <v>7.2623855121240588E-2</v>
      </c>
      <c r="V469" s="103">
        <f t="shared" si="52"/>
        <v>327.2375116659241</v>
      </c>
      <c r="W469" s="105">
        <f t="shared" si="53"/>
        <v>184.11538892424142</v>
      </c>
    </row>
    <row r="470" spans="17:23" x14ac:dyDescent="0.2">
      <c r="Q470" s="65" t="str">
        <f t="shared" si="54"/>
        <v/>
      </c>
      <c r="R470" s="99">
        <f t="shared" si="56"/>
        <v>232.5</v>
      </c>
      <c r="S470" s="102">
        <f t="shared" si="50"/>
        <v>1.0115736448187482</v>
      </c>
      <c r="T470" s="103">
        <f t="shared" si="51"/>
        <v>0.93678746443811955</v>
      </c>
      <c r="U470" s="104">
        <f t="shared" si="55"/>
        <v>7.4786180380628675E-2</v>
      </c>
      <c r="V470" s="103">
        <f t="shared" si="52"/>
        <v>333.77000814273197</v>
      </c>
      <c r="W470" s="105">
        <f t="shared" si="53"/>
        <v>190.21076348298811</v>
      </c>
    </row>
    <row r="471" spans="17:23" x14ac:dyDescent="0.2">
      <c r="Q471" s="65" t="str">
        <f t="shared" si="54"/>
        <v/>
      </c>
      <c r="R471" s="99">
        <f t="shared" si="56"/>
        <v>233</v>
      </c>
      <c r="S471" s="102">
        <f t="shared" si="50"/>
        <v>1.0114694311448955</v>
      </c>
      <c r="T471" s="103">
        <f t="shared" si="51"/>
        <v>0.93558968750338911</v>
      </c>
      <c r="U471" s="104">
        <f t="shared" si="55"/>
        <v>7.5879743641506403E-2</v>
      </c>
      <c r="V471" s="103">
        <f t="shared" si="52"/>
        <v>340.30250461955438</v>
      </c>
      <c r="W471" s="105">
        <f t="shared" si="53"/>
        <v>196.30613804174936</v>
      </c>
    </row>
    <row r="472" spans="17:23" x14ac:dyDescent="0.2">
      <c r="Q472" s="65" t="str">
        <f t="shared" si="54"/>
        <v>Perigee</v>
      </c>
      <c r="R472" s="99">
        <f t="shared" si="56"/>
        <v>233.5</v>
      </c>
      <c r="S472" s="102">
        <f t="shared" si="50"/>
        <v>1.0113643690033021</v>
      </c>
      <c r="T472" s="103">
        <f t="shared" si="51"/>
        <v>0.9354638319670634</v>
      </c>
      <c r="U472" s="104">
        <f t="shared" si="55"/>
        <v>7.5900537036238669E-2</v>
      </c>
      <c r="V472" s="103">
        <f t="shared" si="52"/>
        <v>346.83500109636225</v>
      </c>
      <c r="W472" s="105">
        <f t="shared" si="53"/>
        <v>202.40151260049606</v>
      </c>
    </row>
    <row r="473" spans="17:23" x14ac:dyDescent="0.2">
      <c r="Q473" s="65" t="str">
        <f t="shared" si="54"/>
        <v/>
      </c>
      <c r="R473" s="99">
        <f t="shared" si="56"/>
        <v>234</v>
      </c>
      <c r="S473" s="102">
        <f t="shared" si="50"/>
        <v>1.0112584661660919</v>
      </c>
      <c r="T473" s="103">
        <f t="shared" si="51"/>
        <v>0.93638851507829424</v>
      </c>
      <c r="U473" s="104">
        <f t="shared" si="55"/>
        <v>7.4869951087797704E-2</v>
      </c>
      <c r="V473" s="103">
        <f t="shared" si="52"/>
        <v>353.36749757318466</v>
      </c>
      <c r="W473" s="105">
        <f t="shared" si="53"/>
        <v>208.49688715924276</v>
      </c>
    </row>
    <row r="474" spans="17:23" x14ac:dyDescent="0.2">
      <c r="Q474" s="65" t="str">
        <f t="shared" si="54"/>
        <v/>
      </c>
      <c r="R474" s="99">
        <f t="shared" si="56"/>
        <v>234.5</v>
      </c>
      <c r="S474" s="102">
        <f t="shared" si="50"/>
        <v>1.0111517304675806</v>
      </c>
      <c r="T474" s="103">
        <f t="shared" si="51"/>
        <v>0.93831831864136606</v>
      </c>
      <c r="U474" s="104">
        <f t="shared" si="55"/>
        <v>7.28334118262145E-2</v>
      </c>
      <c r="V474" s="103">
        <f t="shared" si="52"/>
        <v>359.89999404999253</v>
      </c>
      <c r="W474" s="105">
        <f t="shared" si="53"/>
        <v>214.59226171800401</v>
      </c>
    </row>
    <row r="475" spans="17:23" x14ac:dyDescent="0.2">
      <c r="Q475" s="65" t="str">
        <f t="shared" si="54"/>
        <v/>
      </c>
      <c r="R475" s="99">
        <f t="shared" si="56"/>
        <v>235</v>
      </c>
      <c r="S475" s="102">
        <f t="shared" si="50"/>
        <v>1.0110441698036952</v>
      </c>
      <c r="T475" s="103">
        <f t="shared" si="51"/>
        <v>0.94118595621218515</v>
      </c>
      <c r="U475" s="104">
        <f t="shared" si="55"/>
        <v>6.985821359151001E-2</v>
      </c>
      <c r="V475" s="103">
        <f t="shared" si="52"/>
        <v>6.432490526814945</v>
      </c>
      <c r="W475" s="105">
        <f t="shared" si="53"/>
        <v>220.68763627675071</v>
      </c>
    </row>
    <row r="476" spans="17:23" x14ac:dyDescent="0.2">
      <c r="Q476" s="65" t="str">
        <f t="shared" si="54"/>
        <v/>
      </c>
      <c r="R476" s="99">
        <f t="shared" si="56"/>
        <v>235.5</v>
      </c>
      <c r="S476" s="102">
        <f t="shared" si="50"/>
        <v>1.0109357921313915</v>
      </c>
      <c r="T476" s="103">
        <f t="shared" si="51"/>
        <v>0.94490514592766117</v>
      </c>
      <c r="U476" s="104">
        <f t="shared" si="55"/>
        <v>6.6030646203730337E-2</v>
      </c>
      <c r="V476" s="103">
        <f t="shared" si="52"/>
        <v>12.964987003622809</v>
      </c>
      <c r="W476" s="105">
        <f t="shared" si="53"/>
        <v>226.78301083549741</v>
      </c>
    </row>
    <row r="477" spans="17:23" x14ac:dyDescent="0.2">
      <c r="Q477" s="65" t="str">
        <f t="shared" si="54"/>
        <v/>
      </c>
      <c r="R477" s="99">
        <f t="shared" si="56"/>
        <v>236</v>
      </c>
      <c r="S477" s="102">
        <f t="shared" si="50"/>
        <v>1.0108266054680646</v>
      </c>
      <c r="T477" s="103">
        <f t="shared" si="51"/>
        <v>0.94937406106105882</v>
      </c>
      <c r="U477" s="104">
        <f t="shared" si="55"/>
        <v>6.145254440700576E-2</v>
      </c>
      <c r="V477" s="103">
        <f t="shared" si="52"/>
        <v>19.497483480445226</v>
      </c>
      <c r="W477" s="105">
        <f t="shared" si="53"/>
        <v>232.87838539425866</v>
      </c>
    </row>
    <row r="478" spans="17:23" x14ac:dyDescent="0.2">
      <c r="Q478" s="65" t="str">
        <f t="shared" si="54"/>
        <v/>
      </c>
      <c r="R478" s="99">
        <f t="shared" si="56"/>
        <v>236.5</v>
      </c>
      <c r="S478" s="102">
        <f t="shared" si="50"/>
        <v>1.0107166178909552</v>
      </c>
      <c r="T478" s="103">
        <f t="shared" si="51"/>
        <v>0.95447920690003951</v>
      </c>
      <c r="U478" s="104">
        <f t="shared" si="55"/>
        <v>5.6237410990915726E-2</v>
      </c>
      <c r="V478" s="103">
        <f t="shared" si="52"/>
        <v>26.02997995725309</v>
      </c>
      <c r="W478" s="105">
        <f t="shared" si="53"/>
        <v>238.97375995300536</v>
      </c>
    </row>
    <row r="479" spans="17:23" x14ac:dyDescent="0.2">
      <c r="Q479" s="65" t="str">
        <f t="shared" si="54"/>
        <v/>
      </c>
      <c r="R479" s="99">
        <f t="shared" si="56"/>
        <v>237</v>
      </c>
      <c r="S479" s="102">
        <f t="shared" si="50"/>
        <v>1.0106058375365536</v>
      </c>
      <c r="T479" s="103">
        <f t="shared" si="51"/>
        <v>0.96009955585653051</v>
      </c>
      <c r="U479" s="104">
        <f t="shared" si="55"/>
        <v>5.0506281680023135E-2</v>
      </c>
      <c r="V479" s="103">
        <f t="shared" si="52"/>
        <v>32.562476434075506</v>
      </c>
      <c r="W479" s="105">
        <f t="shared" si="53"/>
        <v>245.06913451175205</v>
      </c>
    </row>
    <row r="480" spans="17:23" x14ac:dyDescent="0.2">
      <c r="Q480" s="65" t="str">
        <f t="shared" si="54"/>
        <v/>
      </c>
      <c r="R480" s="99">
        <f t="shared" si="56"/>
        <v>237.5</v>
      </c>
      <c r="S480" s="102">
        <f t="shared" si="50"/>
        <v>1.0104942725999964</v>
      </c>
      <c r="T480" s="103">
        <f t="shared" si="51"/>
        <v>0.96611076361050374</v>
      </c>
      <c r="U480" s="104">
        <f t="shared" si="55"/>
        <v>4.4383508989492615E-2</v>
      </c>
      <c r="V480" s="103">
        <f t="shared" si="52"/>
        <v>39.094972910883371</v>
      </c>
      <c r="W480" s="105">
        <f t="shared" si="53"/>
        <v>251.16450907049875</v>
      </c>
    </row>
    <row r="481" spans="17:23" x14ac:dyDescent="0.2">
      <c r="Q481" s="65" t="str">
        <f t="shared" si="54"/>
        <v/>
      </c>
      <c r="R481" s="99">
        <f t="shared" si="56"/>
        <v>238</v>
      </c>
      <c r="S481" s="102">
        <f t="shared" si="50"/>
        <v>1.0103819313344611</v>
      </c>
      <c r="T481" s="103">
        <f t="shared" si="51"/>
        <v>0.97238928799004243</v>
      </c>
      <c r="U481" s="104">
        <f t="shared" si="55"/>
        <v>3.7992643344418653E-2</v>
      </c>
      <c r="V481" s="103">
        <f t="shared" si="52"/>
        <v>45.627469387705787</v>
      </c>
      <c r="W481" s="105">
        <f t="shared" si="53"/>
        <v>257.25988362926</v>
      </c>
    </row>
    <row r="482" spans="17:23" x14ac:dyDescent="0.2">
      <c r="Q482" s="65" t="str">
        <f t="shared" si="54"/>
        <v/>
      </c>
      <c r="R482" s="99">
        <f t="shared" si="56"/>
        <v>238.5</v>
      </c>
      <c r="S482" s="102">
        <f t="shared" si="50"/>
        <v>1.0102688220505549</v>
      </c>
      <c r="T482" s="103">
        <f t="shared" si="51"/>
        <v>0.97881623925375882</v>
      </c>
      <c r="U482" s="104">
        <f t="shared" si="55"/>
        <v>3.145258279679608E-2</v>
      </c>
      <c r="V482" s="103">
        <f t="shared" si="52"/>
        <v>52.159965864513651</v>
      </c>
      <c r="W482" s="105">
        <f t="shared" si="53"/>
        <v>263.3552581880067</v>
      </c>
    </row>
    <row r="483" spans="17:23" x14ac:dyDescent="0.2">
      <c r="Q483" s="65" t="str">
        <f t="shared" si="54"/>
        <v/>
      </c>
      <c r="R483" s="99">
        <f t="shared" si="56"/>
        <v>239</v>
      </c>
      <c r="S483" s="102">
        <f t="shared" si="50"/>
        <v>1.0101549531157008</v>
      </c>
      <c r="T483" s="103">
        <f t="shared" si="51"/>
        <v>0.98528080515585048</v>
      </c>
      <c r="U483" s="104">
        <f t="shared" si="55"/>
        <v>2.4874147959850323E-2</v>
      </c>
      <c r="V483" s="103">
        <f t="shared" si="52"/>
        <v>58.692462341336068</v>
      </c>
      <c r="W483" s="105">
        <f t="shared" si="53"/>
        <v>269.4506327467534</v>
      </c>
    </row>
    <row r="484" spans="17:23" x14ac:dyDescent="0.2">
      <c r="Q484" s="65" t="str">
        <f t="shared" si="54"/>
        <v/>
      </c>
      <c r="R484" s="99">
        <f t="shared" si="56"/>
        <v>239.5</v>
      </c>
      <c r="S484" s="102">
        <f t="shared" si="50"/>
        <v>1.0100403329535175</v>
      </c>
      <c r="T484" s="103">
        <f t="shared" si="51"/>
        <v>0.99168311596138448</v>
      </c>
      <c r="U484" s="104">
        <f t="shared" si="55"/>
        <v>1.8357216992132996E-2</v>
      </c>
      <c r="V484" s="103">
        <f t="shared" si="52"/>
        <v>65.224958818143932</v>
      </c>
      <c r="W484" s="105">
        <f t="shared" si="53"/>
        <v>275.54600730551465</v>
      </c>
    </row>
    <row r="485" spans="17:23" x14ac:dyDescent="0.2">
      <c r="Q485" s="65" t="str">
        <f t="shared" si="54"/>
        <v/>
      </c>
      <c r="R485" s="99">
        <f t="shared" si="56"/>
        <v>240</v>
      </c>
      <c r="S485" s="102">
        <f t="shared" si="50"/>
        <v>1.0099249700431974</v>
      </c>
      <c r="T485" s="103">
        <f t="shared" si="51"/>
        <v>0.99793644243660196</v>
      </c>
      <c r="U485" s="104">
        <f t="shared" si="55"/>
        <v>1.1988527606595412E-2</v>
      </c>
      <c r="V485" s="103">
        <f t="shared" si="52"/>
        <v>71.757455294966348</v>
      </c>
      <c r="W485" s="105">
        <f t="shared" si="53"/>
        <v>281.64138186426135</v>
      </c>
    </row>
    <row r="486" spans="17:23" x14ac:dyDescent="0.2">
      <c r="Q486" s="65" t="str">
        <f t="shared" si="54"/>
        <v/>
      </c>
      <c r="R486" s="99">
        <f t="shared" si="56"/>
        <v>240.5</v>
      </c>
      <c r="S486" s="102">
        <f t="shared" si="50"/>
        <v>1.0098088729188783</v>
      </c>
      <c r="T486" s="103">
        <f t="shared" si="51"/>
        <v>1.0039686524716873</v>
      </c>
      <c r="U486" s="104">
        <f t="shared" si="55"/>
        <v>5.8402204471910135E-3</v>
      </c>
      <c r="V486" s="103">
        <f t="shared" si="52"/>
        <v>78.289951771774213</v>
      </c>
      <c r="W486" s="105">
        <f t="shared" si="53"/>
        <v>287.73675642300805</v>
      </c>
    </row>
    <row r="487" spans="17:23" x14ac:dyDescent="0.2">
      <c r="Q487" s="65" t="str">
        <f t="shared" si="54"/>
        <v/>
      </c>
      <c r="R487" s="99">
        <f t="shared" si="56"/>
        <v>241</v>
      </c>
      <c r="S487" s="102">
        <f t="shared" si="50"/>
        <v>1.0096920501690128</v>
      </c>
      <c r="T487" s="103">
        <f t="shared" si="51"/>
        <v>1.0097228878858377</v>
      </c>
      <c r="U487" s="104">
        <f t="shared" si="55"/>
        <v>-3.0837716824994033E-5</v>
      </c>
      <c r="V487" s="103">
        <f t="shared" si="52"/>
        <v>84.822448248596629</v>
      </c>
      <c r="W487" s="105">
        <f t="shared" si="53"/>
        <v>293.8321309817693</v>
      </c>
    </row>
    <row r="488" spans="17:23" x14ac:dyDescent="0.2">
      <c r="Q488" s="65" t="str">
        <f t="shared" si="54"/>
        <v/>
      </c>
      <c r="R488" s="99">
        <f t="shared" si="56"/>
        <v>241.5</v>
      </c>
      <c r="S488" s="102">
        <f t="shared" si="50"/>
        <v>1.0095745104357323</v>
      </c>
      <c r="T488" s="103">
        <f t="shared" si="51"/>
        <v>1.0151574604385067</v>
      </c>
      <c r="U488" s="104">
        <f t="shared" si="55"/>
        <v>-5.5829500027744228E-3</v>
      </c>
      <c r="V488" s="103">
        <f t="shared" si="52"/>
        <v>91.354944725404494</v>
      </c>
      <c r="W488" s="105">
        <f t="shared" si="53"/>
        <v>299.92750554051599</v>
      </c>
    </row>
    <row r="489" spans="17:23" x14ac:dyDescent="0.2">
      <c r="Q489" s="65" t="str">
        <f t="shared" si="54"/>
        <v/>
      </c>
      <c r="R489" s="99">
        <f t="shared" si="56"/>
        <v>242</v>
      </c>
      <c r="S489" s="102">
        <f t="shared" si="50"/>
        <v>1.0094562624142089</v>
      </c>
      <c r="T489" s="103">
        <f t="shared" si="51"/>
        <v>1.0202450033737909</v>
      </c>
      <c r="U489" s="104">
        <f t="shared" si="55"/>
        <v>-1.0788740959581933E-2</v>
      </c>
      <c r="V489" s="103">
        <f t="shared" si="52"/>
        <v>97.88744120222691</v>
      </c>
      <c r="W489" s="105">
        <f t="shared" si="53"/>
        <v>306.02288009926269</v>
      </c>
    </row>
    <row r="490" spans="17:23" x14ac:dyDescent="0.2">
      <c r="Q490" s="65" t="str">
        <f t="shared" si="54"/>
        <v/>
      </c>
      <c r="R490" s="99">
        <f t="shared" si="56"/>
        <v>242.5</v>
      </c>
      <c r="S490" s="102">
        <f t="shared" si="50"/>
        <v>1.0093373148520104</v>
      </c>
      <c r="T490" s="103">
        <f t="shared" si="51"/>
        <v>1.024970950201433</v>
      </c>
      <c r="U490" s="104">
        <f t="shared" si="55"/>
        <v>-1.5633635349422637E-2</v>
      </c>
      <c r="V490" s="103">
        <f t="shared" si="52"/>
        <v>104.41993767903477</v>
      </c>
      <c r="W490" s="105">
        <f t="shared" si="53"/>
        <v>312.11825465800939</v>
      </c>
    </row>
    <row r="491" spans="17:23" x14ac:dyDescent="0.2">
      <c r="Q491" s="65" t="str">
        <f t="shared" si="54"/>
        <v/>
      </c>
      <c r="R491" s="99">
        <f t="shared" si="56"/>
        <v>243</v>
      </c>
      <c r="S491" s="102">
        <f t="shared" si="50"/>
        <v>1.0092176765484548</v>
      </c>
      <c r="T491" s="103">
        <f t="shared" si="51"/>
        <v>1.0293314442024639</v>
      </c>
      <c r="U491" s="104">
        <f t="shared" si="55"/>
        <v>-2.0113767654009074E-2</v>
      </c>
      <c r="V491" s="103">
        <f t="shared" si="52"/>
        <v>110.95243415585719</v>
      </c>
      <c r="W491" s="105">
        <f t="shared" si="53"/>
        <v>318.21362921677064</v>
      </c>
    </row>
    <row r="492" spans="17:23" x14ac:dyDescent="0.2">
      <c r="Q492" s="65" t="str">
        <f t="shared" si="54"/>
        <v/>
      </c>
      <c r="R492" s="99">
        <f t="shared" si="56"/>
        <v>243.5</v>
      </c>
      <c r="S492" s="102">
        <f t="shared" si="50"/>
        <v>1.0090973563539587</v>
      </c>
      <c r="T492" s="103">
        <f t="shared" si="51"/>
        <v>1.033330808831608</v>
      </c>
      <c r="U492" s="104">
        <f t="shared" si="55"/>
        <v>-2.4233452477649298E-2</v>
      </c>
      <c r="V492" s="103">
        <f t="shared" si="52"/>
        <v>117.48493063266505</v>
      </c>
      <c r="W492" s="105">
        <f t="shared" si="53"/>
        <v>324.30900377551734</v>
      </c>
    </row>
    <row r="493" spans="17:23" x14ac:dyDescent="0.2">
      <c r="Q493" s="65" t="str">
        <f t="shared" si="54"/>
        <v/>
      </c>
      <c r="R493" s="99">
        <f t="shared" si="56"/>
        <v>244</v>
      </c>
      <c r="S493" s="102">
        <f t="shared" si="50"/>
        <v>1.0089763631693818</v>
      </c>
      <c r="T493" s="103">
        <f t="shared" si="51"/>
        <v>1.0369787295048343</v>
      </c>
      <c r="U493" s="104">
        <f t="shared" si="55"/>
        <v>-2.80023663354525E-2</v>
      </c>
      <c r="V493" s="103">
        <f t="shared" si="52"/>
        <v>124.01742710948747</v>
      </c>
      <c r="W493" s="105">
        <f t="shared" si="53"/>
        <v>330.40437833426404</v>
      </c>
    </row>
    <row r="494" spans="17:23" x14ac:dyDescent="0.2">
      <c r="Q494" s="65" t="str">
        <f t="shared" si="54"/>
        <v/>
      </c>
      <c r="R494" s="99">
        <f t="shared" si="56"/>
        <v>244.5</v>
      </c>
      <c r="S494" s="102">
        <f t="shared" si="50"/>
        <v>1.0088547059453701</v>
      </c>
      <c r="T494" s="103">
        <f t="shared" si="51"/>
        <v>1.0402873102309094</v>
      </c>
      <c r="U494" s="104">
        <f t="shared" si="55"/>
        <v>-3.143260428553929E-2</v>
      </c>
      <c r="V494" s="103">
        <f t="shared" si="52"/>
        <v>130.54992358629534</v>
      </c>
      <c r="W494" s="105">
        <f t="shared" si="53"/>
        <v>336.49975289302529</v>
      </c>
    </row>
    <row r="495" spans="17:23" x14ac:dyDescent="0.2">
      <c r="Q495" s="65" t="str">
        <f t="shared" si="54"/>
        <v/>
      </c>
      <c r="R495" s="99">
        <f t="shared" si="56"/>
        <v>245</v>
      </c>
      <c r="S495" s="102">
        <f t="shared" si="50"/>
        <v>1.0087323936816923</v>
      </c>
      <c r="T495" s="103">
        <f t="shared" si="51"/>
        <v>1.0432681735413971</v>
      </c>
      <c r="U495" s="104">
        <f t="shared" si="55"/>
        <v>-3.4535779859704796E-2</v>
      </c>
      <c r="V495" s="103">
        <f t="shared" si="52"/>
        <v>137.08242006311775</v>
      </c>
      <c r="W495" s="105">
        <f t="shared" si="53"/>
        <v>342.59512745177199</v>
      </c>
    </row>
    <row r="496" spans="17:23" x14ac:dyDescent="0.2">
      <c r="Q496" s="65" t="str">
        <f t="shared" si="54"/>
        <v/>
      </c>
      <c r="R496" s="99">
        <f t="shared" si="56"/>
        <v>245.5</v>
      </c>
      <c r="S496" s="102">
        <f t="shared" si="50"/>
        <v>1.0086094354265749</v>
      </c>
      <c r="T496" s="103">
        <f t="shared" si="51"/>
        <v>1.0459297689340474</v>
      </c>
      <c r="U496" s="104">
        <f t="shared" si="55"/>
        <v>-3.7320333507472547E-2</v>
      </c>
      <c r="V496" s="103">
        <f t="shared" si="52"/>
        <v>143.61491653992562</v>
      </c>
      <c r="W496" s="105">
        <f t="shared" si="53"/>
        <v>348.69050201051868</v>
      </c>
    </row>
    <row r="497" spans="17:23" x14ac:dyDescent="0.2">
      <c r="Q497" s="65" t="str">
        <f t="shared" si="54"/>
        <v/>
      </c>
      <c r="R497" s="99">
        <f t="shared" si="56"/>
        <v>246</v>
      </c>
      <c r="S497" s="102">
        <f t="shared" si="50"/>
        <v>1.0084858402760326</v>
      </c>
      <c r="T497" s="103">
        <f t="shared" si="51"/>
        <v>1.0482750437041586</v>
      </c>
      <c r="U497" s="104">
        <f t="shared" si="55"/>
        <v>-3.9789203428125974E-2</v>
      </c>
      <c r="V497" s="103">
        <f t="shared" si="52"/>
        <v>150.14741301674803</v>
      </c>
      <c r="W497" s="105">
        <f t="shared" si="53"/>
        <v>354.78587656926538</v>
      </c>
    </row>
    <row r="498" spans="17:23" x14ac:dyDescent="0.2">
      <c r="Q498" s="65" t="str">
        <f t="shared" si="54"/>
        <v/>
      </c>
      <c r="R498" s="99">
        <f t="shared" si="56"/>
        <v>246.5</v>
      </c>
      <c r="S498" s="102">
        <f t="shared" si="50"/>
        <v>1.0083616173731953</v>
      </c>
      <c r="T498" s="103">
        <f t="shared" si="51"/>
        <v>1.0502996111099252</v>
      </c>
      <c r="U498" s="104">
        <f t="shared" si="55"/>
        <v>-4.1937993736729906E-2</v>
      </c>
      <c r="V498" s="103">
        <f t="shared" si="52"/>
        <v>156.6799094935559</v>
      </c>
      <c r="W498" s="105">
        <f t="shared" si="53"/>
        <v>0.88125112802663352</v>
      </c>
    </row>
    <row r="499" spans="17:23" x14ac:dyDescent="0.2">
      <c r="Q499" s="65" t="str">
        <f t="shared" si="54"/>
        <v/>
      </c>
      <c r="R499" s="99">
        <f t="shared" si="56"/>
        <v>247</v>
      </c>
      <c r="S499" s="102">
        <f t="shared" si="50"/>
        <v>1.0082367759076314</v>
      </c>
      <c r="T499" s="103">
        <f t="shared" si="51"/>
        <v>1.0519905251819446</v>
      </c>
      <c r="U499" s="104">
        <f t="shared" si="55"/>
        <v>-4.3753749274313192E-2</v>
      </c>
      <c r="V499" s="103">
        <f t="shared" si="52"/>
        <v>163.21240597037831</v>
      </c>
      <c r="W499" s="105">
        <f t="shared" si="53"/>
        <v>6.9766256867733318</v>
      </c>
    </row>
    <row r="500" spans="17:23" x14ac:dyDescent="0.2">
      <c r="Q500" s="65" t="str">
        <f t="shared" si="54"/>
        <v/>
      </c>
      <c r="R500" s="99">
        <f t="shared" si="56"/>
        <v>247.5</v>
      </c>
      <c r="S500" s="102">
        <f t="shared" si="50"/>
        <v>1.0081113251146692</v>
      </c>
      <c r="T500" s="103">
        <f t="shared" si="51"/>
        <v>1.0533257403419471</v>
      </c>
      <c r="U500" s="104">
        <f t="shared" si="55"/>
        <v>-4.5214415227277982E-2</v>
      </c>
      <c r="V500" s="103">
        <f t="shared" si="52"/>
        <v>169.74490244718618</v>
      </c>
      <c r="W500" s="105">
        <f t="shared" si="53"/>
        <v>13.07200024552003</v>
      </c>
    </row>
    <row r="501" spans="17:23" x14ac:dyDescent="0.2">
      <c r="Q501" s="65" t="str">
        <f t="shared" si="54"/>
        <v/>
      </c>
      <c r="R501" s="99">
        <f t="shared" si="56"/>
        <v>248</v>
      </c>
      <c r="S501" s="102">
        <f t="shared" si="50"/>
        <v>1.0079852742747117</v>
      </c>
      <c r="T501" s="103">
        <f t="shared" si="51"/>
        <v>1.054274298812363</v>
      </c>
      <c r="U501" s="104">
        <f t="shared" si="55"/>
        <v>-4.6289024537651269E-2</v>
      </c>
      <c r="V501" s="103">
        <f t="shared" si="52"/>
        <v>176.27739892400859</v>
      </c>
      <c r="W501" s="105">
        <f t="shared" si="53"/>
        <v>19.16737480428128</v>
      </c>
    </row>
    <row r="502" spans="17:23" x14ac:dyDescent="0.2">
      <c r="Q502" s="65" t="str">
        <f t="shared" si="54"/>
        <v/>
      </c>
      <c r="R502" s="99">
        <f t="shared" si="56"/>
        <v>248.5</v>
      </c>
      <c r="S502" s="102">
        <f t="shared" si="50"/>
        <v>1.0078586327125523</v>
      </c>
      <c r="T502" s="103">
        <f t="shared" si="51"/>
        <v>1.0547972512428674</v>
      </c>
      <c r="U502" s="104">
        <f t="shared" si="55"/>
        <v>-4.6938618530315113E-2</v>
      </c>
      <c r="V502" s="103">
        <f t="shared" si="52"/>
        <v>182.80989540081646</v>
      </c>
      <c r="W502" s="105">
        <f t="shared" si="53"/>
        <v>25.262749363027979</v>
      </c>
    </row>
    <row r="503" spans="17:23" x14ac:dyDescent="0.2">
      <c r="Q503" s="65" t="str">
        <f t="shared" si="54"/>
        <v>Apogee</v>
      </c>
      <c r="R503" s="99">
        <f t="shared" si="56"/>
        <v>249</v>
      </c>
      <c r="S503" s="102">
        <f t="shared" si="50"/>
        <v>1.0077314097966836</v>
      </c>
      <c r="T503" s="103">
        <f t="shared" si="51"/>
        <v>1.0548492778451211</v>
      </c>
      <c r="U503" s="104">
        <f t="shared" si="55"/>
        <v>-4.7117868048437428E-2</v>
      </c>
      <c r="V503" s="103">
        <f t="shared" si="52"/>
        <v>189.34239187763887</v>
      </c>
      <c r="W503" s="105">
        <f t="shared" si="53"/>
        <v>31.358123921774677</v>
      </c>
    </row>
    <row r="504" spans="17:23" x14ac:dyDescent="0.2">
      <c r="Q504" s="65" t="str">
        <f t="shared" si="54"/>
        <v/>
      </c>
      <c r="R504" s="99">
        <f t="shared" si="56"/>
        <v>249.5</v>
      </c>
      <c r="S504" s="102">
        <f t="shared" si="50"/>
        <v>1.0076036149386045</v>
      </c>
      <c r="T504" s="103">
        <f t="shared" si="51"/>
        <v>1.0543809404402757</v>
      </c>
      <c r="U504" s="104">
        <f t="shared" si="55"/>
        <v>-4.6777325501671241E-2</v>
      </c>
      <c r="V504" s="103">
        <f t="shared" si="52"/>
        <v>195.87488835444674</v>
      </c>
      <c r="W504" s="105">
        <f t="shared" si="53"/>
        <v>37.453498480535927</v>
      </c>
    </row>
    <row r="505" spans="17:23" x14ac:dyDescent="0.2">
      <c r="Q505" s="65" t="str">
        <f t="shared" si="54"/>
        <v/>
      </c>
      <c r="R505" s="99">
        <f t="shared" si="56"/>
        <v>250</v>
      </c>
      <c r="S505" s="102">
        <f t="shared" si="50"/>
        <v>1.0074752575921242</v>
      </c>
      <c r="T505" s="103">
        <f t="shared" si="51"/>
        <v>1.053341461967636</v>
      </c>
      <c r="U505" s="104">
        <f t="shared" si="55"/>
        <v>-4.586620437551181E-2</v>
      </c>
      <c r="V505" s="103">
        <f t="shared" si="52"/>
        <v>202.40738483126916</v>
      </c>
      <c r="W505" s="105">
        <f t="shared" si="53"/>
        <v>43.548873039282626</v>
      </c>
    </row>
    <row r="506" spans="17:23" x14ac:dyDescent="0.2">
      <c r="Q506" s="65" t="str">
        <f t="shared" si="54"/>
        <v/>
      </c>
      <c r="R506" s="99">
        <f t="shared" si="56"/>
        <v>250.5</v>
      </c>
      <c r="S506" s="102">
        <f t="shared" si="50"/>
        <v>1.0073463472526629</v>
      </c>
      <c r="T506" s="103">
        <f t="shared" si="51"/>
        <v>1.0516819008256149</v>
      </c>
      <c r="U506" s="104">
        <f t="shared" si="55"/>
        <v>-4.4335553572951936E-2</v>
      </c>
      <c r="V506" s="103">
        <f t="shared" si="52"/>
        <v>208.93988130807702</v>
      </c>
      <c r="W506" s="105">
        <f t="shared" si="53"/>
        <v>49.644247598029324</v>
      </c>
    </row>
    <row r="507" spans="17:23" x14ac:dyDescent="0.2">
      <c r="Q507" s="65" t="str">
        <f t="shared" si="54"/>
        <v/>
      </c>
      <c r="R507" s="99">
        <f t="shared" si="56"/>
        <v>251</v>
      </c>
      <c r="S507" s="102">
        <f t="shared" si="50"/>
        <v>1.0072168934565495</v>
      </c>
      <c r="T507" s="103">
        <f t="shared" si="51"/>
        <v>1.0493585643561882</v>
      </c>
      <c r="U507" s="104">
        <f t="shared" si="55"/>
        <v>-4.2141670899638717E-2</v>
      </c>
      <c r="V507" s="103">
        <f t="shared" si="52"/>
        <v>215.47237778489944</v>
      </c>
      <c r="W507" s="105">
        <f t="shared" si="53"/>
        <v>55.739622156776022</v>
      </c>
    </row>
    <row r="508" spans="17:23" x14ac:dyDescent="0.2">
      <c r="Q508" s="65" t="str">
        <f t="shared" si="54"/>
        <v/>
      </c>
      <c r="R508" s="99">
        <f t="shared" si="56"/>
        <v>251.5</v>
      </c>
      <c r="S508" s="102">
        <f t="shared" si="50"/>
        <v>1.0070869057803151</v>
      </c>
      <c r="T508" s="103">
        <f t="shared" si="51"/>
        <v>1.0463364899992984</v>
      </c>
      <c r="U508" s="104">
        <f t="shared" si="55"/>
        <v>-3.924958421898328E-2</v>
      </c>
      <c r="V508" s="103">
        <f t="shared" si="52"/>
        <v>222.0048742617073</v>
      </c>
      <c r="W508" s="105">
        <f t="shared" si="53"/>
        <v>61.834996715537272</v>
      </c>
    </row>
    <row r="509" spans="17:23" x14ac:dyDescent="0.2">
      <c r="Q509" s="65" t="str">
        <f t="shared" si="54"/>
        <v/>
      </c>
      <c r="R509" s="99">
        <f t="shared" si="56"/>
        <v>252</v>
      </c>
      <c r="S509" s="102">
        <f t="shared" si="50"/>
        <v>1.0069563938399864</v>
      </c>
      <c r="T509" s="103">
        <f t="shared" si="51"/>
        <v>1.0425928149553947</v>
      </c>
      <c r="U509" s="104">
        <f t="shared" si="55"/>
        <v>-3.5636421115408323E-2</v>
      </c>
      <c r="V509" s="103">
        <f t="shared" si="52"/>
        <v>228.53737073852972</v>
      </c>
      <c r="W509" s="105">
        <f t="shared" si="53"/>
        <v>67.930371274283971</v>
      </c>
    </row>
    <row r="510" spans="17:23" x14ac:dyDescent="0.2">
      <c r="Q510" s="65" t="str">
        <f t="shared" si="54"/>
        <v/>
      </c>
      <c r="R510" s="99">
        <f t="shared" si="56"/>
        <v>252.5</v>
      </c>
      <c r="S510" s="102">
        <f t="shared" si="50"/>
        <v>1.0068253672903722</v>
      </c>
      <c r="T510" s="103">
        <f t="shared" si="51"/>
        <v>1.0381198560472145</v>
      </c>
      <c r="U510" s="104">
        <f t="shared" si="55"/>
        <v>-3.1294488756842265E-2</v>
      </c>
      <c r="V510" s="103">
        <f t="shared" si="52"/>
        <v>235.06986721533758</v>
      </c>
      <c r="W510" s="105">
        <f t="shared" si="53"/>
        <v>74.025745833030669</v>
      </c>
    </row>
    <row r="511" spans="17:23" x14ac:dyDescent="0.2">
      <c r="Q511" s="65" t="str">
        <f t="shared" si="54"/>
        <v/>
      </c>
      <c r="R511" s="99">
        <f t="shared" si="56"/>
        <v>253</v>
      </c>
      <c r="S511" s="102">
        <f t="shared" si="50"/>
        <v>1.0066938358243513</v>
      </c>
      <c r="T511" s="103">
        <f t="shared" si="51"/>
        <v>1.0329277309089215</v>
      </c>
      <c r="U511" s="104">
        <f t="shared" si="55"/>
        <v>-2.6233895084570191E-2</v>
      </c>
      <c r="V511" s="103">
        <f t="shared" si="52"/>
        <v>241.60236369216</v>
      </c>
      <c r="W511" s="105">
        <f t="shared" si="53"/>
        <v>80.121120391791919</v>
      </c>
    </row>
    <row r="512" spans="17:23" x14ac:dyDescent="0.2">
      <c r="Q512" s="65" t="str">
        <f t="shared" si="54"/>
        <v/>
      </c>
      <c r="R512" s="99">
        <f t="shared" si="56"/>
        <v>253.5</v>
      </c>
      <c r="S512" s="102">
        <f t="shared" si="50"/>
        <v>1.0065618091721538</v>
      </c>
      <c r="T512" s="103">
        <f t="shared" si="51"/>
        <v>1.0270463692915395</v>
      </c>
      <c r="U512" s="104">
        <f t="shared" si="55"/>
        <v>-2.0484560119385709E-2</v>
      </c>
      <c r="V512" s="103">
        <f t="shared" si="52"/>
        <v>248.13486016896786</v>
      </c>
      <c r="W512" s="105">
        <f t="shared" si="53"/>
        <v>86.216494950538618</v>
      </c>
    </row>
    <row r="513" spans="17:23" x14ac:dyDescent="0.2">
      <c r="Q513" s="65" t="str">
        <f t="shared" si="54"/>
        <v/>
      </c>
      <c r="R513" s="99">
        <f t="shared" si="56"/>
        <v>254</v>
      </c>
      <c r="S513" s="102">
        <f t="shared" si="50"/>
        <v>1.0064292971006417</v>
      </c>
      <c r="T513" s="103">
        <f t="shared" si="51"/>
        <v>1.0205267884049969</v>
      </c>
      <c r="U513" s="104">
        <f t="shared" si="55"/>
        <v>-1.4097491304355225E-2</v>
      </c>
      <c r="V513" s="103">
        <f t="shared" si="52"/>
        <v>254.66735664579028</v>
      </c>
      <c r="W513" s="105">
        <f t="shared" si="53"/>
        <v>92.311869509285316</v>
      </c>
    </row>
    <row r="514" spans="17:23" x14ac:dyDescent="0.2">
      <c r="Q514" s="65" t="str">
        <f t="shared" si="54"/>
        <v/>
      </c>
      <c r="R514" s="99">
        <f t="shared" si="56"/>
        <v>254.5</v>
      </c>
      <c r="S514" s="102">
        <f t="shared" si="50"/>
        <v>1.0062963094125874</v>
      </c>
      <c r="T514" s="103">
        <f t="shared" si="51"/>
        <v>1.0134415377117734</v>
      </c>
      <c r="U514" s="104">
        <f t="shared" si="55"/>
        <v>-7.1452282991859573E-3</v>
      </c>
      <c r="V514" s="103">
        <f t="shared" si="52"/>
        <v>261.19985312259814</v>
      </c>
      <c r="W514" s="105">
        <f t="shared" si="53"/>
        <v>98.407244068046566</v>
      </c>
    </row>
    <row r="515" spans="17:23" x14ac:dyDescent="0.2">
      <c r="Q515" s="65" t="str">
        <f t="shared" si="54"/>
        <v/>
      </c>
      <c r="R515" s="99">
        <f t="shared" si="56"/>
        <v>255</v>
      </c>
      <c r="S515" s="102">
        <f t="shared" si="50"/>
        <v>1.0061628559459472</v>
      </c>
      <c r="T515" s="103">
        <f t="shared" si="51"/>
        <v>1.0058842550261569</v>
      </c>
      <c r="U515" s="104">
        <f t="shared" si="55"/>
        <v>2.7860091979037271E-4</v>
      </c>
      <c r="V515" s="103">
        <f t="shared" si="52"/>
        <v>267.73234959942056</v>
      </c>
      <c r="W515" s="105">
        <f t="shared" si="53"/>
        <v>104.50261862679326</v>
      </c>
    </row>
    <row r="516" spans="17:23" x14ac:dyDescent="0.2">
      <c r="Q516" s="65" t="str">
        <f t="shared" si="54"/>
        <v/>
      </c>
      <c r="R516" s="99">
        <f t="shared" si="56"/>
        <v>255.5</v>
      </c>
      <c r="S516" s="102">
        <f t="shared" si="50"/>
        <v>1.006028946573134</v>
      </c>
      <c r="T516" s="103">
        <f t="shared" si="51"/>
        <v>0.9979683154997776</v>
      </c>
      <c r="U516" s="104">
        <f t="shared" si="55"/>
        <v>8.0606310733564168E-3</v>
      </c>
      <c r="V516" s="103">
        <f t="shared" si="52"/>
        <v>274.26484607622842</v>
      </c>
      <c r="W516" s="105">
        <f t="shared" si="53"/>
        <v>110.59799318553996</v>
      </c>
    </row>
    <row r="517" spans="17:23" x14ac:dyDescent="0.2">
      <c r="Q517" s="65" t="str">
        <f t="shared" si="54"/>
        <v/>
      </c>
      <c r="R517" s="99">
        <f t="shared" si="56"/>
        <v>256</v>
      </c>
      <c r="S517" s="102">
        <f t="shared" ref="S517:S580" si="57">1-0.01672*COS($W$2*0.9856*(R517+1-4))</f>
        <v>1.0058945912002872</v>
      </c>
      <c r="T517" s="103">
        <f t="shared" ref="T517:T580" si="58">(385000.5584-20905.355*COS($W$2*V517)-3699.1109*COS($W$2*(2*W517-V517))-2955.9676*COS($W$2*2*W517)-569.9251*COS($W$2*2*V517)+246.1585*COS($W$2*(2*W517-2*V517)))/385000.5584</f>
        <v>0.98982459626094044</v>
      </c>
      <c r="U517" s="104">
        <f t="shared" si="55"/>
        <v>1.6069994939346799E-2</v>
      </c>
      <c r="V517" s="103">
        <f t="shared" ref="V517:V580" si="59">MOD(134.96341138+13.06499295363*($C$9+R517),360)</f>
        <v>280.79734255305084</v>
      </c>
      <c r="W517" s="105">
        <f t="shared" ref="W517:W580" si="60">MOD(297.8502042+12.190749117502*($C$9+R517),360)</f>
        <v>116.69336774428666</v>
      </c>
    </row>
    <row r="518" spans="17:23" x14ac:dyDescent="0.2">
      <c r="Q518" s="65" t="str">
        <f t="shared" ref="Q518:Q581" si="61">IF(AND(T518&lt;T517,T518&lt;T519),"Perigee",IF(AND(T518&gt;T517,T518&gt;T519),"Apogee",""))</f>
        <v/>
      </c>
      <c r="R518" s="99">
        <f t="shared" si="56"/>
        <v>256.5</v>
      </c>
      <c r="S518" s="102">
        <f t="shared" si="57"/>
        <v>1.0057597997665395</v>
      </c>
      <c r="T518" s="103">
        <f t="shared" si="58"/>
        <v>0.98159842021780852</v>
      </c>
      <c r="U518" s="104">
        <f t="shared" ref="U518:U581" si="62">S518-T518</f>
        <v>2.4161379548730988E-2</v>
      </c>
      <c r="V518" s="103">
        <f t="shared" si="59"/>
        <v>287.3298390298587</v>
      </c>
      <c r="W518" s="105">
        <f t="shared" si="60"/>
        <v>122.78874230304791</v>
      </c>
    </row>
    <row r="519" spans="17:23" x14ac:dyDescent="0.2">
      <c r="Q519" s="65" t="str">
        <f t="shared" si="61"/>
        <v/>
      </c>
      <c r="R519" s="99">
        <f t="shared" ref="R519:R582" si="63">R518+0.5</f>
        <v>257</v>
      </c>
      <c r="S519" s="102">
        <f t="shared" si="57"/>
        <v>1.0056245822432821</v>
      </c>
      <c r="T519" s="103">
        <f t="shared" si="58"/>
        <v>0.97344578093289669</v>
      </c>
      <c r="U519" s="104">
        <f t="shared" si="62"/>
        <v>3.2178801310385419E-2</v>
      </c>
      <c r="V519" s="103">
        <f t="shared" si="59"/>
        <v>293.86233550666657</v>
      </c>
      <c r="W519" s="105">
        <f t="shared" si="60"/>
        <v>128.88411686179461</v>
      </c>
    </row>
    <row r="520" spans="17:23" x14ac:dyDescent="0.2">
      <c r="Q520" s="65" t="str">
        <f t="shared" si="61"/>
        <v/>
      </c>
      <c r="R520" s="99">
        <f t="shared" si="63"/>
        <v>257.5</v>
      </c>
      <c r="S520" s="102">
        <f t="shared" si="57"/>
        <v>1.0054889486334266</v>
      </c>
      <c r="T520" s="103">
        <f t="shared" si="58"/>
        <v>0.96552898472850501</v>
      </c>
      <c r="U520" s="104">
        <f t="shared" si="62"/>
        <v>3.9959963904921625E-2</v>
      </c>
      <c r="V520" s="103">
        <f t="shared" si="59"/>
        <v>300.39483198348898</v>
      </c>
      <c r="W520" s="105">
        <f t="shared" si="60"/>
        <v>134.97949142054131</v>
      </c>
    </row>
    <row r="521" spans="17:23" x14ac:dyDescent="0.2">
      <c r="Q521" s="65" t="str">
        <f t="shared" si="61"/>
        <v/>
      </c>
      <c r="R521" s="99">
        <f t="shared" si="63"/>
        <v>258</v>
      </c>
      <c r="S521" s="102">
        <f t="shared" si="57"/>
        <v>1.0053529089706652</v>
      </c>
      <c r="T521" s="103">
        <f t="shared" si="58"/>
        <v>0.95801187466762472</v>
      </c>
      <c r="U521" s="104">
        <f t="shared" si="62"/>
        <v>4.7341034303040486E-2</v>
      </c>
      <c r="V521" s="103">
        <f t="shared" si="59"/>
        <v>306.92732846029685</v>
      </c>
      <c r="W521" s="105">
        <f t="shared" si="60"/>
        <v>141.07486597930256</v>
      </c>
    </row>
    <row r="522" spans="17:23" x14ac:dyDescent="0.2">
      <c r="Q522" s="65" t="str">
        <f t="shared" si="61"/>
        <v/>
      </c>
      <c r="R522" s="99">
        <f t="shared" si="63"/>
        <v>258.5</v>
      </c>
      <c r="S522" s="102">
        <f t="shared" si="57"/>
        <v>1.0052164733187288</v>
      </c>
      <c r="T522" s="103">
        <f t="shared" si="58"/>
        <v>0.9510548224110662</v>
      </c>
      <c r="U522" s="104">
        <f t="shared" si="62"/>
        <v>5.4161650907662562E-2</v>
      </c>
      <c r="V522" s="103">
        <f t="shared" si="59"/>
        <v>313.45982493711927</v>
      </c>
      <c r="W522" s="105">
        <f t="shared" si="60"/>
        <v>147.17024053804926</v>
      </c>
    </row>
    <row r="523" spans="17:23" x14ac:dyDescent="0.2">
      <c r="Q523" s="65" t="str">
        <f t="shared" si="61"/>
        <v/>
      </c>
      <c r="R523" s="99">
        <f t="shared" si="63"/>
        <v>259</v>
      </c>
      <c r="S523" s="102">
        <f t="shared" si="57"/>
        <v>1.0050796517706415</v>
      </c>
      <c r="T523" s="103">
        <f t="shared" si="58"/>
        <v>0.94480968714110891</v>
      </c>
      <c r="U523" s="104">
        <f t="shared" si="62"/>
        <v>6.0269964629532602E-2</v>
      </c>
      <c r="V523" s="103">
        <f t="shared" si="59"/>
        <v>319.99232141392713</v>
      </c>
      <c r="W523" s="105">
        <f t="shared" si="60"/>
        <v>153.26561509679595</v>
      </c>
    </row>
    <row r="524" spans="17:23" x14ac:dyDescent="0.2">
      <c r="Q524" s="65" t="str">
        <f t="shared" si="61"/>
        <v/>
      </c>
      <c r="R524" s="99">
        <f t="shared" si="63"/>
        <v>259.5</v>
      </c>
      <c r="S524" s="102">
        <f t="shared" si="57"/>
        <v>1.004942454447975</v>
      </c>
      <c r="T524" s="103">
        <f t="shared" si="58"/>
        <v>0.93941494509836787</v>
      </c>
      <c r="U524" s="104">
        <f t="shared" si="62"/>
        <v>6.552750934960716E-2</v>
      </c>
      <c r="V524" s="103">
        <f t="shared" si="59"/>
        <v>326.52481789074955</v>
      </c>
      <c r="W524" s="105">
        <f t="shared" si="60"/>
        <v>159.36098965554265</v>
      </c>
    </row>
    <row r="525" spans="17:23" x14ac:dyDescent="0.2">
      <c r="Q525" s="65" t="str">
        <f t="shared" si="61"/>
        <v/>
      </c>
      <c r="R525" s="99">
        <f t="shared" si="63"/>
        <v>260</v>
      </c>
      <c r="S525" s="102">
        <f t="shared" si="57"/>
        <v>1.0048048915001</v>
      </c>
      <c r="T525" s="103">
        <f t="shared" si="58"/>
        <v>0.93499118854465324</v>
      </c>
      <c r="U525" s="104">
        <f t="shared" si="62"/>
        <v>6.9813702955446755E-2</v>
      </c>
      <c r="V525" s="103">
        <f t="shared" si="59"/>
        <v>333.05731436755741</v>
      </c>
      <c r="W525" s="105">
        <f t="shared" si="60"/>
        <v>165.4563642143039</v>
      </c>
    </row>
    <row r="526" spans="17:23" x14ac:dyDescent="0.2">
      <c r="Q526" s="65" t="str">
        <f t="shared" si="61"/>
        <v/>
      </c>
      <c r="R526" s="99">
        <f t="shared" si="63"/>
        <v>260.5</v>
      </c>
      <c r="S526" s="102">
        <f t="shared" si="57"/>
        <v>1.0046669731034337</v>
      </c>
      <c r="T526" s="103">
        <f t="shared" si="58"/>
        <v>0.93163717929983014</v>
      </c>
      <c r="U526" s="104">
        <f t="shared" si="62"/>
        <v>7.3029793803603527E-2</v>
      </c>
      <c r="V526" s="103">
        <f t="shared" si="59"/>
        <v>339.58981084437983</v>
      </c>
      <c r="W526" s="105">
        <f t="shared" si="60"/>
        <v>171.5517387730506</v>
      </c>
    </row>
    <row r="527" spans="17:23" x14ac:dyDescent="0.2">
      <c r="Q527" s="65" t="str">
        <f t="shared" si="61"/>
        <v/>
      </c>
      <c r="R527" s="99">
        <f t="shared" si="63"/>
        <v>261</v>
      </c>
      <c r="S527" s="102">
        <f t="shared" si="57"/>
        <v>1.0045287094606892</v>
      </c>
      <c r="T527" s="103">
        <f t="shared" si="58"/>
        <v>0.92942661998235188</v>
      </c>
      <c r="U527" s="104">
        <f t="shared" si="62"/>
        <v>7.5102089478337297E-2</v>
      </c>
      <c r="V527" s="103">
        <f t="shared" si="59"/>
        <v>346.12230732118769</v>
      </c>
      <c r="W527" s="105">
        <f t="shared" si="60"/>
        <v>177.6471133317973</v>
      </c>
    </row>
    <row r="528" spans="17:23" x14ac:dyDescent="0.2">
      <c r="Q528" s="65" t="str">
        <f t="shared" si="61"/>
        <v>Perigee</v>
      </c>
      <c r="R528" s="99">
        <f t="shared" si="63"/>
        <v>261.5</v>
      </c>
      <c r="S528" s="102">
        <f t="shared" si="57"/>
        <v>1.004390110800119</v>
      </c>
      <c r="T528" s="103">
        <f t="shared" si="58"/>
        <v>0.92840577667383595</v>
      </c>
      <c r="U528" s="104">
        <f t="shared" si="62"/>
        <v>7.5984334126283026E-2</v>
      </c>
      <c r="V528" s="103">
        <f t="shared" si="59"/>
        <v>352.65480379801011</v>
      </c>
      <c r="W528" s="105">
        <f t="shared" si="60"/>
        <v>183.74248789055855</v>
      </c>
    </row>
    <row r="529" spans="17:23" x14ac:dyDescent="0.2">
      <c r="Q529" s="65" t="str">
        <f t="shared" si="61"/>
        <v/>
      </c>
      <c r="R529" s="99">
        <f t="shared" si="63"/>
        <v>262</v>
      </c>
      <c r="S529" s="102">
        <f t="shared" si="57"/>
        <v>1.0042511873747593</v>
      </c>
      <c r="T529" s="103">
        <f t="shared" si="58"/>
        <v>0.9285920512391046</v>
      </c>
      <c r="U529" s="104">
        <f t="shared" si="62"/>
        <v>7.565913613565467E-2</v>
      </c>
      <c r="V529" s="103">
        <f t="shared" si="59"/>
        <v>359.18730027481797</v>
      </c>
      <c r="W529" s="105">
        <f t="shared" si="60"/>
        <v>189.83786244930525</v>
      </c>
    </row>
    <row r="530" spans="17:23" x14ac:dyDescent="0.2">
      <c r="Q530" s="65" t="str">
        <f t="shared" si="61"/>
        <v/>
      </c>
      <c r="R530" s="99">
        <f t="shared" si="63"/>
        <v>262.5</v>
      </c>
      <c r="S530" s="102">
        <f t="shared" si="57"/>
        <v>1.0041119494616713</v>
      </c>
      <c r="T530" s="103">
        <f t="shared" si="58"/>
        <v>0.929973561558332</v>
      </c>
      <c r="U530" s="104">
        <f t="shared" si="62"/>
        <v>7.4138387903339265E-2</v>
      </c>
      <c r="V530" s="103">
        <f t="shared" si="59"/>
        <v>5.7197967516403878</v>
      </c>
      <c r="W530" s="105">
        <f t="shared" si="60"/>
        <v>195.93323700805195</v>
      </c>
    </row>
    <row r="531" spans="17:23" x14ac:dyDescent="0.2">
      <c r="Q531" s="65" t="str">
        <f t="shared" si="61"/>
        <v/>
      </c>
      <c r="R531" s="99">
        <f t="shared" si="63"/>
        <v>263</v>
      </c>
      <c r="S531" s="102">
        <f t="shared" si="57"/>
        <v>1.0039724073611807</v>
      </c>
      <c r="T531" s="103">
        <f t="shared" si="58"/>
        <v>0.9325097452754082</v>
      </c>
      <c r="U531" s="104">
        <f t="shared" si="62"/>
        <v>7.1462662085772455E-2</v>
      </c>
      <c r="V531" s="103">
        <f t="shared" si="59"/>
        <v>12.252293228448252</v>
      </c>
      <c r="W531" s="105">
        <f t="shared" si="60"/>
        <v>202.0286115668132</v>
      </c>
    </row>
    <row r="532" spans="17:23" x14ac:dyDescent="0.2">
      <c r="Q532" s="65" t="str">
        <f t="shared" si="61"/>
        <v/>
      </c>
      <c r="R532" s="99">
        <f t="shared" si="63"/>
        <v>263.5</v>
      </c>
      <c r="S532" s="102">
        <f t="shared" si="57"/>
        <v>1.0038325713961158</v>
      </c>
      <c r="T532" s="103">
        <f t="shared" si="58"/>
        <v>0.93613295927078233</v>
      </c>
      <c r="U532" s="104">
        <f t="shared" si="62"/>
        <v>6.7699612125333486E-2</v>
      </c>
      <c r="V532" s="103">
        <f t="shared" si="59"/>
        <v>18.784789705270668</v>
      </c>
      <c r="W532" s="105">
        <f t="shared" si="60"/>
        <v>208.1239861255599</v>
      </c>
    </row>
    <row r="533" spans="17:23" x14ac:dyDescent="0.2">
      <c r="Q533" s="65" t="str">
        <f t="shared" si="61"/>
        <v/>
      </c>
      <c r="R533" s="99">
        <f t="shared" si="63"/>
        <v>264</v>
      </c>
      <c r="S533" s="102">
        <f t="shared" si="57"/>
        <v>1.0036924519110448</v>
      </c>
      <c r="T533" s="103">
        <f t="shared" si="58"/>
        <v>0.94075100490218477</v>
      </c>
      <c r="U533" s="104">
        <f t="shared" si="62"/>
        <v>6.2941447008860063E-2</v>
      </c>
      <c r="V533" s="103">
        <f t="shared" si="59"/>
        <v>25.317286182078533</v>
      </c>
      <c r="W533" s="105">
        <f t="shared" si="60"/>
        <v>214.21936068430659</v>
      </c>
    </row>
    <row r="534" spans="17:23" x14ac:dyDescent="0.2">
      <c r="Q534" s="65" t="str">
        <f t="shared" si="61"/>
        <v/>
      </c>
      <c r="R534" s="99">
        <f t="shared" si="63"/>
        <v>264.5</v>
      </c>
      <c r="S534" s="102">
        <f t="shared" si="57"/>
        <v>1.0035520592715086</v>
      </c>
      <c r="T534" s="103">
        <f t="shared" si="58"/>
        <v>0.94625047004232521</v>
      </c>
      <c r="U534" s="104">
        <f t="shared" si="62"/>
        <v>5.7301589229183381E-2</v>
      </c>
      <c r="V534" s="103">
        <f t="shared" si="59"/>
        <v>31.849782658900949</v>
      </c>
      <c r="W534" s="105">
        <f t="shared" si="60"/>
        <v>220.31473524305329</v>
      </c>
    </row>
    <row r="535" spans="17:23" x14ac:dyDescent="0.2">
      <c r="Q535" s="65" t="str">
        <f t="shared" si="61"/>
        <v/>
      </c>
      <c r="R535" s="99">
        <f t="shared" si="63"/>
        <v>265</v>
      </c>
      <c r="S535" s="102">
        <f t="shared" si="57"/>
        <v>1.0034114038632553</v>
      </c>
      <c r="T535" s="103">
        <f t="shared" si="58"/>
        <v>0.95250074485631653</v>
      </c>
      <c r="U535" s="104">
        <f t="shared" si="62"/>
        <v>5.0910659006938808E-2</v>
      </c>
      <c r="V535" s="103">
        <f t="shared" si="59"/>
        <v>38.382279135708814</v>
      </c>
      <c r="W535" s="105">
        <f t="shared" si="60"/>
        <v>226.41010980181454</v>
      </c>
    </row>
    <row r="536" spans="17:23" x14ac:dyDescent="0.2">
      <c r="Q536" s="65" t="str">
        <f t="shared" si="61"/>
        <v/>
      </c>
      <c r="R536" s="99">
        <f t="shared" si="63"/>
        <v>265.5</v>
      </c>
      <c r="S536" s="102">
        <f t="shared" si="57"/>
        <v>1.0032704960914727</v>
      </c>
      <c r="T536" s="103">
        <f t="shared" si="58"/>
        <v>0.95935854065388182</v>
      </c>
      <c r="U536" s="104">
        <f t="shared" si="62"/>
        <v>4.3911955437590855E-2</v>
      </c>
      <c r="V536" s="103">
        <f t="shared" si="59"/>
        <v>44.91477561253123</v>
      </c>
      <c r="W536" s="105">
        <f t="shared" si="60"/>
        <v>232.50548436056124</v>
      </c>
    </row>
    <row r="537" spans="17:23" x14ac:dyDescent="0.2">
      <c r="Q537" s="65" t="str">
        <f t="shared" si="61"/>
        <v/>
      </c>
      <c r="R537" s="99">
        <f t="shared" si="63"/>
        <v>266</v>
      </c>
      <c r="S537" s="102">
        <f t="shared" si="57"/>
        <v>1.0031293463800162</v>
      </c>
      <c r="T537" s="103">
        <f t="shared" si="58"/>
        <v>0.96667272127411352</v>
      </c>
      <c r="U537" s="104">
        <f t="shared" si="62"/>
        <v>3.645662510590264E-2</v>
      </c>
      <c r="V537" s="103">
        <f t="shared" si="59"/>
        <v>51.447272089339094</v>
      </c>
      <c r="W537" s="105">
        <f t="shared" si="60"/>
        <v>238.60085891930794</v>
      </c>
    </row>
    <row r="538" spans="17:23" x14ac:dyDescent="0.2">
      <c r="Q538" s="65" t="str">
        <f t="shared" si="61"/>
        <v/>
      </c>
      <c r="R538" s="99">
        <f t="shared" si="63"/>
        <v>266.5</v>
      </c>
      <c r="S538" s="102">
        <f t="shared" si="57"/>
        <v>1.0029879651706397</v>
      </c>
      <c r="T538" s="103">
        <f t="shared" si="58"/>
        <v>0.97428924520850224</v>
      </c>
      <c r="U538" s="104">
        <f t="shared" si="62"/>
        <v>2.8698719962137464E-2</v>
      </c>
      <c r="V538" s="103">
        <f t="shared" si="59"/>
        <v>57.979768566161511</v>
      </c>
      <c r="W538" s="105">
        <f t="shared" si="60"/>
        <v>244.69623347806919</v>
      </c>
    </row>
    <row r="539" spans="17:23" x14ac:dyDescent="0.2">
      <c r="Q539" s="65" t="str">
        <f t="shared" si="61"/>
        <v/>
      </c>
      <c r="R539" s="99">
        <f t="shared" si="63"/>
        <v>267</v>
      </c>
      <c r="S539" s="102">
        <f t="shared" si="57"/>
        <v>1.0028463629222226</v>
      </c>
      <c r="T539" s="103">
        <f t="shared" si="58"/>
        <v>0.98205601453530533</v>
      </c>
      <c r="U539" s="104">
        <f t="shared" si="62"/>
        <v>2.079034838691729E-2</v>
      </c>
      <c r="V539" s="103">
        <f t="shared" si="59"/>
        <v>64.512265042969375</v>
      </c>
      <c r="W539" s="105">
        <f t="shared" si="60"/>
        <v>250.79160803681589</v>
      </c>
    </row>
    <row r="540" spans="17:23" x14ac:dyDescent="0.2">
      <c r="Q540" s="65" t="str">
        <f t="shared" si="61"/>
        <v/>
      </c>
      <c r="R540" s="99">
        <f t="shared" si="63"/>
        <v>267.5</v>
      </c>
      <c r="S540" s="102">
        <f t="shared" si="57"/>
        <v>1.002704550109996</v>
      </c>
      <c r="T540" s="103">
        <f t="shared" si="58"/>
        <v>0.98982743379801352</v>
      </c>
      <c r="U540" s="104">
        <f t="shared" si="62"/>
        <v>1.2877116311982517E-2</v>
      </c>
      <c r="V540" s="103">
        <f t="shared" si="59"/>
        <v>71.044761519791791</v>
      </c>
      <c r="W540" s="105">
        <f t="shared" si="60"/>
        <v>256.88698259556259</v>
      </c>
    </row>
    <row r="541" spans="17:23" x14ac:dyDescent="0.2">
      <c r="Q541" s="65" t="str">
        <f t="shared" si="61"/>
        <v/>
      </c>
      <c r="R541" s="99">
        <f t="shared" si="63"/>
        <v>268</v>
      </c>
      <c r="S541" s="102">
        <f t="shared" si="57"/>
        <v>1.0025625372247671</v>
      </c>
      <c r="T541" s="103">
        <f t="shared" si="58"/>
        <v>0.99746849785577918</v>
      </c>
      <c r="U541" s="104">
        <f t="shared" si="62"/>
        <v>5.0940393689878904E-3</v>
      </c>
      <c r="V541" s="103">
        <f t="shared" si="59"/>
        <v>77.577257996599656</v>
      </c>
      <c r="W541" s="105">
        <f t="shared" si="60"/>
        <v>262.98235715430928</v>
      </c>
    </row>
    <row r="542" spans="17:23" x14ac:dyDescent="0.2">
      <c r="Q542" s="65" t="str">
        <f t="shared" si="61"/>
        <v/>
      </c>
      <c r="R542" s="99">
        <f t="shared" si="63"/>
        <v>268.5</v>
      </c>
      <c r="S542" s="102">
        <f t="shared" si="57"/>
        <v>1.0024203347721448</v>
      </c>
      <c r="T542" s="103">
        <f t="shared" si="58"/>
        <v>1.0048582517023528</v>
      </c>
      <c r="U542" s="104">
        <f t="shared" si="62"/>
        <v>-2.4379169302080061E-3</v>
      </c>
      <c r="V542" s="103">
        <f t="shared" si="59"/>
        <v>84.109754473422072</v>
      </c>
      <c r="W542" s="105">
        <f t="shared" si="60"/>
        <v>269.07773171307053</v>
      </c>
    </row>
    <row r="543" spans="17:23" x14ac:dyDescent="0.2">
      <c r="Q543" s="65" t="str">
        <f t="shared" si="61"/>
        <v/>
      </c>
      <c r="R543" s="99">
        <f t="shared" si="63"/>
        <v>269</v>
      </c>
      <c r="S543" s="102">
        <f t="shared" si="57"/>
        <v>1.0022779532717605</v>
      </c>
      <c r="T543" s="103">
        <f t="shared" si="58"/>
        <v>1.011892496149575</v>
      </c>
      <c r="U543" s="104">
        <f t="shared" si="62"/>
        <v>-9.6145428778144915E-3</v>
      </c>
      <c r="V543" s="103">
        <f t="shared" si="59"/>
        <v>90.642250950229936</v>
      </c>
      <c r="W543" s="105">
        <f t="shared" si="60"/>
        <v>275.17310627181723</v>
      </c>
    </row>
    <row r="544" spans="17:23" x14ac:dyDescent="0.2">
      <c r="Q544" s="65" t="str">
        <f t="shared" si="61"/>
        <v/>
      </c>
      <c r="R544" s="99">
        <f t="shared" si="63"/>
        <v>269.5</v>
      </c>
      <c r="S544" s="102">
        <f t="shared" si="57"/>
        <v>1.0021354032564918</v>
      </c>
      <c r="T544" s="103">
        <f t="shared" si="58"/>
        <v>1.0184856496450156</v>
      </c>
      <c r="U544" s="104">
        <f t="shared" si="62"/>
        <v>-1.6350246388523892E-2</v>
      </c>
      <c r="V544" s="103">
        <f t="shared" si="59"/>
        <v>97.174747427052353</v>
      </c>
      <c r="W544" s="105">
        <f t="shared" si="60"/>
        <v>281.26848083056393</v>
      </c>
    </row>
    <row r="545" spans="17:23" x14ac:dyDescent="0.2">
      <c r="Q545" s="65" t="str">
        <f t="shared" si="61"/>
        <v/>
      </c>
      <c r="R545" s="99">
        <f t="shared" si="63"/>
        <v>270</v>
      </c>
      <c r="S545" s="102">
        <f t="shared" si="57"/>
        <v>1.0019926952716816</v>
      </c>
      <c r="T545" s="103">
        <f t="shared" si="58"/>
        <v>1.0245717166245374</v>
      </c>
      <c r="U545" s="104">
        <f t="shared" si="62"/>
        <v>-2.2579021352855833E-2</v>
      </c>
      <c r="V545" s="103">
        <f t="shared" si="59"/>
        <v>103.70724390386022</v>
      </c>
      <c r="W545" s="105">
        <f t="shared" si="60"/>
        <v>287.36385538932518</v>
      </c>
    </row>
    <row r="546" spans="17:23" x14ac:dyDescent="0.2">
      <c r="Q546" s="65" t="str">
        <f t="shared" si="61"/>
        <v/>
      </c>
      <c r="R546" s="99">
        <f t="shared" si="63"/>
        <v>270.5</v>
      </c>
      <c r="S546" s="102">
        <f t="shared" si="57"/>
        <v>1.0018498398743598</v>
      </c>
      <c r="T546" s="103">
        <f t="shared" si="58"/>
        <v>1.0301043548079059</v>
      </c>
      <c r="U546" s="104">
        <f t="shared" si="62"/>
        <v>-2.8254514933546027E-2</v>
      </c>
      <c r="V546" s="103">
        <f t="shared" si="59"/>
        <v>110.23974038068263</v>
      </c>
      <c r="W546" s="105">
        <f t="shared" si="60"/>
        <v>293.45922994807188</v>
      </c>
    </row>
    <row r="547" spans="17:23" x14ac:dyDescent="0.2">
      <c r="Q547" s="65" t="str">
        <f t="shared" si="61"/>
        <v/>
      </c>
      <c r="R547" s="99">
        <f t="shared" si="63"/>
        <v>271</v>
      </c>
      <c r="S547" s="102">
        <f t="shared" si="57"/>
        <v>1.0017068476324604</v>
      </c>
      <c r="T547" s="103">
        <f t="shared" si="58"/>
        <v>1.0350560757567266</v>
      </c>
      <c r="U547" s="104">
        <f t="shared" si="62"/>
        <v>-3.3349228124266217E-2</v>
      </c>
      <c r="V547" s="103">
        <f t="shared" si="59"/>
        <v>116.7722368574905</v>
      </c>
      <c r="W547" s="105">
        <f t="shared" si="60"/>
        <v>299.55460450681858</v>
      </c>
    </row>
    <row r="548" spans="17:23" x14ac:dyDescent="0.2">
      <c r="Q548" s="65" t="str">
        <f t="shared" si="61"/>
        <v/>
      </c>
      <c r="R548" s="99">
        <f t="shared" si="63"/>
        <v>271.5</v>
      </c>
      <c r="S548" s="102">
        <f t="shared" si="57"/>
        <v>1.0015637291240413</v>
      </c>
      <c r="T548" s="103">
        <f t="shared" si="58"/>
        <v>1.0394166528720494</v>
      </c>
      <c r="U548" s="104">
        <f t="shared" si="62"/>
        <v>-3.7852923748008083E-2</v>
      </c>
      <c r="V548" s="103">
        <f t="shared" si="59"/>
        <v>123.30473333431291</v>
      </c>
      <c r="W548" s="105">
        <f t="shared" si="60"/>
        <v>305.64997906557983</v>
      </c>
    </row>
    <row r="549" spans="17:23" x14ac:dyDescent="0.2">
      <c r="Q549" s="65" t="str">
        <f t="shared" si="61"/>
        <v/>
      </c>
      <c r="R549" s="99">
        <f t="shared" si="63"/>
        <v>272</v>
      </c>
      <c r="S549" s="102">
        <f t="shared" si="57"/>
        <v>1.0014204949365011</v>
      </c>
      <c r="T549" s="103">
        <f t="shared" si="58"/>
        <v>1.0431908469518953</v>
      </c>
      <c r="U549" s="104">
        <f t="shared" si="62"/>
        <v>-4.1770352015394252E-2</v>
      </c>
      <c r="V549" s="103">
        <f t="shared" si="59"/>
        <v>129.83722981112078</v>
      </c>
      <c r="W549" s="105">
        <f t="shared" si="60"/>
        <v>311.74535362432653</v>
      </c>
    </row>
    <row r="550" spans="17:23" x14ac:dyDescent="0.2">
      <c r="Q550" s="65" t="str">
        <f t="shared" si="61"/>
        <v/>
      </c>
      <c r="R550" s="99">
        <f t="shared" si="63"/>
        <v>272.5</v>
      </c>
      <c r="S550" s="102">
        <f t="shared" si="57"/>
        <v>1.0012771556657953</v>
      </c>
      <c r="T550" s="103">
        <f t="shared" si="58"/>
        <v>1.0463955897880353</v>
      </c>
      <c r="U550" s="104">
        <f t="shared" si="62"/>
        <v>-4.5118434122239925E-2</v>
      </c>
      <c r="V550" s="103">
        <f t="shared" si="59"/>
        <v>136.36972628794319</v>
      </c>
      <c r="W550" s="105">
        <f t="shared" si="60"/>
        <v>317.84072818307322</v>
      </c>
    </row>
    <row r="551" spans="17:23" x14ac:dyDescent="0.2">
      <c r="Q551" s="65" t="str">
        <f t="shared" si="61"/>
        <v/>
      </c>
      <c r="R551" s="99">
        <f t="shared" si="63"/>
        <v>273</v>
      </c>
      <c r="S551" s="102">
        <f t="shared" si="57"/>
        <v>1.001133721915654</v>
      </c>
      <c r="T551" s="103">
        <f t="shared" si="58"/>
        <v>1.0490567896495606</v>
      </c>
      <c r="U551" s="104">
        <f t="shared" si="62"/>
        <v>-4.7923067733906644E-2</v>
      </c>
      <c r="V551" s="103">
        <f t="shared" si="59"/>
        <v>142.90222276475106</v>
      </c>
      <c r="W551" s="105">
        <f t="shared" si="60"/>
        <v>323.93610274181992</v>
      </c>
    </row>
    <row r="552" spans="17:23" x14ac:dyDescent="0.2">
      <c r="Q552" s="65" t="str">
        <f t="shared" si="61"/>
        <v/>
      </c>
      <c r="R552" s="99">
        <f t="shared" si="63"/>
        <v>273.5</v>
      </c>
      <c r="S552" s="102">
        <f t="shared" si="57"/>
        <v>1.000990204296796</v>
      </c>
      <c r="T552" s="103">
        <f t="shared" si="58"/>
        <v>1.0512059378083756</v>
      </c>
      <c r="U552" s="104">
        <f t="shared" si="62"/>
        <v>-5.0215733511579597E-2</v>
      </c>
      <c r="V552" s="103">
        <f t="shared" si="59"/>
        <v>149.43471924157348</v>
      </c>
      <c r="W552" s="105">
        <f t="shared" si="60"/>
        <v>330.03147730058117</v>
      </c>
    </row>
    <row r="553" spans="17:23" x14ac:dyDescent="0.2">
      <c r="Q553" s="65" t="str">
        <f t="shared" si="61"/>
        <v/>
      </c>
      <c r="R553" s="99">
        <f t="shared" si="63"/>
        <v>274</v>
      </c>
      <c r="S553" s="102">
        <f t="shared" si="57"/>
        <v>1.0008466134261442</v>
      </c>
      <c r="T553" s="103">
        <f t="shared" si="58"/>
        <v>1.0528767018170921</v>
      </c>
      <c r="U553" s="104">
        <f t="shared" si="62"/>
        <v>-5.2030088390947915E-2</v>
      </c>
      <c r="V553" s="103">
        <f t="shared" si="59"/>
        <v>155.96721571838134</v>
      </c>
      <c r="W553" s="105">
        <f t="shared" si="60"/>
        <v>336.12685185932787</v>
      </c>
    </row>
    <row r="554" spans="17:23" x14ac:dyDescent="0.2">
      <c r="Q554" s="65" t="str">
        <f t="shared" si="61"/>
        <v/>
      </c>
      <c r="R554" s="99">
        <f t="shared" si="63"/>
        <v>274.5</v>
      </c>
      <c r="S554" s="102">
        <f t="shared" si="57"/>
        <v>1.0007029599260411</v>
      </c>
      <c r="T554" s="103">
        <f t="shared" si="58"/>
        <v>1.05410168878037</v>
      </c>
      <c r="U554" s="104">
        <f t="shared" si="62"/>
        <v>-5.3398728854328947E-2</v>
      </c>
      <c r="V554" s="103">
        <f t="shared" si="59"/>
        <v>162.49971219520376</v>
      </c>
      <c r="W554" s="105">
        <f t="shared" si="60"/>
        <v>342.22222641807457</v>
      </c>
    </row>
    <row r="555" spans="17:23" x14ac:dyDescent="0.2">
      <c r="Q555" s="65" t="str">
        <f t="shared" si="61"/>
        <v/>
      </c>
      <c r="R555" s="99">
        <f t="shared" si="63"/>
        <v>275</v>
      </c>
      <c r="S555" s="102">
        <f t="shared" si="57"/>
        <v>1.0005592544234618</v>
      </c>
      <c r="T555" s="103">
        <f t="shared" si="58"/>
        <v>1.0549095505178365</v>
      </c>
      <c r="U555" s="104">
        <f t="shared" si="62"/>
        <v>-5.4350296094374695E-2</v>
      </c>
      <c r="V555" s="103">
        <f t="shared" si="59"/>
        <v>169.03220867201162</v>
      </c>
      <c r="W555" s="105">
        <f t="shared" si="60"/>
        <v>348.31760097683582</v>
      </c>
    </row>
    <row r="556" spans="17:23" x14ac:dyDescent="0.2">
      <c r="Q556" s="65" t="str">
        <f t="shared" si="61"/>
        <v/>
      </c>
      <c r="R556" s="99">
        <f t="shared" si="63"/>
        <v>275.5</v>
      </c>
      <c r="S556" s="102">
        <f t="shared" si="57"/>
        <v>1.0004155075492287</v>
      </c>
      <c r="T556" s="103">
        <f t="shared" si="58"/>
        <v>1.05532258287466</v>
      </c>
      <c r="U556" s="104">
        <f t="shared" si="62"/>
        <v>-5.4907075325431265E-2</v>
      </c>
      <c r="V556" s="103">
        <f t="shared" si="59"/>
        <v>175.56470514883404</v>
      </c>
      <c r="W556" s="105">
        <f t="shared" si="60"/>
        <v>354.41297553558252</v>
      </c>
    </row>
    <row r="557" spans="17:23" x14ac:dyDescent="0.2">
      <c r="Q557" s="65" t="str">
        <f t="shared" si="61"/>
        <v>Apogee</v>
      </c>
      <c r="R557" s="99">
        <f t="shared" si="63"/>
        <v>276</v>
      </c>
      <c r="S557" s="102">
        <f t="shared" si="57"/>
        <v>1.0002717299372241</v>
      </c>
      <c r="T557" s="103">
        <f t="shared" si="58"/>
        <v>1.0553549444589441</v>
      </c>
      <c r="U557" s="104">
        <f t="shared" si="62"/>
        <v>-5.5083214521719936E-2</v>
      </c>
      <c r="V557" s="103">
        <f t="shared" si="59"/>
        <v>182.0972016256419</v>
      </c>
      <c r="W557" s="105">
        <f t="shared" si="60"/>
        <v>0.50835009432921652</v>
      </c>
    </row>
    <row r="558" spans="17:23" x14ac:dyDescent="0.2">
      <c r="Q558" s="65" t="str">
        <f t="shared" si="61"/>
        <v/>
      </c>
      <c r="R558" s="99">
        <f t="shared" si="63"/>
        <v>276.5</v>
      </c>
      <c r="S558" s="102">
        <f t="shared" si="57"/>
        <v>1.0001279322236047</v>
      </c>
      <c r="T558" s="103">
        <f t="shared" si="58"/>
        <v>1.0550115870864982</v>
      </c>
      <c r="U558" s="104">
        <f t="shared" si="62"/>
        <v>-5.4883654862893483E-2</v>
      </c>
      <c r="V558" s="103">
        <f t="shared" si="59"/>
        <v>188.62969810246432</v>
      </c>
      <c r="W558" s="105">
        <f t="shared" si="60"/>
        <v>6.6037246530904667</v>
      </c>
    </row>
    <row r="559" spans="17:23" x14ac:dyDescent="0.2">
      <c r="Q559" s="65" t="str">
        <f t="shared" si="61"/>
        <v/>
      </c>
      <c r="R559" s="99">
        <f t="shared" si="63"/>
        <v>277</v>
      </c>
      <c r="S559" s="102">
        <f t="shared" si="57"/>
        <v>0.9999841250460143</v>
      </c>
      <c r="T559" s="103">
        <f t="shared" si="58"/>
        <v>1.0542879527889775</v>
      </c>
      <c r="U559" s="104">
        <f t="shared" si="62"/>
        <v>-5.4303827742963162E-2</v>
      </c>
      <c r="V559" s="103">
        <f t="shared" si="59"/>
        <v>195.16219457927218</v>
      </c>
      <c r="W559" s="105">
        <f t="shared" si="60"/>
        <v>12.699099211837165</v>
      </c>
    </row>
    <row r="560" spans="17:23" x14ac:dyDescent="0.2">
      <c r="Q560" s="65" t="str">
        <f t="shared" si="61"/>
        <v/>
      </c>
      <c r="R560" s="99">
        <f t="shared" si="63"/>
        <v>277.5</v>
      </c>
      <c r="S560" s="102">
        <f t="shared" si="57"/>
        <v>0.99984031904279669</v>
      </c>
      <c r="T560" s="103">
        <f t="shared" si="58"/>
        <v>1.0531704521967318</v>
      </c>
      <c r="U560" s="104">
        <f t="shared" si="62"/>
        <v>-5.3330133153935089E-2</v>
      </c>
      <c r="V560" s="103">
        <f t="shared" si="59"/>
        <v>201.6946910560946</v>
      </c>
      <c r="W560" s="105">
        <f t="shared" si="60"/>
        <v>18.794473770583863</v>
      </c>
    </row>
    <row r="561" spans="17:23" x14ac:dyDescent="0.2">
      <c r="Q561" s="65" t="str">
        <f t="shared" si="61"/>
        <v/>
      </c>
      <c r="R561" s="99">
        <f t="shared" si="63"/>
        <v>278</v>
      </c>
      <c r="S561" s="102">
        <f t="shared" si="57"/>
        <v>0.99969652485220839</v>
      </c>
      <c r="T561" s="103">
        <f t="shared" si="58"/>
        <v>1.0516376983713152</v>
      </c>
      <c r="U561" s="104">
        <f t="shared" si="62"/>
        <v>-5.1941173519106765E-2</v>
      </c>
      <c r="V561" s="103">
        <f t="shared" si="59"/>
        <v>208.22718753290246</v>
      </c>
      <c r="W561" s="105">
        <f t="shared" si="60"/>
        <v>24.889848329330562</v>
      </c>
    </row>
    <row r="562" spans="17:23" x14ac:dyDescent="0.2">
      <c r="Q562" s="65" t="str">
        <f t="shared" si="61"/>
        <v/>
      </c>
      <c r="R562" s="99">
        <f t="shared" si="63"/>
        <v>278.5</v>
      </c>
      <c r="S562" s="102">
        <f t="shared" si="57"/>
        <v>0.99955275311163283</v>
      </c>
      <c r="T562" s="103">
        <f t="shared" si="58"/>
        <v>1.0496624306949551</v>
      </c>
      <c r="U562" s="104">
        <f t="shared" si="62"/>
        <v>-5.0109677583322298E-2</v>
      </c>
      <c r="V562" s="103">
        <f t="shared" si="59"/>
        <v>214.75968400972488</v>
      </c>
      <c r="W562" s="105">
        <f t="shared" si="60"/>
        <v>30.985222888091812</v>
      </c>
    </row>
    <row r="563" spans="17:23" x14ac:dyDescent="0.2">
      <c r="Q563" s="65" t="str">
        <f t="shared" si="61"/>
        <v/>
      </c>
      <c r="R563" s="99">
        <f t="shared" si="63"/>
        <v>279</v>
      </c>
      <c r="S563" s="102">
        <f t="shared" si="57"/>
        <v>0.99940901445679187</v>
      </c>
      <c r="T563" s="103">
        <f t="shared" si="58"/>
        <v>1.0472140271255963</v>
      </c>
      <c r="U563" s="104">
        <f t="shared" si="62"/>
        <v>-4.7805012668804436E-2</v>
      </c>
      <c r="V563" s="103">
        <f t="shared" si="59"/>
        <v>221.29218048653274</v>
      </c>
      <c r="W563" s="105">
        <f t="shared" si="60"/>
        <v>37.08059744683851</v>
      </c>
    </row>
    <row r="564" spans="17:23" x14ac:dyDescent="0.2">
      <c r="Q564" s="65" t="str">
        <f t="shared" si="61"/>
        <v/>
      </c>
      <c r="R564" s="99">
        <f t="shared" si="63"/>
        <v>279.5</v>
      </c>
      <c r="S564" s="102">
        <f t="shared" si="57"/>
        <v>0.99926531952096043</v>
      </c>
      <c r="T564" s="103">
        <f t="shared" si="58"/>
        <v>1.0442614717449037</v>
      </c>
      <c r="U564" s="104">
        <f t="shared" si="62"/>
        <v>-4.4996152223943264E-2</v>
      </c>
      <c r="V564" s="103">
        <f t="shared" si="59"/>
        <v>227.82467696335516</v>
      </c>
      <c r="W564" s="105">
        <f t="shared" si="60"/>
        <v>43.175972005585209</v>
      </c>
    </row>
    <row r="565" spans="17:23" x14ac:dyDescent="0.2">
      <c r="Q565" s="65" t="str">
        <f t="shared" si="61"/>
        <v/>
      </c>
      <c r="R565" s="99">
        <f t="shared" si="63"/>
        <v>280</v>
      </c>
      <c r="S565" s="102">
        <f t="shared" si="57"/>
        <v>0.99912167893417891</v>
      </c>
      <c r="T565" s="103">
        <f t="shared" si="58"/>
        <v>1.0407766195795991</v>
      </c>
      <c r="U565" s="104">
        <f t="shared" si="62"/>
        <v>-4.1654940645420191E-2</v>
      </c>
      <c r="V565" s="103">
        <f t="shared" si="59"/>
        <v>234.35717344016302</v>
      </c>
      <c r="W565" s="105">
        <f t="shared" si="60"/>
        <v>49.271346564346459</v>
      </c>
    </row>
    <row r="566" spans="17:23" x14ac:dyDescent="0.2">
      <c r="Q566" s="65" t="str">
        <f t="shared" si="61"/>
        <v/>
      </c>
      <c r="R566" s="99">
        <f t="shared" si="63"/>
        <v>280.5</v>
      </c>
      <c r="S566" s="102">
        <f t="shared" si="57"/>
        <v>0.99897810332246728</v>
      </c>
      <c r="T566" s="103">
        <f t="shared" si="58"/>
        <v>1.0367375833734611</v>
      </c>
      <c r="U566" s="104">
        <f t="shared" si="62"/>
        <v>-3.7759480050993832E-2</v>
      </c>
      <c r="V566" s="103">
        <f t="shared" si="59"/>
        <v>240.88966991698544</v>
      </c>
      <c r="W566" s="105">
        <f t="shared" si="60"/>
        <v>55.366721123093157</v>
      </c>
    </row>
    <row r="567" spans="17:23" x14ac:dyDescent="0.2">
      <c r="Q567" s="65" t="str">
        <f t="shared" si="61"/>
        <v/>
      </c>
      <c r="R567" s="99">
        <f t="shared" si="63"/>
        <v>281</v>
      </c>
      <c r="S567" s="102">
        <f t="shared" si="57"/>
        <v>0.99883460330703888</v>
      </c>
      <c r="T567" s="103">
        <f t="shared" si="58"/>
        <v>1.0321320581782294</v>
      </c>
      <c r="U567" s="104">
        <f t="shared" si="62"/>
        <v>-3.3297454871190513E-2</v>
      </c>
      <c r="V567" s="103">
        <f t="shared" si="59"/>
        <v>247.4221663937933</v>
      </c>
      <c r="W567" s="105">
        <f t="shared" si="60"/>
        <v>61.462095681839855</v>
      </c>
    </row>
    <row r="568" spans="17:23" x14ac:dyDescent="0.2">
      <c r="Q568" s="65" t="str">
        <f t="shared" si="61"/>
        <v/>
      </c>
      <c r="R568" s="99">
        <f t="shared" si="63"/>
        <v>281.5</v>
      </c>
      <c r="S568" s="102">
        <f t="shared" si="57"/>
        <v>0.99869118950351454</v>
      </c>
      <c r="T568" s="103">
        <f t="shared" si="58"/>
        <v>1.0269603997611298</v>
      </c>
      <c r="U568" s="104">
        <f t="shared" si="62"/>
        <v>-2.8269210257615307E-2</v>
      </c>
      <c r="V568" s="103">
        <f t="shared" si="59"/>
        <v>253.95466287061572</v>
      </c>
      <c r="W568" s="105">
        <f t="shared" si="60"/>
        <v>67.557470240586554</v>
      </c>
    </row>
    <row r="569" spans="17:23" x14ac:dyDescent="0.2">
      <c r="Q569" s="65" t="str">
        <f t="shared" si="61"/>
        <v/>
      </c>
      <c r="R569" s="99">
        <f t="shared" si="63"/>
        <v>282</v>
      </c>
      <c r="S569" s="102">
        <f t="shared" si="57"/>
        <v>0.99854787252113786</v>
      </c>
      <c r="T569" s="103">
        <f t="shared" si="58"/>
        <v>1.021238281919624</v>
      </c>
      <c r="U569" s="104">
        <f t="shared" si="62"/>
        <v>-2.26904093984861E-2</v>
      </c>
      <c r="V569" s="103">
        <f t="shared" si="59"/>
        <v>260.48715934742359</v>
      </c>
      <c r="W569" s="105">
        <f t="shared" si="60"/>
        <v>73.652844799347804</v>
      </c>
    </row>
    <row r="570" spans="17:23" x14ac:dyDescent="0.2">
      <c r="Q570" s="65" t="str">
        <f t="shared" si="61"/>
        <v/>
      </c>
      <c r="R570" s="99">
        <f t="shared" si="63"/>
        <v>282.5</v>
      </c>
      <c r="S570" s="102">
        <f t="shared" si="57"/>
        <v>0.99840466296198949</v>
      </c>
      <c r="T570" s="103">
        <f t="shared" si="58"/>
        <v>1.0149987754462846</v>
      </c>
      <c r="U570" s="104">
        <f t="shared" si="62"/>
        <v>-1.6594112484295098E-2</v>
      </c>
      <c r="V570" s="103">
        <f t="shared" si="59"/>
        <v>267.01965582423145</v>
      </c>
      <c r="W570" s="105">
        <f t="shared" si="60"/>
        <v>79.748219358094502</v>
      </c>
    </row>
    <row r="571" spans="17:23" x14ac:dyDescent="0.2">
      <c r="Q571" s="65" t="str">
        <f t="shared" si="61"/>
        <v/>
      </c>
      <c r="R571" s="99">
        <f t="shared" si="63"/>
        <v>283</v>
      </c>
      <c r="S571" s="102">
        <f t="shared" si="57"/>
        <v>0.99826157142020344</v>
      </c>
      <c r="T571" s="103">
        <f t="shared" si="58"/>
        <v>1.0082937168932855</v>
      </c>
      <c r="U571" s="104">
        <f t="shared" si="62"/>
        <v>-1.0032145473082066E-2</v>
      </c>
      <c r="V571" s="103">
        <f t="shared" si="59"/>
        <v>273.55215230105387</v>
      </c>
      <c r="W571" s="105">
        <f t="shared" si="60"/>
        <v>85.843593916841201</v>
      </c>
    </row>
    <row r="572" spans="17:23" x14ac:dyDescent="0.2">
      <c r="Q572" s="65" t="str">
        <f t="shared" si="61"/>
        <v/>
      </c>
      <c r="R572" s="99">
        <f t="shared" si="63"/>
        <v>283.5</v>
      </c>
      <c r="S572" s="102">
        <f t="shared" si="57"/>
        <v>0.99811860848118339</v>
      </c>
      <c r="T572" s="103">
        <f t="shared" si="58"/>
        <v>1.0011942672698659</v>
      </c>
      <c r="U572" s="104">
        <f t="shared" si="62"/>
        <v>-3.0756587886825448E-3</v>
      </c>
      <c r="V572" s="103">
        <f t="shared" si="59"/>
        <v>280.08464877786173</v>
      </c>
      <c r="W572" s="105">
        <f t="shared" si="60"/>
        <v>91.938968475602451</v>
      </c>
    </row>
    <row r="573" spans="17:23" x14ac:dyDescent="0.2">
      <c r="Q573" s="65" t="str">
        <f t="shared" si="61"/>
        <v/>
      </c>
      <c r="R573" s="99">
        <f t="shared" si="63"/>
        <v>284</v>
      </c>
      <c r="S573" s="102">
        <f t="shared" si="57"/>
        <v>0.99797578472081927</v>
      </c>
      <c r="T573" s="103">
        <f t="shared" si="58"/>
        <v>0.99379059788091129</v>
      </c>
      <c r="U573" s="104">
        <f t="shared" si="62"/>
        <v>4.1851868399079839E-3</v>
      </c>
      <c r="V573" s="103">
        <f t="shared" si="59"/>
        <v>286.61714525468415</v>
      </c>
      <c r="W573" s="105">
        <f t="shared" si="60"/>
        <v>98.034343034349149</v>
      </c>
    </row>
    <row r="574" spans="17:23" x14ac:dyDescent="0.2">
      <c r="Q574" s="65" t="str">
        <f t="shared" si="61"/>
        <v/>
      </c>
      <c r="R574" s="99">
        <f t="shared" si="63"/>
        <v>284.5</v>
      </c>
      <c r="S574" s="102">
        <f t="shared" si="57"/>
        <v>0.99783311070470504</v>
      </c>
      <c r="T574" s="103">
        <f t="shared" si="58"/>
        <v>0.98619068095091456</v>
      </c>
      <c r="U574" s="104">
        <f t="shared" si="62"/>
        <v>1.1642429753790484E-2</v>
      </c>
      <c r="V574" s="103">
        <f t="shared" si="59"/>
        <v>293.14964173149201</v>
      </c>
      <c r="W574" s="105">
        <f t="shared" si="60"/>
        <v>104.12971759309585</v>
      </c>
    </row>
    <row r="575" spans="17:23" x14ac:dyDescent="0.2">
      <c r="Q575" s="65" t="str">
        <f t="shared" si="61"/>
        <v/>
      </c>
      <c r="R575" s="99">
        <f t="shared" si="63"/>
        <v>285</v>
      </c>
      <c r="S575" s="102">
        <f t="shared" si="57"/>
        <v>0.99769059698735729</v>
      </c>
      <c r="T575" s="103">
        <f t="shared" si="58"/>
        <v>0.97851820458307515</v>
      </c>
      <c r="U575" s="104">
        <f t="shared" si="62"/>
        <v>1.9172392404282146E-2</v>
      </c>
      <c r="V575" s="103">
        <f t="shared" si="59"/>
        <v>299.68213820831443</v>
      </c>
      <c r="W575" s="105">
        <f t="shared" si="60"/>
        <v>110.2250921518571</v>
      </c>
    </row>
    <row r="576" spans="17:23" x14ac:dyDescent="0.2">
      <c r="Q576" s="65" t="str">
        <f t="shared" si="61"/>
        <v/>
      </c>
      <c r="R576" s="99">
        <f t="shared" si="63"/>
        <v>285.5</v>
      </c>
      <c r="S576" s="102">
        <f t="shared" si="57"/>
        <v>0.99754825411143411</v>
      </c>
      <c r="T576" s="103">
        <f t="shared" si="58"/>
        <v>0.97090967301728415</v>
      </c>
      <c r="U576" s="104">
        <f t="shared" si="62"/>
        <v>2.663858109414996E-2</v>
      </c>
      <c r="V576" s="103">
        <f t="shared" si="59"/>
        <v>306.21463468512229</v>
      </c>
      <c r="W576" s="105">
        <f t="shared" si="60"/>
        <v>116.3204667106038</v>
      </c>
    </row>
    <row r="577" spans="17:23" x14ac:dyDescent="0.2">
      <c r="Q577" s="65" t="str">
        <f t="shared" si="61"/>
        <v/>
      </c>
      <c r="R577" s="99">
        <f t="shared" si="63"/>
        <v>286</v>
      </c>
      <c r="S577" s="102">
        <f t="shared" si="57"/>
        <v>0.99740609260695545</v>
      </c>
      <c r="T577" s="103">
        <f t="shared" si="58"/>
        <v>0.9635107921281153</v>
      </c>
      <c r="U577" s="104">
        <f t="shared" si="62"/>
        <v>3.3895300478840151E-2</v>
      </c>
      <c r="V577" s="103">
        <f t="shared" si="59"/>
        <v>312.74713116194471</v>
      </c>
      <c r="W577" s="105">
        <f t="shared" si="60"/>
        <v>122.41584126935049</v>
      </c>
    </row>
    <row r="578" spans="17:23" x14ac:dyDescent="0.2">
      <c r="Q578" s="65" t="str">
        <f t="shared" si="61"/>
        <v/>
      </c>
      <c r="R578" s="99">
        <f t="shared" si="63"/>
        <v>286.5</v>
      </c>
      <c r="S578" s="102">
        <f t="shared" si="57"/>
        <v>0.99726412299052403</v>
      </c>
      <c r="T578" s="103">
        <f t="shared" si="58"/>
        <v>0.95647227481625097</v>
      </c>
      <c r="U578" s="104">
        <f t="shared" si="62"/>
        <v>4.079184817427306E-2</v>
      </c>
      <c r="V578" s="103">
        <f t="shared" si="59"/>
        <v>319.27962763875257</v>
      </c>
      <c r="W578" s="105">
        <f t="shared" si="60"/>
        <v>128.51121582809719</v>
      </c>
    </row>
    <row r="579" spans="17:23" x14ac:dyDescent="0.2">
      <c r="Q579" s="65" t="str">
        <f t="shared" si="61"/>
        <v/>
      </c>
      <c r="R579" s="99">
        <f t="shared" si="63"/>
        <v>287</v>
      </c>
      <c r="S579" s="102">
        <f t="shared" si="57"/>
        <v>0.99712235576454722</v>
      </c>
      <c r="T579" s="103">
        <f t="shared" si="58"/>
        <v>0.94994522975637385</v>
      </c>
      <c r="U579" s="104">
        <f t="shared" si="62"/>
        <v>4.7177126008173365E-2</v>
      </c>
      <c r="V579" s="103">
        <f t="shared" si="59"/>
        <v>325.81212411557499</v>
      </c>
      <c r="W579" s="105">
        <f t="shared" si="60"/>
        <v>134.60659038685844</v>
      </c>
    </row>
    <row r="580" spans="17:23" x14ac:dyDescent="0.2">
      <c r="Q580" s="65" t="str">
        <f t="shared" si="61"/>
        <v/>
      </c>
      <c r="R580" s="99">
        <f t="shared" si="63"/>
        <v>287.5</v>
      </c>
      <c r="S580" s="102">
        <f t="shared" si="57"/>
        <v>0.9969808014164605</v>
      </c>
      <c r="T580" s="103">
        <f t="shared" si="58"/>
        <v>0.94407631851424378</v>
      </c>
      <c r="U580" s="104">
        <f t="shared" si="62"/>
        <v>5.2904482902216721E-2</v>
      </c>
      <c r="V580" s="103">
        <f t="shared" si="59"/>
        <v>332.34462059238285</v>
      </c>
      <c r="W580" s="105">
        <f t="shared" si="60"/>
        <v>140.70196494560514</v>
      </c>
    </row>
    <row r="581" spans="17:23" x14ac:dyDescent="0.2">
      <c r="Q581" s="65" t="str">
        <f t="shared" si="61"/>
        <v/>
      </c>
      <c r="R581" s="99">
        <f t="shared" si="63"/>
        <v>288</v>
      </c>
      <c r="S581" s="102">
        <f t="shared" ref="S581:S644" si="64">1-0.01672*COS($W$2*0.9856*(R581+1-4))</f>
        <v>0.99683947041795129</v>
      </c>
      <c r="T581" s="103">
        <f t="shared" ref="T581:T644" si="65">(385000.5584-20905.355*COS($W$2*V581)-3699.1109*COS($W$2*(2*W581-V581))-2955.9676*COS($W$2*2*W581)-569.9251*COS($W$2*2*V581)+246.1585*COS($W$2*(2*W581-2*V581)))/385000.5584</f>
        <v>0.93900287930881832</v>
      </c>
      <c r="U581" s="104">
        <f t="shared" si="62"/>
        <v>5.7836591109132973E-2</v>
      </c>
      <c r="V581" s="103">
        <f t="shared" ref="V581:V644" si="66">MOD(134.96341138+13.06499295363*($C$9+R581),360)</f>
        <v>338.87711706920527</v>
      </c>
      <c r="W581" s="105">
        <f t="shared" ref="W581:W644" si="67">MOD(297.8502042+12.190749117502*($C$9+R581),360)</f>
        <v>146.79733950435184</v>
      </c>
    </row>
    <row r="582" spans="17:23" x14ac:dyDescent="0.2">
      <c r="Q582" s="65" t="str">
        <f t="shared" ref="Q582:Q645" si="68">IF(AND(T582&lt;T581,T582&lt;T583),"Perigee",IF(AND(T582&gt;T581,T582&gt;T583),"Apogee",""))</f>
        <v/>
      </c>
      <c r="R582" s="99">
        <f t="shared" si="63"/>
        <v>288.5</v>
      </c>
      <c r="S582" s="102">
        <f t="shared" si="64"/>
        <v>0.99669837322418431</v>
      </c>
      <c r="T582" s="103">
        <f t="shared" si="65"/>
        <v>0.93484822003633639</v>
      </c>
      <c r="U582" s="104">
        <f t="shared" ref="U582:U645" si="69">S582-T582</f>
        <v>6.1850153187847923E-2</v>
      </c>
      <c r="V582" s="103">
        <f t="shared" si="66"/>
        <v>345.40961354601313</v>
      </c>
      <c r="W582" s="105">
        <f t="shared" si="67"/>
        <v>152.89271406311309</v>
      </c>
    </row>
    <row r="583" spans="17:23" x14ac:dyDescent="0.2">
      <c r="Q583" s="65" t="str">
        <f t="shared" si="68"/>
        <v/>
      </c>
      <c r="R583" s="99">
        <f t="shared" ref="R583:R646" si="70">R582+0.5</f>
        <v>289</v>
      </c>
      <c r="S583" s="102">
        <f t="shared" si="64"/>
        <v>0.99655752027302846</v>
      </c>
      <c r="T583" s="103">
        <f t="shared" si="65"/>
        <v>0.93171727836517171</v>
      </c>
      <c r="U583" s="104">
        <f t="shared" si="69"/>
        <v>6.4840241907856755E-2</v>
      </c>
      <c r="V583" s="103">
        <f t="shared" si="66"/>
        <v>351.94211002283555</v>
      </c>
      <c r="W583" s="105">
        <f t="shared" si="67"/>
        <v>158.98808862185979</v>
      </c>
    </row>
    <row r="584" spans="17:23" x14ac:dyDescent="0.2">
      <c r="Q584" s="65" t="str">
        <f t="shared" si="68"/>
        <v/>
      </c>
      <c r="R584" s="99">
        <f t="shared" si="70"/>
        <v>289.5</v>
      </c>
      <c r="S584" s="102">
        <f t="shared" si="64"/>
        <v>0.99641692198428433</v>
      </c>
      <c r="T584" s="103">
        <f t="shared" si="65"/>
        <v>0.92969283295564287</v>
      </c>
      <c r="U584" s="104">
        <f t="shared" si="69"/>
        <v>6.6724089028641465E-2</v>
      </c>
      <c r="V584" s="103">
        <f t="shared" si="66"/>
        <v>358.47460649964341</v>
      </c>
      <c r="W584" s="105">
        <f t="shared" si="67"/>
        <v>165.08346318060649</v>
      </c>
    </row>
    <row r="585" spans="17:23" x14ac:dyDescent="0.2">
      <c r="Q585" s="65" t="str">
        <f t="shared" si="68"/>
        <v>Perigee</v>
      </c>
      <c r="R585" s="99">
        <f t="shared" si="70"/>
        <v>290</v>
      </c>
      <c r="S585" s="102">
        <f t="shared" si="64"/>
        <v>0.99627658875891334</v>
      </c>
      <c r="T585" s="103">
        <f t="shared" si="65"/>
        <v>0.92883242777130437</v>
      </c>
      <c r="U585" s="104">
        <f t="shared" si="69"/>
        <v>6.744416098760897E-2</v>
      </c>
      <c r="V585" s="103">
        <f t="shared" si="66"/>
        <v>5.0071029764658306</v>
      </c>
      <c r="W585" s="105">
        <f t="shared" si="67"/>
        <v>171.17883773935318</v>
      </c>
    </row>
    <row r="586" spans="17:23" x14ac:dyDescent="0.2">
      <c r="Q586" s="65" t="str">
        <f t="shared" si="68"/>
        <v/>
      </c>
      <c r="R586" s="99">
        <f t="shared" si="70"/>
        <v>290.5</v>
      </c>
      <c r="S586" s="102">
        <f t="shared" si="64"/>
        <v>0.9961365309782686</v>
      </c>
      <c r="T586" s="103">
        <f t="shared" si="65"/>
        <v>0.92916614202820658</v>
      </c>
      <c r="U586" s="104">
        <f t="shared" si="69"/>
        <v>6.6970388950062021E-2</v>
      </c>
      <c r="V586" s="103">
        <f t="shared" si="66"/>
        <v>11.539599453273695</v>
      </c>
      <c r="W586" s="105">
        <f t="shared" si="67"/>
        <v>177.27421229811443</v>
      </c>
    </row>
    <row r="587" spans="17:23" x14ac:dyDescent="0.2">
      <c r="Q587" s="65" t="str">
        <f t="shared" si="68"/>
        <v/>
      </c>
      <c r="R587" s="99">
        <f t="shared" si="70"/>
        <v>291</v>
      </c>
      <c r="S587" s="102">
        <f t="shared" si="64"/>
        <v>0.99599675900332696</v>
      </c>
      <c r="T587" s="103">
        <f t="shared" si="65"/>
        <v>0.93069530291485403</v>
      </c>
      <c r="U587" s="104">
        <f t="shared" si="69"/>
        <v>6.5301456088472931E-2</v>
      </c>
      <c r="V587" s="103">
        <f t="shared" si="66"/>
        <v>18.072095930096111</v>
      </c>
      <c r="W587" s="105">
        <f t="shared" si="67"/>
        <v>183.36958685686113</v>
      </c>
    </row>
    <row r="588" spans="17:23" x14ac:dyDescent="0.2">
      <c r="Q588" s="65" t="str">
        <f t="shared" si="68"/>
        <v/>
      </c>
      <c r="R588" s="99">
        <f t="shared" si="70"/>
        <v>291.5</v>
      </c>
      <c r="S588" s="102">
        <f t="shared" si="64"/>
        <v>0.99585728317392197</v>
      </c>
      <c r="T588" s="103">
        <f t="shared" si="65"/>
        <v>0.93339219842140086</v>
      </c>
      <c r="U588" s="104">
        <f t="shared" si="69"/>
        <v>6.2465084752521105E-2</v>
      </c>
      <c r="V588" s="103">
        <f t="shared" si="66"/>
        <v>24.604592406903976</v>
      </c>
      <c r="W588" s="105">
        <f t="shared" si="67"/>
        <v>189.46496141560783</v>
      </c>
    </row>
    <row r="589" spans="17:23" x14ac:dyDescent="0.2">
      <c r="Q589" s="65" t="str">
        <f t="shared" si="68"/>
        <v/>
      </c>
      <c r="R589" s="99">
        <f t="shared" si="70"/>
        <v>292</v>
      </c>
      <c r="S589" s="102">
        <f t="shared" si="64"/>
        <v>0.99571811380797992</v>
      </c>
      <c r="T589" s="103">
        <f t="shared" si="65"/>
        <v>0.9372008052558678</v>
      </c>
      <c r="U589" s="104">
        <f t="shared" si="69"/>
        <v>5.8517308552112124E-2</v>
      </c>
      <c r="V589" s="103">
        <f t="shared" si="66"/>
        <v>31.137088883726392</v>
      </c>
      <c r="W589" s="105">
        <f t="shared" si="67"/>
        <v>195.56033597436908</v>
      </c>
    </row>
    <row r="590" spans="17:23" x14ac:dyDescent="0.2">
      <c r="Q590" s="65" t="str">
        <f t="shared" si="68"/>
        <v/>
      </c>
      <c r="R590" s="99">
        <f t="shared" si="70"/>
        <v>292.5</v>
      </c>
      <c r="S590" s="102">
        <f t="shared" si="64"/>
        <v>0.99557926120075546</v>
      </c>
      <c r="T590" s="103">
        <f t="shared" si="65"/>
        <v>0.94203850382509757</v>
      </c>
      <c r="U590" s="104">
        <f t="shared" si="69"/>
        <v>5.3540757375657888E-2</v>
      </c>
      <c r="V590" s="103">
        <f t="shared" si="66"/>
        <v>37.669585360534256</v>
      </c>
      <c r="W590" s="105">
        <f t="shared" si="67"/>
        <v>201.65571053311578</v>
      </c>
    </row>
    <row r="591" spans="17:23" x14ac:dyDescent="0.2">
      <c r="Q591" s="65" t="str">
        <f t="shared" si="68"/>
        <v/>
      </c>
      <c r="R591" s="99">
        <f t="shared" si="70"/>
        <v>293</v>
      </c>
      <c r="S591" s="102">
        <f t="shared" si="64"/>
        <v>0.99544073562407098</v>
      </c>
      <c r="T591" s="103">
        <f t="shared" si="65"/>
        <v>0.94779871057312237</v>
      </c>
      <c r="U591" s="104">
        <f t="shared" si="69"/>
        <v>4.7642025050948611E-2</v>
      </c>
      <c r="V591" s="103">
        <f t="shared" si="66"/>
        <v>44.202081837356673</v>
      </c>
      <c r="W591" s="105">
        <f t="shared" si="67"/>
        <v>207.75108509186248</v>
      </c>
    </row>
    <row r="592" spans="17:23" x14ac:dyDescent="0.2">
      <c r="Q592" s="65" t="str">
        <f t="shared" si="68"/>
        <v/>
      </c>
      <c r="R592" s="99">
        <f t="shared" si="70"/>
        <v>293.5</v>
      </c>
      <c r="S592" s="102">
        <f t="shared" si="64"/>
        <v>0.99530254732555623</v>
      </c>
      <c r="T592" s="103">
        <f t="shared" si="65"/>
        <v>0.95435431948513849</v>
      </c>
      <c r="U592" s="104">
        <f t="shared" si="69"/>
        <v>4.0948227840417739E-2</v>
      </c>
      <c r="V592" s="103">
        <f t="shared" si="66"/>
        <v>50.734578314164537</v>
      </c>
      <c r="W592" s="105">
        <f t="shared" si="67"/>
        <v>213.84645965062373</v>
      </c>
    </row>
    <row r="593" spans="17:23" x14ac:dyDescent="0.2">
      <c r="Q593" s="65" t="str">
        <f t="shared" si="68"/>
        <v/>
      </c>
      <c r="R593" s="99">
        <f t="shared" si="70"/>
        <v>294</v>
      </c>
      <c r="S593" s="102">
        <f t="shared" si="64"/>
        <v>0.99516470652789002</v>
      </c>
      <c r="T593" s="103">
        <f t="shared" si="65"/>
        <v>0.96156181101708837</v>
      </c>
      <c r="U593" s="104">
        <f t="shared" si="69"/>
        <v>3.3602895510801645E-2</v>
      </c>
      <c r="V593" s="103">
        <f t="shared" si="66"/>
        <v>57.267074790986953</v>
      </c>
      <c r="W593" s="105">
        <f t="shared" si="67"/>
        <v>219.94183420937043</v>
      </c>
    </row>
    <row r="594" spans="17:23" x14ac:dyDescent="0.2">
      <c r="Q594" s="65" t="str">
        <f t="shared" si="68"/>
        <v/>
      </c>
      <c r="R594" s="99">
        <f t="shared" si="70"/>
        <v>294.5</v>
      </c>
      <c r="S594" s="102">
        <f t="shared" si="64"/>
        <v>0.99502722342804473</v>
      </c>
      <c r="T594" s="103">
        <f t="shared" si="65"/>
        <v>0.96926585959756106</v>
      </c>
      <c r="U594" s="104">
        <f t="shared" si="69"/>
        <v>2.5761363830483663E-2</v>
      </c>
      <c r="V594" s="103">
        <f t="shared" si="66"/>
        <v>63.799571267794818</v>
      </c>
      <c r="W594" s="105">
        <f t="shared" si="67"/>
        <v>226.03720876811713</v>
      </c>
    </row>
    <row r="595" spans="17:23" x14ac:dyDescent="0.2">
      <c r="Q595" s="65" t="str">
        <f t="shared" si="68"/>
        <v/>
      </c>
      <c r="R595" s="99">
        <f t="shared" si="70"/>
        <v>295</v>
      </c>
      <c r="S595" s="102">
        <f t="shared" si="64"/>
        <v>0.99489010819653123</v>
      </c>
      <c r="T595" s="103">
        <f t="shared" si="65"/>
        <v>0.97730425137067178</v>
      </c>
      <c r="U595" s="104">
        <f t="shared" si="69"/>
        <v>1.7585856825859447E-2</v>
      </c>
      <c r="V595" s="103">
        <f t="shared" si="66"/>
        <v>70.332067744617234</v>
      </c>
      <c r="W595" s="105">
        <f t="shared" si="67"/>
        <v>232.13258332686382</v>
      </c>
    </row>
    <row r="596" spans="17:23" x14ac:dyDescent="0.2">
      <c r="Q596" s="65" t="str">
        <f t="shared" si="68"/>
        <v/>
      </c>
      <c r="R596" s="99">
        <f t="shared" si="70"/>
        <v>295.5</v>
      </c>
      <c r="S596" s="102">
        <f t="shared" si="64"/>
        <v>0.99475337097664684</v>
      </c>
      <c r="T596" s="103">
        <f t="shared" si="65"/>
        <v>0.98551291284581899</v>
      </c>
      <c r="U596" s="104">
        <f t="shared" si="69"/>
        <v>9.2404581308278555E-3</v>
      </c>
      <c r="V596" s="103">
        <f t="shared" si="66"/>
        <v>76.864564221425098</v>
      </c>
      <c r="W596" s="105">
        <f t="shared" si="67"/>
        <v>238.22795788562507</v>
      </c>
    </row>
    <row r="597" spans="17:23" x14ac:dyDescent="0.2">
      <c r="Q597" s="65" t="str">
        <f t="shared" si="68"/>
        <v/>
      </c>
      <c r="R597" s="99">
        <f t="shared" si="70"/>
        <v>296</v>
      </c>
      <c r="S597" s="102">
        <f t="shared" si="64"/>
        <v>0.99461702188372503</v>
      </c>
      <c r="T597" s="103">
        <f t="shared" si="65"/>
        <v>0.99373084904254605</v>
      </c>
      <c r="U597" s="104">
        <f t="shared" si="69"/>
        <v>8.8617284117897821E-4</v>
      </c>
      <c r="V597" s="103">
        <f t="shared" si="66"/>
        <v>83.397060698247515</v>
      </c>
      <c r="W597" s="105">
        <f t="shared" si="67"/>
        <v>244.32333244437177</v>
      </c>
    </row>
    <row r="598" spans="17:23" x14ac:dyDescent="0.2">
      <c r="Q598" s="65" t="str">
        <f t="shared" si="68"/>
        <v/>
      </c>
      <c r="R598" s="99">
        <f t="shared" si="70"/>
        <v>296.5</v>
      </c>
      <c r="S598" s="102">
        <f t="shared" si="64"/>
        <v>0.99448107100438699</v>
      </c>
      <c r="T598" s="103">
        <f t="shared" si="65"/>
        <v>1.0018047965985797</v>
      </c>
      <c r="U598" s="104">
        <f t="shared" si="69"/>
        <v>-7.3237255941926982E-3</v>
      </c>
      <c r="V598" s="103">
        <f t="shared" si="66"/>
        <v>89.929557175055379</v>
      </c>
      <c r="W598" s="105">
        <f t="shared" si="67"/>
        <v>250.41870700311847</v>
      </c>
    </row>
    <row r="599" spans="17:23" x14ac:dyDescent="0.2">
      <c r="Q599" s="65" t="str">
        <f t="shared" si="68"/>
        <v/>
      </c>
      <c r="R599" s="99">
        <f t="shared" si="70"/>
        <v>297</v>
      </c>
      <c r="S599" s="102">
        <f t="shared" si="64"/>
        <v>0.99434552839579537</v>
      </c>
      <c r="T599" s="103">
        <f t="shared" si="65"/>
        <v>1.0095934127705275</v>
      </c>
      <c r="U599" s="104">
        <f t="shared" si="69"/>
        <v>-1.5247884374732124E-2</v>
      </c>
      <c r="V599" s="103">
        <f t="shared" si="66"/>
        <v>96.462053651877795</v>
      </c>
      <c r="W599" s="105">
        <f t="shared" si="67"/>
        <v>256.51408156187972</v>
      </c>
    </row>
    <row r="600" spans="17:23" x14ac:dyDescent="0.2">
      <c r="Q600" s="65" t="str">
        <f t="shared" si="68"/>
        <v/>
      </c>
      <c r="R600" s="99">
        <f t="shared" si="70"/>
        <v>297.5</v>
      </c>
      <c r="S600" s="102">
        <f t="shared" si="64"/>
        <v>0.99421040408491046</v>
      </c>
      <c r="T600" s="103">
        <f t="shared" si="65"/>
        <v>1.0169708445261332</v>
      </c>
      <c r="U600" s="104">
        <f t="shared" si="69"/>
        <v>-2.2760440441222718E-2</v>
      </c>
      <c r="V600" s="103">
        <f t="shared" si="66"/>
        <v>102.99455012868566</v>
      </c>
      <c r="W600" s="105">
        <f t="shared" si="67"/>
        <v>262.60945612062642</v>
      </c>
    </row>
    <row r="601" spans="17:23" x14ac:dyDescent="0.2">
      <c r="Q601" s="65" t="str">
        <f t="shared" si="68"/>
        <v/>
      </c>
      <c r="R601" s="99">
        <f t="shared" si="70"/>
        <v>298</v>
      </c>
      <c r="S601" s="102">
        <f t="shared" si="64"/>
        <v>0.99407570806774848</v>
      </c>
      <c r="T601" s="103">
        <f t="shared" si="65"/>
        <v>1.023829551880066</v>
      </c>
      <c r="U601" s="104">
        <f t="shared" si="69"/>
        <v>-2.9753843812317493E-2</v>
      </c>
      <c r="V601" s="103">
        <f t="shared" si="66"/>
        <v>109.52704660550808</v>
      </c>
      <c r="W601" s="105">
        <f t="shared" si="67"/>
        <v>268.70483067937312</v>
      </c>
    </row>
    <row r="602" spans="17:23" x14ac:dyDescent="0.2">
      <c r="Q602" s="65" t="str">
        <f t="shared" si="68"/>
        <v/>
      </c>
      <c r="R602" s="99">
        <f t="shared" si="70"/>
        <v>298.5</v>
      </c>
      <c r="S602" s="102">
        <f t="shared" si="64"/>
        <v>0.99394145030864189</v>
      </c>
      <c r="T602" s="103">
        <f t="shared" si="65"/>
        <v>1.0300822948312562</v>
      </c>
      <c r="U602" s="104">
        <f t="shared" si="69"/>
        <v>-3.6140844522614346E-2</v>
      </c>
      <c r="V602" s="103">
        <f t="shared" si="66"/>
        <v>116.05954308231594</v>
      </c>
      <c r="W602" s="105">
        <f t="shared" si="67"/>
        <v>274.80020523813437</v>
      </c>
    </row>
    <row r="603" spans="17:23" x14ac:dyDescent="0.2">
      <c r="Q603" s="65" t="str">
        <f t="shared" si="68"/>
        <v/>
      </c>
      <c r="R603" s="99">
        <f t="shared" si="70"/>
        <v>299</v>
      </c>
      <c r="S603" s="102">
        <f t="shared" si="64"/>
        <v>0.99380764073950234</v>
      </c>
      <c r="T603" s="103">
        <f t="shared" si="65"/>
        <v>1.0356632320614141</v>
      </c>
      <c r="U603" s="104">
        <f t="shared" si="69"/>
        <v>-4.1855591321911745E-2</v>
      </c>
      <c r="V603" s="103">
        <f t="shared" si="66"/>
        <v>122.59203955913836</v>
      </c>
      <c r="W603" s="105">
        <f t="shared" si="67"/>
        <v>280.89557979688107</v>
      </c>
    </row>
    <row r="604" spans="17:23" x14ac:dyDescent="0.2">
      <c r="Q604" s="65" t="str">
        <f t="shared" si="68"/>
        <v/>
      </c>
      <c r="R604" s="99">
        <f t="shared" si="70"/>
        <v>299.5</v>
      </c>
      <c r="S604" s="102">
        <f t="shared" si="64"/>
        <v>0.99367428925908607</v>
      </c>
      <c r="T604" s="103">
        <f t="shared" si="65"/>
        <v>1.040528120133049</v>
      </c>
      <c r="U604" s="104">
        <f t="shared" si="69"/>
        <v>-4.6853830873962887E-2</v>
      </c>
      <c r="V604" s="103">
        <f t="shared" si="66"/>
        <v>129.12453603594622</v>
      </c>
      <c r="W604" s="105">
        <f t="shared" si="67"/>
        <v>286.99095435562776</v>
      </c>
    </row>
    <row r="605" spans="17:23" x14ac:dyDescent="0.2">
      <c r="Q605" s="65" t="str">
        <f t="shared" si="68"/>
        <v/>
      </c>
      <c r="R605" s="99">
        <f t="shared" si="70"/>
        <v>300</v>
      </c>
      <c r="S605" s="102">
        <f t="shared" si="64"/>
        <v>0.99354140573226146</v>
      </c>
      <c r="T605" s="103">
        <f t="shared" si="65"/>
        <v>1.0446536423996617</v>
      </c>
      <c r="U605" s="104">
        <f t="shared" si="69"/>
        <v>-5.1112236667400279E-2</v>
      </c>
      <c r="V605" s="103">
        <f t="shared" si="66"/>
        <v>135.65703251276864</v>
      </c>
      <c r="W605" s="105">
        <f t="shared" si="67"/>
        <v>293.08632891437446</v>
      </c>
    </row>
    <row r="606" spans="17:23" x14ac:dyDescent="0.2">
      <c r="Q606" s="65" t="str">
        <f t="shared" si="68"/>
        <v/>
      </c>
      <c r="R606" s="99">
        <f t="shared" si="70"/>
        <v>300.5</v>
      </c>
      <c r="S606" s="102">
        <f t="shared" si="64"/>
        <v>0.99340899998927956</v>
      </c>
      <c r="T606" s="103">
        <f t="shared" si="65"/>
        <v>1.0480359353436075</v>
      </c>
      <c r="U606" s="104">
        <f t="shared" si="69"/>
        <v>-5.4626935354327943E-2</v>
      </c>
      <c r="V606" s="103">
        <f t="shared" si="66"/>
        <v>142.1895289895765</v>
      </c>
      <c r="W606" s="105">
        <f t="shared" si="67"/>
        <v>299.18170347313571</v>
      </c>
    </row>
    <row r="607" spans="17:23" x14ac:dyDescent="0.2">
      <c r="Q607" s="65" t="str">
        <f t="shared" si="68"/>
        <v/>
      </c>
      <c r="R607" s="99">
        <f t="shared" si="70"/>
        <v>301</v>
      </c>
      <c r="S607" s="102">
        <f t="shared" si="64"/>
        <v>0.99327708182504637</v>
      </c>
      <c r="T607" s="103">
        <f t="shared" si="65"/>
        <v>1.050688414831066</v>
      </c>
      <c r="U607" s="104">
        <f t="shared" si="69"/>
        <v>-5.7411333006019638E-2</v>
      </c>
      <c r="V607" s="103">
        <f t="shared" si="66"/>
        <v>148.72202546639892</v>
      </c>
      <c r="W607" s="105">
        <f t="shared" si="67"/>
        <v>305.27707803188241</v>
      </c>
    </row>
    <row r="608" spans="17:23" x14ac:dyDescent="0.2">
      <c r="Q608" s="65" t="str">
        <f t="shared" si="68"/>
        <v/>
      </c>
      <c r="R608" s="99">
        <f t="shared" si="70"/>
        <v>301.5</v>
      </c>
      <c r="S608" s="102">
        <f t="shared" si="64"/>
        <v>0.99314566099839874</v>
      </c>
      <c r="T608" s="103">
        <f t="shared" si="65"/>
        <v>1.0526390342449972</v>
      </c>
      <c r="U608" s="104">
        <f t="shared" si="69"/>
        <v>-5.9493373246598424E-2</v>
      </c>
      <c r="V608" s="103">
        <f t="shared" si="66"/>
        <v>155.25452194320678</v>
      </c>
      <c r="W608" s="105">
        <f t="shared" si="67"/>
        <v>311.37245259062911</v>
      </c>
    </row>
    <row r="609" spans="17:23" x14ac:dyDescent="0.2">
      <c r="Q609" s="65" t="str">
        <f t="shared" si="68"/>
        <v/>
      </c>
      <c r="R609" s="99">
        <f t="shared" si="70"/>
        <v>302</v>
      </c>
      <c r="S609" s="102">
        <f t="shared" si="64"/>
        <v>0.99301474723138217</v>
      </c>
      <c r="T609" s="103">
        <f t="shared" si="65"/>
        <v>1.0539271293148484</v>
      </c>
      <c r="U609" s="104">
        <f t="shared" si="69"/>
        <v>-6.0912382083466277E-2</v>
      </c>
      <c r="V609" s="103">
        <f t="shared" si="66"/>
        <v>161.7870184200292</v>
      </c>
      <c r="W609" s="105">
        <f t="shared" si="67"/>
        <v>317.46782714939036</v>
      </c>
    </row>
    <row r="610" spans="17:23" x14ac:dyDescent="0.2">
      <c r="Q610" s="65" t="str">
        <f t="shared" si="68"/>
        <v/>
      </c>
      <c r="R610" s="99">
        <f t="shared" si="70"/>
        <v>302.5</v>
      </c>
      <c r="S610" s="102">
        <f t="shared" si="64"/>
        <v>0.99288435020853183</v>
      </c>
      <c r="T610" s="103">
        <f t="shared" si="65"/>
        <v>1.0546000197110168</v>
      </c>
      <c r="U610" s="104">
        <f t="shared" si="69"/>
        <v>-6.1715669502484971E-2</v>
      </c>
      <c r="V610" s="103">
        <f t="shared" si="66"/>
        <v>168.31951489683706</v>
      </c>
      <c r="W610" s="105">
        <f t="shared" si="67"/>
        <v>323.56320170813706</v>
      </c>
    </row>
    <row r="611" spans="17:23" x14ac:dyDescent="0.2">
      <c r="Q611" s="65" t="str">
        <f t="shared" si="68"/>
        <v>Apogee</v>
      </c>
      <c r="R611" s="99">
        <f t="shared" si="70"/>
        <v>303</v>
      </c>
      <c r="S611" s="102">
        <f t="shared" si="64"/>
        <v>0.99275447957615581</v>
      </c>
      <c r="T611" s="103">
        <f t="shared" si="65"/>
        <v>1.0547095444830801</v>
      </c>
      <c r="U611" s="104">
        <f t="shared" si="69"/>
        <v>-6.1955064906924262E-2</v>
      </c>
      <c r="V611" s="103">
        <f t="shared" si="66"/>
        <v>174.85201137365948</v>
      </c>
      <c r="W611" s="105">
        <f t="shared" si="67"/>
        <v>329.65857626688376</v>
      </c>
    </row>
    <row r="612" spans="17:23" x14ac:dyDescent="0.2">
      <c r="Q612" s="65" t="str">
        <f t="shared" si="68"/>
        <v/>
      </c>
      <c r="R612" s="99">
        <f t="shared" si="70"/>
        <v>303.5</v>
      </c>
      <c r="S612" s="102">
        <f t="shared" si="64"/>
        <v>0.9926251449416218</v>
      </c>
      <c r="T612" s="103">
        <f t="shared" si="65"/>
        <v>1.0543087069522794</v>
      </c>
      <c r="U612" s="104">
        <f t="shared" si="69"/>
        <v>-6.1683562010657611E-2</v>
      </c>
      <c r="V612" s="103">
        <f t="shared" si="66"/>
        <v>181.38450785046734</v>
      </c>
      <c r="W612" s="105">
        <f t="shared" si="67"/>
        <v>335.75395082563045</v>
      </c>
    </row>
    <row r="613" spans="17:23" x14ac:dyDescent="0.2">
      <c r="Q613" s="65" t="str">
        <f t="shared" si="68"/>
        <v/>
      </c>
      <c r="R613" s="99">
        <f t="shared" si="70"/>
        <v>304</v>
      </c>
      <c r="S613" s="102">
        <f t="shared" si="64"/>
        <v>0.99249635587264617</v>
      </c>
      <c r="T613" s="103">
        <f t="shared" si="65"/>
        <v>1.0534485948795091</v>
      </c>
      <c r="U613" s="104">
        <f t="shared" si="69"/>
        <v>-6.0952239006862974E-2</v>
      </c>
      <c r="V613" s="103">
        <f t="shared" si="66"/>
        <v>187.91700432728976</v>
      </c>
      <c r="W613" s="105">
        <f t="shared" si="67"/>
        <v>341.8493253843917</v>
      </c>
    </row>
    <row r="614" spans="17:23" x14ac:dyDescent="0.2">
      <c r="Q614" s="65" t="str">
        <f t="shared" si="68"/>
        <v/>
      </c>
      <c r="R614" s="99">
        <f t="shared" si="70"/>
        <v>304.5</v>
      </c>
      <c r="S614" s="102">
        <f t="shared" si="64"/>
        <v>0.99236812189658652</v>
      </c>
      <c r="T614" s="103">
        <f t="shared" si="65"/>
        <v>1.0521757241667091</v>
      </c>
      <c r="U614" s="104">
        <f t="shared" si="69"/>
        <v>-5.9807602270122606E-2</v>
      </c>
      <c r="V614" s="103">
        <f t="shared" si="66"/>
        <v>194.44950080409762</v>
      </c>
      <c r="W614" s="105">
        <f t="shared" si="67"/>
        <v>347.9446999431384</v>
      </c>
    </row>
    <row r="615" spans="17:23" x14ac:dyDescent="0.2">
      <c r="Q615" s="65" t="str">
        <f t="shared" si="68"/>
        <v/>
      </c>
      <c r="R615" s="99">
        <f t="shared" si="70"/>
        <v>305</v>
      </c>
      <c r="S615" s="102">
        <f t="shared" si="64"/>
        <v>0.99224045249973647</v>
      </c>
      <c r="T615" s="103">
        <f t="shared" si="65"/>
        <v>1.0505299299193647</v>
      </c>
      <c r="U615" s="104">
        <f t="shared" si="69"/>
        <v>-5.82894774196282E-2</v>
      </c>
      <c r="V615" s="103">
        <f t="shared" si="66"/>
        <v>200.98199728092004</v>
      </c>
      <c r="W615" s="105">
        <f t="shared" si="67"/>
        <v>354.0400745018851</v>
      </c>
    </row>
    <row r="616" spans="17:23" x14ac:dyDescent="0.2">
      <c r="Q616" s="65" t="str">
        <f t="shared" si="68"/>
        <v/>
      </c>
      <c r="R616" s="99">
        <f t="shared" si="70"/>
        <v>305.5</v>
      </c>
      <c r="S616" s="102">
        <f t="shared" si="64"/>
        <v>0.99211335712662407</v>
      </c>
      <c r="T616" s="103">
        <f t="shared" si="65"/>
        <v>1.0485428986237169</v>
      </c>
      <c r="U616" s="104">
        <f t="shared" si="69"/>
        <v>-5.6429541497092783E-2</v>
      </c>
      <c r="V616" s="103">
        <f t="shared" si="66"/>
        <v>207.51449375772791</v>
      </c>
      <c r="W616" s="105">
        <f t="shared" si="67"/>
        <v>0.13544906064635143</v>
      </c>
    </row>
    <row r="617" spans="17:23" x14ac:dyDescent="0.2">
      <c r="Q617" s="65" t="str">
        <f t="shared" si="68"/>
        <v/>
      </c>
      <c r="R617" s="99">
        <f t="shared" si="70"/>
        <v>306</v>
      </c>
      <c r="S617" s="102">
        <f t="shared" si="64"/>
        <v>0.99198684517931313</v>
      </c>
      <c r="T617" s="103">
        <f t="shared" si="65"/>
        <v>1.0462374009525686</v>
      </c>
      <c r="U617" s="104">
        <f t="shared" si="69"/>
        <v>-5.4250555773255438E-2</v>
      </c>
      <c r="V617" s="103">
        <f t="shared" si="66"/>
        <v>214.04699023455032</v>
      </c>
      <c r="W617" s="105">
        <f t="shared" si="67"/>
        <v>6.2308236193930497</v>
      </c>
    </row>
    <row r="618" spans="17:23" x14ac:dyDescent="0.2">
      <c r="Q618" s="65" t="str">
        <f t="shared" si="68"/>
        <v/>
      </c>
      <c r="R618" s="99">
        <f t="shared" si="70"/>
        <v>306.5</v>
      </c>
      <c r="S618" s="102">
        <f t="shared" si="64"/>
        <v>0.99186092601670783</v>
      </c>
      <c r="T618" s="103">
        <f t="shared" si="65"/>
        <v>1.0436272479727979</v>
      </c>
      <c r="U618" s="104">
        <f t="shared" si="69"/>
        <v>-5.17663219560901E-2</v>
      </c>
      <c r="V618" s="103">
        <f t="shared" si="66"/>
        <v>220.57948671135819</v>
      </c>
      <c r="W618" s="105">
        <f t="shared" si="67"/>
        <v>12.326198178139748</v>
      </c>
    </row>
    <row r="619" spans="17:23" x14ac:dyDescent="0.2">
      <c r="Q619" s="65" t="str">
        <f t="shared" si="68"/>
        <v/>
      </c>
      <c r="R619" s="99">
        <f t="shared" si="70"/>
        <v>307</v>
      </c>
      <c r="S619" s="102">
        <f t="shared" si="64"/>
        <v>0.99173560895386015</v>
      </c>
      <c r="T619" s="103">
        <f t="shared" si="65"/>
        <v>1.0407179560541353</v>
      </c>
      <c r="U619" s="104">
        <f t="shared" si="69"/>
        <v>-4.8982347100275159E-2</v>
      </c>
      <c r="V619" s="103">
        <f t="shared" si="66"/>
        <v>227.1119831881806</v>
      </c>
      <c r="W619" s="105">
        <f t="shared" si="67"/>
        <v>18.421572736900998</v>
      </c>
    </row>
    <row r="620" spans="17:23" x14ac:dyDescent="0.2">
      <c r="Q620" s="65" t="str">
        <f t="shared" si="68"/>
        <v/>
      </c>
      <c r="R620" s="99">
        <f t="shared" si="70"/>
        <v>307.5</v>
      </c>
      <c r="S620" s="102">
        <f t="shared" si="64"/>
        <v>0.99161090326128087</v>
      </c>
      <c r="T620" s="103">
        <f t="shared" si="65"/>
        <v>1.0375080693657701</v>
      </c>
      <c r="U620" s="104">
        <f t="shared" si="69"/>
        <v>-4.589716610448924E-2</v>
      </c>
      <c r="V620" s="103">
        <f t="shared" si="66"/>
        <v>233.64447966498847</v>
      </c>
      <c r="W620" s="105">
        <f t="shared" si="67"/>
        <v>24.516947295647697</v>
      </c>
    </row>
    <row r="621" spans="17:23" x14ac:dyDescent="0.2">
      <c r="Q621" s="65" t="str">
        <f t="shared" si="68"/>
        <v/>
      </c>
      <c r="R621" s="99">
        <f t="shared" si="70"/>
        <v>308</v>
      </c>
      <c r="S621" s="102">
        <f t="shared" si="64"/>
        <v>0.99148681816425377</v>
      </c>
      <c r="T621" s="103">
        <f t="shared" si="65"/>
        <v>1.0339910552226286</v>
      </c>
      <c r="U621" s="104">
        <f t="shared" si="69"/>
        <v>-4.2504237058374805E-2</v>
      </c>
      <c r="V621" s="103">
        <f t="shared" si="66"/>
        <v>240.17697614179633</v>
      </c>
      <c r="W621" s="105">
        <f t="shared" si="67"/>
        <v>30.612321854394395</v>
      </c>
    </row>
    <row r="622" spans="17:23" x14ac:dyDescent="0.2">
      <c r="Q622" s="65" t="str">
        <f t="shared" si="68"/>
        <v/>
      </c>
      <c r="R622" s="99">
        <f t="shared" si="70"/>
        <v>308.5</v>
      </c>
      <c r="S622" s="102">
        <f t="shared" si="64"/>
        <v>0.99136336284215321</v>
      </c>
      <c r="T622" s="103">
        <f t="shared" si="65"/>
        <v>1.0301576582953704</v>
      </c>
      <c r="U622" s="104">
        <f t="shared" si="69"/>
        <v>-3.879429545321722E-2</v>
      </c>
      <c r="V622" s="103">
        <f t="shared" si="66"/>
        <v>246.70947261861875</v>
      </c>
      <c r="W622" s="105">
        <f t="shared" si="67"/>
        <v>36.707696413141093</v>
      </c>
    </row>
    <row r="623" spans="17:23" x14ac:dyDescent="0.2">
      <c r="Q623" s="65" t="str">
        <f t="shared" si="68"/>
        <v/>
      </c>
      <c r="R623" s="99">
        <f t="shared" si="70"/>
        <v>309</v>
      </c>
      <c r="S623" s="102">
        <f t="shared" si="64"/>
        <v>0.99124054642776505</v>
      </c>
      <c r="T623" s="103">
        <f t="shared" si="65"/>
        <v>1.0259985761964776</v>
      </c>
      <c r="U623" s="104">
        <f t="shared" si="69"/>
        <v>-3.4758029768712562E-2</v>
      </c>
      <c r="V623" s="103">
        <f t="shared" si="66"/>
        <v>253.24196909542661</v>
      </c>
      <c r="W623" s="105">
        <f t="shared" si="67"/>
        <v>42.803070971902343</v>
      </c>
    </row>
    <row r="624" spans="17:23" x14ac:dyDescent="0.2">
      <c r="Q624" s="65" t="str">
        <f t="shared" si="68"/>
        <v/>
      </c>
      <c r="R624" s="99">
        <f t="shared" si="70"/>
        <v>309.5</v>
      </c>
      <c r="S624" s="102">
        <f t="shared" si="64"/>
        <v>0.99111837800661085</v>
      </c>
      <c r="T624" s="103">
        <f t="shared" si="65"/>
        <v>1.0215073022912993</v>
      </c>
      <c r="U624" s="104">
        <f t="shared" si="69"/>
        <v>-3.0388924284688423E-2</v>
      </c>
      <c r="V624" s="103">
        <f t="shared" si="66"/>
        <v>259.77446557224903</v>
      </c>
      <c r="W624" s="105">
        <f t="shared" si="67"/>
        <v>48.898445530649042</v>
      </c>
    </row>
    <row r="625" spans="17:23" x14ac:dyDescent="0.2">
      <c r="Q625" s="65" t="str">
        <f t="shared" si="68"/>
        <v/>
      </c>
      <c r="R625" s="99">
        <f t="shared" si="70"/>
        <v>310</v>
      </c>
      <c r="S625" s="102">
        <f t="shared" si="64"/>
        <v>0.99099686661627617</v>
      </c>
      <c r="T625" s="103">
        <f t="shared" si="65"/>
        <v>1.0166829725210667</v>
      </c>
      <c r="U625" s="104">
        <f t="shared" si="69"/>
        <v>-2.5686105904790479E-2</v>
      </c>
      <c r="V625" s="103">
        <f t="shared" si="66"/>
        <v>266.30696204905689</v>
      </c>
      <c r="W625" s="105">
        <f t="shared" si="67"/>
        <v>54.99382008939574</v>
      </c>
    </row>
    <row r="626" spans="17:23" x14ac:dyDescent="0.2">
      <c r="Q626" s="65" t="str">
        <f t="shared" si="68"/>
        <v/>
      </c>
      <c r="R626" s="99">
        <f t="shared" si="70"/>
        <v>310.5</v>
      </c>
      <c r="S626" s="102">
        <f t="shared" si="64"/>
        <v>0.9908760212457417</v>
      </c>
      <c r="T626" s="103">
        <f t="shared" si="65"/>
        <v>1.0115330519633012</v>
      </c>
      <c r="U626" s="104">
        <f t="shared" si="69"/>
        <v>-2.0657030717559532E-2</v>
      </c>
      <c r="V626" s="103">
        <f t="shared" si="66"/>
        <v>272.83945852587931</v>
      </c>
      <c r="W626" s="105">
        <f t="shared" si="67"/>
        <v>61.08919464815699</v>
      </c>
    </row>
    <row r="627" spans="17:23" x14ac:dyDescent="0.2">
      <c r="Q627" s="65" t="str">
        <f t="shared" si="68"/>
        <v/>
      </c>
      <c r="R627" s="99">
        <f t="shared" si="70"/>
        <v>311</v>
      </c>
      <c r="S627" s="102">
        <f t="shared" si="64"/>
        <v>0.99075585083471829</v>
      </c>
      <c r="T627" s="103">
        <f t="shared" si="65"/>
        <v>1.006075703818444</v>
      </c>
      <c r="U627" s="104">
        <f t="shared" si="69"/>
        <v>-1.5319852983725735E-2</v>
      </c>
      <c r="V627" s="103">
        <f t="shared" si="66"/>
        <v>279.37195500268717</v>
      </c>
      <c r="W627" s="105">
        <f t="shared" si="67"/>
        <v>67.184569206903689</v>
      </c>
    </row>
    <row r="628" spans="17:23" x14ac:dyDescent="0.2">
      <c r="Q628" s="65" t="str">
        <f t="shared" si="68"/>
        <v/>
      </c>
      <c r="R628" s="99">
        <f t="shared" si="70"/>
        <v>311.5</v>
      </c>
      <c r="S628" s="102">
        <f t="shared" si="64"/>
        <v>0.99063636427298563</v>
      </c>
      <c r="T628" s="103">
        <f t="shared" si="65"/>
        <v>1.0003416981405922</v>
      </c>
      <c r="U628" s="104">
        <f t="shared" si="69"/>
        <v>-9.7053338676065248E-3</v>
      </c>
      <c r="V628" s="103">
        <f t="shared" si="66"/>
        <v>285.90445147950959</v>
      </c>
      <c r="W628" s="105">
        <f t="shared" si="67"/>
        <v>73.279943765650387</v>
      </c>
    </row>
    <row r="629" spans="17:23" x14ac:dyDescent="0.2">
      <c r="Q629" s="65" t="str">
        <f t="shared" si="68"/>
        <v/>
      </c>
      <c r="R629" s="99">
        <f t="shared" si="70"/>
        <v>312</v>
      </c>
      <c r="S629" s="102">
        <f t="shared" si="64"/>
        <v>0.99051757039973498</v>
      </c>
      <c r="T629" s="103">
        <f t="shared" si="65"/>
        <v>0.99437573921381694</v>
      </c>
      <c r="U629" s="104">
        <f t="shared" si="69"/>
        <v>-3.8581688140819637E-3</v>
      </c>
      <c r="V629" s="103">
        <f t="shared" si="66"/>
        <v>292.43694795631745</v>
      </c>
      <c r="W629" s="105">
        <f t="shared" si="67"/>
        <v>79.375318324397085</v>
      </c>
    </row>
    <row r="630" spans="17:23" x14ac:dyDescent="0.2">
      <c r="Q630" s="65" t="str">
        <f t="shared" si="68"/>
        <v/>
      </c>
      <c r="R630" s="99">
        <f t="shared" si="70"/>
        <v>312.5</v>
      </c>
      <c r="S630" s="102">
        <f t="shared" si="64"/>
        <v>0.99039947800291461</v>
      </c>
      <c r="T630" s="103">
        <f t="shared" si="65"/>
        <v>0.98823711797265024</v>
      </c>
      <c r="U630" s="104">
        <f t="shared" si="69"/>
        <v>2.1623600302643764E-3</v>
      </c>
      <c r="V630" s="103">
        <f t="shared" si="66"/>
        <v>298.96944443313987</v>
      </c>
      <c r="W630" s="105">
        <f t="shared" si="67"/>
        <v>85.470692883158335</v>
      </c>
    </row>
    <row r="631" spans="17:23" x14ac:dyDescent="0.2">
      <c r="Q631" s="65" t="str">
        <f t="shared" si="68"/>
        <v/>
      </c>
      <c r="R631" s="99">
        <f t="shared" si="70"/>
        <v>313</v>
      </c>
      <c r="S631" s="102">
        <f t="shared" si="64"/>
        <v>0.99028209581858029</v>
      </c>
      <c r="T631" s="103">
        <f t="shared" si="65"/>
        <v>0.98199962796856755</v>
      </c>
      <c r="U631" s="104">
        <f t="shared" si="69"/>
        <v>8.2824678500127424E-3</v>
      </c>
      <c r="V631" s="103">
        <f t="shared" si="66"/>
        <v>305.50194090994773</v>
      </c>
      <c r="W631" s="105">
        <f t="shared" si="67"/>
        <v>91.566067441905034</v>
      </c>
    </row>
    <row r="632" spans="17:23" x14ac:dyDescent="0.2">
      <c r="Q632" s="65" t="str">
        <f t="shared" si="68"/>
        <v/>
      </c>
      <c r="R632" s="99">
        <f t="shared" si="70"/>
        <v>313.5</v>
      </c>
      <c r="S632" s="102">
        <f t="shared" si="64"/>
        <v>0.99016543253024858</v>
      </c>
      <c r="T632" s="103">
        <f t="shared" si="65"/>
        <v>0.97575071856993711</v>
      </c>
      <c r="U632" s="104">
        <f t="shared" si="69"/>
        <v>1.4414713960311465E-2</v>
      </c>
      <c r="V632" s="103">
        <f t="shared" si="66"/>
        <v>312.03443738677015</v>
      </c>
      <c r="W632" s="105">
        <f t="shared" si="67"/>
        <v>97.661442000651732</v>
      </c>
    </row>
    <row r="633" spans="17:23" x14ac:dyDescent="0.2">
      <c r="Q633" s="65" t="str">
        <f t="shared" si="68"/>
        <v/>
      </c>
      <c r="R633" s="99">
        <f t="shared" si="70"/>
        <v>314</v>
      </c>
      <c r="S633" s="102">
        <f t="shared" si="64"/>
        <v>0.99004949676825493</v>
      </c>
      <c r="T633" s="103">
        <f t="shared" si="65"/>
        <v>0.96958989569570031</v>
      </c>
      <c r="U633" s="104">
        <f t="shared" si="69"/>
        <v>2.0459601072554623E-2</v>
      </c>
      <c r="V633" s="103">
        <f t="shared" si="66"/>
        <v>318.56693386357802</v>
      </c>
      <c r="W633" s="105">
        <f t="shared" si="67"/>
        <v>103.75681655941298</v>
      </c>
    </row>
    <row r="634" spans="17:23" x14ac:dyDescent="0.2">
      <c r="Q634" s="65" t="str">
        <f t="shared" si="68"/>
        <v/>
      </c>
      <c r="R634" s="99">
        <f t="shared" si="70"/>
        <v>314.5</v>
      </c>
      <c r="S634" s="102">
        <f t="shared" si="64"/>
        <v>0.98993429710911474</v>
      </c>
      <c r="T634" s="103">
        <f t="shared" si="65"/>
        <v>0.96362641670156168</v>
      </c>
      <c r="U634" s="104">
        <f t="shared" si="69"/>
        <v>2.6307880407553053E-2</v>
      </c>
      <c r="V634" s="103">
        <f t="shared" si="66"/>
        <v>325.09943034040043</v>
      </c>
      <c r="W634" s="105">
        <f t="shared" si="67"/>
        <v>109.85219111815968</v>
      </c>
    </row>
    <row r="635" spans="17:23" x14ac:dyDescent="0.2">
      <c r="Q635" s="65" t="str">
        <f t="shared" si="68"/>
        <v/>
      </c>
      <c r="R635" s="99">
        <f t="shared" si="70"/>
        <v>315</v>
      </c>
      <c r="S635" s="102">
        <f t="shared" si="64"/>
        <v>0.98981984207488927</v>
      </c>
      <c r="T635" s="103">
        <f t="shared" si="65"/>
        <v>0.95797636036673139</v>
      </c>
      <c r="U635" s="104">
        <f t="shared" si="69"/>
        <v>3.1843481708157872E-2</v>
      </c>
      <c r="V635" s="103">
        <f t="shared" si="66"/>
        <v>331.6319268172083</v>
      </c>
      <c r="W635" s="105">
        <f t="shared" si="67"/>
        <v>115.94756567690638</v>
      </c>
    </row>
    <row r="636" spans="17:23" x14ac:dyDescent="0.2">
      <c r="Q636" s="65" t="str">
        <f t="shared" si="68"/>
        <v/>
      </c>
      <c r="R636" s="99">
        <f t="shared" si="70"/>
        <v>315.5</v>
      </c>
      <c r="S636" s="102">
        <f t="shared" si="64"/>
        <v>0.98970614013255498</v>
      </c>
      <c r="T636" s="103">
        <f t="shared" si="65"/>
        <v>0.95275918366856605</v>
      </c>
      <c r="U636" s="104">
        <f t="shared" si="69"/>
        <v>3.6946956463988934E-2</v>
      </c>
      <c r="V636" s="103">
        <f t="shared" si="66"/>
        <v>338.16442329403071</v>
      </c>
      <c r="W636" s="105">
        <f t="shared" si="67"/>
        <v>122.04294023566763</v>
      </c>
    </row>
    <row r="637" spans="17:23" x14ac:dyDescent="0.2">
      <c r="Q637" s="65" t="str">
        <f t="shared" si="68"/>
        <v/>
      </c>
      <c r="R637" s="99">
        <f t="shared" si="70"/>
        <v>316</v>
      </c>
      <c r="S637" s="102">
        <f t="shared" si="64"/>
        <v>0.98959319969337745</v>
      </c>
      <c r="T637" s="103">
        <f t="shared" si="65"/>
        <v>0.94809390275800676</v>
      </c>
      <c r="U637" s="104">
        <f t="shared" si="69"/>
        <v>4.1499296935370689E-2</v>
      </c>
      <c r="V637" s="103">
        <f t="shared" si="66"/>
        <v>344.69691977083858</v>
      </c>
      <c r="W637" s="105">
        <f t="shared" si="67"/>
        <v>128.13831479441433</v>
      </c>
    </row>
    <row r="638" spans="17:23" x14ac:dyDescent="0.2">
      <c r="Q638" s="65" t="str">
        <f t="shared" si="68"/>
        <v/>
      </c>
      <c r="R638" s="99">
        <f t="shared" si="70"/>
        <v>316.5</v>
      </c>
      <c r="S638" s="102">
        <f t="shared" si="64"/>
        <v>0.98948102911228886</v>
      </c>
      <c r="T638" s="103">
        <f t="shared" si="65"/>
        <v>0.94409505507146763</v>
      </c>
      <c r="U638" s="104">
        <f t="shared" si="69"/>
        <v>4.5385974040821231E-2</v>
      </c>
      <c r="V638" s="103">
        <f t="shared" si="66"/>
        <v>351.22941624766099</v>
      </c>
      <c r="W638" s="105">
        <f t="shared" si="67"/>
        <v>134.23368935316103</v>
      </c>
    </row>
    <row r="639" spans="17:23" x14ac:dyDescent="0.2">
      <c r="Q639" s="65" t="str">
        <f t="shared" si="68"/>
        <v/>
      </c>
      <c r="R639" s="99">
        <f t="shared" si="70"/>
        <v>317</v>
      </c>
      <c r="S639" s="102">
        <f t="shared" si="64"/>
        <v>0.98936963668726985</v>
      </c>
      <c r="T639" s="103">
        <f t="shared" si="65"/>
        <v>0.94086861194076654</v>
      </c>
      <c r="U639" s="104">
        <f t="shared" si="69"/>
        <v>4.8501024746503307E-2</v>
      </c>
      <c r="V639" s="103">
        <f t="shared" si="66"/>
        <v>357.76191272446886</v>
      </c>
      <c r="W639" s="105">
        <f t="shared" si="67"/>
        <v>140.32906391190772</v>
      </c>
    </row>
    <row r="640" spans="17:23" x14ac:dyDescent="0.2">
      <c r="Q640" s="65" t="str">
        <f t="shared" si="68"/>
        <v/>
      </c>
      <c r="R640" s="99">
        <f t="shared" si="70"/>
        <v>317.5</v>
      </c>
      <c r="S640" s="102">
        <f t="shared" si="64"/>
        <v>0.98925903065873622</v>
      </c>
      <c r="T640" s="103">
        <f t="shared" si="65"/>
        <v>0.93850801582520404</v>
      </c>
      <c r="U640" s="104">
        <f t="shared" si="69"/>
        <v>5.0751014833532171E-2</v>
      </c>
      <c r="V640" s="103">
        <f t="shared" si="66"/>
        <v>4.2944092012912733</v>
      </c>
      <c r="W640" s="105">
        <f t="shared" si="67"/>
        <v>146.42443847066897</v>
      </c>
    </row>
    <row r="641" spans="17:23" x14ac:dyDescent="0.2">
      <c r="Q641" s="65" t="str">
        <f t="shared" si="68"/>
        <v/>
      </c>
      <c r="R641" s="99">
        <f t="shared" si="70"/>
        <v>318</v>
      </c>
      <c r="S641" s="102">
        <f t="shared" si="64"/>
        <v>0.98914921920892862</v>
      </c>
      <c r="T641" s="103">
        <f t="shared" si="65"/>
        <v>0.93709051318151759</v>
      </c>
      <c r="U641" s="104">
        <f t="shared" si="69"/>
        <v>5.2058706027411028E-2</v>
      </c>
      <c r="V641" s="103">
        <f t="shared" si="66"/>
        <v>10.826905678099138</v>
      </c>
      <c r="W641" s="105">
        <f t="shared" si="67"/>
        <v>152.51981302941567</v>
      </c>
    </row>
    <row r="642" spans="17:23" x14ac:dyDescent="0.2">
      <c r="Q642" s="65" t="str">
        <f t="shared" si="68"/>
        <v>Perigee</v>
      </c>
      <c r="R642" s="99">
        <f t="shared" si="70"/>
        <v>318.5</v>
      </c>
      <c r="S642" s="102">
        <f t="shared" si="64"/>
        <v>0.98904021046130763</v>
      </c>
      <c r="T642" s="103">
        <f t="shared" si="65"/>
        <v>0.93667394316018726</v>
      </c>
      <c r="U642" s="104">
        <f t="shared" si="69"/>
        <v>5.2366267301120373E-2</v>
      </c>
      <c r="V642" s="103">
        <f t="shared" si="66"/>
        <v>17.359402154921554</v>
      </c>
      <c r="W642" s="105">
        <f t="shared" si="67"/>
        <v>158.61518758816237</v>
      </c>
    </row>
    <row r="643" spans="17:23" x14ac:dyDescent="0.2">
      <c r="Q643" s="65" t="str">
        <f t="shared" si="68"/>
        <v/>
      </c>
      <c r="R643" s="99">
        <f t="shared" si="70"/>
        <v>319</v>
      </c>
      <c r="S643" s="102">
        <f t="shared" si="64"/>
        <v>0.9889320124799531</v>
      </c>
      <c r="T643" s="103">
        <f t="shared" si="65"/>
        <v>0.9372941242779641</v>
      </c>
      <c r="U643" s="104">
        <f t="shared" si="69"/>
        <v>5.1637888201989002E-2</v>
      </c>
      <c r="V643" s="103">
        <f t="shared" si="66"/>
        <v>23.891898631729418</v>
      </c>
      <c r="W643" s="105">
        <f t="shared" si="67"/>
        <v>164.71056214692362</v>
      </c>
    </row>
    <row r="644" spans="17:23" x14ac:dyDescent="0.2">
      <c r="Q644" s="65" t="str">
        <f t="shared" si="68"/>
        <v/>
      </c>
      <c r="R644" s="99">
        <f t="shared" si="70"/>
        <v>319.5</v>
      </c>
      <c r="S644" s="102">
        <f t="shared" si="64"/>
        <v>0.98882463326896675</v>
      </c>
      <c r="T644" s="103">
        <f t="shared" si="65"/>
        <v>0.93896295679995267</v>
      </c>
      <c r="U644" s="104">
        <f t="shared" si="69"/>
        <v>4.9861676469014071E-2</v>
      </c>
      <c r="V644" s="103">
        <f t="shared" si="66"/>
        <v>30.424395108551835</v>
      </c>
      <c r="W644" s="105">
        <f t="shared" si="67"/>
        <v>170.80593670567032</v>
      </c>
    </row>
    <row r="645" spans="17:23" x14ac:dyDescent="0.2">
      <c r="Q645" s="65" t="str">
        <f t="shared" si="68"/>
        <v/>
      </c>
      <c r="R645" s="99">
        <f t="shared" si="70"/>
        <v>320</v>
      </c>
      <c r="S645" s="102">
        <f t="shared" ref="S645:S708" si="71">1-0.01672*COS($W$2*0.9856*(R645+1-4))</f>
        <v>0.98871808077188106</v>
      </c>
      <c r="T645" s="103">
        <f t="shared" ref="T645:T708" si="72">(385000.5584-20905.355*COS($W$2*V645)-3699.1109*COS($W$2*(2*W645-V645))-2955.9676*COS($W$2*2*W645)-569.9251*COS($W$2*2*V645)+246.1585*COS($W$2*(2*W645-2*V645)))/385000.5584</f>
        <v>0.94166732889104221</v>
      </c>
      <c r="U645" s="104">
        <f t="shared" si="69"/>
        <v>4.7050751880838848E-2</v>
      </c>
      <c r="V645" s="103">
        <f t="shared" ref="V645:V708" si="73">MOD(134.96341138+13.06499295363*($C$9+R645),360)</f>
        <v>36.956891585359699</v>
      </c>
      <c r="W645" s="105">
        <f t="shared" ref="W645:W708" si="74">MOD(297.8502042+12.190749117502*($C$9+R645),360)</f>
        <v>176.90131126441702</v>
      </c>
    </row>
    <row r="646" spans="17:23" x14ac:dyDescent="0.2">
      <c r="Q646" s="65" t="str">
        <f t="shared" ref="Q646:Q709" si="75">IF(AND(T646&lt;T645,T646&lt;T647),"Perigee",IF(AND(T646&gt;T645,T646&gt;T647),"Apogee",""))</f>
        <v/>
      </c>
      <c r="R646" s="99">
        <f t="shared" si="70"/>
        <v>320.5</v>
      </c>
      <c r="S646" s="102">
        <f t="shared" si="71"/>
        <v>0.98861236287107079</v>
      </c>
      <c r="T646" s="103">
        <f t="shared" si="72"/>
        <v>0.94536888102123751</v>
      </c>
      <c r="U646" s="104">
        <f t="shared" ref="U646:U709" si="76">S646-T646</f>
        <v>4.3243481849833287E-2</v>
      </c>
      <c r="V646" s="103">
        <f t="shared" si="73"/>
        <v>43.489388062182115</v>
      </c>
      <c r="W646" s="105">
        <f t="shared" si="74"/>
        <v>182.99668582317827</v>
      </c>
    </row>
    <row r="647" spans="17:23" x14ac:dyDescent="0.2">
      <c r="Q647" s="65" t="str">
        <f t="shared" si="75"/>
        <v/>
      </c>
      <c r="R647" s="99">
        <f t="shared" ref="R647:R710" si="77">R646+0.5</f>
        <v>321</v>
      </c>
      <c r="S647" s="102">
        <f t="shared" si="71"/>
        <v>0.98850748738717065</v>
      </c>
      <c r="T647" s="103">
        <f t="shared" si="72"/>
        <v>0.95000464715416377</v>
      </c>
      <c r="U647" s="104">
        <f t="shared" si="76"/>
        <v>3.8502840233006874E-2</v>
      </c>
      <c r="V647" s="103">
        <f t="shared" si="73"/>
        <v>50.02188453898998</v>
      </c>
      <c r="W647" s="105">
        <f t="shared" si="74"/>
        <v>189.09206038192497</v>
      </c>
    </row>
    <row r="648" spans="17:23" x14ac:dyDescent="0.2">
      <c r="Q648" s="65" t="str">
        <f t="shared" si="75"/>
        <v/>
      </c>
      <c r="R648" s="99">
        <f t="shared" si="77"/>
        <v>321.5</v>
      </c>
      <c r="S648" s="102">
        <f t="shared" si="71"/>
        <v>0.98840346207849583</v>
      </c>
      <c r="T648" s="103">
        <f t="shared" si="72"/>
        <v>0.95548855453742654</v>
      </c>
      <c r="U648" s="104">
        <f t="shared" si="76"/>
        <v>3.2914907541069294E-2</v>
      </c>
      <c r="V648" s="103">
        <f t="shared" si="73"/>
        <v>56.554381015812396</v>
      </c>
      <c r="W648" s="105">
        <f t="shared" si="74"/>
        <v>195.18743494067166</v>
      </c>
    </row>
    <row r="649" spans="17:23" x14ac:dyDescent="0.2">
      <c r="Q649" s="65" t="str">
        <f t="shared" si="75"/>
        <v/>
      </c>
      <c r="R649" s="99">
        <f t="shared" si="77"/>
        <v>322</v>
      </c>
      <c r="S649" s="102">
        <f t="shared" si="71"/>
        <v>0.98830029464046887</v>
      </c>
      <c r="T649" s="103">
        <f t="shared" si="72"/>
        <v>0.96171372809044753</v>
      </c>
      <c r="U649" s="104">
        <f t="shared" si="76"/>
        <v>2.658656655002134E-2</v>
      </c>
      <c r="V649" s="103">
        <f t="shared" si="73"/>
        <v>63.08687749262026</v>
      </c>
      <c r="W649" s="105">
        <f t="shared" si="74"/>
        <v>201.28280949941836</v>
      </c>
    </row>
    <row r="650" spans="17:23" x14ac:dyDescent="0.2">
      <c r="Q650" s="65" t="str">
        <f t="shared" si="75"/>
        <v/>
      </c>
      <c r="R650" s="99">
        <f t="shared" si="77"/>
        <v>322.5</v>
      </c>
      <c r="S650" s="102">
        <f t="shared" si="71"/>
        <v>0.98819799270505027</v>
      </c>
      <c r="T650" s="103">
        <f t="shared" si="72"/>
        <v>0.96855551204577528</v>
      </c>
      <c r="U650" s="104">
        <f t="shared" si="76"/>
        <v>1.9642480659274986E-2</v>
      </c>
      <c r="V650" s="103">
        <f t="shared" si="73"/>
        <v>69.619373969442677</v>
      </c>
      <c r="W650" s="105">
        <f t="shared" si="74"/>
        <v>207.37818405817961</v>
      </c>
    </row>
    <row r="651" spans="17:23" x14ac:dyDescent="0.2">
      <c r="Q651" s="65" t="str">
        <f t="shared" si="75"/>
        <v/>
      </c>
      <c r="R651" s="99">
        <f t="shared" si="77"/>
        <v>323</v>
      </c>
      <c r="S651" s="102">
        <f t="shared" si="71"/>
        <v>0.9880965638401733</v>
      </c>
      <c r="T651" s="103">
        <f t="shared" si="72"/>
        <v>0.97587509211008905</v>
      </c>
      <c r="U651" s="104">
        <f t="shared" si="76"/>
        <v>1.2221471730084255E-2</v>
      </c>
      <c r="V651" s="103">
        <f t="shared" si="73"/>
        <v>76.151870446250541</v>
      </c>
      <c r="W651" s="105">
        <f t="shared" si="74"/>
        <v>213.47355861692631</v>
      </c>
    </row>
    <row r="652" spans="17:23" x14ac:dyDescent="0.2">
      <c r="Q652" s="65" t="str">
        <f t="shared" si="75"/>
        <v/>
      </c>
      <c r="R652" s="99">
        <f t="shared" si="77"/>
        <v>323.5</v>
      </c>
      <c r="S652" s="102">
        <f t="shared" si="71"/>
        <v>0.98799601554918481</v>
      </c>
      <c r="T652" s="103">
        <f t="shared" si="72"/>
        <v>0.98352357725269235</v>
      </c>
      <c r="U652" s="104">
        <f t="shared" si="76"/>
        <v>4.4724382964924647E-3</v>
      </c>
      <c r="V652" s="103">
        <f t="shared" si="73"/>
        <v>82.684366923072957</v>
      </c>
      <c r="W652" s="105">
        <f t="shared" si="74"/>
        <v>219.56893317567301</v>
      </c>
    </row>
    <row r="653" spans="17:23" x14ac:dyDescent="0.2">
      <c r="Q653" s="65" t="str">
        <f t="shared" si="75"/>
        <v/>
      </c>
      <c r="R653" s="99">
        <f t="shared" si="77"/>
        <v>324</v>
      </c>
      <c r="S653" s="102">
        <f t="shared" si="71"/>
        <v>0.98789635527029007</v>
      </c>
      <c r="T653" s="103">
        <f t="shared" si="72"/>
        <v>0.99134638233061101</v>
      </c>
      <c r="U653" s="104">
        <f t="shared" si="76"/>
        <v>-3.4500270603209371E-3</v>
      </c>
      <c r="V653" s="103">
        <f t="shared" si="73"/>
        <v>89.216863399880822</v>
      </c>
      <c r="W653" s="105">
        <f t="shared" si="74"/>
        <v>225.66430773443426</v>
      </c>
    </row>
    <row r="654" spans="17:23" x14ac:dyDescent="0.2">
      <c r="Q654" s="65" t="str">
        <f t="shared" si="75"/>
        <v/>
      </c>
      <c r="R654" s="99">
        <f t="shared" si="77"/>
        <v>324.5</v>
      </c>
      <c r="S654" s="102">
        <f t="shared" si="71"/>
        <v>0.98779759037600201</v>
      </c>
      <c r="T654" s="103">
        <f t="shared" si="72"/>
        <v>0.99918774186400328</v>
      </c>
      <c r="U654" s="104">
        <f t="shared" si="76"/>
        <v>-1.1390151488001266E-2</v>
      </c>
      <c r="V654" s="103">
        <f t="shared" si="73"/>
        <v>95.749359876703238</v>
      </c>
      <c r="W654" s="105">
        <f t="shared" si="74"/>
        <v>231.75968229318096</v>
      </c>
    </row>
    <row r="655" spans="17:23" x14ac:dyDescent="0.2">
      <c r="Q655" s="65" t="str">
        <f t="shared" si="75"/>
        <v/>
      </c>
      <c r="R655" s="99">
        <f t="shared" si="77"/>
        <v>325</v>
      </c>
      <c r="S655" s="102">
        <f t="shared" si="71"/>
        <v>0.98769972817259644</v>
      </c>
      <c r="T655" s="103">
        <f t="shared" si="72"/>
        <v>1.0068951817974066</v>
      </c>
      <c r="U655" s="104">
        <f t="shared" si="76"/>
        <v>-1.9195453624810122E-2</v>
      </c>
      <c r="V655" s="103">
        <f t="shared" si="73"/>
        <v>102.2818563535111</v>
      </c>
      <c r="W655" s="105">
        <f t="shared" si="74"/>
        <v>237.85505685192766</v>
      </c>
    </row>
    <row r="656" spans="17:23" x14ac:dyDescent="0.2">
      <c r="Q656" s="65" t="str">
        <f t="shared" si="75"/>
        <v/>
      </c>
      <c r="R656" s="99">
        <f t="shared" si="77"/>
        <v>325.5</v>
      </c>
      <c r="S656" s="102">
        <f t="shared" si="71"/>
        <v>0.98760277589957135</v>
      </c>
      <c r="T656" s="103">
        <f t="shared" si="72"/>
        <v>1.0143237801037597</v>
      </c>
      <c r="U656" s="104">
        <f t="shared" si="76"/>
        <v>-2.6721004204188326E-2</v>
      </c>
      <c r="V656" s="103">
        <f t="shared" si="73"/>
        <v>108.81435283033352</v>
      </c>
      <c r="W656" s="105">
        <f t="shared" si="74"/>
        <v>243.95043141067435</v>
      </c>
    </row>
    <row r="657" spans="17:23" x14ac:dyDescent="0.2">
      <c r="Q657" s="65" t="str">
        <f t="shared" si="75"/>
        <v/>
      </c>
      <c r="R657" s="99">
        <f t="shared" si="77"/>
        <v>326</v>
      </c>
      <c r="S657" s="102">
        <f t="shared" si="71"/>
        <v>0.98750674072911115</v>
      </c>
      <c r="T657" s="103">
        <f t="shared" si="72"/>
        <v>1.0213400583468439</v>
      </c>
      <c r="U657" s="104">
        <f t="shared" si="76"/>
        <v>-3.3833317617732783E-2</v>
      </c>
      <c r="V657" s="103">
        <f t="shared" si="73"/>
        <v>115.34684930714138</v>
      </c>
      <c r="W657" s="105">
        <f t="shared" si="74"/>
        <v>250.04580596943561</v>
      </c>
    </row>
    <row r="658" spans="17:23" x14ac:dyDescent="0.2">
      <c r="Q658" s="65" t="str">
        <f t="shared" si="75"/>
        <v/>
      </c>
      <c r="R658" s="99">
        <f t="shared" si="77"/>
        <v>326.5</v>
      </c>
      <c r="S658" s="102">
        <f t="shared" si="71"/>
        <v>0.9874116297655563</v>
      </c>
      <c r="T658" s="103">
        <f t="shared" si="72"/>
        <v>1.0278253642341175</v>
      </c>
      <c r="U658" s="104">
        <f t="shared" si="76"/>
        <v>-4.0413734468561224E-2</v>
      </c>
      <c r="V658" s="103">
        <f t="shared" si="73"/>
        <v>121.8793457839638</v>
      </c>
      <c r="W658" s="105">
        <f t="shared" si="74"/>
        <v>256.1411805281823</v>
      </c>
    </row>
    <row r="659" spans="17:23" x14ac:dyDescent="0.2">
      <c r="Q659" s="65" t="str">
        <f t="shared" si="75"/>
        <v/>
      </c>
      <c r="R659" s="99">
        <f t="shared" si="77"/>
        <v>327</v>
      </c>
      <c r="S659" s="102">
        <f t="shared" si="71"/>
        <v>0.9873174500448777</v>
      </c>
      <c r="T659" s="103">
        <f t="shared" si="72"/>
        <v>1.0336786288875786</v>
      </c>
      <c r="U659" s="104">
        <f t="shared" si="76"/>
        <v>-4.6361178842700856E-2</v>
      </c>
      <c r="V659" s="103">
        <f t="shared" si="73"/>
        <v>128.41184226077166</v>
      </c>
      <c r="W659" s="105">
        <f t="shared" si="74"/>
        <v>262.236555086929</v>
      </c>
    </row>
    <row r="660" spans="17:23" x14ac:dyDescent="0.2">
      <c r="Q660" s="65" t="str">
        <f t="shared" si="75"/>
        <v/>
      </c>
      <c r="R660" s="99">
        <f t="shared" si="77"/>
        <v>327.5</v>
      </c>
      <c r="S660" s="102">
        <f t="shared" si="71"/>
        <v>0.98722420853415638</v>
      </c>
      <c r="T660" s="103">
        <f t="shared" si="72"/>
        <v>1.0388184109121477</v>
      </c>
      <c r="U660" s="104">
        <f t="shared" si="76"/>
        <v>-5.1594202377991283E-2</v>
      </c>
      <c r="V660" s="103">
        <f t="shared" si="73"/>
        <v>134.94433873759408</v>
      </c>
      <c r="W660" s="105">
        <f t="shared" si="74"/>
        <v>268.33192964569025</v>
      </c>
    </row>
    <row r="661" spans="17:23" x14ac:dyDescent="0.2">
      <c r="Q661" s="65" t="str">
        <f t="shared" si="75"/>
        <v/>
      </c>
      <c r="R661" s="99">
        <f t="shared" si="77"/>
        <v>328</v>
      </c>
      <c r="S661" s="102">
        <f t="shared" si="71"/>
        <v>0.98713191213106777</v>
      </c>
      <c r="T661" s="103">
        <f t="shared" si="72"/>
        <v>1.0431841710250846</v>
      </c>
      <c r="U661" s="104">
        <f t="shared" si="76"/>
        <v>-5.6052258894016882E-2</v>
      </c>
      <c r="V661" s="103">
        <f t="shared" si="73"/>
        <v>141.47683521440194</v>
      </c>
      <c r="W661" s="105">
        <f t="shared" si="74"/>
        <v>274.42730420443695</v>
      </c>
    </row>
    <row r="662" spans="17:23" x14ac:dyDescent="0.2">
      <c r="Q662" s="65" t="str">
        <f t="shared" si="75"/>
        <v/>
      </c>
      <c r="R662" s="99">
        <f t="shared" si="77"/>
        <v>328.5</v>
      </c>
      <c r="S662" s="102">
        <f t="shared" si="71"/>
        <v>0.98704056766337167</v>
      </c>
      <c r="T662" s="103">
        <f t="shared" si="72"/>
        <v>1.046736754572877</v>
      </c>
      <c r="U662" s="104">
        <f t="shared" si="76"/>
        <v>-5.9696186909505289E-2</v>
      </c>
      <c r="V662" s="103">
        <f t="shared" si="73"/>
        <v>148.00933169122436</v>
      </c>
      <c r="W662" s="105">
        <f t="shared" si="74"/>
        <v>280.52267876318365</v>
      </c>
    </row>
    <row r="663" spans="17:23" x14ac:dyDescent="0.2">
      <c r="Q663" s="65" t="str">
        <f t="shared" si="75"/>
        <v/>
      </c>
      <c r="R663" s="99">
        <f t="shared" si="77"/>
        <v>329</v>
      </c>
      <c r="S663" s="102">
        <f t="shared" si="71"/>
        <v>0.986950181888407</v>
      </c>
      <c r="T663" s="103">
        <f t="shared" si="72"/>
        <v>1.0494580931800346</v>
      </c>
      <c r="U663" s="104">
        <f t="shared" si="76"/>
        <v>-6.2507911291627583E-2</v>
      </c>
      <c r="V663" s="103">
        <f t="shared" si="73"/>
        <v>154.54182816803223</v>
      </c>
      <c r="W663" s="105">
        <f t="shared" si="74"/>
        <v>286.6180533219449</v>
      </c>
    </row>
    <row r="664" spans="17:23" x14ac:dyDescent="0.2">
      <c r="Q664" s="65" t="str">
        <f t="shared" si="75"/>
        <v/>
      </c>
      <c r="R664" s="99">
        <f t="shared" si="77"/>
        <v>329.5</v>
      </c>
      <c r="S664" s="102">
        <f t="shared" si="71"/>
        <v>0.98686076149259216</v>
      </c>
      <c r="T664" s="103">
        <f t="shared" si="72"/>
        <v>1.0513501695321357</v>
      </c>
      <c r="U664" s="104">
        <f t="shared" si="76"/>
        <v>-6.4489408039543505E-2</v>
      </c>
      <c r="V664" s="103">
        <f t="shared" si="73"/>
        <v>161.07432464485464</v>
      </c>
      <c r="W664" s="105">
        <f t="shared" si="74"/>
        <v>292.7134278806916</v>
      </c>
    </row>
    <row r="665" spans="17:23" x14ac:dyDescent="0.2">
      <c r="Q665" s="65" t="str">
        <f t="shared" si="75"/>
        <v/>
      </c>
      <c r="R665" s="99">
        <f t="shared" si="77"/>
        <v>330</v>
      </c>
      <c r="S665" s="102">
        <f t="shared" si="71"/>
        <v>0.98677231309092994</v>
      </c>
      <c r="T665" s="103">
        <f t="shared" si="72"/>
        <v>1.0524333194463664</v>
      </c>
      <c r="U665" s="104">
        <f t="shared" si="76"/>
        <v>-6.566100635543648E-2</v>
      </c>
      <c r="V665" s="103">
        <f t="shared" si="73"/>
        <v>167.60682112166251</v>
      </c>
      <c r="W665" s="105">
        <f t="shared" si="74"/>
        <v>298.8088024394383</v>
      </c>
    </row>
    <row r="666" spans="17:23" x14ac:dyDescent="0.2">
      <c r="Q666" s="65" t="str">
        <f t="shared" si="75"/>
        <v>Apogee</v>
      </c>
      <c r="R666" s="99">
        <f t="shared" si="77"/>
        <v>330.5</v>
      </c>
      <c r="S666" s="102">
        <f t="shared" si="71"/>
        <v>0.98668484322651884</v>
      </c>
      <c r="T666" s="103">
        <f t="shared" si="72"/>
        <v>1.0527439716210718</v>
      </c>
      <c r="U666" s="104">
        <f t="shared" si="76"/>
        <v>-6.6059128394552968E-2</v>
      </c>
      <c r="V666" s="103">
        <f t="shared" si="73"/>
        <v>174.13931759848492</v>
      </c>
      <c r="W666" s="105">
        <f t="shared" si="74"/>
        <v>304.90417699818499</v>
      </c>
    </row>
    <row r="667" spans="17:23" x14ac:dyDescent="0.2">
      <c r="Q667" s="65" t="str">
        <f t="shared" si="75"/>
        <v/>
      </c>
      <c r="R667" s="99">
        <f t="shared" si="77"/>
        <v>331</v>
      </c>
      <c r="S667" s="102">
        <f t="shared" si="71"/>
        <v>0.98659835837006837</v>
      </c>
      <c r="T667" s="103">
        <f t="shared" si="72"/>
        <v>1.0523319466685208</v>
      </c>
      <c r="U667" s="104">
        <f t="shared" si="76"/>
        <v>-6.5733588298452439E-2</v>
      </c>
      <c r="V667" s="103">
        <f t="shared" si="73"/>
        <v>180.67181407529279</v>
      </c>
      <c r="W667" s="105">
        <f t="shared" si="74"/>
        <v>310.99955155694624</v>
      </c>
    </row>
    <row r="668" spans="17:23" x14ac:dyDescent="0.2">
      <c r="Q668" s="65" t="str">
        <f t="shared" si="75"/>
        <v/>
      </c>
      <c r="R668" s="99">
        <f t="shared" si="77"/>
        <v>331.5</v>
      </c>
      <c r="S668" s="102">
        <f t="shared" si="71"/>
        <v>0.9865128649194207</v>
      </c>
      <c r="T668" s="103">
        <f t="shared" si="72"/>
        <v>1.0512574523538545</v>
      </c>
      <c r="U668" s="104">
        <f t="shared" si="76"/>
        <v>-6.4744587434433787E-2</v>
      </c>
      <c r="V668" s="103">
        <f t="shared" si="73"/>
        <v>187.2043105521152</v>
      </c>
      <c r="W668" s="105">
        <f t="shared" si="74"/>
        <v>317.09492611569294</v>
      </c>
    </row>
    <row r="669" spans="17:23" x14ac:dyDescent="0.2">
      <c r="Q669" s="65" t="str">
        <f t="shared" si="75"/>
        <v/>
      </c>
      <c r="R669" s="99">
        <f t="shared" si="77"/>
        <v>332</v>
      </c>
      <c r="S669" s="102">
        <f t="shared" si="71"/>
        <v>0.9864283691990775</v>
      </c>
      <c r="T669" s="103">
        <f t="shared" si="72"/>
        <v>1.0495879207986303</v>
      </c>
      <c r="U669" s="104">
        <f t="shared" si="76"/>
        <v>-6.3159551599552777E-2</v>
      </c>
      <c r="V669" s="103">
        <f t="shared" si="73"/>
        <v>193.73680702892307</v>
      </c>
      <c r="W669" s="105">
        <f t="shared" si="74"/>
        <v>323.19030067443964</v>
      </c>
    </row>
    <row r="670" spans="17:23" x14ac:dyDescent="0.2">
      <c r="Q670" s="65" t="str">
        <f t="shared" si="75"/>
        <v/>
      </c>
      <c r="R670" s="99">
        <f t="shared" si="77"/>
        <v>332.5</v>
      </c>
      <c r="S670" s="102">
        <f t="shared" si="71"/>
        <v>0.98634487745973165</v>
      </c>
      <c r="T670" s="103">
        <f t="shared" si="72"/>
        <v>1.0473948354725999</v>
      </c>
      <c r="U670" s="104">
        <f t="shared" si="76"/>
        <v>-6.1049958012868277E-2</v>
      </c>
      <c r="V670" s="103">
        <f t="shared" si="73"/>
        <v>200.26930350574548</v>
      </c>
      <c r="W670" s="105">
        <f t="shared" si="74"/>
        <v>329.28567523320089</v>
      </c>
    </row>
    <row r="671" spans="17:23" x14ac:dyDescent="0.2">
      <c r="Q671" s="65" t="str">
        <f t="shared" si="75"/>
        <v/>
      </c>
      <c r="R671" s="99">
        <f t="shared" si="77"/>
        <v>333</v>
      </c>
      <c r="S671" s="102">
        <f t="shared" si="71"/>
        <v>0.98626239587780518</v>
      </c>
      <c r="T671" s="103">
        <f t="shared" si="72"/>
        <v>1.0447506911177962</v>
      </c>
      <c r="U671" s="104">
        <f t="shared" si="76"/>
        <v>-5.8488295239990995E-2</v>
      </c>
      <c r="V671" s="103">
        <f t="shared" si="73"/>
        <v>206.80179998255335</v>
      </c>
      <c r="W671" s="105">
        <f t="shared" si="74"/>
        <v>335.38104979194759</v>
      </c>
    </row>
    <row r="672" spans="17:23" x14ac:dyDescent="0.2">
      <c r="Q672" s="65" t="str">
        <f t="shared" si="75"/>
        <v/>
      </c>
      <c r="R672" s="99">
        <f t="shared" si="77"/>
        <v>333.5</v>
      </c>
      <c r="S672" s="102">
        <f t="shared" si="71"/>
        <v>0.98618093055499234</v>
      </c>
      <c r="T672" s="103">
        <f t="shared" si="72"/>
        <v>1.0417262186549039</v>
      </c>
      <c r="U672" s="104">
        <f t="shared" si="76"/>
        <v>-5.5545288099911549E-2</v>
      </c>
      <c r="V672" s="103">
        <f t="shared" si="73"/>
        <v>213.33429645937576</v>
      </c>
      <c r="W672" s="105">
        <f t="shared" si="74"/>
        <v>341.47642435069429</v>
      </c>
    </row>
    <row r="673" spans="17:23" x14ac:dyDescent="0.2">
      <c r="Q673" s="65" t="str">
        <f t="shared" si="75"/>
        <v/>
      </c>
      <c r="R673" s="99">
        <f t="shared" si="77"/>
        <v>334</v>
      </c>
      <c r="S673" s="102">
        <f t="shared" si="71"/>
        <v>0.98610048751780821</v>
      </c>
      <c r="T673" s="103">
        <f t="shared" si="72"/>
        <v>1.0383879902323858</v>
      </c>
      <c r="U673" s="104">
        <f t="shared" si="76"/>
        <v>-5.2287502714577605E-2</v>
      </c>
      <c r="V673" s="103">
        <f t="shared" si="73"/>
        <v>219.86679293618363</v>
      </c>
      <c r="W673" s="105">
        <f t="shared" si="74"/>
        <v>347.57179890945554</v>
      </c>
    </row>
    <row r="674" spans="17:23" x14ac:dyDescent="0.2">
      <c r="Q674" s="65" t="str">
        <f t="shared" si="75"/>
        <v/>
      </c>
      <c r="R674" s="99">
        <f t="shared" si="77"/>
        <v>334.5</v>
      </c>
      <c r="S674" s="102">
        <f t="shared" si="71"/>
        <v>0.98602107271714245</v>
      </c>
      <c r="T674" s="103">
        <f t="shared" si="72"/>
        <v>1.0347964977656234</v>
      </c>
      <c r="U674" s="104">
        <f t="shared" si="76"/>
        <v>-4.877542504848098E-2</v>
      </c>
      <c r="V674" s="103">
        <f t="shared" si="73"/>
        <v>226.39928941299149</v>
      </c>
      <c r="W674" s="105">
        <f t="shared" si="74"/>
        <v>353.66717346820224</v>
      </c>
    </row>
    <row r="675" spans="17:23" x14ac:dyDescent="0.2">
      <c r="Q675" s="65" t="str">
        <f t="shared" si="75"/>
        <v/>
      </c>
      <c r="R675" s="99">
        <f t="shared" si="77"/>
        <v>335</v>
      </c>
      <c r="S675" s="102">
        <f t="shared" si="71"/>
        <v>0.98594269202781992</v>
      </c>
      <c r="T675" s="103">
        <f t="shared" si="72"/>
        <v>1.0310047726625902</v>
      </c>
      <c r="U675" s="104">
        <f t="shared" si="76"/>
        <v>-4.5062080634770241E-2</v>
      </c>
      <c r="V675" s="103">
        <f t="shared" si="73"/>
        <v>232.93178588981391</v>
      </c>
      <c r="W675" s="105">
        <f t="shared" si="74"/>
        <v>359.76254802694893</v>
      </c>
    </row>
    <row r="676" spans="17:23" x14ac:dyDescent="0.2">
      <c r="Q676" s="65" t="str">
        <f t="shared" si="75"/>
        <v/>
      </c>
      <c r="R676" s="99">
        <f t="shared" si="77"/>
        <v>335.5</v>
      </c>
      <c r="S676" s="102">
        <f t="shared" si="71"/>
        <v>0.98586535124816521</v>
      </c>
      <c r="T676" s="103">
        <f t="shared" si="72"/>
        <v>1.0270575861866096</v>
      </c>
      <c r="U676" s="104">
        <f t="shared" si="76"/>
        <v>-4.1192234938444372E-2</v>
      </c>
      <c r="V676" s="103">
        <f t="shared" si="73"/>
        <v>239.46428236662177</v>
      </c>
      <c r="W676" s="105">
        <f t="shared" si="74"/>
        <v>5.8579225856956327</v>
      </c>
    </row>
    <row r="677" spans="17:23" x14ac:dyDescent="0.2">
      <c r="Q677" s="65" t="str">
        <f t="shared" si="75"/>
        <v/>
      </c>
      <c r="R677" s="99">
        <f t="shared" si="77"/>
        <v>336</v>
      </c>
      <c r="S677" s="102">
        <f t="shared" si="71"/>
        <v>0.98578905609957423</v>
      </c>
      <c r="T677" s="103">
        <f t="shared" si="72"/>
        <v>1.022991240411147</v>
      </c>
      <c r="U677" s="104">
        <f t="shared" si="76"/>
        <v>-3.7202184311572739E-2</v>
      </c>
      <c r="V677" s="103">
        <f t="shared" si="73"/>
        <v>245.99677884344419</v>
      </c>
      <c r="W677" s="105">
        <f t="shared" si="74"/>
        <v>11.953297144456883</v>
      </c>
    </row>
    <row r="678" spans="17:23" x14ac:dyDescent="0.2">
      <c r="Q678" s="65" t="str">
        <f t="shared" si="75"/>
        <v/>
      </c>
      <c r="R678" s="99">
        <f t="shared" si="77"/>
        <v>336.5</v>
      </c>
      <c r="S678" s="102">
        <f t="shared" si="71"/>
        <v>0.98571381222609089</v>
      </c>
      <c r="T678" s="103">
        <f t="shared" si="72"/>
        <v>1.0188339303585987</v>
      </c>
      <c r="U678" s="104">
        <f t="shared" si="76"/>
        <v>-3.3120118132507814E-2</v>
      </c>
      <c r="V678" s="103">
        <f t="shared" si="73"/>
        <v>252.52927532025205</v>
      </c>
      <c r="W678" s="105">
        <f t="shared" si="74"/>
        <v>18.048671703203581</v>
      </c>
    </row>
    <row r="679" spans="17:23" x14ac:dyDescent="0.2">
      <c r="Q679" s="65" t="str">
        <f t="shared" si="75"/>
        <v/>
      </c>
      <c r="R679" s="99">
        <f t="shared" si="77"/>
        <v>337</v>
      </c>
      <c r="S679" s="102">
        <f t="shared" si="71"/>
        <v>0.98563962519398951</v>
      </c>
      <c r="T679" s="103">
        <f t="shared" si="72"/>
        <v>1.014606630039939</v>
      </c>
      <c r="U679" s="104">
        <f t="shared" si="76"/>
        <v>-2.8967004845949496E-2</v>
      </c>
      <c r="V679" s="103">
        <f t="shared" si="73"/>
        <v>259.06177179707447</v>
      </c>
      <c r="W679" s="105">
        <f t="shared" si="74"/>
        <v>24.14404626195028</v>
      </c>
    </row>
    <row r="680" spans="17:23" x14ac:dyDescent="0.2">
      <c r="Q680" s="65" t="str">
        <f t="shared" si="75"/>
        <v/>
      </c>
      <c r="R680" s="99">
        <f t="shared" si="77"/>
        <v>337.5</v>
      </c>
      <c r="S680" s="102">
        <f t="shared" si="71"/>
        <v>0.98556650049136285</v>
      </c>
      <c r="T680" s="103">
        <f t="shared" si="72"/>
        <v>1.0103244299965382</v>
      </c>
      <c r="U680" s="104">
        <f t="shared" si="76"/>
        <v>-2.4757929505175302E-2</v>
      </c>
      <c r="V680" s="103">
        <f t="shared" si="73"/>
        <v>265.59426827388234</v>
      </c>
      <c r="W680" s="105">
        <f t="shared" si="74"/>
        <v>30.23942082071153</v>
      </c>
    </row>
    <row r="681" spans="17:23" x14ac:dyDescent="0.2">
      <c r="Q681" s="65" t="str">
        <f t="shared" si="75"/>
        <v/>
      </c>
      <c r="R681" s="99">
        <f t="shared" si="77"/>
        <v>338</v>
      </c>
      <c r="S681" s="102">
        <f t="shared" si="71"/>
        <v>0.98549444352771653</v>
      </c>
      <c r="T681" s="103">
        <f t="shared" si="72"/>
        <v>1.0059982327124761</v>
      </c>
      <c r="U681" s="104">
        <f t="shared" si="76"/>
        <v>-2.0503789184759591E-2</v>
      </c>
      <c r="V681" s="103">
        <f t="shared" si="73"/>
        <v>272.12676475070475</v>
      </c>
      <c r="W681" s="105">
        <f t="shared" si="74"/>
        <v>36.334795379458228</v>
      </c>
    </row>
    <row r="682" spans="17:23" x14ac:dyDescent="0.2">
      <c r="Q682" s="65" t="str">
        <f t="shared" si="75"/>
        <v/>
      </c>
      <c r="R682" s="99">
        <f t="shared" si="77"/>
        <v>338.5</v>
      </c>
      <c r="S682" s="102">
        <f t="shared" si="71"/>
        <v>0.98542345963356848</v>
      </c>
      <c r="T682" s="103">
        <f t="shared" si="72"/>
        <v>1.0016366958508904</v>
      </c>
      <c r="U682" s="104">
        <f t="shared" si="76"/>
        <v>-1.6213236217321958E-2</v>
      </c>
      <c r="V682" s="103">
        <f t="shared" si="73"/>
        <v>278.65926122751262</v>
      </c>
      <c r="W682" s="105">
        <f t="shared" si="74"/>
        <v>42.430169938204926</v>
      </c>
    </row>
    <row r="683" spans="17:23" x14ac:dyDescent="0.2">
      <c r="Q683" s="65" t="str">
        <f t="shared" si="75"/>
        <v/>
      </c>
      <c r="R683" s="99">
        <f t="shared" si="77"/>
        <v>339</v>
      </c>
      <c r="S683" s="102">
        <f t="shared" si="71"/>
        <v>0.98535355406005487</v>
      </c>
      <c r="T683" s="103">
        <f t="shared" si="72"/>
        <v>0.99724830236713546</v>
      </c>
      <c r="U683" s="104">
        <f t="shared" si="76"/>
        <v>-1.1894748307080594E-2</v>
      </c>
      <c r="V683" s="103">
        <f t="shared" si="73"/>
        <v>285.19175770433503</v>
      </c>
      <c r="W683" s="105">
        <f t="shared" si="74"/>
        <v>48.525544496951625</v>
      </c>
    </row>
    <row r="684" spans="17:23" x14ac:dyDescent="0.2">
      <c r="Q684" s="65" t="str">
        <f t="shared" si="75"/>
        <v/>
      </c>
      <c r="R684" s="99">
        <f t="shared" si="77"/>
        <v>339.5</v>
      </c>
      <c r="S684" s="102">
        <f t="shared" si="71"/>
        <v>0.98528473197854138</v>
      </c>
      <c r="T684" s="103">
        <f t="shared" si="72"/>
        <v>0.99284343160684341</v>
      </c>
      <c r="U684" s="104">
        <f t="shared" si="76"/>
        <v>-7.5586996283020236E-3</v>
      </c>
      <c r="V684" s="103">
        <f t="shared" si="73"/>
        <v>291.7242541811429</v>
      </c>
      <c r="W684" s="105">
        <f t="shared" si="74"/>
        <v>54.620919055712875</v>
      </c>
    </row>
    <row r="685" spans="17:23" x14ac:dyDescent="0.2">
      <c r="Q685" s="65" t="str">
        <f t="shared" si="75"/>
        <v/>
      </c>
      <c r="R685" s="99">
        <f t="shared" si="77"/>
        <v>340</v>
      </c>
      <c r="S685" s="102">
        <f t="shared" si="71"/>
        <v>0.98521699848024125</v>
      </c>
      <c r="T685" s="103">
        <f t="shared" si="72"/>
        <v>0.98843630666341098</v>
      </c>
      <c r="U685" s="104">
        <f t="shared" si="76"/>
        <v>-3.2193081831697334E-3</v>
      </c>
      <c r="V685" s="103">
        <f t="shared" si="73"/>
        <v>298.25675065796531</v>
      </c>
      <c r="W685" s="105">
        <f t="shared" si="74"/>
        <v>60.716293614459573</v>
      </c>
    </row>
    <row r="686" spans="17:23" x14ac:dyDescent="0.2">
      <c r="Q686" s="65" t="str">
        <f t="shared" si="75"/>
        <v/>
      </c>
      <c r="R686" s="99">
        <f t="shared" si="77"/>
        <v>340.5</v>
      </c>
      <c r="S686" s="102">
        <f t="shared" si="71"/>
        <v>0.98515035857583755</v>
      </c>
      <c r="T686" s="103">
        <f t="shared" si="72"/>
        <v>0.98404670042903664</v>
      </c>
      <c r="U686" s="104">
        <f t="shared" si="76"/>
        <v>1.1036581468009121E-3</v>
      </c>
      <c r="V686" s="103">
        <f t="shared" si="73"/>
        <v>304.78924713477318</v>
      </c>
      <c r="W686" s="105">
        <f t="shared" si="74"/>
        <v>66.811668173206272</v>
      </c>
    </row>
    <row r="687" spans="17:23" x14ac:dyDescent="0.2">
      <c r="Q687" s="65" t="str">
        <f t="shared" si="75"/>
        <v/>
      </c>
      <c r="R687" s="99">
        <f t="shared" si="77"/>
        <v>341</v>
      </c>
      <c r="S687" s="102">
        <f t="shared" si="71"/>
        <v>0.98508481719511365</v>
      </c>
      <c r="T687" s="103">
        <f t="shared" si="72"/>
        <v>0.97970129552681173</v>
      </c>
      <c r="U687" s="104">
        <f t="shared" si="76"/>
        <v>5.383521668301916E-3</v>
      </c>
      <c r="V687" s="103">
        <f t="shared" si="73"/>
        <v>311.32174361159559</v>
      </c>
      <c r="W687" s="105">
        <f t="shared" si="74"/>
        <v>72.907042731967522</v>
      </c>
    </row>
    <row r="688" spans="17:23" x14ac:dyDescent="0.2">
      <c r="Q688" s="65" t="str">
        <f t="shared" si="75"/>
        <v/>
      </c>
      <c r="R688" s="99">
        <f t="shared" si="77"/>
        <v>341.5</v>
      </c>
      <c r="S688" s="102">
        <f t="shared" si="71"/>
        <v>0.9850203791865878</v>
      </c>
      <c r="T688" s="103">
        <f t="shared" si="72"/>
        <v>0.97543461101639539</v>
      </c>
      <c r="U688" s="104">
        <f t="shared" si="76"/>
        <v>9.5857681701924102E-3</v>
      </c>
      <c r="V688" s="103">
        <f t="shared" si="73"/>
        <v>317.85424008840346</v>
      </c>
      <c r="W688" s="105">
        <f t="shared" si="74"/>
        <v>79.00241729071422</v>
      </c>
    </row>
    <row r="689" spans="17:23" x14ac:dyDescent="0.2">
      <c r="Q689" s="65" t="str">
        <f t="shared" si="75"/>
        <v/>
      </c>
      <c r="R689" s="99">
        <f t="shared" si="77"/>
        <v>342</v>
      </c>
      <c r="S689" s="102">
        <f t="shared" si="71"/>
        <v>0.98495704931715489</v>
      </c>
      <c r="T689" s="103">
        <f t="shared" si="72"/>
        <v>0.97128943055321593</v>
      </c>
      <c r="U689" s="104">
        <f t="shared" si="76"/>
        <v>1.366761876393896E-2</v>
      </c>
      <c r="V689" s="103">
        <f t="shared" si="73"/>
        <v>324.38673656522587</v>
      </c>
      <c r="W689" s="105">
        <f t="shared" si="74"/>
        <v>85.097791849460918</v>
      </c>
    </row>
    <row r="690" spans="17:23" x14ac:dyDescent="0.2">
      <c r="Q690" s="65" t="str">
        <f t="shared" si="75"/>
        <v/>
      </c>
      <c r="R690" s="99">
        <f t="shared" si="77"/>
        <v>342.5</v>
      </c>
      <c r="S690" s="102">
        <f t="shared" si="71"/>
        <v>0.98489483227173347</v>
      </c>
      <c r="T690" s="103">
        <f t="shared" si="72"/>
        <v>0.96731669151222022</v>
      </c>
      <c r="U690" s="104">
        <f t="shared" si="76"/>
        <v>1.757814075951325E-2</v>
      </c>
      <c r="V690" s="103">
        <f t="shared" si="73"/>
        <v>330.91923304203374</v>
      </c>
      <c r="W690" s="105">
        <f t="shared" si="74"/>
        <v>91.193166408222169</v>
      </c>
    </row>
    <row r="691" spans="17:23" x14ac:dyDescent="0.2">
      <c r="Q691" s="65" t="str">
        <f t="shared" si="75"/>
        <v/>
      </c>
      <c r="R691" s="99">
        <f t="shared" si="77"/>
        <v>343</v>
      </c>
      <c r="S691" s="102">
        <f t="shared" si="71"/>
        <v>0.98483373265291929</v>
      </c>
      <c r="T691" s="103">
        <f t="shared" si="72"/>
        <v>0.9635748212892089</v>
      </c>
      <c r="U691" s="104">
        <f t="shared" si="76"/>
        <v>2.1258911363710387E-2</v>
      </c>
      <c r="V691" s="103">
        <f t="shared" si="73"/>
        <v>337.45172951885615</v>
      </c>
      <c r="W691" s="105">
        <f t="shared" si="74"/>
        <v>97.288540966968867</v>
      </c>
    </row>
    <row r="692" spans="17:23" x14ac:dyDescent="0.2">
      <c r="Q692" s="65" t="str">
        <f t="shared" si="75"/>
        <v/>
      </c>
      <c r="R692" s="99">
        <f t="shared" si="77"/>
        <v>343.5</v>
      </c>
      <c r="S692" s="102">
        <f t="shared" si="71"/>
        <v>0.98477375498064512</v>
      </c>
      <c r="T692" s="103">
        <f t="shared" si="72"/>
        <v>0.9601285343249546</v>
      </c>
      <c r="U692" s="104">
        <f t="shared" si="76"/>
        <v>2.4645220655690525E-2</v>
      </c>
      <c r="V692" s="103">
        <f t="shared" si="73"/>
        <v>343.98422599566402</v>
      </c>
      <c r="W692" s="105">
        <f t="shared" si="74"/>
        <v>103.38391552571557</v>
      </c>
    </row>
    <row r="693" spans="17:23" x14ac:dyDescent="0.2">
      <c r="Q693" s="65" t="str">
        <f t="shared" si="75"/>
        <v/>
      </c>
      <c r="R693" s="99">
        <f t="shared" si="77"/>
        <v>344</v>
      </c>
      <c r="S693" s="102">
        <f t="shared" si="71"/>
        <v>0.98471490369184567</v>
      </c>
      <c r="T693" s="103">
        <f t="shared" si="72"/>
        <v>0.95704713009815012</v>
      </c>
      <c r="U693" s="104">
        <f t="shared" si="76"/>
        <v>2.7667773593695544E-2</v>
      </c>
      <c r="V693" s="103">
        <f t="shared" si="73"/>
        <v>350.51672247248644</v>
      </c>
      <c r="W693" s="105">
        <f t="shared" si="74"/>
        <v>109.47929008446226</v>
      </c>
    </row>
    <row r="694" spans="17:23" x14ac:dyDescent="0.2">
      <c r="Q694" s="65" t="str">
        <f t="shared" si="75"/>
        <v/>
      </c>
      <c r="R694" s="99">
        <f t="shared" si="77"/>
        <v>344.5</v>
      </c>
      <c r="S694" s="102">
        <f t="shared" si="71"/>
        <v>0.98465718314013029</v>
      </c>
      <c r="T694" s="103">
        <f t="shared" si="72"/>
        <v>0.95440235718549704</v>
      </c>
      <c r="U694" s="104">
        <f t="shared" si="76"/>
        <v>3.0254825954633247E-2</v>
      </c>
      <c r="V694" s="103">
        <f t="shared" si="73"/>
        <v>357.0492189492943</v>
      </c>
      <c r="W694" s="105">
        <f t="shared" si="74"/>
        <v>115.57466464322351</v>
      </c>
    </row>
    <row r="695" spans="17:23" x14ac:dyDescent="0.2">
      <c r="Q695" s="65" t="str">
        <f t="shared" si="75"/>
        <v/>
      </c>
      <c r="R695" s="99">
        <f t="shared" si="77"/>
        <v>345</v>
      </c>
      <c r="S695" s="102">
        <f t="shared" si="71"/>
        <v>0.98460059759546004</v>
      </c>
      <c r="T695" s="103">
        <f t="shared" si="72"/>
        <v>0.9522659303654758</v>
      </c>
      <c r="U695" s="104">
        <f t="shared" si="76"/>
        <v>3.2334667229984237E-2</v>
      </c>
      <c r="V695" s="103">
        <f t="shared" si="73"/>
        <v>3.5817154261167161</v>
      </c>
      <c r="W695" s="105">
        <f t="shared" si="74"/>
        <v>121.67003920197021</v>
      </c>
    </row>
    <row r="696" spans="17:23" x14ac:dyDescent="0.2">
      <c r="Q696" s="65" t="str">
        <f t="shared" si="75"/>
        <v/>
      </c>
      <c r="R696" s="99">
        <f t="shared" si="77"/>
        <v>345.5</v>
      </c>
      <c r="S696" s="102">
        <f t="shared" si="71"/>
        <v>0.98454515124383235</v>
      </c>
      <c r="T696" s="103">
        <f t="shared" si="72"/>
        <v>0.95070680566742316</v>
      </c>
      <c r="U696" s="104">
        <f t="shared" si="76"/>
        <v>3.383834557640919E-2</v>
      </c>
      <c r="V696" s="103">
        <f t="shared" si="73"/>
        <v>10.11421190292458</v>
      </c>
      <c r="W696" s="105">
        <f t="shared" si="74"/>
        <v>127.76541376071691</v>
      </c>
    </row>
    <row r="697" spans="17:23" x14ac:dyDescent="0.2">
      <c r="Q697" s="65" t="str">
        <f t="shared" si="75"/>
        <v/>
      </c>
      <c r="R697" s="99">
        <f t="shared" si="77"/>
        <v>346</v>
      </c>
      <c r="S697" s="102">
        <f t="shared" si="71"/>
        <v>0.98449084818697141</v>
      </c>
      <c r="T697" s="103">
        <f t="shared" si="72"/>
        <v>0.94978833144560582</v>
      </c>
      <c r="U697" s="104">
        <f t="shared" si="76"/>
        <v>3.4702516741365597E-2</v>
      </c>
      <c r="V697" s="103">
        <f t="shared" si="73"/>
        <v>16.646708379746997</v>
      </c>
      <c r="W697" s="105">
        <f t="shared" si="74"/>
        <v>133.86078831947816</v>
      </c>
    </row>
    <row r="698" spans="17:23" x14ac:dyDescent="0.2">
      <c r="Q698" s="65" t="str">
        <f t="shared" si="75"/>
        <v>Perigee</v>
      </c>
      <c r="R698" s="99">
        <f t="shared" si="77"/>
        <v>346.5</v>
      </c>
      <c r="S698" s="102">
        <f t="shared" si="71"/>
        <v>0.98443769244202395</v>
      </c>
      <c r="T698" s="103">
        <f t="shared" si="72"/>
        <v>0.94956540141448176</v>
      </c>
      <c r="U698" s="104">
        <f t="shared" si="76"/>
        <v>3.487229102754219E-2</v>
      </c>
      <c r="V698" s="103">
        <f t="shared" si="73"/>
        <v>23.179204856554861</v>
      </c>
      <c r="W698" s="105">
        <f t="shared" si="74"/>
        <v>139.95616287822486</v>
      </c>
    </row>
    <row r="699" spans="17:23" x14ac:dyDescent="0.2">
      <c r="Q699" s="65" t="str">
        <f t="shared" si="75"/>
        <v/>
      </c>
      <c r="R699" s="99">
        <f t="shared" si="77"/>
        <v>347</v>
      </c>
      <c r="S699" s="102">
        <f t="shared" si="71"/>
        <v>0.98438568794126335</v>
      </c>
      <c r="T699" s="103">
        <f t="shared" si="72"/>
        <v>0.95008173778550797</v>
      </c>
      <c r="U699" s="104">
        <f t="shared" si="76"/>
        <v>3.4303950155755381E-2</v>
      </c>
      <c r="V699" s="103">
        <f t="shared" si="73"/>
        <v>29.711701333377277</v>
      </c>
      <c r="W699" s="105">
        <f t="shared" si="74"/>
        <v>146.05153743697156</v>
      </c>
    </row>
    <row r="700" spans="17:23" x14ac:dyDescent="0.2">
      <c r="Q700" s="65" t="str">
        <f t="shared" si="75"/>
        <v/>
      </c>
      <c r="R700" s="99">
        <f t="shared" si="77"/>
        <v>347.5</v>
      </c>
      <c r="S700" s="102">
        <f t="shared" si="71"/>
        <v>0.98433483853179748</v>
      </c>
      <c r="T700" s="103">
        <f t="shared" si="72"/>
        <v>0.95136742912019245</v>
      </c>
      <c r="U700" s="104">
        <f t="shared" si="76"/>
        <v>3.2967409411605031E-2</v>
      </c>
      <c r="V700" s="103">
        <f t="shared" si="73"/>
        <v>36.244197810185142</v>
      </c>
      <c r="W700" s="105">
        <f t="shared" si="74"/>
        <v>152.14691199571826</v>
      </c>
    </row>
    <row r="701" spans="17:23" x14ac:dyDescent="0.2">
      <c r="Q701" s="65" t="str">
        <f t="shared" si="75"/>
        <v/>
      </c>
      <c r="R701" s="99">
        <f t="shared" si="77"/>
        <v>348</v>
      </c>
      <c r="S701" s="102">
        <f t="shared" si="71"/>
        <v>0.98428514797528488</v>
      </c>
      <c r="T701" s="103">
        <f t="shared" si="72"/>
        <v>0.95343683843704086</v>
      </c>
      <c r="U701" s="104">
        <f t="shared" si="76"/>
        <v>3.0848309538244023E-2</v>
      </c>
      <c r="V701" s="103">
        <f t="shared" si="73"/>
        <v>42.776694287007558</v>
      </c>
      <c r="W701" s="105">
        <f t="shared" si="74"/>
        <v>158.24228655447951</v>
      </c>
    </row>
    <row r="702" spans="17:23" x14ac:dyDescent="0.2">
      <c r="Q702" s="65" t="str">
        <f t="shared" si="75"/>
        <v/>
      </c>
      <c r="R702" s="99">
        <f t="shared" si="77"/>
        <v>348.5</v>
      </c>
      <c r="S702" s="102">
        <f t="shared" si="71"/>
        <v>0.98423661994765632</v>
      </c>
      <c r="T702" s="103">
        <f t="shared" si="72"/>
        <v>0.95628698290314973</v>
      </c>
      <c r="U702" s="104">
        <f t="shared" si="76"/>
        <v>2.7949637044506592E-2</v>
      </c>
      <c r="V702" s="103">
        <f t="shared" si="73"/>
        <v>49.309190763815423</v>
      </c>
      <c r="W702" s="105">
        <f t="shared" si="74"/>
        <v>164.3376611132262</v>
      </c>
    </row>
    <row r="703" spans="17:23" x14ac:dyDescent="0.2">
      <c r="Q703" s="65" t="str">
        <f t="shared" si="75"/>
        <v/>
      </c>
      <c r="R703" s="99">
        <f t="shared" si="77"/>
        <v>349</v>
      </c>
      <c r="S703" s="102">
        <f t="shared" si="71"/>
        <v>0.98418925803884283</v>
      </c>
      <c r="T703" s="103">
        <f t="shared" si="72"/>
        <v>0.95989646775042425</v>
      </c>
      <c r="U703" s="104">
        <f t="shared" si="76"/>
        <v>2.4292790288418575E-2</v>
      </c>
      <c r="V703" s="103">
        <f t="shared" si="73"/>
        <v>55.841687240637839</v>
      </c>
      <c r="W703" s="105">
        <f t="shared" si="74"/>
        <v>170.4330356719729</v>
      </c>
    </row>
    <row r="704" spans="17:23" x14ac:dyDescent="0.2">
      <c r="Q704" s="65" t="str">
        <f t="shared" si="75"/>
        <v/>
      </c>
      <c r="R704" s="99">
        <f t="shared" si="77"/>
        <v>349.5</v>
      </c>
      <c r="S704" s="102">
        <f t="shared" si="71"/>
        <v>0.98414306575250998</v>
      </c>
      <c r="T704" s="103">
        <f t="shared" si="72"/>
        <v>0.96422503471658227</v>
      </c>
      <c r="U704" s="104">
        <f t="shared" si="76"/>
        <v>1.9918031035927708E-2</v>
      </c>
      <c r="V704" s="103">
        <f t="shared" si="73"/>
        <v>62.374183717445703</v>
      </c>
      <c r="W704" s="105">
        <f t="shared" si="74"/>
        <v>176.52841023073415</v>
      </c>
    </row>
    <row r="705" spans="17:23" x14ac:dyDescent="0.2">
      <c r="Q705" s="65" t="str">
        <f t="shared" si="75"/>
        <v/>
      </c>
      <c r="R705" s="99">
        <f t="shared" si="77"/>
        <v>350</v>
      </c>
      <c r="S705" s="102">
        <f t="shared" si="71"/>
        <v>0.9840980465057988</v>
      </c>
      <c r="T705" s="103">
        <f t="shared" si="72"/>
        <v>0.96921376031307871</v>
      </c>
      <c r="U705" s="104">
        <f t="shared" si="76"/>
        <v>1.4884286192720086E-2</v>
      </c>
      <c r="V705" s="103">
        <f t="shared" si="73"/>
        <v>68.90668019426812</v>
      </c>
      <c r="W705" s="105">
        <f t="shared" si="74"/>
        <v>182.62378478948085</v>
      </c>
    </row>
    <row r="706" spans="17:23" x14ac:dyDescent="0.2">
      <c r="Q706" s="65" t="str">
        <f t="shared" si="75"/>
        <v/>
      </c>
      <c r="R706" s="99">
        <f t="shared" si="77"/>
        <v>350.5</v>
      </c>
      <c r="S706" s="102">
        <f t="shared" si="71"/>
        <v>0.98405420362907325</v>
      </c>
      <c r="T706" s="103">
        <f t="shared" si="72"/>
        <v>0.97478591265984071</v>
      </c>
      <c r="U706" s="104">
        <f t="shared" si="76"/>
        <v>9.2682909692325399E-3</v>
      </c>
      <c r="V706" s="103">
        <f t="shared" si="73"/>
        <v>75.439176671075984</v>
      </c>
      <c r="W706" s="105">
        <f t="shared" si="74"/>
        <v>188.71915934822755</v>
      </c>
    </row>
    <row r="707" spans="17:23" x14ac:dyDescent="0.2">
      <c r="Q707" s="65" t="str">
        <f t="shared" si="75"/>
        <v/>
      </c>
      <c r="R707" s="99">
        <f t="shared" si="77"/>
        <v>351</v>
      </c>
      <c r="S707" s="102">
        <f t="shared" si="71"/>
        <v>0.9840115403656734</v>
      </c>
      <c r="T707" s="103">
        <f t="shared" si="72"/>
        <v>0.98084844865789367</v>
      </c>
      <c r="U707" s="104">
        <f t="shared" si="76"/>
        <v>3.1630917077797305E-3</v>
      </c>
      <c r="V707" s="103">
        <f t="shared" si="73"/>
        <v>81.9716731478984</v>
      </c>
      <c r="W707" s="105">
        <f t="shared" si="74"/>
        <v>194.8145339069888</v>
      </c>
    </row>
    <row r="708" spans="17:23" x14ac:dyDescent="0.2">
      <c r="Q708" s="65" t="str">
        <f t="shared" si="75"/>
        <v/>
      </c>
      <c r="R708" s="99">
        <f t="shared" si="77"/>
        <v>351.5</v>
      </c>
      <c r="S708" s="102">
        <f t="shared" si="71"/>
        <v>0.98397005987167585</v>
      </c>
      <c r="T708" s="103">
        <f t="shared" si="72"/>
        <v>0.98729410705311627</v>
      </c>
      <c r="U708" s="104">
        <f t="shared" si="76"/>
        <v>-3.3240471814404149E-3</v>
      </c>
      <c r="V708" s="103">
        <f t="shared" si="73"/>
        <v>88.504169624706265</v>
      </c>
      <c r="W708" s="105">
        <f t="shared" si="74"/>
        <v>200.9099084657355</v>
      </c>
    </row>
    <row r="709" spans="17:23" x14ac:dyDescent="0.2">
      <c r="Q709" s="65" t="str">
        <f t="shared" si="75"/>
        <v/>
      </c>
      <c r="R709" s="99">
        <f t="shared" si="77"/>
        <v>352</v>
      </c>
      <c r="S709" s="102">
        <f t="shared" ref="S709:S737" si="78">1-0.01672*COS($W$2*0.9856*(R709+1-4))</f>
        <v>0.98392976521566</v>
      </c>
      <c r="T709" s="103">
        <f t="shared" ref="T709:T737" si="79">(385000.5584-20905.355*COS($W$2*V709)-3699.1109*COS($W$2*(2*W709-V709))-2955.9676*COS($W$2*2*W709)-569.9251*COS($W$2*2*V709)+246.1585*COS($W$2*(2*W709-2*V709)))/385000.5584</f>
        <v>0.99400402859962689</v>
      </c>
      <c r="U709" s="104">
        <f t="shared" si="76"/>
        <v>-1.0074263383966886E-2</v>
      </c>
      <c r="V709" s="103">
        <f t="shared" ref="V709:V737" si="80">MOD(134.96341138+13.06499295363*($C$9+R709),360)</f>
        <v>95.036666101528681</v>
      </c>
      <c r="W709" s="105">
        <f t="shared" ref="W709:W737" si="81">MOD(297.8502042+12.190749117502*($C$9+R709),360)</f>
        <v>207.0052830244822</v>
      </c>
    </row>
    <row r="710" spans="17:23" x14ac:dyDescent="0.2">
      <c r="Q710" s="65" t="str">
        <f t="shared" ref="Q710:Q736" si="82">IF(AND(T710&lt;T709,T710&lt;T711),"Perigee",IF(AND(T710&gt;T709,T710&gt;T711),"Apogee",""))</f>
        <v/>
      </c>
      <c r="R710" s="99">
        <f t="shared" si="77"/>
        <v>352.5</v>
      </c>
      <c r="S710" s="102">
        <f t="shared" si="78"/>
        <v>0.98389065937848141</v>
      </c>
      <c r="T710" s="103">
        <f t="shared" si="79"/>
        <v>1.000850813081791</v>
      </c>
      <c r="U710" s="104">
        <f t="shared" ref="U710:U737" si="83">S710-T710</f>
        <v>-1.6960153703309611E-2</v>
      </c>
      <c r="V710" s="103">
        <f t="shared" si="80"/>
        <v>101.56916257833655</v>
      </c>
      <c r="W710" s="105">
        <f t="shared" si="81"/>
        <v>213.10065758322889</v>
      </c>
    </row>
    <row r="711" spans="17:23" x14ac:dyDescent="0.2">
      <c r="Q711" s="65" t="str">
        <f t="shared" si="82"/>
        <v/>
      </c>
      <c r="R711" s="99">
        <f t="shared" ref="R711:R737" si="84">R710+0.5</f>
        <v>353</v>
      </c>
      <c r="S711" s="102">
        <f t="shared" si="78"/>
        <v>0.98385274525305066</v>
      </c>
      <c r="T711" s="103">
        <f t="shared" si="79"/>
        <v>1.0077019052946123</v>
      </c>
      <c r="U711" s="104">
        <f t="shared" si="83"/>
        <v>-2.3849160041561679E-2</v>
      </c>
      <c r="V711" s="103">
        <f t="shared" si="80"/>
        <v>108.10165905515896</v>
      </c>
      <c r="W711" s="105">
        <f t="shared" si="81"/>
        <v>219.19603214199014</v>
      </c>
    </row>
    <row r="712" spans="17:23" x14ac:dyDescent="0.2">
      <c r="Q712" s="65" t="str">
        <f t="shared" si="82"/>
        <v/>
      </c>
      <c r="R712" s="99">
        <f t="shared" si="84"/>
        <v>353.5</v>
      </c>
      <c r="S712" s="102">
        <f t="shared" si="78"/>
        <v>0.98381602564412018</v>
      </c>
      <c r="T712" s="103">
        <f t="shared" si="79"/>
        <v>1.0144231889291859</v>
      </c>
      <c r="U712" s="104">
        <f t="shared" si="83"/>
        <v>-3.0607163285065742E-2</v>
      </c>
      <c r="V712" s="103">
        <f t="shared" si="80"/>
        <v>114.63415553196683</v>
      </c>
      <c r="W712" s="105">
        <f t="shared" si="81"/>
        <v>225.29140670073684</v>
      </c>
    </row>
    <row r="713" spans="17:23" x14ac:dyDescent="0.2">
      <c r="Q713" s="65" t="str">
        <f t="shared" si="82"/>
        <v/>
      </c>
      <c r="R713" s="99">
        <f t="shared" si="84"/>
        <v>354</v>
      </c>
      <c r="S713" s="102">
        <f t="shared" si="78"/>
        <v>0.98378050326807587</v>
      </c>
      <c r="T713" s="103">
        <f t="shared" si="79"/>
        <v>1.0208826591855338</v>
      </c>
      <c r="U713" s="104">
        <f t="shared" si="83"/>
        <v>-3.7102155917457913E-2</v>
      </c>
      <c r="V713" s="103">
        <f t="shared" si="80"/>
        <v>121.16665200878924</v>
      </c>
      <c r="W713" s="105">
        <f t="shared" si="81"/>
        <v>231.38678125948354</v>
      </c>
    </row>
    <row r="714" spans="17:23" x14ac:dyDescent="0.2">
      <c r="Q714" s="65" t="str">
        <f t="shared" si="82"/>
        <v/>
      </c>
      <c r="R714" s="99">
        <f t="shared" si="84"/>
        <v>354.5</v>
      </c>
      <c r="S714" s="102">
        <f t="shared" si="78"/>
        <v>0.98374618075273701</v>
      </c>
      <c r="T714" s="103">
        <f t="shared" si="79"/>
        <v>1.0269540421344101</v>
      </c>
      <c r="U714" s="104">
        <f t="shared" si="83"/>
        <v>-4.3207861381673096E-2</v>
      </c>
      <c r="V714" s="103">
        <f t="shared" si="80"/>
        <v>127.69914848559711</v>
      </c>
      <c r="W714" s="105">
        <f t="shared" si="81"/>
        <v>237.48215581824479</v>
      </c>
    </row>
    <row r="715" spans="17:23" x14ac:dyDescent="0.2">
      <c r="Q715" s="65" t="str">
        <f t="shared" si="82"/>
        <v/>
      </c>
      <c r="R715" s="99">
        <f t="shared" si="84"/>
        <v>355</v>
      </c>
      <c r="S715" s="102">
        <f t="shared" si="78"/>
        <v>0.98371306063716124</v>
      </c>
      <c r="T715" s="103">
        <f t="shared" si="79"/>
        <v>1.0325202314447244</v>
      </c>
      <c r="U715" s="104">
        <f t="shared" si="83"/>
        <v>-4.8807170807563138E-2</v>
      </c>
      <c r="V715" s="103">
        <f t="shared" si="80"/>
        <v>134.23164496241952</v>
      </c>
      <c r="W715" s="105">
        <f t="shared" si="81"/>
        <v>243.57753037699149</v>
      </c>
    </row>
    <row r="716" spans="17:23" x14ac:dyDescent="0.2">
      <c r="Q716" s="65" t="str">
        <f t="shared" si="82"/>
        <v/>
      </c>
      <c r="R716" s="99">
        <f t="shared" si="84"/>
        <v>355.5</v>
      </c>
      <c r="S716" s="102">
        <f t="shared" si="78"/>
        <v>0.9836811453714569</v>
      </c>
      <c r="T716" s="103">
        <f t="shared" si="79"/>
        <v>1.0374764209191263</v>
      </c>
      <c r="U716" s="104">
        <f t="shared" si="83"/>
        <v>-5.3795275547669386E-2</v>
      </c>
      <c r="V716" s="103">
        <f t="shared" si="80"/>
        <v>140.76414143922739</v>
      </c>
      <c r="W716" s="105">
        <f t="shared" si="81"/>
        <v>249.67290493573819</v>
      </c>
    </row>
    <row r="717" spans="17:23" x14ac:dyDescent="0.2">
      <c r="Q717" s="65" t="str">
        <f t="shared" si="82"/>
        <v/>
      </c>
      <c r="R717" s="99">
        <f t="shared" si="84"/>
        <v>356</v>
      </c>
      <c r="S717" s="102">
        <f t="shared" si="78"/>
        <v>0.98365043731660184</v>
      </c>
      <c r="T717" s="103">
        <f t="shared" si="79"/>
        <v>1.0417328239586847</v>
      </c>
      <c r="U717" s="104">
        <f t="shared" si="83"/>
        <v>-5.8082386642082873E-2</v>
      </c>
      <c r="V717" s="103">
        <f t="shared" si="80"/>
        <v>147.2966379160498</v>
      </c>
      <c r="W717" s="105">
        <f t="shared" si="81"/>
        <v>255.76827949449944</v>
      </c>
    </row>
    <row r="718" spans="17:23" x14ac:dyDescent="0.2">
      <c r="Q718" s="65" t="str">
        <f t="shared" si="82"/>
        <v/>
      </c>
      <c r="R718" s="99">
        <f t="shared" si="84"/>
        <v>356.5</v>
      </c>
      <c r="S718" s="102">
        <f t="shared" si="78"/>
        <v>0.98362093874426892</v>
      </c>
      <c r="T718" s="103">
        <f t="shared" si="79"/>
        <v>1.0452168880238353</v>
      </c>
      <c r="U718" s="104">
        <f t="shared" si="83"/>
        <v>-6.1595949279566353E-2</v>
      </c>
      <c r="V718" s="103">
        <f t="shared" si="80"/>
        <v>153.82913439285767</v>
      </c>
      <c r="W718" s="105">
        <f t="shared" si="81"/>
        <v>261.86365405324614</v>
      </c>
    </row>
    <row r="719" spans="17:23" x14ac:dyDescent="0.2">
      <c r="Q719" s="65" t="str">
        <f t="shared" si="82"/>
        <v/>
      </c>
      <c r="R719" s="99">
        <f t="shared" si="84"/>
        <v>357</v>
      </c>
      <c r="S719" s="102">
        <f t="shared" si="78"/>
        <v>0.98359265183665756</v>
      </c>
      <c r="T719" s="103">
        <f t="shared" si="79"/>
        <v>1.0478749326204426</v>
      </c>
      <c r="U719" s="104">
        <f t="shared" si="83"/>
        <v>-6.4282280783785062E-2</v>
      </c>
      <c r="V719" s="103">
        <f t="shared" si="80"/>
        <v>160.36163086968008</v>
      </c>
      <c r="W719" s="105">
        <f t="shared" si="81"/>
        <v>267.95902861199284</v>
      </c>
    </row>
    <row r="720" spans="17:23" x14ac:dyDescent="0.2">
      <c r="Q720" s="65" t="str">
        <f t="shared" si="82"/>
        <v/>
      </c>
      <c r="R720" s="99">
        <f t="shared" si="84"/>
        <v>357.5</v>
      </c>
      <c r="S720" s="102">
        <f t="shared" si="78"/>
        <v>0.98356557868633265</v>
      </c>
      <c r="T720" s="103">
        <f t="shared" si="79"/>
        <v>1.0496731624214435</v>
      </c>
      <c r="U720" s="104">
        <f t="shared" si="83"/>
        <v>-6.6107583735110831E-2</v>
      </c>
      <c r="V720" s="103">
        <f t="shared" si="80"/>
        <v>166.89412734648795</v>
      </c>
      <c r="W720" s="105">
        <f t="shared" si="81"/>
        <v>274.05440317073953</v>
      </c>
    </row>
    <row r="721" spans="17:23" x14ac:dyDescent="0.2">
      <c r="Q721" s="65" t="str">
        <f t="shared" si="82"/>
        <v/>
      </c>
      <c r="R721" s="99">
        <f t="shared" si="84"/>
        <v>358</v>
      </c>
      <c r="S721" s="102">
        <f t="shared" si="78"/>
        <v>0.98353972129606959</v>
      </c>
      <c r="T721" s="103">
        <f t="shared" si="79"/>
        <v>1.0505980318468107</v>
      </c>
      <c r="U721" s="104">
        <f t="shared" si="83"/>
        <v>-6.7058310550741074E-2</v>
      </c>
      <c r="V721" s="103">
        <f t="shared" si="80"/>
        <v>173.42662382331036</v>
      </c>
      <c r="W721" s="105">
        <f t="shared" si="81"/>
        <v>280.14977772950078</v>
      </c>
    </row>
    <row r="722" spans="17:23" x14ac:dyDescent="0.2">
      <c r="Q722" s="65" t="str">
        <f t="shared" si="82"/>
        <v>Apogee</v>
      </c>
      <c r="R722" s="99">
        <f t="shared" si="84"/>
        <v>358.5</v>
      </c>
      <c r="S722" s="102">
        <f t="shared" si="78"/>
        <v>0.98351508157870615</v>
      </c>
      <c r="T722" s="103">
        <f t="shared" si="79"/>
        <v>1.0506559627192957</v>
      </c>
      <c r="U722" s="104">
        <f t="shared" si="83"/>
        <v>-6.7140881140589581E-2</v>
      </c>
      <c r="V722" s="103">
        <f t="shared" si="80"/>
        <v>179.95912030011823</v>
      </c>
      <c r="W722" s="105">
        <f t="shared" si="81"/>
        <v>286.24515228824748</v>
      </c>
    </row>
    <row r="723" spans="17:23" x14ac:dyDescent="0.2">
      <c r="Q723" s="65" t="str">
        <f t="shared" si="82"/>
        <v/>
      </c>
      <c r="R723" s="99">
        <f t="shared" si="84"/>
        <v>359</v>
      </c>
      <c r="S723" s="102">
        <f t="shared" si="78"/>
        <v>0.98349166135700117</v>
      </c>
      <c r="T723" s="103">
        <f t="shared" si="79"/>
        <v>1.0498724414360401</v>
      </c>
      <c r="U723" s="104">
        <f t="shared" si="83"/>
        <v>-6.6380780079038915E-2</v>
      </c>
      <c r="V723" s="103">
        <f t="shared" si="80"/>
        <v>186.49161677694065</v>
      </c>
      <c r="W723" s="105">
        <f t="shared" si="81"/>
        <v>292.34052684699418</v>
      </c>
    </row>
    <row r="724" spans="17:23" x14ac:dyDescent="0.2">
      <c r="Q724" s="65" t="str">
        <f t="shared" si="82"/>
        <v/>
      </c>
      <c r="R724" s="99">
        <f t="shared" si="84"/>
        <v>359.5</v>
      </c>
      <c r="S724" s="102">
        <f t="shared" si="78"/>
        <v>0.98346946236349919</v>
      </c>
      <c r="T724" s="103">
        <f t="shared" si="79"/>
        <v>1.0482905454248634</v>
      </c>
      <c r="U724" s="104">
        <f t="shared" si="83"/>
        <v>-6.4821083061364249E-2</v>
      </c>
      <c r="V724" s="103">
        <f t="shared" si="80"/>
        <v>193.02411325374851</v>
      </c>
      <c r="W724" s="105">
        <f t="shared" si="81"/>
        <v>298.43590140575543</v>
      </c>
    </row>
    <row r="725" spans="17:23" x14ac:dyDescent="0.2">
      <c r="Q725" s="65" t="str">
        <f t="shared" si="82"/>
        <v/>
      </c>
      <c r="R725" s="99">
        <f t="shared" si="84"/>
        <v>360</v>
      </c>
      <c r="S725" s="102">
        <f t="shared" si="78"/>
        <v>0.98344848624040293</v>
      </c>
      <c r="T725" s="103">
        <f t="shared" si="79"/>
        <v>1.0459689695463827</v>
      </c>
      <c r="U725" s="104">
        <f t="shared" si="83"/>
        <v>-6.2520483305979813E-2</v>
      </c>
      <c r="V725" s="103">
        <f t="shared" si="80"/>
        <v>199.55660973055637</v>
      </c>
      <c r="W725" s="105">
        <f t="shared" si="81"/>
        <v>304.53127596450213</v>
      </c>
    </row>
    <row r="726" spans="17:23" x14ac:dyDescent="0.2">
      <c r="Q726" s="65" t="str">
        <f t="shared" si="82"/>
        <v/>
      </c>
      <c r="R726" s="99">
        <f t="shared" si="84"/>
        <v>360.5</v>
      </c>
      <c r="S726" s="102">
        <f t="shared" si="78"/>
        <v>0.98342873453945134</v>
      </c>
      <c r="T726" s="103">
        <f t="shared" si="79"/>
        <v>1.0429796407322369</v>
      </c>
      <c r="U726" s="104">
        <f t="shared" si="83"/>
        <v>-5.955090619278558E-2</v>
      </c>
      <c r="V726" s="103">
        <f t="shared" si="80"/>
        <v>206.08910620737879</v>
      </c>
      <c r="W726" s="105">
        <f t="shared" si="81"/>
        <v>310.62665052324883</v>
      </c>
    </row>
    <row r="727" spans="17:23" x14ac:dyDescent="0.2">
      <c r="Q727" s="65" t="str">
        <f t="shared" si="82"/>
        <v/>
      </c>
      <c r="R727" s="99">
        <f t="shared" si="84"/>
        <v>361</v>
      </c>
      <c r="S727" s="102">
        <f t="shared" si="78"/>
        <v>0.98341020872180507</v>
      </c>
      <c r="T727" s="103">
        <f t="shared" si="79"/>
        <v>1.0394050228384184</v>
      </c>
      <c r="U727" s="104">
        <f t="shared" si="83"/>
        <v>-5.5994814116613334E-2</v>
      </c>
      <c r="V727" s="103">
        <f t="shared" si="80"/>
        <v>212.62160268418666</v>
      </c>
      <c r="W727" s="105">
        <f t="shared" si="81"/>
        <v>316.72202508199553</v>
      </c>
    </row>
    <row r="728" spans="17:23" x14ac:dyDescent="0.2">
      <c r="Q728" s="65" t="str">
        <f t="shared" si="82"/>
        <v/>
      </c>
      <c r="R728" s="99">
        <f t="shared" si="84"/>
        <v>361.5</v>
      </c>
      <c r="S728" s="102">
        <f t="shared" si="78"/>
        <v>0.98339291015793839</v>
      </c>
      <c r="T728" s="103">
        <f t="shared" si="79"/>
        <v>1.0353352229396486</v>
      </c>
      <c r="U728" s="104">
        <f t="shared" si="83"/>
        <v>-5.1942312781710243E-2</v>
      </c>
      <c r="V728" s="103">
        <f t="shared" si="80"/>
        <v>219.15409916100907</v>
      </c>
      <c r="W728" s="105">
        <f t="shared" si="81"/>
        <v>322.81739964075678</v>
      </c>
    </row>
    <row r="729" spans="17:23" x14ac:dyDescent="0.2">
      <c r="Q729" s="65" t="str">
        <f t="shared" si="82"/>
        <v/>
      </c>
      <c r="R729" s="99">
        <f t="shared" si="84"/>
        <v>362</v>
      </c>
      <c r="S729" s="102">
        <f t="shared" si="78"/>
        <v>0.98337684012753734</v>
      </c>
      <c r="T729" s="103">
        <f t="shared" si="79"/>
        <v>1.0308650147891383</v>
      </c>
      <c r="U729" s="104">
        <f t="shared" si="83"/>
        <v>-4.7488174661600935E-2</v>
      </c>
      <c r="V729" s="103">
        <f t="shared" si="80"/>
        <v>225.68659563781694</v>
      </c>
      <c r="W729" s="105">
        <f t="shared" si="81"/>
        <v>328.91277419950347</v>
      </c>
    </row>
    <row r="730" spans="17:23" x14ac:dyDescent="0.2">
      <c r="Q730" s="65" t="str">
        <f t="shared" si="82"/>
        <v/>
      </c>
      <c r="R730" s="99">
        <f t="shared" si="84"/>
        <v>362.5</v>
      </c>
      <c r="S730" s="102">
        <f t="shared" si="78"/>
        <v>0.98336199981940575</v>
      </c>
      <c r="T730" s="103">
        <f t="shared" si="79"/>
        <v>1.0260908948137304</v>
      </c>
      <c r="U730" s="104">
        <f t="shared" si="83"/>
        <v>-4.272889499432464E-2</v>
      </c>
      <c r="V730" s="103">
        <f t="shared" si="80"/>
        <v>232.21909211463935</v>
      </c>
      <c r="W730" s="105">
        <f t="shared" si="81"/>
        <v>335.00814875825017</v>
      </c>
    </row>
    <row r="731" spans="17:23" x14ac:dyDescent="0.2">
      <c r="Q731" s="65" t="str">
        <f t="shared" si="82"/>
        <v/>
      </c>
      <c r="R731" s="99">
        <f t="shared" si="84"/>
        <v>363</v>
      </c>
      <c r="S731" s="102">
        <f t="shared" si="78"/>
        <v>0.98334839033137678</v>
      </c>
      <c r="T731" s="103">
        <f t="shared" si="79"/>
        <v>1.0211082809113181</v>
      </c>
      <c r="U731" s="104">
        <f t="shared" si="83"/>
        <v>-3.7759890579941335E-2</v>
      </c>
      <c r="V731" s="103">
        <f t="shared" si="80"/>
        <v>238.75158859144722</v>
      </c>
      <c r="W731" s="105">
        <f t="shared" si="81"/>
        <v>341.10352331701142</v>
      </c>
    </row>
    <row r="732" spans="17:23" x14ac:dyDescent="0.2">
      <c r="Q732" s="65" t="str">
        <f t="shared" si="82"/>
        <v/>
      </c>
      <c r="R732" s="99">
        <f t="shared" si="84"/>
        <v>363.5</v>
      </c>
      <c r="S732" s="102">
        <f t="shared" si="78"/>
        <v>0.98333601267023207</v>
      </c>
      <c r="T732" s="103">
        <f t="shared" si="79"/>
        <v>1.0160089547634796</v>
      </c>
      <c r="U732" s="104">
        <f t="shared" si="83"/>
        <v>-3.2672942093247559E-2</v>
      </c>
      <c r="V732" s="103">
        <f t="shared" si="80"/>
        <v>245.28408506826963</v>
      </c>
      <c r="W732" s="105">
        <f t="shared" si="81"/>
        <v>347.19889787575812</v>
      </c>
    </row>
    <row r="733" spans="17:23" x14ac:dyDescent="0.2">
      <c r="Q733" s="65" t="str">
        <f t="shared" si="82"/>
        <v/>
      </c>
      <c r="R733" s="99">
        <f t="shared" si="84"/>
        <v>364</v>
      </c>
      <c r="S733" s="102">
        <f t="shared" si="78"/>
        <v>0.98332486775162697</v>
      </c>
      <c r="T733" s="103">
        <f t="shared" si="79"/>
        <v>1.0108788348565929</v>
      </c>
      <c r="U733" s="104">
        <f t="shared" si="83"/>
        <v>-2.7553967104965937E-2</v>
      </c>
      <c r="V733" s="103">
        <f t="shared" si="80"/>
        <v>251.8165815450775</v>
      </c>
      <c r="W733" s="105">
        <f t="shared" si="81"/>
        <v>353.29427243450482</v>
      </c>
    </row>
    <row r="734" spans="17:23" x14ac:dyDescent="0.2">
      <c r="Q734" s="65" t="str">
        <f t="shared" si="82"/>
        <v/>
      </c>
      <c r="R734" s="99">
        <f t="shared" si="84"/>
        <v>364.5</v>
      </c>
      <c r="S734" s="102">
        <f t="shared" si="78"/>
        <v>0.98331495640002287</v>
      </c>
      <c r="T734" s="103">
        <f t="shared" si="79"/>
        <v>1.0057961505579598</v>
      </c>
      <c r="U734" s="104">
        <f t="shared" si="83"/>
        <v>-2.2481194157936923E-2</v>
      </c>
      <c r="V734" s="103">
        <f t="shared" si="80"/>
        <v>258.34907802189991</v>
      </c>
      <c r="W734" s="105">
        <f t="shared" si="81"/>
        <v>359.38964699326607</v>
      </c>
    </row>
    <row r="735" spans="17:23" x14ac:dyDescent="0.2">
      <c r="Q735" s="65" t="str">
        <f t="shared" si="82"/>
        <v/>
      </c>
      <c r="R735" s="99">
        <f t="shared" si="84"/>
        <v>365</v>
      </c>
      <c r="S735" s="102">
        <f t="shared" si="78"/>
        <v>0.98330627934862636</v>
      </c>
      <c r="T735" s="103">
        <f t="shared" si="79"/>
        <v>1.0008300681948961</v>
      </c>
      <c r="U735" s="104">
        <f t="shared" si="83"/>
        <v>-1.7523788846269706E-2</v>
      </c>
      <c r="V735" s="103">
        <f t="shared" si="80"/>
        <v>264.88157449870778</v>
      </c>
      <c r="W735" s="105">
        <f t="shared" si="81"/>
        <v>5.4850215520127676</v>
      </c>
    </row>
    <row r="736" spans="17:23" x14ac:dyDescent="0.2">
      <c r="Q736" s="65" t="str">
        <f t="shared" si="82"/>
        <v/>
      </c>
      <c r="R736" s="99">
        <f t="shared" si="84"/>
        <v>365.5</v>
      </c>
      <c r="S736" s="102">
        <f t="shared" si="78"/>
        <v>0.98329883723933487</v>
      </c>
      <c r="T736" s="103">
        <f t="shared" si="79"/>
        <v>0.9960397989983012</v>
      </c>
      <c r="U736" s="104">
        <f t="shared" si="83"/>
        <v>-1.2740961758966329E-2</v>
      </c>
      <c r="V736" s="103">
        <f t="shared" si="80"/>
        <v>271.41407097553019</v>
      </c>
      <c r="W736" s="105">
        <f t="shared" si="81"/>
        <v>11.580396110759466</v>
      </c>
    </row>
    <row r="737" spans="17:23" x14ac:dyDescent="0.2">
      <c r="Q737" s="65" t="str">
        <f>IF(AND(T737&lt;T736,T737&lt;T746),"Perigee",IF(AND(T737&gt;T736,T737&gt;T746),"Apogee",""))</f>
        <v/>
      </c>
      <c r="R737" s="100">
        <f t="shared" si="84"/>
        <v>366</v>
      </c>
      <c r="S737" s="89">
        <f t="shared" si="78"/>
        <v>0.98329263062268923</v>
      </c>
      <c r="T737" s="90">
        <f t="shared" si="79"/>
        <v>0.99147419692686545</v>
      </c>
      <c r="U737" s="91">
        <f t="shared" si="83"/>
        <v>-8.1815663041762132E-3</v>
      </c>
      <c r="V737" s="90">
        <f t="shared" si="80"/>
        <v>277.94656745233806</v>
      </c>
      <c r="W737" s="106">
        <f t="shared" si="81"/>
        <v>17.675770669506164</v>
      </c>
    </row>
  </sheetData>
  <sheetProtection sheet="1" objects="1" scenarios="1"/>
  <mergeCells count="1">
    <mergeCell ref="S2:T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4744-21B3-1046-B26D-B52747C07285}">
  <sheetPr>
    <pageSetUpPr fitToPage="1"/>
  </sheetPr>
  <dimension ref="A2:FF151"/>
  <sheetViews>
    <sheetView showGridLines="0" zoomScaleNormal="100" workbookViewId="0">
      <selection activeCell="D9" sqref="D9"/>
    </sheetView>
  </sheetViews>
  <sheetFormatPr baseColWidth="10" defaultColWidth="7.6640625" defaultRowHeight="12" x14ac:dyDescent="0.15"/>
  <cols>
    <col min="1" max="1" width="10.83203125" style="20" customWidth="1"/>
    <col min="2" max="2" width="15.83203125" style="20" customWidth="1"/>
    <col min="3" max="3" width="14.33203125" style="20" customWidth="1"/>
    <col min="4" max="4" width="14.33203125" style="21" customWidth="1"/>
    <col min="5" max="5" width="10.83203125" style="21" customWidth="1"/>
    <col min="6" max="6" width="10.83203125" style="20" customWidth="1"/>
    <col min="7" max="7" width="3.33203125" style="2" customWidth="1"/>
    <col min="8" max="8" width="10.83203125" style="20" customWidth="1"/>
    <col min="9" max="9" width="11.83203125" style="20" customWidth="1"/>
    <col min="10" max="10" width="15.83203125" style="21" customWidth="1"/>
    <col min="11" max="11" width="15.83203125" style="20" customWidth="1"/>
    <col min="12" max="14" width="14.33203125" style="20" customWidth="1"/>
    <col min="15" max="16" width="15.83203125" style="20" customWidth="1"/>
    <col min="17" max="17" width="7.6640625" style="20"/>
    <col min="18" max="28" width="8.33203125" style="20" customWidth="1"/>
    <col min="29" max="162" width="7.6640625" style="20"/>
    <col min="163" max="16384" width="7.6640625" style="1"/>
  </cols>
  <sheetData>
    <row r="2" spans="1:162" s="3" customFormat="1" ht="16" customHeight="1" x14ac:dyDescent="0.2">
      <c r="A2" s="16"/>
      <c r="B2" s="40"/>
      <c r="C2" s="41" t="s">
        <v>35</v>
      </c>
      <c r="D2" s="17"/>
      <c r="E2" s="17"/>
      <c r="F2" s="16"/>
      <c r="G2" s="32"/>
      <c r="H2" s="16"/>
      <c r="I2" s="16" t="s">
        <v>40</v>
      </c>
      <c r="J2" s="17"/>
      <c r="K2" s="16"/>
      <c r="L2" s="16"/>
      <c r="M2" s="16"/>
      <c r="N2" s="16" t="s">
        <v>51</v>
      </c>
      <c r="O2" s="16"/>
      <c r="P2" s="16"/>
      <c r="Q2" s="16"/>
      <c r="R2" s="16"/>
      <c r="S2" s="16"/>
      <c r="T2" s="16" t="s">
        <v>66</v>
      </c>
      <c r="U2" s="16">
        <f>PI()/180</f>
        <v>1.7453292519943295E-2</v>
      </c>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row>
    <row r="3" spans="1:162" s="3" customFormat="1" ht="16" customHeight="1" x14ac:dyDescent="0.2">
      <c r="A3" s="16"/>
      <c r="B3" s="42" t="s">
        <v>9</v>
      </c>
      <c r="C3" s="43">
        <v>32417</v>
      </c>
      <c r="D3" s="17"/>
      <c r="E3" s="17"/>
      <c r="F3" s="16"/>
      <c r="G3" s="32"/>
      <c r="H3" s="16"/>
      <c r="I3" s="16"/>
      <c r="J3" s="17"/>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row>
    <row r="4" spans="1:162" s="3" customFormat="1" ht="16" customHeight="1" x14ac:dyDescent="0.2">
      <c r="A4" s="16"/>
      <c r="B4" s="42" t="s">
        <v>10</v>
      </c>
      <c r="C4" s="44">
        <v>0.625</v>
      </c>
      <c r="D4" s="17"/>
      <c r="E4" s="17"/>
      <c r="F4" s="16"/>
      <c r="G4" s="32"/>
      <c r="H4" s="16"/>
      <c r="I4" s="16"/>
      <c r="J4" s="134" t="s">
        <v>37</v>
      </c>
      <c r="K4" s="136"/>
      <c r="L4" s="16"/>
      <c r="M4" s="16"/>
      <c r="N4" s="16"/>
      <c r="O4" s="134" t="s">
        <v>41</v>
      </c>
      <c r="P4" s="136"/>
      <c r="Q4" s="16"/>
      <c r="R4" s="134" t="s">
        <v>69</v>
      </c>
      <c r="S4" s="135"/>
      <c r="T4" s="135"/>
      <c r="U4" s="135"/>
      <c r="V4" s="135"/>
      <c r="W4" s="16"/>
      <c r="X4" s="134" t="s">
        <v>70</v>
      </c>
      <c r="Y4" s="135"/>
      <c r="Z4" s="135"/>
      <c r="AA4" s="135"/>
      <c r="AB4" s="135"/>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row>
    <row r="5" spans="1:162" s="3" customFormat="1" ht="16" customHeight="1" x14ac:dyDescent="0.2">
      <c r="A5" s="16"/>
      <c r="B5" s="42" t="s">
        <v>0</v>
      </c>
      <c r="C5" s="45">
        <f>YEAR(C3)</f>
        <v>1988</v>
      </c>
      <c r="D5" s="17"/>
      <c r="E5" s="17"/>
      <c r="F5" s="16"/>
      <c r="G5" s="32"/>
      <c r="H5" s="16"/>
      <c r="I5" s="16"/>
      <c r="J5" s="30" t="s">
        <v>38</v>
      </c>
      <c r="K5" s="31" t="s">
        <v>39</v>
      </c>
      <c r="L5" s="16"/>
      <c r="M5" s="16"/>
      <c r="N5" s="16"/>
      <c r="O5" s="30" t="s">
        <v>42</v>
      </c>
      <c r="P5" s="31" t="s">
        <v>43</v>
      </c>
      <c r="Q5" s="16"/>
      <c r="R5" s="117" t="s">
        <v>65</v>
      </c>
      <c r="S5" s="118" t="s">
        <v>64</v>
      </c>
      <c r="T5" s="118" t="s">
        <v>48</v>
      </c>
      <c r="U5" s="118" t="s">
        <v>50</v>
      </c>
      <c r="V5" s="119" t="s">
        <v>49</v>
      </c>
      <c r="W5" s="16"/>
      <c r="X5" s="120" t="s">
        <v>65</v>
      </c>
      <c r="Y5" s="121" t="s">
        <v>64</v>
      </c>
      <c r="Z5" s="118" t="s">
        <v>48</v>
      </c>
      <c r="AA5" s="118" t="s">
        <v>50</v>
      </c>
      <c r="AB5" s="119" t="s">
        <v>49</v>
      </c>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row>
    <row r="6" spans="1:162" s="3" customFormat="1" ht="16" customHeight="1" x14ac:dyDescent="0.2">
      <c r="A6" s="16"/>
      <c r="B6" s="42" t="s">
        <v>26</v>
      </c>
      <c r="C6" s="46" t="str">
        <f>IF(OR(MOD(C5,400)=0,AND(MOD(C5,4)=0,MOD(C5,100)&lt;&gt;0)),"Y", "N")</f>
        <v>Y</v>
      </c>
      <c r="D6" s="17"/>
      <c r="E6" s="17"/>
      <c r="F6" s="16"/>
      <c r="G6" s="32"/>
      <c r="H6" s="16"/>
      <c r="I6" s="29" t="s">
        <v>27</v>
      </c>
      <c r="J6" s="48">
        <f>ROUND(0.99997*(YEAR($C$3)+($C$8/IF($C$5="N",365.25,366)-2000.01)),0)</f>
        <v>-12</v>
      </c>
      <c r="K6" s="49">
        <f>J6+0.5</f>
        <v>-11.5</v>
      </c>
      <c r="L6" s="16"/>
      <c r="M6" s="16"/>
      <c r="N6" s="50" t="s">
        <v>27</v>
      </c>
      <c r="O6" s="62">
        <f>INT((C5+(C10/C7)-1999.97)*13.2555)</f>
        <v>-149</v>
      </c>
      <c r="P6" s="63">
        <f>O6+0.5</f>
        <v>-148.5</v>
      </c>
      <c r="Q6" s="16"/>
      <c r="R6" s="111">
        <f t="shared" ref="R6:R37" si="0">S6*SIN($U$2*(T6*$O$8+U6*$O$10+V6*$O$9))</f>
        <v>1.0213984108211063</v>
      </c>
      <c r="S6" s="112">
        <v>-1.6769000000000001</v>
      </c>
      <c r="T6" s="113">
        <v>2</v>
      </c>
      <c r="U6" s="113">
        <v>0</v>
      </c>
      <c r="V6" s="57">
        <v>0</v>
      </c>
      <c r="W6" s="16"/>
      <c r="X6" s="111">
        <f>Y6*SIN($U$2*(Z6*$P$8+AA6*$P$10+AB6*$P$9))</f>
        <v>-0.38639192369742487</v>
      </c>
      <c r="Y6" s="112">
        <v>0.43919999999999998</v>
      </c>
      <c r="Z6" s="113">
        <v>2</v>
      </c>
      <c r="AA6" s="113">
        <v>0</v>
      </c>
      <c r="AB6" s="57">
        <v>0</v>
      </c>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row>
    <row r="7" spans="1:162" s="3" customFormat="1" ht="16" customHeight="1" x14ac:dyDescent="0.2">
      <c r="A7" s="16"/>
      <c r="B7" s="42" t="s">
        <v>44</v>
      </c>
      <c r="C7" s="46">
        <f>IF(C6="N",365.242,366)</f>
        <v>366</v>
      </c>
      <c r="D7" s="17"/>
      <c r="E7" s="17"/>
      <c r="F7" s="16"/>
      <c r="G7" s="32"/>
      <c r="H7" s="16"/>
      <c r="I7" s="22" t="s">
        <v>28</v>
      </c>
      <c r="J7" s="37">
        <f>2451547.507+365.2596358*J6+0.0000000158*POWER(J6,2)</f>
        <v>2447164.3913726755</v>
      </c>
      <c r="K7" s="37">
        <f>2451547.507+365.2596358*K6+0.0000000158*POWER(K6,2)</f>
        <v>2447347.0211903895</v>
      </c>
      <c r="L7" s="16"/>
      <c r="M7" s="16"/>
      <c r="N7" s="60" t="s">
        <v>47</v>
      </c>
      <c r="O7" s="61">
        <f>O6/1325.55</f>
        <v>-0.11240617102334881</v>
      </c>
      <c r="P7" s="60">
        <f>P6/1325.55</f>
        <v>-0.11202896910716306</v>
      </c>
      <c r="Q7" s="16"/>
      <c r="R7" s="111">
        <f t="shared" si="0"/>
        <v>-0.44336434539776476</v>
      </c>
      <c r="S7" s="112">
        <v>0.45889999999999997</v>
      </c>
      <c r="T7" s="113">
        <v>4</v>
      </c>
      <c r="U7" s="113">
        <v>0</v>
      </c>
      <c r="V7" s="57">
        <v>0</v>
      </c>
      <c r="W7" s="16"/>
      <c r="X7" s="111">
        <f>Y7*SIN($U$2*(Z7*$P$8+AA7*$P$10+AB7*$P$9))</f>
        <v>-5.7216642068745494E-2</v>
      </c>
      <c r="Y7" s="112">
        <v>6.8400000000000002E-2</v>
      </c>
      <c r="Z7" s="113">
        <v>4</v>
      </c>
      <c r="AA7" s="113">
        <v>0</v>
      </c>
      <c r="AB7" s="57">
        <v>0</v>
      </c>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row>
    <row r="8" spans="1:162" s="3" customFormat="1" ht="16" customHeight="1" x14ac:dyDescent="0.2">
      <c r="A8" s="16"/>
      <c r="B8" s="42" t="s">
        <v>1</v>
      </c>
      <c r="C8" s="45">
        <f>MONTH(C3)</f>
        <v>10</v>
      </c>
      <c r="D8" s="17"/>
      <c r="E8" s="17"/>
      <c r="F8" s="16"/>
      <c r="G8" s="32"/>
      <c r="H8" s="16"/>
      <c r="I8" s="23" t="s">
        <v>36</v>
      </c>
      <c r="J8" s="35">
        <f t="shared" ref="J8:K8" si="1">IF(J7-INT(J7)&gt;= 0.5,INT(J7+1),INT(J7))</f>
        <v>2447164</v>
      </c>
      <c r="K8" s="36">
        <f t="shared" si="1"/>
        <v>2447347</v>
      </c>
      <c r="L8" s="16"/>
      <c r="M8" s="16"/>
      <c r="N8" s="60" t="s">
        <v>48</v>
      </c>
      <c r="O8" s="61">
        <f>MOD(171.9179+335.9106046*O6-0.0010025*POWER(O7,2)-0.00001156*POWER(O7,3)+0.000000055*POWER(O7,4),360)</f>
        <v>161.23780194969004</v>
      </c>
      <c r="P8" s="60">
        <f>MOD(171.9179+335.9106046*P6-0.0010025*POWER(P7,2)-0.00001156*POWER(P7,3)+0.000000055*POWER(P7,4),360)</f>
        <v>329.19310433439387</v>
      </c>
      <c r="Q8" s="16"/>
      <c r="R8" s="111">
        <f t="shared" si="0"/>
        <v>0.1713811743389636</v>
      </c>
      <c r="S8" s="112">
        <v>-0.18559999999999999</v>
      </c>
      <c r="T8" s="113">
        <v>6</v>
      </c>
      <c r="U8" s="113">
        <v>0</v>
      </c>
      <c r="V8" s="57">
        <v>0</v>
      </c>
      <c r="W8" s="16"/>
      <c r="X8" s="111">
        <f t="shared" ref="X8:X37" si="2">Y8*SIN($U$2*(Z8*$P$8+AA8*$P$10+AB8*$P$9))</f>
        <v>-4.5476799475678023E-2</v>
      </c>
      <c r="Y8" s="112">
        <f>0.0456-0.00011*$O$7</f>
        <v>4.5612364678812571E-2</v>
      </c>
      <c r="Z8" s="113">
        <v>0</v>
      </c>
      <c r="AA8" s="113">
        <v>0</v>
      </c>
      <c r="AB8" s="57">
        <v>1</v>
      </c>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row>
    <row r="9" spans="1:162" s="3" customFormat="1" ht="16" customHeight="1" x14ac:dyDescent="0.2">
      <c r="A9" s="16"/>
      <c r="B9" s="42" t="s">
        <v>2</v>
      </c>
      <c r="C9" s="46">
        <f>DAY(C3)</f>
        <v>1</v>
      </c>
      <c r="D9" s="17"/>
      <c r="E9" s="17"/>
      <c r="F9" s="16"/>
      <c r="G9" s="32"/>
      <c r="H9" s="16"/>
      <c r="I9" s="23" t="s">
        <v>0</v>
      </c>
      <c r="J9" s="33">
        <f t="shared" ref="J9:K9" si="3">INT(J16/1461)-4716+INT((12+2-J10)/12)</f>
        <v>1988</v>
      </c>
      <c r="K9" s="34">
        <f t="shared" si="3"/>
        <v>1988</v>
      </c>
      <c r="L9" s="16"/>
      <c r="M9" s="16"/>
      <c r="N9" s="60" t="s">
        <v>49</v>
      </c>
      <c r="O9" s="61">
        <f>MOD(347.3477+27.1577721*O6-0.0008323*POWER(O7,2)-0.000001*POWER(O7,3),360)</f>
        <v>260.83964658518698</v>
      </c>
      <c r="P9" s="60">
        <f>MOD(347.3477+27.1577721*P6-0.0008323*POWER(P7,2)-0.000001*POWER(P7,3),360)</f>
        <v>274.41853270563342</v>
      </c>
      <c r="Q9" s="16"/>
      <c r="R9" s="111">
        <f t="shared" si="0"/>
        <v>-4.1527073172952046E-2</v>
      </c>
      <c r="S9" s="112">
        <v>8.3299999999999999E-2</v>
      </c>
      <c r="T9" s="113">
        <v>8</v>
      </c>
      <c r="U9" s="113">
        <v>0</v>
      </c>
      <c r="V9" s="57">
        <v>0</v>
      </c>
      <c r="W9" s="16"/>
      <c r="X9" s="111">
        <f t="shared" si="2"/>
        <v>1.7310045564176622E-2</v>
      </c>
      <c r="Y9" s="112">
        <f>0.0426-0.00011*$O$7</f>
        <v>4.2612364678812568E-2</v>
      </c>
      <c r="Z9" s="113">
        <v>2</v>
      </c>
      <c r="AA9" s="113">
        <v>0</v>
      </c>
      <c r="AB9" s="57">
        <v>-1</v>
      </c>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row>
    <row r="10" spans="1:162" s="3" customFormat="1" ht="16" customHeight="1" x14ac:dyDescent="0.2">
      <c r="A10" s="16"/>
      <c r="B10" s="42" t="s">
        <v>25</v>
      </c>
      <c r="C10" s="45">
        <f>INT(275*C8/9)-IF(C6="Y",1,2)*INT((C8+9)/12)+C9-30</f>
        <v>275</v>
      </c>
      <c r="D10" s="17"/>
      <c r="E10" s="17"/>
      <c r="F10" s="16"/>
      <c r="G10" s="32"/>
      <c r="H10" s="16"/>
      <c r="I10" s="23" t="s">
        <v>1</v>
      </c>
      <c r="J10" s="33">
        <f t="shared" ref="J10:K10" si="4">MOD(INT((J18/J28)+J29),J30)+1</f>
        <v>1</v>
      </c>
      <c r="K10" s="34">
        <f t="shared" si="4"/>
        <v>7</v>
      </c>
      <c r="L10" s="16"/>
      <c r="M10" s="16"/>
      <c r="N10" s="60" t="s">
        <v>50</v>
      </c>
      <c r="O10" s="61">
        <f>MOD(316.6109+364.5287911*O6-0.0125131*POWER(O7,2)-0.0000148*POWER(O7,3),360)</f>
        <v>1.8208680161624216</v>
      </c>
      <c r="P10" s="60">
        <f>MOD(316.6109+364.5287911*P6-0.0125131*POWER(P7,2)-0.0000148*POWER(P7,3),360)</f>
        <v>184.08526462527516</v>
      </c>
      <c r="Q10" s="16"/>
      <c r="R10" s="111">
        <f t="shared" si="0"/>
        <v>-6.8207826277847328E-2</v>
      </c>
      <c r="S10" s="112">
        <f>-0.0773+0.0019*$O$7</f>
        <v>-7.7513571724944358E-2</v>
      </c>
      <c r="T10" s="113">
        <v>2</v>
      </c>
      <c r="U10" s="113">
        <v>0</v>
      </c>
      <c r="V10" s="57">
        <v>-1</v>
      </c>
      <c r="W10" s="16"/>
      <c r="X10" s="111">
        <f t="shared" si="2"/>
        <v>3.0129400136337746E-3</v>
      </c>
      <c r="Y10" s="112">
        <v>2.12E-2</v>
      </c>
      <c r="Z10" s="113">
        <v>0</v>
      </c>
      <c r="AA10" s="113">
        <v>2</v>
      </c>
      <c r="AB10" s="57">
        <v>0</v>
      </c>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row>
    <row r="11" spans="1:162" s="3" customFormat="1" ht="16" customHeight="1" x14ac:dyDescent="0.2">
      <c r="A11" s="16"/>
      <c r="B11" s="42" t="s">
        <v>28</v>
      </c>
      <c r="C11" s="47">
        <f>367*C5-INT(7/4*C5)-INT(3*(INT((C5-8/7)/100)+1)/4)+1721059.5-1+C10+(3600*HOUR(C4)+60*MINUTE(C4)+SECOND(C4))/(24*3600)</f>
        <v>2447436.125</v>
      </c>
      <c r="D11" s="16"/>
      <c r="E11" s="16"/>
      <c r="F11" s="16"/>
      <c r="G11" s="32"/>
      <c r="H11" s="16"/>
      <c r="I11" s="23" t="s">
        <v>33</v>
      </c>
      <c r="J11" s="33">
        <f t="shared" ref="J11:K11" si="5">INT(MOD(J18,J28)/J26)+1</f>
        <v>3</v>
      </c>
      <c r="K11" s="34">
        <f t="shared" si="5"/>
        <v>4</v>
      </c>
      <c r="L11" s="16"/>
      <c r="M11" s="16"/>
      <c r="N11" s="60" t="s">
        <v>28</v>
      </c>
      <c r="O11" s="53">
        <f>2451534.6698+27.55454988*O6-0.0006886*POWER(O7,2)-0.000001098*POWER(O7,3)+0.0000000052*POWER(O7,4)</f>
        <v>2447429.0418591807</v>
      </c>
      <c r="P11" s="53">
        <f>2451534.6698+27.55454988*P6-0.0006886*POWER(P7,2)-0.000001098*POWER(P7,3)+0.0000000052*POWER(P7,4)</f>
        <v>2447442.819134179</v>
      </c>
      <c r="Q11" s="16"/>
      <c r="R11" s="111">
        <f t="shared" si="0"/>
        <v>-4.9574208806099751E-2</v>
      </c>
      <c r="S11" s="112">
        <f>0.0502-0.00013*$O$7</f>
        <v>5.0214612802233036E-2</v>
      </c>
      <c r="T11" s="113">
        <v>0</v>
      </c>
      <c r="U11" s="113">
        <v>0</v>
      </c>
      <c r="V11" s="57">
        <v>1</v>
      </c>
      <c r="W11" s="16"/>
      <c r="X11" s="111">
        <f t="shared" si="2"/>
        <v>9.6795639126147203E-3</v>
      </c>
      <c r="Y11" s="112">
        <v>-1.89E-2</v>
      </c>
      <c r="Z11" s="113">
        <v>1</v>
      </c>
      <c r="AA11" s="113">
        <v>0</v>
      </c>
      <c r="AB11" s="57">
        <v>0</v>
      </c>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row>
    <row r="12" spans="1:162" s="3" customFormat="1" ht="16" customHeight="1" x14ac:dyDescent="0.2">
      <c r="A12" s="16"/>
      <c r="B12" s="16"/>
      <c r="C12" s="16"/>
      <c r="D12" s="16"/>
      <c r="E12" s="16"/>
      <c r="F12" s="16"/>
      <c r="G12" s="32"/>
      <c r="H12" s="16"/>
      <c r="I12" s="23" t="s">
        <v>3</v>
      </c>
      <c r="J12" s="33">
        <f t="shared" ref="J12:K12" si="6">INT(J31*24)</f>
        <v>21</v>
      </c>
      <c r="K12" s="34">
        <f t="shared" si="6"/>
        <v>12</v>
      </c>
      <c r="L12" s="16"/>
      <c r="M12" s="16"/>
      <c r="N12" s="60" t="s">
        <v>67</v>
      </c>
      <c r="O12" s="53">
        <f>O11+R66</f>
        <v>2447429.0491420683</v>
      </c>
      <c r="P12" s="53">
        <f>P11+X38</f>
        <v>2447442.3543020934</v>
      </c>
      <c r="Q12" s="110" t="s">
        <v>68</v>
      </c>
      <c r="R12" s="111">
        <f t="shared" si="0"/>
        <v>-6.1012855625725629E-3</v>
      </c>
      <c r="S12" s="112">
        <v>-4.5999999999999999E-2</v>
      </c>
      <c r="T12" s="113">
        <v>10</v>
      </c>
      <c r="U12" s="113">
        <v>0</v>
      </c>
      <c r="V12" s="57">
        <v>0</v>
      </c>
      <c r="W12" s="110" t="s">
        <v>68</v>
      </c>
      <c r="X12" s="111">
        <f t="shared" si="2"/>
        <v>1.2153225789621541E-3</v>
      </c>
      <c r="Y12" s="112">
        <v>1.44E-2</v>
      </c>
      <c r="Z12" s="113">
        <v>6</v>
      </c>
      <c r="AA12" s="113">
        <v>0</v>
      </c>
      <c r="AB12" s="57">
        <v>0</v>
      </c>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row>
    <row r="13" spans="1:162" s="3" customFormat="1" ht="16" customHeight="1" x14ac:dyDescent="0.2">
      <c r="A13" s="16"/>
      <c r="B13" s="16"/>
      <c r="C13" s="16"/>
      <c r="D13" s="16"/>
      <c r="E13" s="16"/>
      <c r="F13" s="16"/>
      <c r="G13" s="32"/>
      <c r="H13" s="16"/>
      <c r="I13" s="23" t="s">
        <v>32</v>
      </c>
      <c r="J13" s="33">
        <f t="shared" ref="J13:K13" si="7">INT((3600*24*J31-3600*J12)/60)</f>
        <v>23</v>
      </c>
      <c r="K13" s="34">
        <f t="shared" si="7"/>
        <v>30</v>
      </c>
      <c r="L13" s="16"/>
      <c r="M13" s="16"/>
      <c r="N13" s="51" t="s">
        <v>36</v>
      </c>
      <c r="O13" s="52">
        <f>IF(O12-INT(O12)&gt;= 0.5,INT(O12+1),INT(O12))</f>
        <v>2447429</v>
      </c>
      <c r="P13" s="53">
        <f>IF(P12-INT(P12)&gt;= 0.5,INT(P12+1),INT(P12))</f>
        <v>2447442</v>
      </c>
      <c r="Q13" s="16"/>
      <c r="R13" s="111">
        <f t="shared" si="0"/>
        <v>1.7244369166385241E-2</v>
      </c>
      <c r="S13" s="112">
        <f>0.0422-0.00011*$O$7</f>
        <v>4.2212364678812571E-2</v>
      </c>
      <c r="T13" s="113">
        <v>4</v>
      </c>
      <c r="U13" s="113">
        <v>0</v>
      </c>
      <c r="V13" s="57">
        <v>-1</v>
      </c>
      <c r="W13" s="16"/>
      <c r="X13" s="111">
        <f t="shared" si="2"/>
        <v>-6.9018439722838979E-3</v>
      </c>
      <c r="Y13" s="112">
        <v>1.1299999999999999E-2</v>
      </c>
      <c r="Z13" s="113">
        <v>4</v>
      </c>
      <c r="AA13" s="113">
        <v>0</v>
      </c>
      <c r="AB13" s="57">
        <v>-1</v>
      </c>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row>
    <row r="14" spans="1:162" s="3" customFormat="1" ht="16" customHeight="1" x14ac:dyDescent="0.2">
      <c r="A14" s="16"/>
      <c r="B14" s="16"/>
      <c r="C14" s="16"/>
      <c r="D14" s="16"/>
      <c r="E14" s="16"/>
      <c r="F14" s="16"/>
      <c r="G14" s="32"/>
      <c r="H14" s="16"/>
      <c r="I14" s="23" t="s">
        <v>31</v>
      </c>
      <c r="J14" s="33">
        <f t="shared" ref="J14:K14" si="8">INT(MOD(J31*3600*24,60))</f>
        <v>34</v>
      </c>
      <c r="K14" s="34">
        <f t="shared" si="8"/>
        <v>30</v>
      </c>
      <c r="L14" s="16"/>
      <c r="M14" s="16"/>
      <c r="N14" s="51" t="s">
        <v>0</v>
      </c>
      <c r="O14" s="54">
        <f t="shared" ref="O14:P14" si="9">INT(O21/1461)-4716+INT((12+2-O15)/12)</f>
        <v>1988</v>
      </c>
      <c r="P14" s="55">
        <f t="shared" si="9"/>
        <v>1988</v>
      </c>
      <c r="Q14" s="16"/>
      <c r="R14" s="111">
        <f t="shared" si="0"/>
        <v>5.9383247414265435E-3</v>
      </c>
      <c r="S14" s="112">
        <v>-2.5600000000000001E-2</v>
      </c>
      <c r="T14" s="113">
        <v>6</v>
      </c>
      <c r="U14" s="113">
        <v>0</v>
      </c>
      <c r="V14" s="57">
        <v>-1</v>
      </c>
      <c r="W14" s="16"/>
      <c r="X14" s="111">
        <f t="shared" si="2"/>
        <v>-3.7753569458026377E-3</v>
      </c>
      <c r="Y14" s="112">
        <v>4.7000000000000002E-3</v>
      </c>
      <c r="Z14" s="113">
        <v>2</v>
      </c>
      <c r="AA14" s="113">
        <v>2</v>
      </c>
      <c r="AB14" s="57">
        <v>0</v>
      </c>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row>
    <row r="15" spans="1:162" s="3" customFormat="1" ht="16" customHeight="1" x14ac:dyDescent="0.2">
      <c r="A15" s="16"/>
      <c r="B15" s="16"/>
      <c r="C15" s="16"/>
      <c r="D15" s="16"/>
      <c r="E15" s="16"/>
      <c r="F15" s="16"/>
      <c r="G15" s="32"/>
      <c r="H15" s="16"/>
      <c r="I15" s="23" t="s">
        <v>7</v>
      </c>
      <c r="J15" s="27">
        <f t="shared" ref="J15:K15" si="10">INT(J8+J20+(INT(INT((4*J8+J21)/146097)*3)/4)+J22)</f>
        <v>2448578</v>
      </c>
      <c r="K15" s="24">
        <f t="shared" si="10"/>
        <v>2448761</v>
      </c>
      <c r="L15" s="16"/>
      <c r="M15" s="16"/>
      <c r="N15" s="51" t="s">
        <v>1</v>
      </c>
      <c r="O15" s="54">
        <f t="shared" ref="O15:P15" si="11">MOD(INT((O23/O33)+O34),O35)+1</f>
        <v>9</v>
      </c>
      <c r="P15" s="55">
        <f t="shared" si="11"/>
        <v>10</v>
      </c>
      <c r="Q15" s="16"/>
      <c r="R15" s="111">
        <f t="shared" si="0"/>
        <v>1.7935447169487313E-2</v>
      </c>
      <c r="S15" s="112">
        <v>2.53E-2</v>
      </c>
      <c r="T15" s="113">
        <v>12</v>
      </c>
      <c r="U15" s="113">
        <v>0</v>
      </c>
      <c r="V15" s="57">
        <v>0</v>
      </c>
      <c r="W15" s="16"/>
      <c r="X15" s="111">
        <f t="shared" si="2"/>
        <v>-3.2248873772733012E-3</v>
      </c>
      <c r="Y15" s="112">
        <v>3.5999999999999999E-3</v>
      </c>
      <c r="Z15" s="113">
        <v>1</v>
      </c>
      <c r="AA15" s="113">
        <v>0</v>
      </c>
      <c r="AB15" s="57">
        <v>1</v>
      </c>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row>
    <row r="16" spans="1:162" s="3" customFormat="1" ht="16" customHeight="1" x14ac:dyDescent="0.2">
      <c r="A16" s="16"/>
      <c r="B16" s="16"/>
      <c r="C16" s="16"/>
      <c r="D16" s="19" t="s">
        <v>9</v>
      </c>
      <c r="E16" s="19" t="s">
        <v>10</v>
      </c>
      <c r="F16" s="16"/>
      <c r="G16" s="32"/>
      <c r="H16" s="16"/>
      <c r="I16" s="23" t="s">
        <v>6</v>
      </c>
      <c r="J16" s="27">
        <f t="shared" ref="J16:K16" si="12">J23*J15+J24</f>
        <v>9794315</v>
      </c>
      <c r="K16" s="24">
        <f t="shared" si="12"/>
        <v>9795047</v>
      </c>
      <c r="L16" s="16"/>
      <c r="M16" s="16"/>
      <c r="N16" s="51" t="s">
        <v>33</v>
      </c>
      <c r="O16" s="54">
        <f t="shared" ref="O16:P16" si="13">INT(MOD(O23,O33)/O31)+1</f>
        <v>24</v>
      </c>
      <c r="P16" s="55">
        <f t="shared" si="13"/>
        <v>7</v>
      </c>
      <c r="Q16" s="16"/>
      <c r="R16" s="111">
        <f t="shared" si="0"/>
        <v>7.6228930221446459E-3</v>
      </c>
      <c r="S16" s="112">
        <v>2.3699999999999999E-2</v>
      </c>
      <c r="T16" s="113">
        <v>1</v>
      </c>
      <c r="U16" s="113">
        <v>0</v>
      </c>
      <c r="V16" s="57">
        <v>0</v>
      </c>
      <c r="W16" s="16"/>
      <c r="X16" s="111">
        <f t="shared" si="2"/>
        <v>3.2086171860271719E-3</v>
      </c>
      <c r="Y16" s="112">
        <v>3.5000000000000001E-3</v>
      </c>
      <c r="Z16" s="113">
        <v>8</v>
      </c>
      <c r="AA16" s="113">
        <v>0</v>
      </c>
      <c r="AB16" s="57">
        <v>0</v>
      </c>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row>
    <row r="17" spans="1:162" s="3" customFormat="1" ht="16" customHeight="1" x14ac:dyDescent="0.2">
      <c r="A17" s="16"/>
      <c r="B17" s="137" t="s">
        <v>37</v>
      </c>
      <c r="C17" s="18" t="s">
        <v>38</v>
      </c>
      <c r="D17" s="38">
        <f>DATE(J9,J10,J11)</f>
        <v>32145</v>
      </c>
      <c r="E17" s="39">
        <f>TIME(J12,J13,J14)</f>
        <v>0.89136574074074071</v>
      </c>
      <c r="F17" s="16"/>
      <c r="G17" s="32"/>
      <c r="H17" s="16"/>
      <c r="I17" s="23" t="s">
        <v>19</v>
      </c>
      <c r="J17" s="27">
        <f t="shared" ref="J17:K17" si="14">INT(MOD(J16,J25)/J23)</f>
        <v>308</v>
      </c>
      <c r="K17" s="24">
        <f t="shared" si="14"/>
        <v>125</v>
      </c>
      <c r="L17" s="16"/>
      <c r="M17" s="16"/>
      <c r="N17" s="51" t="s">
        <v>3</v>
      </c>
      <c r="O17" s="54">
        <f t="shared" ref="O17:P17" si="15">INT(O36*24)</f>
        <v>13</v>
      </c>
      <c r="P17" s="55">
        <f t="shared" si="15"/>
        <v>20</v>
      </c>
      <c r="Q17" s="16"/>
      <c r="R17" s="111">
        <f t="shared" si="0"/>
        <v>-1.2578588146561214E-2</v>
      </c>
      <c r="S17" s="112">
        <v>1.6199999999999999E-2</v>
      </c>
      <c r="T17" s="113">
        <v>8</v>
      </c>
      <c r="U17" s="113">
        <v>0</v>
      </c>
      <c r="V17" s="57">
        <v>-1</v>
      </c>
      <c r="W17" s="16"/>
      <c r="X17" s="111">
        <f t="shared" si="2"/>
        <v>-3.3556930995479353E-3</v>
      </c>
      <c r="Y17" s="112">
        <v>3.3999999999999998E-3</v>
      </c>
      <c r="Z17" s="113">
        <v>6</v>
      </c>
      <c r="AA17" s="113">
        <v>0</v>
      </c>
      <c r="AB17" s="57">
        <v>-1</v>
      </c>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row>
    <row r="18" spans="1:162" s="3" customFormat="1" ht="16" customHeight="1" x14ac:dyDescent="0.2">
      <c r="A18" s="16"/>
      <c r="B18" s="138"/>
      <c r="C18" s="18" t="s">
        <v>39</v>
      </c>
      <c r="D18" s="38">
        <f>DATE(K9,K10,K11)</f>
        <v>32328</v>
      </c>
      <c r="E18" s="39">
        <f>TIME(K12,K13,K14)</f>
        <v>0.52118055555555554</v>
      </c>
      <c r="F18" s="16"/>
      <c r="G18" s="32"/>
      <c r="H18" s="16"/>
      <c r="I18" s="23" t="s">
        <v>30</v>
      </c>
      <c r="J18" s="27">
        <f t="shared" ref="J18:K18" si="16">J26*J17+J27</f>
        <v>1542</v>
      </c>
      <c r="K18" s="24">
        <f t="shared" si="16"/>
        <v>627</v>
      </c>
      <c r="L18" s="16"/>
      <c r="M18" s="16"/>
      <c r="N18" s="51" t="s">
        <v>32</v>
      </c>
      <c r="O18" s="54">
        <f t="shared" ref="O18:P18" si="17">INT((3600*24*O36-3600*O17)/60)</f>
        <v>10</v>
      </c>
      <c r="P18" s="55">
        <f t="shared" si="17"/>
        <v>30</v>
      </c>
      <c r="Q18" s="16"/>
      <c r="R18" s="111">
        <f t="shared" si="0"/>
        <v>-1.4381527696200703E-2</v>
      </c>
      <c r="S18" s="112">
        <v>-1.4500000000000001E-2</v>
      </c>
      <c r="T18" s="113">
        <v>14</v>
      </c>
      <c r="U18" s="113">
        <v>0</v>
      </c>
      <c r="V18" s="57">
        <v>0</v>
      </c>
      <c r="W18" s="16"/>
      <c r="X18" s="111">
        <f t="shared" si="2"/>
        <v>3.1905548802358889E-3</v>
      </c>
      <c r="Y18" s="112">
        <v>-3.3999999999999998E-3</v>
      </c>
      <c r="Z18" s="113">
        <v>2</v>
      </c>
      <c r="AA18" s="113">
        <v>-2</v>
      </c>
      <c r="AB18" s="57">
        <v>0</v>
      </c>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row>
    <row r="19" spans="1:162" s="3" customFormat="1" ht="16" customHeight="1" x14ac:dyDescent="0.2">
      <c r="A19" s="16"/>
      <c r="B19" s="137" t="s">
        <v>41</v>
      </c>
      <c r="C19" s="18" t="s">
        <v>42</v>
      </c>
      <c r="D19" s="38">
        <f>DATE(O14,O15,O16)</f>
        <v>32410</v>
      </c>
      <c r="E19" s="39">
        <f>TIME(O17,O18,O19)</f>
        <v>0.54913194444444446</v>
      </c>
      <c r="F19" s="16"/>
      <c r="G19" s="32"/>
      <c r="H19" s="16"/>
      <c r="I19" s="23"/>
      <c r="J19" s="27"/>
      <c r="K19" s="24"/>
      <c r="L19" s="16"/>
      <c r="M19" s="16"/>
      <c r="N19" s="51" t="s">
        <v>31</v>
      </c>
      <c r="O19" s="54">
        <f t="shared" ref="O19:P19" si="18">INT(MOD(O36*3600*24,60))</f>
        <v>45</v>
      </c>
      <c r="P19" s="55">
        <f t="shared" si="18"/>
        <v>11</v>
      </c>
      <c r="Q19" s="16"/>
      <c r="R19" s="111">
        <f t="shared" si="0"/>
        <v>0</v>
      </c>
      <c r="S19" s="112">
        <v>1.29E-2</v>
      </c>
      <c r="T19" s="113">
        <v>0</v>
      </c>
      <c r="U19" s="113">
        <v>0</v>
      </c>
      <c r="V19" s="57">
        <v>0</v>
      </c>
      <c r="W19" s="16"/>
      <c r="X19" s="111">
        <f t="shared" si="2"/>
        <v>2.0731806355908313E-3</v>
      </c>
      <c r="Y19" s="112">
        <v>2.2000000000000001E-3</v>
      </c>
      <c r="Z19" s="113">
        <v>2</v>
      </c>
      <c r="AA19" s="113">
        <v>0</v>
      </c>
      <c r="AB19" s="57">
        <v>-2</v>
      </c>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row>
    <row r="20" spans="1:162" s="3" customFormat="1" ht="16" customHeight="1" x14ac:dyDescent="0.2">
      <c r="A20" s="16"/>
      <c r="B20" s="138"/>
      <c r="C20" s="18" t="s">
        <v>43</v>
      </c>
      <c r="D20" s="38">
        <f>DATE(P14,P15,P16)</f>
        <v>32423</v>
      </c>
      <c r="E20" s="39">
        <f>TIME(P17,P18,P19)</f>
        <v>0.8542939814814815</v>
      </c>
      <c r="F20" s="16"/>
      <c r="G20" s="32"/>
      <c r="H20" s="16"/>
      <c r="I20" s="23" t="s">
        <v>13</v>
      </c>
      <c r="J20" s="27">
        <v>1401</v>
      </c>
      <c r="K20" s="24">
        <v>1401</v>
      </c>
      <c r="L20" s="16"/>
      <c r="M20" s="16"/>
      <c r="N20" s="51" t="s">
        <v>7</v>
      </c>
      <c r="O20" s="56">
        <f t="shared" ref="O20:P20" si="19">INT(O13+O25+(INT(INT((4*O13+O26)/146097)*3)/4)+O27)</f>
        <v>2448843</v>
      </c>
      <c r="P20" s="57">
        <f t="shared" si="19"/>
        <v>2448856</v>
      </c>
      <c r="Q20" s="16"/>
      <c r="R20" s="111">
        <f t="shared" si="0"/>
        <v>-9.3164319244124147E-3</v>
      </c>
      <c r="S20" s="112">
        <v>-1.12E-2</v>
      </c>
      <c r="T20" s="113">
        <v>3</v>
      </c>
      <c r="U20" s="113">
        <v>0</v>
      </c>
      <c r="V20" s="57">
        <v>0</v>
      </c>
      <c r="W20" s="16"/>
      <c r="X20" s="111">
        <f t="shared" si="2"/>
        <v>1.6984829973684891E-3</v>
      </c>
      <c r="Y20" s="112">
        <v>-1.6999999999999999E-3</v>
      </c>
      <c r="Z20" s="113">
        <v>3</v>
      </c>
      <c r="AA20" s="113">
        <v>0</v>
      </c>
      <c r="AB20" s="57">
        <v>0</v>
      </c>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row>
    <row r="21" spans="1:162" s="3" customFormat="1" ht="16" customHeight="1" x14ac:dyDescent="0.2">
      <c r="A21" s="16"/>
      <c r="B21" s="16"/>
      <c r="C21" s="16"/>
      <c r="D21" s="17"/>
      <c r="E21" s="17"/>
      <c r="F21" s="16"/>
      <c r="G21" s="32"/>
      <c r="H21" s="16"/>
      <c r="I21" s="23" t="s">
        <v>11</v>
      </c>
      <c r="J21" s="27">
        <v>274277</v>
      </c>
      <c r="K21" s="24">
        <v>274277</v>
      </c>
      <c r="L21" s="16"/>
      <c r="M21" s="16"/>
      <c r="N21" s="51" t="s">
        <v>6</v>
      </c>
      <c r="O21" s="56">
        <f t="shared" ref="O21:P21" si="20">O28*O20+O29</f>
        <v>9795375</v>
      </c>
      <c r="P21" s="57">
        <f t="shared" si="20"/>
        <v>9795427</v>
      </c>
      <c r="Q21" s="16"/>
      <c r="R21" s="111">
        <f t="shared" si="0"/>
        <v>1.0396251519668888E-2</v>
      </c>
      <c r="S21" s="112">
        <v>-1.04E-2</v>
      </c>
      <c r="T21" s="113">
        <v>10</v>
      </c>
      <c r="U21" s="113">
        <v>0</v>
      </c>
      <c r="V21" s="57">
        <v>-1</v>
      </c>
      <c r="W21" s="16"/>
      <c r="X21" s="111">
        <f t="shared" si="2"/>
        <v>-1.1776524594112262E-3</v>
      </c>
      <c r="Y21" s="112">
        <v>1.2999999999999999E-3</v>
      </c>
      <c r="Z21" s="113">
        <v>4</v>
      </c>
      <c r="AA21" s="113">
        <v>2</v>
      </c>
      <c r="AB21" s="57">
        <v>0</v>
      </c>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row>
    <row r="22" spans="1:162" s="3" customFormat="1" ht="16" customHeight="1" x14ac:dyDescent="0.2">
      <c r="A22" s="16"/>
      <c r="B22" s="16"/>
      <c r="C22" s="16"/>
      <c r="D22" s="17"/>
      <c r="E22" s="17"/>
      <c r="F22" s="16"/>
      <c r="G22" s="32"/>
      <c r="H22" s="16"/>
      <c r="I22" s="23" t="s">
        <v>12</v>
      </c>
      <c r="J22" s="27">
        <v>-38</v>
      </c>
      <c r="K22" s="24">
        <v>-38</v>
      </c>
      <c r="L22" s="16"/>
      <c r="M22" s="16"/>
      <c r="N22" s="51" t="s">
        <v>19</v>
      </c>
      <c r="O22" s="56">
        <f t="shared" ref="O22:P22" si="21">INT(MOD(O21,O30)/O28)</f>
        <v>207</v>
      </c>
      <c r="P22" s="57">
        <f t="shared" si="21"/>
        <v>220</v>
      </c>
      <c r="Q22" s="16"/>
      <c r="R22" s="111">
        <f t="shared" si="0"/>
        <v>7.4331280374245389E-3</v>
      </c>
      <c r="S22" s="112">
        <v>8.6E-3</v>
      </c>
      <c r="T22" s="113">
        <v>16</v>
      </c>
      <c r="U22" s="113">
        <v>0</v>
      </c>
      <c r="V22" s="57">
        <v>0</v>
      </c>
      <c r="W22" s="16"/>
      <c r="X22" s="111">
        <f t="shared" si="2"/>
        <v>-3.6041681381595328E-4</v>
      </c>
      <c r="Y22" s="112">
        <v>1.1000000000000001E-3</v>
      </c>
      <c r="Z22" s="113">
        <v>8</v>
      </c>
      <c r="AA22" s="113">
        <v>0</v>
      </c>
      <c r="AB22" s="57">
        <v>-1</v>
      </c>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row>
    <row r="23" spans="1:162" s="3" customFormat="1" ht="16" customHeight="1" x14ac:dyDescent="0.2">
      <c r="A23" s="16"/>
      <c r="B23" s="16"/>
      <c r="C23" s="16"/>
      <c r="D23" s="17"/>
      <c r="E23" s="17"/>
      <c r="F23" s="16"/>
      <c r="G23" s="32"/>
      <c r="H23" s="16"/>
      <c r="I23" s="23" t="s">
        <v>4</v>
      </c>
      <c r="J23" s="27">
        <v>4</v>
      </c>
      <c r="K23" s="24">
        <v>4</v>
      </c>
      <c r="L23" s="16"/>
      <c r="M23" s="16"/>
      <c r="N23" s="51" t="s">
        <v>30</v>
      </c>
      <c r="O23" s="56">
        <f t="shared" ref="O23:P23" si="22">O31*O22+O32</f>
        <v>1037</v>
      </c>
      <c r="P23" s="57">
        <f t="shared" si="22"/>
        <v>1102</v>
      </c>
      <c r="Q23" s="16"/>
      <c r="R23" s="111">
        <f t="shared" si="0"/>
        <v>-5.5832064525599082E-3</v>
      </c>
      <c r="S23" s="112">
        <v>6.8999999999999999E-3</v>
      </c>
      <c r="T23" s="113">
        <v>12</v>
      </c>
      <c r="U23" s="113">
        <v>0</v>
      </c>
      <c r="V23" s="57">
        <v>-1</v>
      </c>
      <c r="W23" s="16"/>
      <c r="X23" s="111">
        <f t="shared" si="2"/>
        <v>7.4238935797439252E-4</v>
      </c>
      <c r="Y23" s="112">
        <v>1E-3</v>
      </c>
      <c r="Z23" s="113">
        <v>4</v>
      </c>
      <c r="AA23" s="113">
        <v>0</v>
      </c>
      <c r="AB23" s="57">
        <v>-2</v>
      </c>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row>
    <row r="24" spans="1:162" s="3" customFormat="1" ht="16" customHeight="1" x14ac:dyDescent="0.2">
      <c r="A24" s="16"/>
      <c r="B24" s="16"/>
      <c r="C24" s="16"/>
      <c r="D24" s="17"/>
      <c r="E24" s="17"/>
      <c r="F24" s="16"/>
      <c r="G24" s="32"/>
      <c r="H24" s="16"/>
      <c r="I24" s="23" t="s">
        <v>14</v>
      </c>
      <c r="J24" s="27">
        <v>3</v>
      </c>
      <c r="K24" s="24">
        <v>3</v>
      </c>
      <c r="L24" s="16"/>
      <c r="M24" s="16"/>
      <c r="N24" s="51"/>
      <c r="O24" s="56"/>
      <c r="P24" s="57"/>
      <c r="Q24" s="16"/>
      <c r="R24" s="111">
        <f t="shared" si="0"/>
        <v>6.5854056677403031E-3</v>
      </c>
      <c r="S24" s="112">
        <v>6.6E-3</v>
      </c>
      <c r="T24" s="113">
        <v>5</v>
      </c>
      <c r="U24" s="113">
        <v>0</v>
      </c>
      <c r="V24" s="57">
        <v>0</v>
      </c>
      <c r="W24" s="16"/>
      <c r="X24" s="111">
        <f t="shared" si="2"/>
        <v>7.0854229958452748E-4</v>
      </c>
      <c r="Y24" s="112">
        <v>8.9999999999999998E-4</v>
      </c>
      <c r="Z24" s="113">
        <v>10</v>
      </c>
      <c r="AA24" s="113">
        <v>0</v>
      </c>
      <c r="AB24" s="57">
        <v>0</v>
      </c>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row>
    <row r="25" spans="1:162" s="3" customFormat="1" ht="16" customHeight="1" x14ac:dyDescent="0.2">
      <c r="A25" s="16"/>
      <c r="B25" s="16"/>
      <c r="C25" s="16"/>
      <c r="D25" s="17"/>
      <c r="E25" s="17"/>
      <c r="F25" s="16"/>
      <c r="G25" s="32"/>
      <c r="H25" s="16"/>
      <c r="I25" s="23" t="s">
        <v>15</v>
      </c>
      <c r="J25" s="27">
        <v>1461</v>
      </c>
      <c r="K25" s="24">
        <v>1461</v>
      </c>
      <c r="L25" s="16"/>
      <c r="M25" s="16"/>
      <c r="N25" s="51" t="s">
        <v>13</v>
      </c>
      <c r="O25" s="56">
        <v>1401</v>
      </c>
      <c r="P25" s="57">
        <v>1401</v>
      </c>
      <c r="Q25" s="16"/>
      <c r="R25" s="111">
        <f t="shared" si="0"/>
        <v>2.9547176140123262E-3</v>
      </c>
      <c r="S25" s="112">
        <v>-5.3E-3</v>
      </c>
      <c r="T25" s="113">
        <v>2</v>
      </c>
      <c r="U25" s="113">
        <v>2</v>
      </c>
      <c r="V25" s="57">
        <v>0</v>
      </c>
      <c r="W25" s="16"/>
      <c r="X25" s="111">
        <f t="shared" si="2"/>
        <v>-2.4403344075739593E-5</v>
      </c>
      <c r="Y25" s="112">
        <v>6.9999999999999999E-4</v>
      </c>
      <c r="Z25" s="113">
        <v>3</v>
      </c>
      <c r="AA25" s="113">
        <v>0</v>
      </c>
      <c r="AB25" s="57">
        <v>1</v>
      </c>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row>
    <row r="26" spans="1:162" s="3" customFormat="1" ht="16" customHeight="1" x14ac:dyDescent="0.2">
      <c r="A26" s="16"/>
      <c r="B26" s="16"/>
      <c r="C26" s="16"/>
      <c r="D26" s="17"/>
      <c r="E26" s="17"/>
      <c r="F26" s="16"/>
      <c r="G26" s="32"/>
      <c r="H26" s="16"/>
      <c r="I26" s="23" t="s">
        <v>8</v>
      </c>
      <c r="J26" s="27">
        <v>5</v>
      </c>
      <c r="K26" s="24">
        <v>5</v>
      </c>
      <c r="L26" s="16"/>
      <c r="M26" s="16"/>
      <c r="N26" s="51" t="s">
        <v>11</v>
      </c>
      <c r="O26" s="56">
        <v>274277</v>
      </c>
      <c r="P26" s="57">
        <v>274277</v>
      </c>
      <c r="Q26" s="16"/>
      <c r="R26" s="111">
        <f t="shared" si="0"/>
        <v>-1.9715290617391555E-3</v>
      </c>
      <c r="S26" s="112">
        <v>-5.1999999999999998E-3</v>
      </c>
      <c r="T26" s="113">
        <v>18</v>
      </c>
      <c r="U26" s="113">
        <v>0</v>
      </c>
      <c r="V26" s="57">
        <v>0</v>
      </c>
      <c r="W26" s="16"/>
      <c r="X26" s="111">
        <f t="shared" si="2"/>
        <v>-9.2175061484430697E-5</v>
      </c>
      <c r="Y26" s="112">
        <v>5.9999999999999995E-4</v>
      </c>
      <c r="Z26" s="113">
        <v>0</v>
      </c>
      <c r="AA26" s="113">
        <v>0</v>
      </c>
      <c r="AB26" s="57">
        <v>2</v>
      </c>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row>
    <row r="27" spans="1:162" s="3" customFormat="1" ht="16" customHeight="1" x14ac:dyDescent="0.2">
      <c r="A27" s="16"/>
      <c r="B27" s="16"/>
      <c r="C27" s="16"/>
      <c r="D27" s="17"/>
      <c r="E27" s="17"/>
      <c r="F27" s="16"/>
      <c r="G27" s="32"/>
      <c r="H27" s="16"/>
      <c r="I27" s="23" t="s">
        <v>16</v>
      </c>
      <c r="J27" s="27">
        <v>2</v>
      </c>
      <c r="K27" s="24">
        <v>2</v>
      </c>
      <c r="L27" s="16"/>
      <c r="M27" s="16"/>
      <c r="N27" s="51" t="s">
        <v>12</v>
      </c>
      <c r="O27" s="56">
        <v>-38</v>
      </c>
      <c r="P27" s="57">
        <v>-38</v>
      </c>
      <c r="Q27" s="16"/>
      <c r="R27" s="111">
        <f t="shared" si="0"/>
        <v>1.3056684977391132E-3</v>
      </c>
      <c r="S27" s="112">
        <v>-4.5999999999999999E-3</v>
      </c>
      <c r="T27" s="113">
        <v>14</v>
      </c>
      <c r="U27" s="113">
        <v>0</v>
      </c>
      <c r="V27" s="57">
        <v>-1</v>
      </c>
      <c r="W27" s="16"/>
      <c r="X27" s="111">
        <f t="shared" si="2"/>
        <v>-2.7088888374766283E-4</v>
      </c>
      <c r="Y27" s="112">
        <v>5.0000000000000001E-4</v>
      </c>
      <c r="Z27" s="113">
        <v>2</v>
      </c>
      <c r="AA27" s="113">
        <v>0</v>
      </c>
      <c r="AB27" s="57">
        <v>1</v>
      </c>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row>
    <row r="28" spans="1:162" s="3" customFormat="1" ht="16" customHeight="1" x14ac:dyDescent="0.2">
      <c r="A28" s="16"/>
      <c r="B28" s="16"/>
      <c r="C28" s="16"/>
      <c r="D28" s="17"/>
      <c r="E28" s="17"/>
      <c r="F28" s="16"/>
      <c r="G28" s="32"/>
      <c r="H28" s="16"/>
      <c r="I28" s="23" t="s">
        <v>29</v>
      </c>
      <c r="J28" s="27">
        <v>153</v>
      </c>
      <c r="K28" s="24">
        <v>153</v>
      </c>
      <c r="L28" s="16"/>
      <c r="M28" s="16"/>
      <c r="N28" s="51" t="s">
        <v>4</v>
      </c>
      <c r="O28" s="56">
        <v>4</v>
      </c>
      <c r="P28" s="57">
        <v>4</v>
      </c>
      <c r="Q28" s="16"/>
      <c r="R28" s="111">
        <f t="shared" si="0"/>
        <v>-3.078511107584106E-3</v>
      </c>
      <c r="S28" s="112">
        <v>-4.1000000000000003E-3</v>
      </c>
      <c r="T28" s="113">
        <v>7</v>
      </c>
      <c r="U28" s="113">
        <v>0</v>
      </c>
      <c r="V28" s="57">
        <v>0</v>
      </c>
      <c r="W28" s="16"/>
      <c r="X28" s="111">
        <f t="shared" si="2"/>
        <v>3.9814212925754405E-4</v>
      </c>
      <c r="Y28" s="112">
        <v>5.0000000000000001E-4</v>
      </c>
      <c r="Z28" s="113">
        <v>2</v>
      </c>
      <c r="AA28" s="113">
        <v>0</v>
      </c>
      <c r="AB28" s="57">
        <v>2</v>
      </c>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row>
    <row r="29" spans="1:162" s="3" customFormat="1" ht="16" customHeight="1" x14ac:dyDescent="0.2">
      <c r="A29" s="16"/>
      <c r="B29" s="16"/>
      <c r="C29" s="16"/>
      <c r="D29" s="17"/>
      <c r="E29" s="17"/>
      <c r="F29" s="16"/>
      <c r="G29" s="32"/>
      <c r="H29" s="16"/>
      <c r="I29" s="23" t="s">
        <v>17</v>
      </c>
      <c r="J29" s="27">
        <v>2</v>
      </c>
      <c r="K29" s="24">
        <v>2</v>
      </c>
      <c r="L29" s="16"/>
      <c r="M29" s="16"/>
      <c r="N29" s="51" t="s">
        <v>14</v>
      </c>
      <c r="O29" s="56">
        <v>3</v>
      </c>
      <c r="P29" s="57">
        <v>3</v>
      </c>
      <c r="Q29" s="16"/>
      <c r="R29" s="111">
        <f t="shared" si="0"/>
        <v>-2.7440481630243018E-3</v>
      </c>
      <c r="S29" s="112">
        <v>4.0000000000000001E-3</v>
      </c>
      <c r="T29" s="113">
        <v>2</v>
      </c>
      <c r="U29" s="113">
        <v>0</v>
      </c>
      <c r="V29" s="57">
        <v>1</v>
      </c>
      <c r="W29" s="16"/>
      <c r="X29" s="111">
        <f t="shared" si="2"/>
        <v>-2.3228812374852106E-5</v>
      </c>
      <c r="Y29" s="112">
        <v>4.0000000000000002E-4</v>
      </c>
      <c r="Z29" s="113">
        <v>6</v>
      </c>
      <c r="AA29" s="113">
        <v>2</v>
      </c>
      <c r="AB29" s="57">
        <v>0</v>
      </c>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row>
    <row r="30" spans="1:162" s="3" customFormat="1" ht="16" customHeight="1" x14ac:dyDescent="0.2">
      <c r="A30" s="16"/>
      <c r="B30" s="16"/>
      <c r="C30" s="16"/>
      <c r="D30" s="17"/>
      <c r="E30" s="17"/>
      <c r="F30" s="16"/>
      <c r="G30" s="32"/>
      <c r="H30" s="16"/>
      <c r="I30" s="23" t="s">
        <v>18</v>
      </c>
      <c r="J30" s="27">
        <v>12</v>
      </c>
      <c r="K30" s="24">
        <v>12</v>
      </c>
      <c r="L30" s="16"/>
      <c r="M30" s="16"/>
      <c r="N30" s="51" t="s">
        <v>15</v>
      </c>
      <c r="O30" s="56">
        <v>1461</v>
      </c>
      <c r="P30" s="57">
        <v>1461</v>
      </c>
      <c r="Q30" s="16"/>
      <c r="R30" s="111">
        <f t="shared" si="0"/>
        <v>-8.4137447711783351E-4</v>
      </c>
      <c r="S30" s="112">
        <v>3.2000000000000002E-3</v>
      </c>
      <c r="T30" s="113">
        <v>20</v>
      </c>
      <c r="U30" s="113">
        <v>0</v>
      </c>
      <c r="V30" s="57">
        <v>0</v>
      </c>
      <c r="W30" s="16"/>
      <c r="X30" s="111">
        <f t="shared" si="2"/>
        <v>-9.4589012837839107E-5</v>
      </c>
      <c r="Y30" s="112">
        <v>4.0000000000000002E-4</v>
      </c>
      <c r="Z30" s="113">
        <v>6</v>
      </c>
      <c r="AA30" s="113">
        <v>0</v>
      </c>
      <c r="AB30" s="57">
        <v>-2</v>
      </c>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row>
    <row r="31" spans="1:162" s="3" customFormat="1" ht="16" customHeight="1" x14ac:dyDescent="0.2">
      <c r="A31" s="16"/>
      <c r="B31" s="16"/>
      <c r="C31" s="16"/>
      <c r="D31" s="17"/>
      <c r="E31" s="17"/>
      <c r="F31" s="16"/>
      <c r="G31" s="32"/>
      <c r="H31" s="16"/>
      <c r="I31" s="25" t="s">
        <v>5</v>
      </c>
      <c r="J31" s="28">
        <f t="shared" ref="J31:K31" si="23">MOD(J7-INT(J7)+0.5,1)</f>
        <v>0.89137267554178834</v>
      </c>
      <c r="K31" s="26">
        <f t="shared" si="23"/>
        <v>0.52119038952514529</v>
      </c>
      <c r="L31" s="16"/>
      <c r="M31" s="16"/>
      <c r="N31" s="51" t="s">
        <v>8</v>
      </c>
      <c r="O31" s="56">
        <v>5</v>
      </c>
      <c r="P31" s="57">
        <v>5</v>
      </c>
      <c r="Q31" s="16"/>
      <c r="R31" s="111">
        <f t="shared" si="0"/>
        <v>-2.8274604342968983E-3</v>
      </c>
      <c r="S31" s="112">
        <v>-3.2000000000000002E-3</v>
      </c>
      <c r="T31" s="113">
        <v>1</v>
      </c>
      <c r="U31" s="113">
        <v>0</v>
      </c>
      <c r="V31" s="57">
        <v>1</v>
      </c>
      <c r="W31" s="16"/>
      <c r="X31" s="111">
        <f t="shared" si="2"/>
        <v>2.7017168226241219E-4</v>
      </c>
      <c r="Y31" s="112">
        <v>4.0000000000000002E-4</v>
      </c>
      <c r="Z31" s="113">
        <v>10</v>
      </c>
      <c r="AA31" s="113">
        <v>0</v>
      </c>
      <c r="AB31" s="57">
        <v>-1</v>
      </c>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row>
    <row r="32" spans="1:162" s="3" customFormat="1" ht="16" customHeight="1" x14ac:dyDescent="0.2">
      <c r="A32" s="16"/>
      <c r="B32" s="16"/>
      <c r="C32" s="16"/>
      <c r="D32" s="17"/>
      <c r="E32" s="17"/>
      <c r="F32" s="16"/>
      <c r="G32" s="32"/>
      <c r="H32" s="16"/>
      <c r="I32" s="16"/>
      <c r="J32" s="17"/>
      <c r="K32" s="16"/>
      <c r="L32" s="16"/>
      <c r="M32" s="16"/>
      <c r="N32" s="51" t="s">
        <v>16</v>
      </c>
      <c r="O32" s="56">
        <v>2</v>
      </c>
      <c r="P32" s="57">
        <v>2</v>
      </c>
      <c r="Q32" s="16"/>
      <c r="R32" s="111">
        <f t="shared" si="0"/>
        <v>1.1126990181254959E-3</v>
      </c>
      <c r="S32" s="112">
        <v>3.0999999999999999E-3</v>
      </c>
      <c r="T32" s="113">
        <v>16</v>
      </c>
      <c r="U32" s="113">
        <v>0</v>
      </c>
      <c r="V32" s="57">
        <v>-1</v>
      </c>
      <c r="W32" s="16"/>
      <c r="X32" s="111">
        <f t="shared" si="2"/>
        <v>1.7513208353443725E-4</v>
      </c>
      <c r="Y32" s="112">
        <v>-4.0000000000000002E-4</v>
      </c>
      <c r="Z32" s="113">
        <v>5</v>
      </c>
      <c r="AA32" s="113">
        <v>0</v>
      </c>
      <c r="AB32" s="57">
        <v>0</v>
      </c>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row>
    <row r="33" spans="1:162" s="3" customFormat="1" ht="16" customHeight="1" x14ac:dyDescent="0.2">
      <c r="A33" s="16"/>
      <c r="B33" s="16"/>
      <c r="C33" s="16"/>
      <c r="D33" s="17"/>
      <c r="E33" s="17"/>
      <c r="F33" s="16"/>
      <c r="G33" s="32"/>
      <c r="H33" s="16"/>
      <c r="I33" s="16"/>
      <c r="J33" s="17"/>
      <c r="K33" s="16"/>
      <c r="L33" s="16"/>
      <c r="M33" s="16"/>
      <c r="N33" s="51" t="s">
        <v>29</v>
      </c>
      <c r="O33" s="56">
        <v>153</v>
      </c>
      <c r="P33" s="57">
        <v>153</v>
      </c>
      <c r="Q33" s="16"/>
      <c r="R33" s="111">
        <f t="shared" si="0"/>
        <v>2.9260272659967912E-4</v>
      </c>
      <c r="S33" s="112">
        <v>-2.8999999999999998E-3</v>
      </c>
      <c r="T33" s="113">
        <v>4</v>
      </c>
      <c r="U33" s="113">
        <v>0</v>
      </c>
      <c r="V33" s="57">
        <v>1</v>
      </c>
      <c r="W33" s="16"/>
      <c r="X33" s="111">
        <f t="shared" si="2"/>
        <v>3.0005314466188549E-4</v>
      </c>
      <c r="Y33" s="112">
        <v>-4.0000000000000002E-4</v>
      </c>
      <c r="Z33" s="113">
        <v>4</v>
      </c>
      <c r="AA33" s="113">
        <v>-2</v>
      </c>
      <c r="AB33" s="57">
        <v>0</v>
      </c>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row>
    <row r="34" spans="1:162" s="3" customFormat="1" ht="16" customHeight="1" x14ac:dyDescent="0.2">
      <c r="A34" s="16"/>
      <c r="B34" s="16"/>
      <c r="C34" s="16"/>
      <c r="D34" s="17"/>
      <c r="E34" s="17"/>
      <c r="F34" s="16"/>
      <c r="G34" s="32"/>
      <c r="H34" s="16"/>
      <c r="I34" s="16"/>
      <c r="J34" s="17"/>
      <c r="K34" s="16"/>
      <c r="L34" s="16"/>
      <c r="M34" s="16"/>
      <c r="N34" s="51" t="s">
        <v>17</v>
      </c>
      <c r="O34" s="56">
        <v>2</v>
      </c>
      <c r="P34" s="57">
        <v>2</v>
      </c>
      <c r="Q34" s="16"/>
      <c r="R34" s="111">
        <f t="shared" si="0"/>
        <v>5.2166893439507822E-4</v>
      </c>
      <c r="S34" s="112">
        <v>2.7000000000000001E-3</v>
      </c>
      <c r="T34" s="113">
        <v>9</v>
      </c>
      <c r="U34" s="113">
        <v>0</v>
      </c>
      <c r="V34" s="57">
        <v>0</v>
      </c>
      <c r="W34" s="16"/>
      <c r="X34" s="111">
        <f t="shared" si="2"/>
        <v>-2.9278751662918992E-4</v>
      </c>
      <c r="Y34" s="112">
        <v>2.9999999999999997E-4</v>
      </c>
      <c r="Z34" s="113">
        <v>0</v>
      </c>
      <c r="AA34" s="113">
        <v>2</v>
      </c>
      <c r="AB34" s="57">
        <v>1</v>
      </c>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row>
    <row r="35" spans="1:162" s="3" customFormat="1" ht="16" customHeight="1" x14ac:dyDescent="0.2">
      <c r="A35" s="16"/>
      <c r="B35" s="16"/>
      <c r="C35" s="16"/>
      <c r="D35" s="17"/>
      <c r="E35" s="17"/>
      <c r="F35" s="16"/>
      <c r="G35" s="32"/>
      <c r="H35" s="16"/>
      <c r="I35" s="16"/>
      <c r="J35" s="17"/>
      <c r="K35" s="16"/>
      <c r="L35" s="16"/>
      <c r="M35" s="16"/>
      <c r="N35" s="51" t="s">
        <v>18</v>
      </c>
      <c r="O35" s="56">
        <v>12</v>
      </c>
      <c r="P35" s="57">
        <v>12</v>
      </c>
      <c r="Q35" s="16"/>
      <c r="R35" s="111">
        <f t="shared" si="0"/>
        <v>-2.559080746096027E-3</v>
      </c>
      <c r="S35" s="112">
        <v>2.7000000000000001E-3</v>
      </c>
      <c r="T35" s="113">
        <v>4</v>
      </c>
      <c r="U35" s="113">
        <v>2</v>
      </c>
      <c r="V35" s="57">
        <v>0</v>
      </c>
      <c r="W35" s="16"/>
      <c r="X35" s="111">
        <f t="shared" si="2"/>
        <v>-5.0457771676674426E-5</v>
      </c>
      <c r="Y35" s="112">
        <v>2.9999999999999997E-4</v>
      </c>
      <c r="Z35" s="113">
        <v>12</v>
      </c>
      <c r="AA35" s="113">
        <v>0</v>
      </c>
      <c r="AB35" s="57">
        <v>0</v>
      </c>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row>
    <row r="36" spans="1:162" s="3" customFormat="1" ht="16" customHeight="1" x14ac:dyDescent="0.2">
      <c r="A36" s="16"/>
      <c r="B36" s="16"/>
      <c r="C36" s="16"/>
      <c r="D36" s="17"/>
      <c r="E36" s="17"/>
      <c r="F36" s="16"/>
      <c r="G36" s="32"/>
      <c r="H36" s="16"/>
      <c r="I36" s="16"/>
      <c r="J36" s="17"/>
      <c r="K36" s="16"/>
      <c r="L36" s="16"/>
      <c r="M36" s="16"/>
      <c r="N36" s="58" t="s">
        <v>5</v>
      </c>
      <c r="O36" s="109">
        <f>MOD(O12-INT(O12)+0.5,1)</f>
        <v>0.54914206825196743</v>
      </c>
      <c r="P36" s="108">
        <f>MOD(P12-INT(P12)+0.5,1)</f>
        <v>0.85430209338665009</v>
      </c>
      <c r="Q36" s="16"/>
      <c r="R36" s="111">
        <f t="shared" si="0"/>
        <v>-8.8810412682933915E-4</v>
      </c>
      <c r="S36" s="112">
        <v>-2.7000000000000001E-3</v>
      </c>
      <c r="T36" s="113">
        <v>2</v>
      </c>
      <c r="U36" s="113">
        <v>0</v>
      </c>
      <c r="V36" s="57">
        <v>-2</v>
      </c>
      <c r="W36" s="16"/>
      <c r="X36" s="111">
        <f t="shared" si="2"/>
        <v>1.5958899839120809E-4</v>
      </c>
      <c r="Y36" s="112">
        <v>2.9999999999999997E-4</v>
      </c>
      <c r="Z36" s="113">
        <v>2</v>
      </c>
      <c r="AA36" s="113">
        <v>2</v>
      </c>
      <c r="AB36" s="57">
        <v>-1</v>
      </c>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row>
    <row r="37" spans="1:162" s="3" customFormat="1" ht="16" customHeight="1" x14ac:dyDescent="0.2">
      <c r="A37" s="16"/>
      <c r="B37" s="16"/>
      <c r="C37" s="16"/>
      <c r="D37" s="17"/>
      <c r="E37" s="17"/>
      <c r="F37" s="16"/>
      <c r="G37" s="32"/>
      <c r="H37" s="16"/>
      <c r="I37" s="16"/>
      <c r="J37" s="17"/>
      <c r="K37" s="16"/>
      <c r="L37" s="16"/>
      <c r="M37" s="16"/>
      <c r="N37" s="16"/>
      <c r="O37" s="16"/>
      <c r="P37" s="16"/>
      <c r="Q37" s="16"/>
      <c r="R37" s="111">
        <f t="shared" si="0"/>
        <v>2.0065833171850197E-3</v>
      </c>
      <c r="S37" s="112">
        <v>2.3999999999999998E-3</v>
      </c>
      <c r="T37" s="113">
        <v>4</v>
      </c>
      <c r="U37" s="113">
        <v>0</v>
      </c>
      <c r="V37" s="57">
        <v>-2</v>
      </c>
      <c r="W37" s="16"/>
      <c r="X37" s="111">
        <f t="shared" si="2"/>
        <v>-2.4506669763993898E-4</v>
      </c>
      <c r="Y37" s="114">
        <v>-2.9999999999999997E-4</v>
      </c>
      <c r="Z37" s="115">
        <v>1</v>
      </c>
      <c r="AA37" s="115">
        <v>0</v>
      </c>
      <c r="AB37" s="59">
        <v>-1</v>
      </c>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row>
    <row r="38" spans="1:162" s="3" customFormat="1" ht="16" customHeight="1" x14ac:dyDescent="0.2">
      <c r="A38" s="16"/>
      <c r="B38" s="16"/>
      <c r="C38" s="16"/>
      <c r="D38" s="17"/>
      <c r="E38" s="17"/>
      <c r="F38" s="16"/>
      <c r="G38" s="32"/>
      <c r="H38" s="16"/>
      <c r="I38" s="16"/>
      <c r="J38" s="17"/>
      <c r="K38" s="16"/>
      <c r="L38" s="16"/>
      <c r="M38" s="16"/>
      <c r="N38" s="16"/>
      <c r="O38" s="16"/>
      <c r="P38" s="16"/>
      <c r="Q38" s="16"/>
      <c r="R38" s="111">
        <f t="shared" ref="R38:R65" si="24">S38*SIN($U$2*(T38*$O$8+U38*$O$10+V38*$O$9))</f>
        <v>-2.0942186465251816E-3</v>
      </c>
      <c r="S38" s="112">
        <v>-2.0999999999999999E-3</v>
      </c>
      <c r="T38" s="113">
        <v>6</v>
      </c>
      <c r="U38" s="113">
        <v>0</v>
      </c>
      <c r="V38" s="57">
        <v>-2</v>
      </c>
      <c r="W38" s="16"/>
      <c r="X38" s="116">
        <f>SUM(X6:X37)</f>
        <v>-0.46483208554617361</v>
      </c>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row>
    <row r="39" spans="1:162" s="3" customFormat="1" ht="16" customHeight="1" x14ac:dyDescent="0.2">
      <c r="A39" s="16"/>
      <c r="B39" s="16"/>
      <c r="C39" s="16"/>
      <c r="D39" s="17"/>
      <c r="E39" s="17"/>
      <c r="F39" s="16"/>
      <c r="G39" s="32"/>
      <c r="H39" s="16"/>
      <c r="I39" s="16"/>
      <c r="J39" s="17"/>
      <c r="K39" s="16"/>
      <c r="L39" s="16"/>
      <c r="M39" s="16"/>
      <c r="N39" s="16"/>
      <c r="O39" s="16"/>
      <c r="P39" s="16"/>
      <c r="Q39" s="16"/>
      <c r="R39" s="111">
        <f t="shared" si="24"/>
        <v>1.6720113753007579E-3</v>
      </c>
      <c r="S39" s="112">
        <v>-2.0999999999999999E-3</v>
      </c>
      <c r="T39" s="113">
        <v>22</v>
      </c>
      <c r="U39" s="113">
        <v>0</v>
      </c>
      <c r="V39" s="57">
        <v>0</v>
      </c>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row>
    <row r="40" spans="1:162" s="3" customFormat="1" ht="16" customHeight="1" x14ac:dyDescent="0.2">
      <c r="A40" s="16"/>
      <c r="B40" s="16"/>
      <c r="C40" s="16"/>
      <c r="D40" s="17"/>
      <c r="E40" s="17"/>
      <c r="F40" s="16"/>
      <c r="G40" s="32"/>
      <c r="H40" s="16"/>
      <c r="I40" s="16"/>
      <c r="J40" s="17"/>
      <c r="K40" s="16"/>
      <c r="L40" s="16"/>
      <c r="M40" s="16"/>
      <c r="N40" s="16"/>
      <c r="O40" s="16"/>
      <c r="P40" s="16"/>
      <c r="Q40" s="16"/>
      <c r="R40" s="111">
        <f t="shared" si="24"/>
        <v>-1.791677322754485E-3</v>
      </c>
      <c r="S40" s="112">
        <v>-2.0999999999999999E-3</v>
      </c>
      <c r="T40" s="113">
        <v>18</v>
      </c>
      <c r="U40" s="113">
        <v>0</v>
      </c>
      <c r="V40" s="57">
        <v>-1</v>
      </c>
      <c r="W40" s="16"/>
      <c r="X40" s="64"/>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row>
    <row r="41" spans="1:162" s="3" customFormat="1" ht="16" customHeight="1" x14ac:dyDescent="0.2">
      <c r="A41" s="16"/>
      <c r="B41" s="16"/>
      <c r="C41" s="16"/>
      <c r="D41" s="17"/>
      <c r="E41" s="17"/>
      <c r="F41" s="16"/>
      <c r="G41" s="32"/>
      <c r="H41" s="16"/>
      <c r="I41" s="16"/>
      <c r="J41" s="17"/>
      <c r="K41" s="16"/>
      <c r="L41" s="16"/>
      <c r="M41" s="16"/>
      <c r="N41" s="16"/>
      <c r="O41" s="16"/>
      <c r="P41" s="16"/>
      <c r="Q41" s="16"/>
      <c r="R41" s="111">
        <f t="shared" si="24"/>
        <v>9.9934231071810843E-4</v>
      </c>
      <c r="S41" s="112">
        <v>1.9E-3</v>
      </c>
      <c r="T41" s="113">
        <v>6</v>
      </c>
      <c r="U41" s="113">
        <v>0</v>
      </c>
      <c r="V41" s="57">
        <v>1</v>
      </c>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row>
    <row r="42" spans="1:162" s="3" customFormat="1" ht="16" customHeight="1" x14ac:dyDescent="0.2">
      <c r="A42" s="16"/>
      <c r="B42" s="16"/>
      <c r="C42" s="16"/>
      <c r="D42" s="17"/>
      <c r="E42" s="17"/>
      <c r="F42" s="16"/>
      <c r="G42" s="32"/>
      <c r="H42" s="16"/>
      <c r="I42" s="16"/>
      <c r="J42" s="17"/>
      <c r="K42" s="16"/>
      <c r="L42" s="16"/>
      <c r="M42" s="16"/>
      <c r="N42" s="16"/>
      <c r="O42" s="16"/>
      <c r="P42" s="16"/>
      <c r="Q42" s="16"/>
      <c r="R42" s="111">
        <f t="shared" si="24"/>
        <v>7.998980826113912E-4</v>
      </c>
      <c r="S42" s="112">
        <v>-1.8E-3</v>
      </c>
      <c r="T42" s="113">
        <v>11</v>
      </c>
      <c r="U42" s="113">
        <v>0</v>
      </c>
      <c r="V42" s="57">
        <v>0</v>
      </c>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row>
    <row r="43" spans="1:162" s="3" customFormat="1" ht="16" customHeight="1" x14ac:dyDescent="0.2">
      <c r="A43" s="16"/>
      <c r="B43" s="16"/>
      <c r="C43" s="16"/>
      <c r="D43" s="17"/>
      <c r="E43" s="17"/>
      <c r="F43" s="16"/>
      <c r="G43" s="32"/>
      <c r="H43" s="16"/>
      <c r="I43" s="16"/>
      <c r="J43" s="17"/>
      <c r="K43" s="16"/>
      <c r="L43" s="16"/>
      <c r="M43" s="16"/>
      <c r="N43" s="16"/>
      <c r="O43" s="16"/>
      <c r="P43" s="16"/>
      <c r="Q43" s="16"/>
      <c r="R43" s="111">
        <f t="shared" si="24"/>
        <v>-1.3092579983881294E-3</v>
      </c>
      <c r="S43" s="112">
        <v>-1.4E-3</v>
      </c>
      <c r="T43" s="113">
        <v>8</v>
      </c>
      <c r="U43" s="113">
        <v>0</v>
      </c>
      <c r="V43" s="57">
        <v>1</v>
      </c>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row>
    <row r="44" spans="1:162" s="3" customFormat="1" ht="16" customHeight="1" x14ac:dyDescent="0.2">
      <c r="A44" s="16"/>
      <c r="B44" s="16"/>
      <c r="C44" s="16"/>
      <c r="D44" s="17"/>
      <c r="E44" s="17"/>
      <c r="F44" s="16"/>
      <c r="G44" s="32"/>
      <c r="H44" s="16"/>
      <c r="I44" s="16"/>
      <c r="J44" s="17"/>
      <c r="K44" s="16"/>
      <c r="L44" s="16"/>
      <c r="M44" s="16"/>
      <c r="N44" s="16"/>
      <c r="O44" s="16"/>
      <c r="P44" s="16"/>
      <c r="Q44" s="16"/>
      <c r="R44" s="111">
        <f t="shared" si="24"/>
        <v>1.3728151536434147E-3</v>
      </c>
      <c r="S44" s="112">
        <v>-1.4E-3</v>
      </c>
      <c r="T44" s="113">
        <v>4</v>
      </c>
      <c r="U44" s="113">
        <v>-2</v>
      </c>
      <c r="V44" s="57">
        <v>0</v>
      </c>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row>
    <row r="45" spans="1:162" s="3" customFormat="1" ht="16" customHeight="1" x14ac:dyDescent="0.2">
      <c r="A45" s="16"/>
      <c r="B45" s="16"/>
      <c r="C45" s="16"/>
      <c r="D45" s="17"/>
      <c r="E45" s="17"/>
      <c r="F45" s="16"/>
      <c r="G45" s="32"/>
      <c r="H45" s="16"/>
      <c r="I45" s="16"/>
      <c r="J45" s="17"/>
      <c r="K45" s="16"/>
      <c r="L45" s="16"/>
      <c r="M45" s="16"/>
      <c r="N45" s="16"/>
      <c r="O45" s="16"/>
      <c r="P45" s="16"/>
      <c r="Q45" s="16"/>
      <c r="R45" s="111">
        <f t="shared" si="24"/>
        <v>1.3242703645192694E-3</v>
      </c>
      <c r="S45" s="112">
        <v>-1.4E-3</v>
      </c>
      <c r="T45" s="113">
        <v>6</v>
      </c>
      <c r="U45" s="113">
        <v>2</v>
      </c>
      <c r="V45" s="57">
        <v>0</v>
      </c>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row>
    <row r="46" spans="1:162" s="3" customFormat="1" ht="16" customHeight="1" x14ac:dyDescent="0.2">
      <c r="A46" s="16"/>
      <c r="B46" s="16"/>
      <c r="C46" s="16"/>
      <c r="D46" s="17"/>
      <c r="E46" s="17"/>
      <c r="F46" s="16"/>
      <c r="G46" s="32"/>
      <c r="H46" s="16"/>
      <c r="I46" s="16"/>
      <c r="J46" s="17"/>
      <c r="K46" s="16"/>
      <c r="L46" s="16"/>
      <c r="M46" s="16"/>
      <c r="N46" s="16"/>
      <c r="O46" s="16"/>
      <c r="P46" s="16"/>
      <c r="Q46" s="16"/>
      <c r="R46" s="111">
        <f t="shared" si="24"/>
        <v>5.8174988758399535E-4</v>
      </c>
      <c r="S46" s="112">
        <v>1.4E-3</v>
      </c>
      <c r="T46" s="113">
        <v>3</v>
      </c>
      <c r="U46" s="113">
        <v>0</v>
      </c>
      <c r="V46" s="57">
        <v>1</v>
      </c>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row>
    <row r="47" spans="1:162" s="3" customFormat="1" ht="16" customHeight="1" x14ac:dyDescent="0.2">
      <c r="A47" s="16"/>
      <c r="B47" s="16"/>
      <c r="C47" s="16"/>
      <c r="D47" s="17"/>
      <c r="E47" s="17"/>
      <c r="F47" s="16"/>
      <c r="G47" s="32"/>
      <c r="H47" s="16"/>
      <c r="I47" s="16"/>
      <c r="J47" s="17"/>
      <c r="K47" s="16"/>
      <c r="L47" s="16"/>
      <c r="M47" s="16"/>
      <c r="N47" s="16"/>
      <c r="O47" s="16"/>
      <c r="P47" s="16"/>
      <c r="Q47" s="16"/>
      <c r="R47" s="111">
        <f t="shared" si="24"/>
        <v>3.1424917663998075E-4</v>
      </c>
      <c r="S47" s="112">
        <v>-1.4E-3</v>
      </c>
      <c r="T47" s="113">
        <v>5</v>
      </c>
      <c r="U47" s="113">
        <v>0</v>
      </c>
      <c r="V47" s="57">
        <v>1</v>
      </c>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row>
    <row r="48" spans="1:162" s="3" customFormat="1" ht="16" customHeight="1" x14ac:dyDescent="0.2">
      <c r="A48" s="16"/>
      <c r="B48" s="16"/>
      <c r="C48" s="16"/>
      <c r="D48" s="17"/>
      <c r="E48" s="17"/>
      <c r="F48" s="16"/>
      <c r="G48" s="32"/>
      <c r="H48" s="16"/>
      <c r="I48" s="16"/>
      <c r="J48" s="17"/>
      <c r="K48" s="16"/>
      <c r="L48" s="16"/>
      <c r="M48" s="16"/>
      <c r="N48" s="16"/>
      <c r="O48" s="16"/>
      <c r="P48" s="16"/>
      <c r="Q48" s="16"/>
      <c r="R48" s="111">
        <f t="shared" si="24"/>
        <v>-1.1675214267808953E-3</v>
      </c>
      <c r="S48" s="112">
        <v>1.2999999999999999E-3</v>
      </c>
      <c r="T48" s="113">
        <v>13</v>
      </c>
      <c r="U48" s="113">
        <v>0</v>
      </c>
      <c r="V48" s="57">
        <v>0</v>
      </c>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row>
    <row r="49" spans="1:162" s="3" customFormat="1" ht="16" customHeight="1" x14ac:dyDescent="0.2">
      <c r="A49" s="16"/>
      <c r="B49" s="16"/>
      <c r="C49" s="16"/>
      <c r="D49" s="17"/>
      <c r="E49" s="17"/>
      <c r="F49" s="16"/>
      <c r="G49" s="32"/>
      <c r="H49" s="16"/>
      <c r="I49" s="16"/>
      <c r="J49" s="17"/>
      <c r="K49" s="16"/>
      <c r="L49" s="16"/>
      <c r="M49" s="16"/>
      <c r="N49" s="16"/>
      <c r="O49" s="16"/>
      <c r="P49" s="16"/>
      <c r="Q49" s="16"/>
      <c r="R49" s="111">
        <f t="shared" si="24"/>
        <v>1.2926787974723644E-3</v>
      </c>
      <c r="S49" s="112">
        <v>1.2999999999999999E-3</v>
      </c>
      <c r="T49" s="113">
        <v>20</v>
      </c>
      <c r="U49" s="113">
        <v>0</v>
      </c>
      <c r="V49" s="57">
        <v>-1</v>
      </c>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row>
    <row r="50" spans="1:162" s="3" customFormat="1" ht="16" customHeight="1" x14ac:dyDescent="0.2">
      <c r="A50" s="16"/>
      <c r="B50" s="16"/>
      <c r="C50" s="16"/>
      <c r="D50" s="17"/>
      <c r="E50" s="17"/>
      <c r="F50" s="16"/>
      <c r="G50" s="32"/>
      <c r="H50" s="16"/>
      <c r="I50" s="16"/>
      <c r="J50" s="17"/>
      <c r="K50" s="16"/>
      <c r="L50" s="16"/>
      <c r="M50" s="16"/>
      <c r="N50" s="16"/>
      <c r="O50" s="16"/>
      <c r="P50" s="16"/>
      <c r="Q50" s="16"/>
      <c r="R50" s="111">
        <f t="shared" si="24"/>
        <v>-1.0605421587203154E-3</v>
      </c>
      <c r="S50" s="112">
        <v>1.1000000000000001E-3</v>
      </c>
      <c r="T50" s="113">
        <v>3</v>
      </c>
      <c r="U50" s="113">
        <v>0</v>
      </c>
      <c r="V50" s="57">
        <v>2</v>
      </c>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row>
    <row r="51" spans="1:162" s="3" customFormat="1" ht="16" customHeight="1" x14ac:dyDescent="0.2">
      <c r="A51" s="16"/>
      <c r="B51" s="16"/>
      <c r="C51" s="16"/>
      <c r="D51" s="17"/>
      <c r="E51" s="17"/>
      <c r="F51" s="16"/>
      <c r="G51" s="32"/>
      <c r="H51" s="16"/>
      <c r="I51" s="16"/>
      <c r="J51" s="17"/>
      <c r="K51" s="16"/>
      <c r="L51" s="16"/>
      <c r="M51" s="16"/>
      <c r="N51" s="16"/>
      <c r="O51" s="16"/>
      <c r="P51" s="16"/>
      <c r="Q51" s="16"/>
      <c r="R51" s="111">
        <f t="shared" si="24"/>
        <v>-8.794957449183657E-4</v>
      </c>
      <c r="S51" s="112">
        <v>-1.1000000000000001E-3</v>
      </c>
      <c r="T51" s="113">
        <v>4</v>
      </c>
      <c r="U51" s="113">
        <v>2</v>
      </c>
      <c r="V51" s="57">
        <v>-2</v>
      </c>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row>
    <row r="52" spans="1:162" s="3" customFormat="1" ht="16" customHeight="1" x14ac:dyDescent="0.2">
      <c r="A52" s="16"/>
      <c r="B52" s="16"/>
      <c r="C52" s="16"/>
      <c r="D52" s="17"/>
      <c r="E52" s="17"/>
      <c r="F52" s="16"/>
      <c r="G52" s="32"/>
      <c r="H52" s="16"/>
      <c r="I52" s="16"/>
      <c r="J52" s="17"/>
      <c r="K52" s="16"/>
      <c r="L52" s="16"/>
      <c r="M52" s="16"/>
      <c r="N52" s="16"/>
      <c r="O52" s="16"/>
      <c r="P52" s="16"/>
      <c r="Q52" s="16"/>
      <c r="R52" s="111">
        <f t="shared" si="24"/>
        <v>6.0296998886821373E-4</v>
      </c>
      <c r="S52" s="112">
        <v>-1E-3</v>
      </c>
      <c r="T52" s="113">
        <v>1</v>
      </c>
      <c r="U52" s="113">
        <v>0</v>
      </c>
      <c r="V52" s="57">
        <v>2</v>
      </c>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row>
    <row r="53" spans="1:162" s="3" customFormat="1" ht="16" customHeight="1" x14ac:dyDescent="0.2">
      <c r="A53" s="16"/>
      <c r="B53" s="16"/>
      <c r="C53" s="16"/>
      <c r="D53" s="17"/>
      <c r="E53" s="17"/>
      <c r="F53" s="16"/>
      <c r="G53" s="32"/>
      <c r="H53" s="16"/>
      <c r="I53" s="16"/>
      <c r="J53" s="17"/>
      <c r="K53" s="16"/>
      <c r="L53" s="16"/>
      <c r="M53" s="16"/>
      <c r="N53" s="16"/>
      <c r="O53" s="16"/>
      <c r="P53" s="16"/>
      <c r="Q53" s="16"/>
      <c r="R53" s="111">
        <f t="shared" si="24"/>
        <v>-6.5166796879357041E-4</v>
      </c>
      <c r="S53" s="112">
        <v>-8.9999999999999998E-4</v>
      </c>
      <c r="T53" s="113">
        <v>22</v>
      </c>
      <c r="U53" s="113">
        <v>0</v>
      </c>
      <c r="V53" s="57">
        <v>-1</v>
      </c>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row>
    <row r="54" spans="1:162" s="3" customFormat="1" ht="16" customHeight="1" x14ac:dyDescent="0.2">
      <c r="A54" s="16"/>
      <c r="B54" s="16"/>
      <c r="C54" s="16"/>
      <c r="D54" s="17"/>
      <c r="E54" s="17"/>
      <c r="F54" s="16"/>
      <c r="G54" s="32"/>
      <c r="H54" s="16"/>
      <c r="I54" s="16"/>
      <c r="J54" s="17"/>
      <c r="K54" s="16"/>
      <c r="L54" s="16"/>
      <c r="M54" s="16"/>
      <c r="N54" s="16"/>
      <c r="O54" s="16"/>
      <c r="P54" s="16"/>
      <c r="Q54" s="16"/>
      <c r="R54" s="111">
        <f t="shared" si="24"/>
        <v>0</v>
      </c>
      <c r="S54" s="112">
        <v>-8.0000000000000004E-4</v>
      </c>
      <c r="T54" s="113">
        <v>0</v>
      </c>
      <c r="U54" s="113">
        <v>0</v>
      </c>
      <c r="V54" s="57">
        <v>0</v>
      </c>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row>
    <row r="55" spans="1:162" s="3" customFormat="1" ht="16" customHeight="1" x14ac:dyDescent="0.2">
      <c r="A55" s="16"/>
      <c r="B55" s="16"/>
      <c r="C55" s="16"/>
      <c r="D55" s="17"/>
      <c r="E55" s="17"/>
      <c r="F55" s="16"/>
      <c r="G55" s="32"/>
      <c r="H55" s="16"/>
      <c r="I55" s="16"/>
      <c r="J55" s="17"/>
      <c r="K55" s="16"/>
      <c r="L55" s="16"/>
      <c r="M55" s="16"/>
      <c r="N55" s="16"/>
      <c r="O55" s="16"/>
      <c r="P55" s="16"/>
      <c r="Q55" s="16"/>
      <c r="R55" s="111">
        <f t="shared" si="24"/>
        <v>-7.1771466906794866E-4</v>
      </c>
      <c r="S55" s="112">
        <v>8.0000000000000004E-4</v>
      </c>
      <c r="T55" s="113">
        <v>6</v>
      </c>
      <c r="U55" s="113">
        <v>-2</v>
      </c>
      <c r="V55" s="57">
        <v>0</v>
      </c>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row>
    <row r="56" spans="1:162" s="3" customFormat="1" ht="16" customHeight="1" x14ac:dyDescent="0.2">
      <c r="A56" s="16"/>
      <c r="B56" s="16"/>
      <c r="C56" s="16"/>
      <c r="D56" s="17"/>
      <c r="E56" s="17"/>
      <c r="F56" s="16"/>
      <c r="G56" s="32"/>
      <c r="H56" s="16"/>
      <c r="I56" s="16"/>
      <c r="J56" s="17"/>
      <c r="K56" s="16"/>
      <c r="L56" s="16"/>
      <c r="M56" s="16"/>
      <c r="N56" s="16"/>
      <c r="O56" s="16"/>
      <c r="P56" s="16"/>
      <c r="Q56" s="16"/>
      <c r="R56" s="111">
        <f t="shared" si="24"/>
        <v>-5.1072966930635754E-4</v>
      </c>
      <c r="S56" s="112">
        <v>8.0000000000000004E-4</v>
      </c>
      <c r="T56" s="113">
        <v>2</v>
      </c>
      <c r="U56" s="113">
        <v>-2</v>
      </c>
      <c r="V56" s="57">
        <v>1</v>
      </c>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row>
    <row r="57" spans="1:162" s="3" customFormat="1" ht="16" customHeight="1" x14ac:dyDescent="0.2">
      <c r="A57" s="16"/>
      <c r="B57" s="16"/>
      <c r="C57" s="16"/>
      <c r="D57" s="17"/>
      <c r="E57" s="17"/>
      <c r="F57" s="16"/>
      <c r="G57" s="32"/>
      <c r="H57" s="16"/>
      <c r="I57" s="16"/>
      <c r="J57" s="17"/>
      <c r="K57" s="16"/>
      <c r="L57" s="16"/>
      <c r="M57" s="16"/>
      <c r="N57" s="16"/>
      <c r="O57" s="16"/>
      <c r="P57" s="16"/>
      <c r="Q57" s="16"/>
      <c r="R57" s="111">
        <f t="shared" si="24"/>
        <v>2.2003489204029027E-4</v>
      </c>
      <c r="S57" s="112">
        <v>6.9999999999999999E-4</v>
      </c>
      <c r="T57" s="113">
        <v>0</v>
      </c>
      <c r="U57" s="113">
        <v>0</v>
      </c>
      <c r="V57" s="57">
        <v>2</v>
      </c>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row>
    <row r="58" spans="1:162" s="3" customFormat="1" ht="16" customHeight="1" x14ac:dyDescent="0.2">
      <c r="A58" s="16"/>
      <c r="B58" s="16"/>
      <c r="C58" s="16"/>
      <c r="D58" s="17"/>
      <c r="E58" s="17"/>
      <c r="F58" s="16"/>
      <c r="G58" s="32"/>
      <c r="H58" s="16"/>
      <c r="I58" s="16"/>
      <c r="J58" s="17"/>
      <c r="K58" s="16"/>
      <c r="L58" s="16"/>
      <c r="M58" s="16"/>
      <c r="N58" s="16"/>
      <c r="O58" s="16"/>
      <c r="P58" s="16"/>
      <c r="Q58" s="16"/>
      <c r="R58" s="111">
        <f t="shared" si="24"/>
        <v>6.8259889200011795E-4</v>
      </c>
      <c r="S58" s="112">
        <v>6.9999999999999999E-4</v>
      </c>
      <c r="T58" s="113">
        <v>0</v>
      </c>
      <c r="U58" s="113">
        <v>2</v>
      </c>
      <c r="V58" s="57">
        <v>-1</v>
      </c>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row>
    <row r="59" spans="1:162" s="3" customFormat="1" ht="16" customHeight="1" x14ac:dyDescent="0.2">
      <c r="A59" s="16"/>
      <c r="B59" s="16"/>
      <c r="C59" s="16"/>
      <c r="D59" s="17"/>
      <c r="E59" s="17"/>
      <c r="F59" s="16"/>
      <c r="G59" s="32"/>
      <c r="H59" s="16"/>
      <c r="I59" s="16"/>
      <c r="J59" s="17"/>
      <c r="K59" s="16"/>
      <c r="L59" s="16"/>
      <c r="M59" s="16"/>
      <c r="N59" s="16"/>
      <c r="O59" s="16"/>
      <c r="P59" s="16"/>
      <c r="Q59" s="16"/>
      <c r="R59" s="111">
        <f t="shared" si="24"/>
        <v>-3.5254599412853379E-4</v>
      </c>
      <c r="S59" s="112">
        <v>6.9999999999999999E-4</v>
      </c>
      <c r="T59" s="113">
        <v>2</v>
      </c>
      <c r="U59" s="113">
        <v>4</v>
      </c>
      <c r="V59" s="57">
        <v>0</v>
      </c>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row>
    <row r="60" spans="1:162" s="3" customFormat="1" ht="16" customHeight="1" x14ac:dyDescent="0.2">
      <c r="A60" s="16"/>
      <c r="B60" s="16"/>
      <c r="C60" s="16"/>
      <c r="D60" s="17"/>
      <c r="E60" s="17"/>
      <c r="F60" s="16"/>
      <c r="G60" s="32"/>
      <c r="H60" s="16"/>
      <c r="I60" s="16"/>
      <c r="J60" s="17"/>
      <c r="K60" s="16"/>
      <c r="L60" s="16"/>
      <c r="M60" s="16"/>
      <c r="N60" s="16"/>
      <c r="O60" s="16"/>
      <c r="P60" s="16"/>
      <c r="Q60" s="16"/>
      <c r="R60" s="111">
        <f t="shared" si="24"/>
        <v>2.2439924876088569E-4</v>
      </c>
      <c r="S60" s="112">
        <v>-5.9999999999999995E-4</v>
      </c>
      <c r="T60" s="113">
        <v>0</v>
      </c>
      <c r="U60" s="113">
        <v>2</v>
      </c>
      <c r="V60" s="57">
        <v>-2</v>
      </c>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row>
    <row r="61" spans="1:162" s="3" customFormat="1" ht="16" customHeight="1" x14ac:dyDescent="0.2">
      <c r="A61" s="16"/>
      <c r="B61" s="16"/>
      <c r="C61" s="16"/>
      <c r="D61" s="17"/>
      <c r="E61" s="17"/>
      <c r="F61" s="16"/>
      <c r="G61" s="32"/>
      <c r="H61" s="16"/>
      <c r="I61" s="16"/>
      <c r="J61" s="17"/>
      <c r="K61" s="16"/>
      <c r="L61" s="16"/>
      <c r="M61" s="16"/>
      <c r="N61" s="16"/>
      <c r="O61" s="16"/>
      <c r="P61" s="16"/>
      <c r="Q61" s="16"/>
      <c r="R61" s="111">
        <f t="shared" si="24"/>
        <v>-5.1690753264315586E-4</v>
      </c>
      <c r="S61" s="112">
        <v>-5.9999999999999995E-4</v>
      </c>
      <c r="T61" s="113">
        <v>2</v>
      </c>
      <c r="U61" s="113">
        <v>-2</v>
      </c>
      <c r="V61" s="57">
        <v>2</v>
      </c>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row>
    <row r="62" spans="1:162" s="3" customFormat="1" ht="16" customHeight="1" x14ac:dyDescent="0.2">
      <c r="A62" s="16"/>
      <c r="B62" s="16"/>
      <c r="C62" s="16"/>
      <c r="D62" s="17"/>
      <c r="E62" s="17"/>
      <c r="F62" s="16"/>
      <c r="G62" s="32"/>
      <c r="H62" s="16"/>
      <c r="I62" s="16"/>
      <c r="J62" s="17"/>
      <c r="K62" s="16"/>
      <c r="L62" s="16"/>
      <c r="M62" s="16"/>
      <c r="N62" s="16"/>
      <c r="O62" s="16"/>
      <c r="P62" s="16"/>
      <c r="Q62" s="16"/>
      <c r="R62" s="111">
        <f t="shared" si="24"/>
        <v>5.9999216789738364E-4</v>
      </c>
      <c r="S62" s="112">
        <v>-5.9999999999999995E-4</v>
      </c>
      <c r="T62" s="113">
        <v>24</v>
      </c>
      <c r="U62" s="113">
        <v>0</v>
      </c>
      <c r="V62" s="57">
        <v>0</v>
      </c>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row>
    <row r="63" spans="1:162" s="3" customFormat="1" ht="16" customHeight="1" x14ac:dyDescent="0.2">
      <c r="A63" s="16"/>
      <c r="B63" s="16"/>
      <c r="C63" s="16"/>
      <c r="D63" s="17"/>
      <c r="E63" s="17"/>
      <c r="F63" s="16"/>
      <c r="G63" s="32"/>
      <c r="H63" s="16"/>
      <c r="I63" s="16"/>
      <c r="J63" s="17"/>
      <c r="K63" s="16"/>
      <c r="L63" s="16"/>
      <c r="M63" s="16"/>
      <c r="N63" s="16"/>
      <c r="O63" s="16"/>
      <c r="P63" s="16"/>
      <c r="Q63" s="16"/>
      <c r="R63" s="111">
        <f t="shared" si="24"/>
        <v>-4.9552924628916569E-4</v>
      </c>
      <c r="S63" s="112">
        <v>5.0000000000000001E-4</v>
      </c>
      <c r="T63" s="113">
        <v>4</v>
      </c>
      <c r="U63" s="113">
        <v>-4</v>
      </c>
      <c r="V63" s="57">
        <v>0</v>
      </c>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row>
    <row r="64" spans="1:162" s="3" customFormat="1" ht="16" customHeight="1" x14ac:dyDescent="0.2">
      <c r="A64" s="16"/>
      <c r="B64" s="16"/>
      <c r="C64" s="16"/>
      <c r="D64" s="17"/>
      <c r="E64" s="17"/>
      <c r="F64" s="16"/>
      <c r="G64" s="32"/>
      <c r="H64" s="16"/>
      <c r="I64" s="16"/>
      <c r="J64" s="17"/>
      <c r="K64" s="16"/>
      <c r="L64" s="16"/>
      <c r="M64" s="16"/>
      <c r="N64" s="16"/>
      <c r="O64" s="16"/>
      <c r="P64" s="16"/>
      <c r="Q64" s="16"/>
      <c r="R64" s="111">
        <f t="shared" si="24"/>
        <v>4.1376139349382765E-4</v>
      </c>
      <c r="S64" s="112">
        <v>5.0000000000000001E-4</v>
      </c>
      <c r="T64" s="113">
        <v>2</v>
      </c>
      <c r="U64" s="113">
        <v>0</v>
      </c>
      <c r="V64" s="57">
        <v>2</v>
      </c>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row>
    <row r="65" spans="1:162" s="3" customFormat="1" ht="16" customHeight="1" x14ac:dyDescent="0.2">
      <c r="A65" s="16"/>
      <c r="B65" s="16"/>
      <c r="C65" s="16"/>
      <c r="D65" s="17"/>
      <c r="E65" s="17"/>
      <c r="F65" s="16"/>
      <c r="G65" s="32"/>
      <c r="H65" s="16"/>
      <c r="I65" s="16"/>
      <c r="J65" s="17"/>
      <c r="K65" s="16"/>
      <c r="L65" s="16"/>
      <c r="M65" s="16"/>
      <c r="N65" s="16"/>
      <c r="O65" s="16"/>
      <c r="P65" s="16"/>
      <c r="Q65" s="16"/>
      <c r="R65" s="111">
        <f t="shared" si="24"/>
        <v>3.9439626697835553E-4</v>
      </c>
      <c r="S65" s="114">
        <v>-4.0000000000000002E-4</v>
      </c>
      <c r="T65" s="115">
        <v>1</v>
      </c>
      <c r="U65" s="115">
        <v>0</v>
      </c>
      <c r="V65" s="59">
        <v>-1</v>
      </c>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row>
    <row r="66" spans="1:162" s="3" customFormat="1" ht="16" customHeight="1" x14ac:dyDescent="0.2">
      <c r="A66" s="16"/>
      <c r="B66" s="16"/>
      <c r="C66" s="16"/>
      <c r="D66" s="17"/>
      <c r="E66" s="17"/>
      <c r="F66" s="16"/>
      <c r="G66" s="32"/>
      <c r="H66" s="16"/>
      <c r="I66" s="16"/>
      <c r="J66" s="17"/>
      <c r="K66" s="16"/>
      <c r="L66" s="16"/>
      <c r="M66" s="16"/>
      <c r="N66" s="16"/>
      <c r="O66" s="16"/>
      <c r="P66" s="16"/>
      <c r="Q66" s="16"/>
      <c r="R66" s="116">
        <f>SUM(R14:R65)</f>
        <v>7.2828875497392906E-3</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row>
    <row r="67" spans="1:162" s="3" customFormat="1" ht="16" customHeight="1" x14ac:dyDescent="0.2">
      <c r="A67" s="16"/>
      <c r="B67" s="16"/>
      <c r="C67" s="16"/>
      <c r="D67" s="17"/>
      <c r="E67" s="17"/>
      <c r="F67" s="16"/>
      <c r="G67" s="32"/>
      <c r="H67" s="16"/>
      <c r="I67" s="16"/>
      <c r="J67" s="17"/>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row>
    <row r="68" spans="1:162" s="3" customFormat="1" ht="16" customHeight="1" x14ac:dyDescent="0.2">
      <c r="A68" s="16"/>
      <c r="B68" s="16"/>
      <c r="C68" s="16"/>
      <c r="D68" s="17"/>
      <c r="E68" s="17"/>
      <c r="F68" s="16"/>
      <c r="G68" s="32"/>
      <c r="H68" s="16"/>
      <c r="I68" s="16"/>
      <c r="J68" s="17"/>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row>
    <row r="69" spans="1:162" s="3" customFormat="1" ht="16" customHeight="1" x14ac:dyDescent="0.2">
      <c r="A69" s="16"/>
      <c r="B69" s="16"/>
      <c r="C69" s="16"/>
      <c r="D69" s="17"/>
      <c r="E69" s="17"/>
      <c r="F69" s="16"/>
      <c r="G69" s="32"/>
      <c r="H69" s="16"/>
      <c r="I69" s="16"/>
      <c r="J69" s="17"/>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row>
    <row r="70" spans="1:162" s="3" customFormat="1" ht="16" customHeight="1" x14ac:dyDescent="0.2">
      <c r="A70" s="16"/>
      <c r="B70" s="16"/>
      <c r="C70" s="16"/>
      <c r="D70" s="17"/>
      <c r="E70" s="17"/>
      <c r="F70" s="16"/>
      <c r="G70" s="32"/>
      <c r="H70" s="16"/>
      <c r="I70" s="16"/>
      <c r="J70" s="17"/>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row>
    <row r="71" spans="1:162" s="3" customFormat="1" ht="16" customHeight="1" x14ac:dyDescent="0.2">
      <c r="A71" s="16"/>
      <c r="B71" s="16"/>
      <c r="C71" s="16"/>
      <c r="D71" s="17"/>
      <c r="E71" s="17"/>
      <c r="F71" s="16"/>
      <c r="G71" s="32"/>
      <c r="H71" s="16"/>
      <c r="I71" s="16"/>
      <c r="J71" s="17"/>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row>
    <row r="72" spans="1:162" s="3" customFormat="1" ht="16" customHeight="1" x14ac:dyDescent="0.2">
      <c r="A72" s="16"/>
      <c r="B72" s="16"/>
      <c r="C72" s="16"/>
      <c r="D72" s="17"/>
      <c r="E72" s="17"/>
      <c r="F72" s="16"/>
      <c r="G72" s="32"/>
      <c r="H72" s="16"/>
      <c r="I72" s="16"/>
      <c r="J72" s="17"/>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row>
    <row r="73" spans="1:162" s="3" customFormat="1" ht="16" customHeight="1" x14ac:dyDescent="0.2">
      <c r="A73" s="16"/>
      <c r="B73" s="16"/>
      <c r="C73" s="16"/>
      <c r="D73" s="17"/>
      <c r="E73" s="17"/>
      <c r="F73" s="16"/>
      <c r="G73" s="32"/>
      <c r="H73" s="16"/>
      <c r="I73" s="16"/>
      <c r="J73" s="17"/>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row>
    <row r="74" spans="1:162" s="3" customFormat="1" ht="16" customHeight="1" x14ac:dyDescent="0.2">
      <c r="A74" s="16"/>
      <c r="B74" s="16"/>
      <c r="C74" s="16"/>
      <c r="D74" s="17"/>
      <c r="E74" s="17"/>
      <c r="F74" s="16"/>
      <c r="G74" s="32"/>
      <c r="H74" s="16"/>
      <c r="I74" s="16"/>
      <c r="J74" s="17"/>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row>
    <row r="75" spans="1:162" s="3" customFormat="1" ht="16" customHeight="1" x14ac:dyDescent="0.2">
      <c r="A75" s="16"/>
      <c r="B75" s="16"/>
      <c r="C75" s="16"/>
      <c r="D75" s="17"/>
      <c r="E75" s="17"/>
      <c r="F75" s="16"/>
      <c r="G75" s="32"/>
      <c r="H75" s="16"/>
      <c r="I75" s="16"/>
      <c r="J75" s="17"/>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row>
    <row r="76" spans="1:162" s="3" customFormat="1" ht="16" customHeight="1" x14ac:dyDescent="0.2">
      <c r="A76" s="16"/>
      <c r="B76" s="16"/>
      <c r="C76" s="16"/>
      <c r="D76" s="17"/>
      <c r="E76" s="17"/>
      <c r="F76" s="16"/>
      <c r="G76" s="32"/>
      <c r="H76" s="16"/>
      <c r="I76" s="16"/>
      <c r="J76" s="17"/>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row>
    <row r="77" spans="1:162" s="3" customFormat="1" ht="16" customHeight="1" x14ac:dyDescent="0.2">
      <c r="A77" s="16"/>
      <c r="B77" s="16"/>
      <c r="C77" s="16"/>
      <c r="D77" s="17"/>
      <c r="E77" s="17"/>
      <c r="F77" s="16"/>
      <c r="G77" s="32"/>
      <c r="H77" s="16"/>
      <c r="I77" s="16"/>
      <c r="J77" s="17"/>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row>
    <row r="78" spans="1:162" s="3" customFormat="1" ht="16" customHeight="1" x14ac:dyDescent="0.2">
      <c r="A78" s="16"/>
      <c r="B78" s="16"/>
      <c r="C78" s="16"/>
      <c r="D78" s="17"/>
      <c r="E78" s="17"/>
      <c r="F78" s="16"/>
      <c r="G78" s="32"/>
      <c r="H78" s="16"/>
      <c r="I78" s="16"/>
      <c r="J78" s="17"/>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row>
    <row r="79" spans="1:162" s="3" customFormat="1" ht="16" customHeight="1" x14ac:dyDescent="0.2">
      <c r="A79" s="16"/>
      <c r="B79" s="16"/>
      <c r="C79" s="16"/>
      <c r="D79" s="17"/>
      <c r="E79" s="17"/>
      <c r="F79" s="16"/>
      <c r="G79" s="32"/>
      <c r="H79" s="16"/>
      <c r="I79" s="16"/>
      <c r="J79" s="17"/>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row>
    <row r="80" spans="1:162" s="3" customFormat="1" ht="16" customHeight="1" x14ac:dyDescent="0.2">
      <c r="A80" s="16"/>
      <c r="B80" s="16"/>
      <c r="C80" s="16"/>
      <c r="D80" s="17"/>
      <c r="E80" s="17"/>
      <c r="F80" s="16"/>
      <c r="G80" s="32"/>
      <c r="H80" s="16"/>
      <c r="I80" s="16"/>
      <c r="J80" s="17"/>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row>
    <row r="81" spans="1:162" s="3" customFormat="1" ht="16" customHeight="1" x14ac:dyDescent="0.2">
      <c r="A81" s="16"/>
      <c r="B81" s="16"/>
      <c r="C81" s="16"/>
      <c r="D81" s="17"/>
      <c r="E81" s="17"/>
      <c r="F81" s="16"/>
      <c r="G81" s="32"/>
      <c r="H81" s="16"/>
      <c r="I81" s="16"/>
      <c r="J81" s="17"/>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16"/>
      <c r="ED81" s="16"/>
      <c r="EE81" s="16"/>
      <c r="EF81" s="16"/>
      <c r="EG81" s="16"/>
      <c r="EH81" s="16"/>
      <c r="EI81" s="16"/>
      <c r="EJ81" s="16"/>
      <c r="EK81" s="16"/>
      <c r="EL81" s="16"/>
      <c r="EM81" s="16"/>
      <c r="EN81" s="16"/>
      <c r="EO81" s="16"/>
      <c r="EP81" s="16"/>
      <c r="EQ81" s="16"/>
      <c r="ER81" s="16"/>
      <c r="ES81" s="16"/>
      <c r="ET81" s="16"/>
      <c r="EU81" s="16"/>
      <c r="EV81" s="16"/>
      <c r="EW81" s="16"/>
      <c r="EX81" s="16"/>
      <c r="EY81" s="16"/>
      <c r="EZ81" s="16"/>
      <c r="FA81" s="16"/>
      <c r="FB81" s="16"/>
      <c r="FC81" s="16"/>
      <c r="FD81" s="16"/>
      <c r="FE81" s="16"/>
      <c r="FF81" s="16"/>
    </row>
    <row r="82" spans="1:162" s="3" customFormat="1" ht="16" customHeight="1" x14ac:dyDescent="0.2">
      <c r="A82" s="16"/>
      <c r="B82" s="16"/>
      <c r="C82" s="16"/>
      <c r="D82" s="17"/>
      <c r="E82" s="17"/>
      <c r="F82" s="16"/>
      <c r="G82" s="32"/>
      <c r="H82" s="16"/>
      <c r="I82" s="16"/>
      <c r="J82" s="17"/>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row>
    <row r="83" spans="1:162" s="3" customFormat="1" ht="16" customHeight="1" x14ac:dyDescent="0.2">
      <c r="A83" s="16"/>
      <c r="B83" s="16"/>
      <c r="C83" s="16"/>
      <c r="D83" s="17"/>
      <c r="E83" s="17"/>
      <c r="F83" s="16"/>
      <c r="G83" s="32"/>
      <c r="H83" s="16"/>
      <c r="I83" s="16"/>
      <c r="J83" s="17"/>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c r="EB83" s="16"/>
      <c r="EC83" s="16"/>
      <c r="ED83" s="16"/>
      <c r="EE83" s="16"/>
      <c r="EF83" s="16"/>
      <c r="EG83" s="16"/>
      <c r="EH83" s="16"/>
      <c r="EI83" s="16"/>
      <c r="EJ83" s="16"/>
      <c r="EK83" s="16"/>
      <c r="EL83" s="16"/>
      <c r="EM83" s="16"/>
      <c r="EN83" s="16"/>
      <c r="EO83" s="16"/>
      <c r="EP83" s="16"/>
      <c r="EQ83" s="16"/>
      <c r="ER83" s="16"/>
      <c r="ES83" s="16"/>
      <c r="ET83" s="16"/>
      <c r="EU83" s="16"/>
      <c r="EV83" s="16"/>
      <c r="EW83" s="16"/>
      <c r="EX83" s="16"/>
      <c r="EY83" s="16"/>
      <c r="EZ83" s="16"/>
      <c r="FA83" s="16"/>
      <c r="FB83" s="16"/>
      <c r="FC83" s="16"/>
      <c r="FD83" s="16"/>
      <c r="FE83" s="16"/>
      <c r="FF83" s="16"/>
    </row>
    <row r="84" spans="1:162" s="3" customFormat="1" ht="16" customHeight="1" x14ac:dyDescent="0.2">
      <c r="A84" s="16"/>
      <c r="B84" s="16"/>
      <c r="C84" s="16"/>
      <c r="D84" s="17"/>
      <c r="E84" s="17"/>
      <c r="F84" s="16"/>
      <c r="G84" s="32"/>
      <c r="H84" s="16"/>
      <c r="I84" s="16"/>
      <c r="J84" s="17"/>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row>
    <row r="85" spans="1:162" s="3" customFormat="1" ht="16" customHeight="1" x14ac:dyDescent="0.2">
      <c r="A85" s="16"/>
      <c r="B85" s="16"/>
      <c r="C85" s="16"/>
      <c r="D85" s="17"/>
      <c r="E85" s="17"/>
      <c r="F85" s="16"/>
      <c r="G85" s="32"/>
      <c r="H85" s="16"/>
      <c r="I85" s="16"/>
      <c r="J85" s="17"/>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row>
    <row r="86" spans="1:162" s="3" customFormat="1" ht="16" customHeight="1" x14ac:dyDescent="0.2">
      <c r="A86" s="16"/>
      <c r="B86" s="16"/>
      <c r="C86" s="16"/>
      <c r="D86" s="17"/>
      <c r="E86" s="17"/>
      <c r="F86" s="16"/>
      <c r="G86" s="32"/>
      <c r="H86" s="16"/>
      <c r="I86" s="16"/>
      <c r="J86" s="17"/>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row>
    <row r="87" spans="1:162" s="3" customFormat="1" ht="16" customHeight="1" x14ac:dyDescent="0.2">
      <c r="A87" s="16"/>
      <c r="B87" s="16"/>
      <c r="C87" s="16"/>
      <c r="D87" s="17"/>
      <c r="E87" s="17"/>
      <c r="F87" s="16"/>
      <c r="G87" s="32"/>
      <c r="H87" s="16"/>
      <c r="I87" s="16"/>
      <c r="J87" s="17"/>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row>
    <row r="88" spans="1:162" s="3" customFormat="1" ht="16" customHeight="1" x14ac:dyDescent="0.2">
      <c r="A88" s="16"/>
      <c r="B88" s="16"/>
      <c r="C88" s="16"/>
      <c r="D88" s="17"/>
      <c r="E88" s="17"/>
      <c r="F88" s="16"/>
      <c r="G88" s="32"/>
      <c r="H88" s="16"/>
      <c r="I88" s="16"/>
      <c r="J88" s="17"/>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row>
    <row r="89" spans="1:162" s="3" customFormat="1" ht="16" customHeight="1" x14ac:dyDescent="0.2">
      <c r="A89" s="16"/>
      <c r="B89" s="16"/>
      <c r="C89" s="16"/>
      <c r="D89" s="17"/>
      <c r="E89" s="17"/>
      <c r="F89" s="16"/>
      <c r="G89" s="32"/>
      <c r="H89" s="16"/>
      <c r="I89" s="16"/>
      <c r="J89" s="17"/>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row>
    <row r="90" spans="1:162" s="3" customFormat="1" ht="16" customHeight="1" x14ac:dyDescent="0.2">
      <c r="A90" s="16"/>
      <c r="B90" s="16"/>
      <c r="C90" s="16"/>
      <c r="D90" s="17"/>
      <c r="E90" s="17"/>
      <c r="F90" s="16"/>
      <c r="G90" s="32"/>
      <c r="H90" s="16"/>
      <c r="I90" s="16"/>
      <c r="J90" s="17"/>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row>
    <row r="91" spans="1:162" s="3" customFormat="1" ht="16" customHeight="1" x14ac:dyDescent="0.2">
      <c r="A91" s="16"/>
      <c r="B91" s="16"/>
      <c r="C91" s="16"/>
      <c r="D91" s="17"/>
      <c r="E91" s="17"/>
      <c r="F91" s="16"/>
      <c r="G91" s="32"/>
      <c r="H91" s="16"/>
      <c r="I91" s="16"/>
      <c r="J91" s="17"/>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row>
    <row r="92" spans="1:162" s="3" customFormat="1" ht="16" customHeight="1" x14ac:dyDescent="0.2">
      <c r="A92" s="16"/>
      <c r="B92" s="16"/>
      <c r="C92" s="16"/>
      <c r="D92" s="17"/>
      <c r="E92" s="17"/>
      <c r="F92" s="16"/>
      <c r="G92" s="32"/>
      <c r="H92" s="16"/>
      <c r="I92" s="16"/>
      <c r="J92" s="17"/>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c r="EB92" s="16"/>
      <c r="EC92" s="16"/>
      <c r="ED92" s="16"/>
      <c r="EE92" s="16"/>
      <c r="EF92" s="16"/>
      <c r="EG92" s="16"/>
      <c r="EH92" s="16"/>
      <c r="EI92" s="16"/>
      <c r="EJ92" s="16"/>
      <c r="EK92" s="16"/>
      <c r="EL92" s="16"/>
      <c r="EM92" s="16"/>
      <c r="EN92" s="16"/>
      <c r="EO92" s="16"/>
      <c r="EP92" s="16"/>
      <c r="EQ92" s="16"/>
      <c r="ER92" s="16"/>
      <c r="ES92" s="16"/>
      <c r="ET92" s="16"/>
      <c r="EU92" s="16"/>
      <c r="EV92" s="16"/>
      <c r="EW92" s="16"/>
      <c r="EX92" s="16"/>
      <c r="EY92" s="16"/>
      <c r="EZ92" s="16"/>
      <c r="FA92" s="16"/>
      <c r="FB92" s="16"/>
      <c r="FC92" s="16"/>
      <c r="FD92" s="16"/>
      <c r="FE92" s="16"/>
      <c r="FF92" s="16"/>
    </row>
    <row r="93" spans="1:162" s="3" customFormat="1" ht="16" customHeight="1" x14ac:dyDescent="0.2">
      <c r="A93" s="16"/>
      <c r="B93" s="16"/>
      <c r="C93" s="16"/>
      <c r="D93" s="17"/>
      <c r="E93" s="17"/>
      <c r="F93" s="16"/>
      <c r="G93" s="32"/>
      <c r="H93" s="16"/>
      <c r="I93" s="16"/>
      <c r="J93" s="1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c r="EB93" s="16"/>
      <c r="EC93" s="16"/>
      <c r="ED93" s="16"/>
      <c r="EE93" s="16"/>
      <c r="EF93" s="16"/>
      <c r="EG93" s="16"/>
      <c r="EH93" s="16"/>
      <c r="EI93" s="16"/>
      <c r="EJ93" s="16"/>
      <c r="EK93" s="16"/>
      <c r="EL93" s="16"/>
      <c r="EM93" s="16"/>
      <c r="EN93" s="16"/>
      <c r="EO93" s="16"/>
      <c r="EP93" s="16"/>
      <c r="EQ93" s="16"/>
      <c r="ER93" s="16"/>
      <c r="ES93" s="16"/>
      <c r="ET93" s="16"/>
      <c r="EU93" s="16"/>
      <c r="EV93" s="16"/>
      <c r="EW93" s="16"/>
      <c r="EX93" s="16"/>
      <c r="EY93" s="16"/>
      <c r="EZ93" s="16"/>
      <c r="FA93" s="16"/>
      <c r="FB93" s="16"/>
      <c r="FC93" s="16"/>
      <c r="FD93" s="16"/>
      <c r="FE93" s="16"/>
      <c r="FF93" s="16"/>
    </row>
    <row r="94" spans="1:162" s="3" customFormat="1" ht="16" customHeight="1" x14ac:dyDescent="0.2">
      <c r="A94" s="16"/>
      <c r="B94" s="16"/>
      <c r="C94" s="16"/>
      <c r="D94" s="17"/>
      <c r="E94" s="17"/>
      <c r="F94" s="16"/>
      <c r="G94" s="32"/>
      <c r="H94" s="16"/>
      <c r="I94" s="16"/>
      <c r="J94" s="17"/>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row>
    <row r="95" spans="1:162" s="3" customFormat="1" ht="16" customHeight="1" x14ac:dyDescent="0.2">
      <c r="A95" s="16"/>
      <c r="B95" s="16"/>
      <c r="C95" s="16"/>
      <c r="D95" s="17"/>
      <c r="E95" s="17"/>
      <c r="F95" s="16"/>
      <c r="G95" s="32"/>
      <c r="H95" s="16"/>
      <c r="I95" s="16"/>
      <c r="J95" s="17"/>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row>
    <row r="96" spans="1:162" s="3" customFormat="1" ht="16" customHeight="1" x14ac:dyDescent="0.2">
      <c r="A96" s="16"/>
      <c r="B96" s="16"/>
      <c r="C96" s="16"/>
      <c r="D96" s="17"/>
      <c r="E96" s="17"/>
      <c r="F96" s="16"/>
      <c r="G96" s="32"/>
      <c r="H96" s="16"/>
      <c r="I96" s="16"/>
      <c r="J96" s="17"/>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row>
    <row r="97" spans="1:162" s="3" customFormat="1" ht="16" customHeight="1" x14ac:dyDescent="0.2">
      <c r="A97" s="16"/>
      <c r="B97" s="16"/>
      <c r="C97" s="16"/>
      <c r="D97" s="17"/>
      <c r="E97" s="17"/>
      <c r="F97" s="16"/>
      <c r="G97" s="32"/>
      <c r="H97" s="16"/>
      <c r="I97" s="16"/>
      <c r="J97" s="17"/>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row>
    <row r="98" spans="1:162" s="3" customFormat="1" ht="16" customHeight="1" x14ac:dyDescent="0.2">
      <c r="A98" s="16"/>
      <c r="B98" s="16"/>
      <c r="C98" s="16"/>
      <c r="D98" s="17"/>
      <c r="E98" s="17"/>
      <c r="F98" s="16"/>
      <c r="G98" s="32"/>
      <c r="H98" s="16"/>
      <c r="I98" s="16"/>
      <c r="J98" s="17"/>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row>
    <row r="99" spans="1:162" s="3" customFormat="1" ht="16" customHeight="1" x14ac:dyDescent="0.2">
      <c r="A99" s="16"/>
      <c r="B99" s="16"/>
      <c r="C99" s="16"/>
      <c r="D99" s="17"/>
      <c r="E99" s="17"/>
      <c r="F99" s="16"/>
      <c r="G99" s="32"/>
      <c r="H99" s="16"/>
      <c r="I99" s="16"/>
      <c r="J99" s="17"/>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row>
    <row r="100" spans="1:162" s="3" customFormat="1" ht="16" customHeight="1" x14ac:dyDescent="0.2">
      <c r="A100" s="16"/>
      <c r="B100" s="16"/>
      <c r="C100" s="16"/>
      <c r="D100" s="17"/>
      <c r="E100" s="17"/>
      <c r="F100" s="16"/>
      <c r="G100" s="32"/>
      <c r="H100" s="16"/>
      <c r="I100" s="16"/>
      <c r="J100" s="17"/>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row>
    <row r="101" spans="1:162" s="3" customFormat="1" ht="16" customHeight="1" x14ac:dyDescent="0.2">
      <c r="A101" s="16"/>
      <c r="B101" s="16"/>
      <c r="C101" s="16"/>
      <c r="D101" s="17"/>
      <c r="E101" s="17"/>
      <c r="F101" s="16"/>
      <c r="G101" s="32"/>
      <c r="H101" s="16"/>
      <c r="I101" s="16"/>
      <c r="J101" s="17"/>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c r="DT101" s="16"/>
      <c r="DU101" s="16"/>
      <c r="DV101" s="16"/>
      <c r="DW101" s="16"/>
      <c r="DX101" s="16"/>
      <c r="DY101" s="16"/>
      <c r="DZ101" s="16"/>
      <c r="EA101" s="16"/>
      <c r="EB101" s="16"/>
      <c r="EC101" s="16"/>
      <c r="ED101" s="16"/>
      <c r="EE101" s="16"/>
      <c r="EF101" s="16"/>
      <c r="EG101" s="16"/>
      <c r="EH101" s="16"/>
      <c r="EI101" s="16"/>
      <c r="EJ101" s="16"/>
      <c r="EK101" s="16"/>
      <c r="EL101" s="16"/>
      <c r="EM101" s="16"/>
      <c r="EN101" s="16"/>
      <c r="EO101" s="16"/>
      <c r="EP101" s="16"/>
      <c r="EQ101" s="16"/>
      <c r="ER101" s="16"/>
      <c r="ES101" s="16"/>
      <c r="ET101" s="16"/>
      <c r="EU101" s="16"/>
      <c r="EV101" s="16"/>
      <c r="EW101" s="16"/>
      <c r="EX101" s="16"/>
      <c r="EY101" s="16"/>
      <c r="EZ101" s="16"/>
      <c r="FA101" s="16"/>
      <c r="FB101" s="16"/>
      <c r="FC101" s="16"/>
      <c r="FD101" s="16"/>
      <c r="FE101" s="16"/>
      <c r="FF101" s="16"/>
    </row>
    <row r="102" spans="1:162" s="3" customFormat="1" ht="16" customHeight="1" x14ac:dyDescent="0.2">
      <c r="A102" s="16"/>
      <c r="B102" s="16"/>
      <c r="C102" s="16"/>
      <c r="D102" s="17"/>
      <c r="E102" s="17"/>
      <c r="F102" s="16"/>
      <c r="G102" s="32"/>
      <c r="H102" s="16"/>
      <c r="I102" s="16"/>
      <c r="J102" s="17"/>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row>
    <row r="103" spans="1:162" s="3" customFormat="1" ht="16" customHeight="1" x14ac:dyDescent="0.2">
      <c r="A103" s="16"/>
      <c r="B103" s="16"/>
      <c r="C103" s="16"/>
      <c r="D103" s="17"/>
      <c r="E103" s="17"/>
      <c r="F103" s="16"/>
      <c r="G103" s="32"/>
      <c r="H103" s="16"/>
      <c r="I103" s="16"/>
      <c r="J103" s="17"/>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c r="DT103" s="16"/>
      <c r="DU103" s="16"/>
      <c r="DV103" s="16"/>
      <c r="DW103" s="16"/>
      <c r="DX103" s="16"/>
      <c r="DY103" s="16"/>
      <c r="DZ103" s="16"/>
      <c r="EA103" s="16"/>
      <c r="EB103" s="16"/>
      <c r="EC103" s="16"/>
      <c r="ED103" s="16"/>
      <c r="EE103" s="16"/>
      <c r="EF103" s="16"/>
      <c r="EG103" s="16"/>
      <c r="EH103" s="16"/>
      <c r="EI103" s="16"/>
      <c r="EJ103" s="16"/>
      <c r="EK103" s="16"/>
      <c r="EL103" s="16"/>
      <c r="EM103" s="16"/>
      <c r="EN103" s="16"/>
      <c r="EO103" s="16"/>
      <c r="EP103" s="16"/>
      <c r="EQ103" s="16"/>
      <c r="ER103" s="16"/>
      <c r="ES103" s="16"/>
      <c r="ET103" s="16"/>
      <c r="EU103" s="16"/>
      <c r="EV103" s="16"/>
      <c r="EW103" s="16"/>
      <c r="EX103" s="16"/>
      <c r="EY103" s="16"/>
      <c r="EZ103" s="16"/>
      <c r="FA103" s="16"/>
      <c r="FB103" s="16"/>
      <c r="FC103" s="16"/>
      <c r="FD103" s="16"/>
      <c r="FE103" s="16"/>
      <c r="FF103" s="16"/>
    </row>
    <row r="104" spans="1:162" s="3" customFormat="1" ht="16" customHeight="1" x14ac:dyDescent="0.2">
      <c r="A104" s="16"/>
      <c r="B104" s="16"/>
      <c r="C104" s="16"/>
      <c r="D104" s="17"/>
      <c r="E104" s="17"/>
      <c r="F104" s="16"/>
      <c r="G104" s="32"/>
      <c r="H104" s="16"/>
      <c r="I104" s="16"/>
      <c r="J104" s="17"/>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row>
    <row r="105" spans="1:162" s="3" customFormat="1" ht="16" customHeight="1" x14ac:dyDescent="0.2">
      <c r="A105" s="16"/>
      <c r="B105" s="16"/>
      <c r="C105" s="16"/>
      <c r="D105" s="17"/>
      <c r="E105" s="17"/>
      <c r="F105" s="16"/>
      <c r="G105" s="32"/>
      <c r="H105" s="16"/>
      <c r="I105" s="16"/>
      <c r="J105" s="17"/>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row>
    <row r="106" spans="1:162" s="3" customFormat="1" ht="16" customHeight="1" x14ac:dyDescent="0.2">
      <c r="A106" s="16"/>
      <c r="B106" s="16"/>
      <c r="C106" s="16"/>
      <c r="D106" s="17"/>
      <c r="E106" s="17"/>
      <c r="F106" s="16"/>
      <c r="G106" s="32"/>
      <c r="H106" s="16"/>
      <c r="I106" s="16"/>
      <c r="J106" s="17"/>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6"/>
      <c r="EV106" s="16"/>
      <c r="EW106" s="16"/>
      <c r="EX106" s="16"/>
      <c r="EY106" s="16"/>
      <c r="EZ106" s="16"/>
      <c r="FA106" s="16"/>
      <c r="FB106" s="16"/>
      <c r="FC106" s="16"/>
      <c r="FD106" s="16"/>
      <c r="FE106" s="16"/>
      <c r="FF106" s="16"/>
    </row>
    <row r="107" spans="1:162" s="3" customFormat="1" ht="16" customHeight="1" x14ac:dyDescent="0.2">
      <c r="A107" s="16"/>
      <c r="B107" s="16"/>
      <c r="C107" s="16"/>
      <c r="D107" s="17"/>
      <c r="E107" s="17"/>
      <c r="F107" s="16"/>
      <c r="G107" s="32"/>
      <c r="H107" s="16"/>
      <c r="I107" s="16"/>
      <c r="J107" s="17"/>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6"/>
      <c r="EE107" s="16"/>
      <c r="EF107" s="16"/>
      <c r="EG107" s="16"/>
      <c r="EH107" s="16"/>
      <c r="EI107" s="16"/>
      <c r="EJ107" s="16"/>
      <c r="EK107" s="16"/>
      <c r="EL107" s="16"/>
      <c r="EM107" s="16"/>
      <c r="EN107" s="16"/>
      <c r="EO107" s="16"/>
      <c r="EP107" s="16"/>
      <c r="EQ107" s="16"/>
      <c r="ER107" s="16"/>
      <c r="ES107" s="16"/>
      <c r="ET107" s="16"/>
      <c r="EU107" s="16"/>
      <c r="EV107" s="16"/>
      <c r="EW107" s="16"/>
      <c r="EX107" s="16"/>
      <c r="EY107" s="16"/>
      <c r="EZ107" s="16"/>
      <c r="FA107" s="16"/>
      <c r="FB107" s="16"/>
      <c r="FC107" s="16"/>
      <c r="FD107" s="16"/>
      <c r="FE107" s="16"/>
      <c r="FF107" s="16"/>
    </row>
    <row r="108" spans="1:162" s="3" customFormat="1" ht="16" customHeight="1" x14ac:dyDescent="0.2">
      <c r="A108" s="16"/>
      <c r="B108" s="16"/>
      <c r="C108" s="16"/>
      <c r="D108" s="17"/>
      <c r="E108" s="17"/>
      <c r="F108" s="16"/>
      <c r="G108" s="32"/>
      <c r="H108" s="16"/>
      <c r="I108" s="16"/>
      <c r="J108" s="17"/>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c r="EB108" s="16"/>
      <c r="EC108" s="16"/>
      <c r="ED108" s="16"/>
      <c r="EE108" s="16"/>
      <c r="EF108" s="16"/>
      <c r="EG108" s="16"/>
      <c r="EH108" s="16"/>
      <c r="EI108" s="16"/>
      <c r="EJ108" s="16"/>
      <c r="EK108" s="16"/>
      <c r="EL108" s="16"/>
      <c r="EM108" s="16"/>
      <c r="EN108" s="16"/>
      <c r="EO108" s="16"/>
      <c r="EP108" s="16"/>
      <c r="EQ108" s="16"/>
      <c r="ER108" s="16"/>
      <c r="ES108" s="16"/>
      <c r="ET108" s="16"/>
      <c r="EU108" s="16"/>
      <c r="EV108" s="16"/>
      <c r="EW108" s="16"/>
      <c r="EX108" s="16"/>
      <c r="EY108" s="16"/>
      <c r="EZ108" s="16"/>
      <c r="FA108" s="16"/>
      <c r="FB108" s="16"/>
      <c r="FC108" s="16"/>
      <c r="FD108" s="16"/>
      <c r="FE108" s="16"/>
      <c r="FF108" s="16"/>
    </row>
    <row r="109" spans="1:162" s="3" customFormat="1" ht="16" customHeight="1" x14ac:dyDescent="0.2">
      <c r="A109" s="16"/>
      <c r="B109" s="16"/>
      <c r="C109" s="16"/>
      <c r="D109" s="17"/>
      <c r="E109" s="17"/>
      <c r="F109" s="16"/>
      <c r="G109" s="32"/>
      <c r="H109" s="16"/>
      <c r="I109" s="16"/>
      <c r="J109" s="17"/>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row>
    <row r="110" spans="1:162" s="3" customFormat="1" ht="16" customHeight="1" x14ac:dyDescent="0.2">
      <c r="A110" s="16"/>
      <c r="B110" s="16"/>
      <c r="C110" s="16"/>
      <c r="D110" s="17"/>
      <c r="E110" s="17"/>
      <c r="F110" s="16"/>
      <c r="G110" s="32"/>
      <c r="H110" s="16"/>
      <c r="I110" s="16"/>
      <c r="J110" s="17"/>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row>
    <row r="111" spans="1:162" s="3" customFormat="1" ht="16" customHeight="1" x14ac:dyDescent="0.2">
      <c r="A111" s="16"/>
      <c r="B111" s="16"/>
      <c r="C111" s="16"/>
      <c r="D111" s="17"/>
      <c r="E111" s="17"/>
      <c r="F111" s="16"/>
      <c r="G111" s="32"/>
      <c r="H111" s="16"/>
      <c r="I111" s="16"/>
      <c r="J111" s="17"/>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c r="EF111" s="16"/>
      <c r="EG111" s="16"/>
      <c r="EH111" s="16"/>
      <c r="EI111" s="16"/>
      <c r="EJ111" s="16"/>
      <c r="EK111" s="16"/>
      <c r="EL111" s="16"/>
      <c r="EM111" s="16"/>
      <c r="EN111" s="16"/>
      <c r="EO111" s="16"/>
      <c r="EP111" s="16"/>
      <c r="EQ111" s="16"/>
      <c r="ER111" s="16"/>
      <c r="ES111" s="16"/>
      <c r="ET111" s="16"/>
      <c r="EU111" s="16"/>
      <c r="EV111" s="16"/>
      <c r="EW111" s="16"/>
      <c r="EX111" s="16"/>
      <c r="EY111" s="16"/>
      <c r="EZ111" s="16"/>
      <c r="FA111" s="16"/>
      <c r="FB111" s="16"/>
      <c r="FC111" s="16"/>
      <c r="FD111" s="16"/>
      <c r="FE111" s="16"/>
      <c r="FF111" s="16"/>
    </row>
    <row r="112" spans="1:162" s="3" customFormat="1" ht="16" customHeight="1" x14ac:dyDescent="0.2">
      <c r="A112" s="16"/>
      <c r="B112" s="16"/>
      <c r="C112" s="16"/>
      <c r="D112" s="17"/>
      <c r="E112" s="17"/>
      <c r="F112" s="16"/>
      <c r="G112" s="32"/>
      <c r="H112" s="16"/>
      <c r="I112" s="16"/>
      <c r="J112" s="17"/>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c r="EV112" s="16"/>
      <c r="EW112" s="16"/>
      <c r="EX112" s="16"/>
      <c r="EY112" s="16"/>
      <c r="EZ112" s="16"/>
      <c r="FA112" s="16"/>
      <c r="FB112" s="16"/>
      <c r="FC112" s="16"/>
      <c r="FD112" s="16"/>
      <c r="FE112" s="16"/>
      <c r="FF112" s="16"/>
    </row>
    <row r="113" spans="1:162" s="3" customFormat="1" ht="16" customHeight="1" x14ac:dyDescent="0.2">
      <c r="A113" s="16"/>
      <c r="B113" s="16"/>
      <c r="C113" s="16"/>
      <c r="D113" s="17"/>
      <c r="E113" s="17"/>
      <c r="F113" s="16"/>
      <c r="G113" s="32"/>
      <c r="H113" s="16"/>
      <c r="I113" s="16"/>
      <c r="J113" s="17"/>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c r="EF113" s="16"/>
      <c r="EG113" s="16"/>
      <c r="EH113" s="16"/>
      <c r="EI113" s="16"/>
      <c r="EJ113" s="16"/>
      <c r="EK113" s="16"/>
      <c r="EL113" s="16"/>
      <c r="EM113" s="16"/>
      <c r="EN113" s="16"/>
      <c r="EO113" s="16"/>
      <c r="EP113" s="16"/>
      <c r="EQ113" s="16"/>
      <c r="ER113" s="16"/>
      <c r="ES113" s="16"/>
      <c r="ET113" s="16"/>
      <c r="EU113" s="16"/>
      <c r="EV113" s="16"/>
      <c r="EW113" s="16"/>
      <c r="EX113" s="16"/>
      <c r="EY113" s="16"/>
      <c r="EZ113" s="16"/>
      <c r="FA113" s="16"/>
      <c r="FB113" s="16"/>
      <c r="FC113" s="16"/>
      <c r="FD113" s="16"/>
      <c r="FE113" s="16"/>
      <c r="FF113" s="16"/>
    </row>
    <row r="114" spans="1:162" s="3" customFormat="1" ht="16" customHeight="1" x14ac:dyDescent="0.2">
      <c r="A114" s="16"/>
      <c r="B114" s="16"/>
      <c r="C114" s="16"/>
      <c r="D114" s="17"/>
      <c r="E114" s="17"/>
      <c r="F114" s="16"/>
      <c r="G114" s="32"/>
      <c r="H114" s="16"/>
      <c r="I114" s="16"/>
      <c r="J114" s="17"/>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DQ114" s="16"/>
      <c r="DR114" s="16"/>
      <c r="DS114" s="16"/>
      <c r="DT114" s="16"/>
      <c r="DU114" s="16"/>
      <c r="DV114" s="16"/>
      <c r="DW114" s="16"/>
      <c r="DX114" s="16"/>
      <c r="DY114" s="16"/>
      <c r="DZ114" s="16"/>
      <c r="EA114" s="16"/>
      <c r="EB114" s="16"/>
      <c r="EC114" s="16"/>
      <c r="ED114" s="16"/>
      <c r="EE114" s="16"/>
      <c r="EF114" s="16"/>
      <c r="EG114" s="16"/>
      <c r="EH114" s="16"/>
      <c r="EI114" s="16"/>
      <c r="EJ114" s="16"/>
      <c r="EK114" s="16"/>
      <c r="EL114" s="16"/>
      <c r="EM114" s="16"/>
      <c r="EN114" s="16"/>
      <c r="EO114" s="16"/>
      <c r="EP114" s="16"/>
      <c r="EQ114" s="16"/>
      <c r="ER114" s="16"/>
      <c r="ES114" s="16"/>
      <c r="ET114" s="16"/>
      <c r="EU114" s="16"/>
      <c r="EV114" s="16"/>
      <c r="EW114" s="16"/>
      <c r="EX114" s="16"/>
      <c r="EY114" s="16"/>
      <c r="EZ114" s="16"/>
      <c r="FA114" s="16"/>
      <c r="FB114" s="16"/>
      <c r="FC114" s="16"/>
      <c r="FD114" s="16"/>
      <c r="FE114" s="16"/>
      <c r="FF114" s="16"/>
    </row>
    <row r="115" spans="1:162" s="3" customFormat="1" ht="16" customHeight="1" x14ac:dyDescent="0.2">
      <c r="A115" s="16"/>
      <c r="B115" s="16"/>
      <c r="C115" s="16"/>
      <c r="D115" s="17"/>
      <c r="E115" s="17"/>
      <c r="F115" s="16"/>
      <c r="G115" s="32"/>
      <c r="H115" s="16"/>
      <c r="I115" s="16"/>
      <c r="J115" s="17"/>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c r="DT115" s="16"/>
      <c r="DU115" s="16"/>
      <c r="DV115" s="16"/>
      <c r="DW115" s="16"/>
      <c r="DX115" s="16"/>
      <c r="DY115" s="16"/>
      <c r="DZ115" s="16"/>
      <c r="EA115" s="16"/>
      <c r="EB115" s="16"/>
      <c r="EC115" s="16"/>
      <c r="ED115" s="16"/>
      <c r="EE115" s="16"/>
      <c r="EF115" s="16"/>
      <c r="EG115" s="16"/>
      <c r="EH115" s="16"/>
      <c r="EI115" s="16"/>
      <c r="EJ115" s="16"/>
      <c r="EK115" s="16"/>
      <c r="EL115" s="16"/>
      <c r="EM115" s="16"/>
      <c r="EN115" s="16"/>
      <c r="EO115" s="16"/>
      <c r="EP115" s="16"/>
      <c r="EQ115" s="16"/>
      <c r="ER115" s="16"/>
      <c r="ES115" s="16"/>
      <c r="ET115" s="16"/>
      <c r="EU115" s="16"/>
      <c r="EV115" s="16"/>
      <c r="EW115" s="16"/>
      <c r="EX115" s="16"/>
      <c r="EY115" s="16"/>
      <c r="EZ115" s="16"/>
      <c r="FA115" s="16"/>
      <c r="FB115" s="16"/>
      <c r="FC115" s="16"/>
      <c r="FD115" s="16"/>
      <c r="FE115" s="16"/>
      <c r="FF115" s="16"/>
    </row>
    <row r="116" spans="1:162" s="3" customFormat="1" ht="16" customHeight="1" x14ac:dyDescent="0.2">
      <c r="A116" s="16"/>
      <c r="B116" s="16"/>
      <c r="C116" s="16"/>
      <c r="D116" s="17"/>
      <c r="E116" s="17"/>
      <c r="F116" s="16"/>
      <c r="G116" s="32"/>
      <c r="H116" s="16"/>
      <c r="I116" s="16"/>
      <c r="J116" s="17"/>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6"/>
      <c r="EV116" s="16"/>
      <c r="EW116" s="16"/>
      <c r="EX116" s="16"/>
      <c r="EY116" s="16"/>
      <c r="EZ116" s="16"/>
      <c r="FA116" s="16"/>
      <c r="FB116" s="16"/>
      <c r="FC116" s="16"/>
      <c r="FD116" s="16"/>
      <c r="FE116" s="16"/>
      <c r="FF116" s="16"/>
    </row>
    <row r="117" spans="1:162" s="3" customFormat="1" ht="16" customHeight="1" x14ac:dyDescent="0.2">
      <c r="A117" s="16"/>
      <c r="B117" s="16"/>
      <c r="C117" s="16"/>
      <c r="D117" s="17"/>
      <c r="E117" s="17"/>
      <c r="F117" s="16"/>
      <c r="G117" s="32"/>
      <c r="H117" s="16"/>
      <c r="I117" s="16"/>
      <c r="J117" s="17"/>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DQ117" s="16"/>
      <c r="DR117" s="16"/>
      <c r="DS117" s="16"/>
      <c r="DT117" s="16"/>
      <c r="DU117" s="16"/>
      <c r="DV117" s="16"/>
      <c r="DW117" s="16"/>
      <c r="DX117" s="16"/>
      <c r="DY117" s="16"/>
      <c r="DZ117" s="16"/>
      <c r="EA117" s="16"/>
      <c r="EB117" s="16"/>
      <c r="EC117" s="16"/>
      <c r="ED117" s="16"/>
      <c r="EE117" s="16"/>
      <c r="EF117" s="16"/>
      <c r="EG117" s="16"/>
      <c r="EH117" s="16"/>
      <c r="EI117" s="16"/>
      <c r="EJ117" s="16"/>
      <c r="EK117" s="16"/>
      <c r="EL117" s="16"/>
      <c r="EM117" s="16"/>
      <c r="EN117" s="16"/>
      <c r="EO117" s="16"/>
      <c r="EP117" s="16"/>
      <c r="EQ117" s="16"/>
      <c r="ER117" s="16"/>
      <c r="ES117" s="16"/>
      <c r="ET117" s="16"/>
      <c r="EU117" s="16"/>
      <c r="EV117" s="16"/>
      <c r="EW117" s="16"/>
      <c r="EX117" s="16"/>
      <c r="EY117" s="16"/>
      <c r="EZ117" s="16"/>
      <c r="FA117" s="16"/>
      <c r="FB117" s="16"/>
      <c r="FC117" s="16"/>
      <c r="FD117" s="16"/>
      <c r="FE117" s="16"/>
      <c r="FF117" s="16"/>
    </row>
    <row r="118" spans="1:162" s="3" customFormat="1" ht="16" customHeight="1" x14ac:dyDescent="0.2">
      <c r="A118" s="16"/>
      <c r="B118" s="16"/>
      <c r="C118" s="16"/>
      <c r="D118" s="17"/>
      <c r="E118" s="17"/>
      <c r="F118" s="16"/>
      <c r="G118" s="32"/>
      <c r="H118" s="16"/>
      <c r="I118" s="16"/>
      <c r="J118" s="17"/>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c r="EB118" s="16"/>
      <c r="EC118" s="16"/>
      <c r="ED118" s="16"/>
      <c r="EE118" s="16"/>
      <c r="EF118" s="16"/>
      <c r="EG118" s="16"/>
      <c r="EH118" s="16"/>
      <c r="EI118" s="16"/>
      <c r="EJ118" s="16"/>
      <c r="EK118" s="16"/>
      <c r="EL118" s="16"/>
      <c r="EM118" s="16"/>
      <c r="EN118" s="16"/>
      <c r="EO118" s="16"/>
      <c r="EP118" s="16"/>
      <c r="EQ118" s="16"/>
      <c r="ER118" s="16"/>
      <c r="ES118" s="16"/>
      <c r="ET118" s="16"/>
      <c r="EU118" s="16"/>
      <c r="EV118" s="16"/>
      <c r="EW118" s="16"/>
      <c r="EX118" s="16"/>
      <c r="EY118" s="16"/>
      <c r="EZ118" s="16"/>
      <c r="FA118" s="16"/>
      <c r="FB118" s="16"/>
      <c r="FC118" s="16"/>
      <c r="FD118" s="16"/>
      <c r="FE118" s="16"/>
      <c r="FF118" s="16"/>
    </row>
    <row r="119" spans="1:162" s="3" customFormat="1" ht="16" customHeight="1" x14ac:dyDescent="0.2">
      <c r="A119" s="16"/>
      <c r="B119" s="16"/>
      <c r="C119" s="16"/>
      <c r="D119" s="17"/>
      <c r="E119" s="17"/>
      <c r="F119" s="16"/>
      <c r="G119" s="32"/>
      <c r="H119" s="16"/>
      <c r="I119" s="16"/>
      <c r="J119" s="17"/>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DQ119" s="16"/>
      <c r="DR119" s="16"/>
      <c r="DS119" s="16"/>
      <c r="DT119" s="16"/>
      <c r="DU119" s="16"/>
      <c r="DV119" s="16"/>
      <c r="DW119" s="16"/>
      <c r="DX119" s="16"/>
      <c r="DY119" s="16"/>
      <c r="DZ119" s="16"/>
      <c r="EA119" s="16"/>
      <c r="EB119" s="16"/>
      <c r="EC119" s="16"/>
      <c r="ED119" s="16"/>
      <c r="EE119" s="16"/>
      <c r="EF119" s="16"/>
      <c r="EG119" s="16"/>
      <c r="EH119" s="16"/>
      <c r="EI119" s="16"/>
      <c r="EJ119" s="16"/>
      <c r="EK119" s="16"/>
      <c r="EL119" s="16"/>
      <c r="EM119" s="16"/>
      <c r="EN119" s="16"/>
      <c r="EO119" s="16"/>
      <c r="EP119" s="16"/>
      <c r="EQ119" s="16"/>
      <c r="ER119" s="16"/>
      <c r="ES119" s="16"/>
      <c r="ET119" s="16"/>
      <c r="EU119" s="16"/>
      <c r="EV119" s="16"/>
      <c r="EW119" s="16"/>
      <c r="EX119" s="16"/>
      <c r="EY119" s="16"/>
      <c r="EZ119" s="16"/>
      <c r="FA119" s="16"/>
      <c r="FB119" s="16"/>
      <c r="FC119" s="16"/>
      <c r="FD119" s="16"/>
      <c r="FE119" s="16"/>
      <c r="FF119" s="16"/>
    </row>
    <row r="120" spans="1:162" s="3" customFormat="1" ht="16" customHeight="1" x14ac:dyDescent="0.2">
      <c r="A120" s="16"/>
      <c r="B120" s="16"/>
      <c r="C120" s="16"/>
      <c r="D120" s="17"/>
      <c r="E120" s="17"/>
      <c r="F120" s="16"/>
      <c r="G120" s="32"/>
      <c r="H120" s="16"/>
      <c r="I120" s="16"/>
      <c r="J120" s="17"/>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c r="DA120" s="16"/>
      <c r="DB120" s="16"/>
      <c r="DC120" s="16"/>
      <c r="DD120" s="16"/>
      <c r="DE120" s="16"/>
      <c r="DF120" s="16"/>
      <c r="DG120" s="16"/>
      <c r="DH120" s="16"/>
      <c r="DI120" s="16"/>
      <c r="DJ120" s="16"/>
      <c r="DK120" s="16"/>
      <c r="DL120" s="16"/>
      <c r="DM120" s="16"/>
      <c r="DN120" s="16"/>
      <c r="DO120" s="16"/>
      <c r="DP120" s="16"/>
      <c r="DQ120" s="16"/>
      <c r="DR120" s="16"/>
      <c r="DS120" s="16"/>
      <c r="DT120" s="16"/>
      <c r="DU120" s="16"/>
      <c r="DV120" s="16"/>
      <c r="DW120" s="16"/>
      <c r="DX120" s="16"/>
      <c r="DY120" s="16"/>
      <c r="DZ120" s="16"/>
      <c r="EA120" s="16"/>
      <c r="EB120" s="16"/>
      <c r="EC120" s="16"/>
      <c r="ED120" s="16"/>
      <c r="EE120" s="16"/>
      <c r="EF120" s="16"/>
      <c r="EG120" s="16"/>
      <c r="EH120" s="16"/>
      <c r="EI120" s="16"/>
      <c r="EJ120" s="16"/>
      <c r="EK120" s="16"/>
      <c r="EL120" s="16"/>
      <c r="EM120" s="16"/>
      <c r="EN120" s="16"/>
      <c r="EO120" s="16"/>
      <c r="EP120" s="16"/>
      <c r="EQ120" s="16"/>
      <c r="ER120" s="16"/>
      <c r="ES120" s="16"/>
      <c r="ET120" s="16"/>
      <c r="EU120" s="16"/>
      <c r="EV120" s="16"/>
      <c r="EW120" s="16"/>
      <c r="EX120" s="16"/>
      <c r="EY120" s="16"/>
      <c r="EZ120" s="16"/>
      <c r="FA120" s="16"/>
      <c r="FB120" s="16"/>
      <c r="FC120" s="16"/>
      <c r="FD120" s="16"/>
      <c r="FE120" s="16"/>
      <c r="FF120" s="16"/>
    </row>
    <row r="121" spans="1:162" s="3" customFormat="1" ht="16" customHeight="1" x14ac:dyDescent="0.2">
      <c r="A121" s="16"/>
      <c r="B121" s="16"/>
      <c r="C121" s="16"/>
      <c r="D121" s="17"/>
      <c r="E121" s="17"/>
      <c r="F121" s="16"/>
      <c r="G121" s="32"/>
      <c r="H121" s="16"/>
      <c r="I121" s="16"/>
      <c r="J121" s="17"/>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c r="DA121" s="16"/>
      <c r="DB121" s="16"/>
      <c r="DC121" s="16"/>
      <c r="DD121" s="16"/>
      <c r="DE121" s="16"/>
      <c r="DF121" s="16"/>
      <c r="DG121" s="16"/>
      <c r="DH121" s="16"/>
      <c r="DI121" s="16"/>
      <c r="DJ121" s="16"/>
      <c r="DK121" s="16"/>
      <c r="DL121" s="16"/>
      <c r="DM121" s="16"/>
      <c r="DN121" s="16"/>
      <c r="DO121" s="16"/>
      <c r="DP121" s="16"/>
      <c r="DQ121" s="16"/>
      <c r="DR121" s="16"/>
      <c r="DS121" s="16"/>
      <c r="DT121" s="16"/>
      <c r="DU121" s="16"/>
      <c r="DV121" s="16"/>
      <c r="DW121" s="16"/>
      <c r="DX121" s="16"/>
      <c r="DY121" s="16"/>
      <c r="DZ121" s="16"/>
      <c r="EA121" s="16"/>
      <c r="EB121" s="16"/>
      <c r="EC121" s="16"/>
      <c r="ED121" s="16"/>
      <c r="EE121" s="16"/>
      <c r="EF121" s="16"/>
      <c r="EG121" s="16"/>
      <c r="EH121" s="16"/>
      <c r="EI121" s="16"/>
      <c r="EJ121" s="16"/>
      <c r="EK121" s="16"/>
      <c r="EL121" s="16"/>
      <c r="EM121" s="16"/>
      <c r="EN121" s="16"/>
      <c r="EO121" s="16"/>
      <c r="EP121" s="16"/>
      <c r="EQ121" s="16"/>
      <c r="ER121" s="16"/>
      <c r="ES121" s="16"/>
      <c r="ET121" s="16"/>
      <c r="EU121" s="16"/>
      <c r="EV121" s="16"/>
      <c r="EW121" s="16"/>
      <c r="EX121" s="16"/>
      <c r="EY121" s="16"/>
      <c r="EZ121" s="16"/>
      <c r="FA121" s="16"/>
      <c r="FB121" s="16"/>
      <c r="FC121" s="16"/>
      <c r="FD121" s="16"/>
      <c r="FE121" s="16"/>
      <c r="FF121" s="16"/>
    </row>
    <row r="122" spans="1:162" s="3" customFormat="1" ht="16" customHeight="1" x14ac:dyDescent="0.2">
      <c r="A122" s="16"/>
      <c r="B122" s="16"/>
      <c r="C122" s="16"/>
      <c r="D122" s="17"/>
      <c r="E122" s="17"/>
      <c r="F122" s="16"/>
      <c r="G122" s="32"/>
      <c r="H122" s="16"/>
      <c r="I122" s="16"/>
      <c r="J122" s="17"/>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16"/>
      <c r="DE122" s="16"/>
      <c r="DF122" s="16"/>
      <c r="DG122" s="16"/>
      <c r="DH122" s="16"/>
      <c r="DI122" s="16"/>
      <c r="DJ122" s="16"/>
      <c r="DK122" s="16"/>
      <c r="DL122" s="16"/>
      <c r="DM122" s="16"/>
      <c r="DN122" s="16"/>
      <c r="DO122" s="16"/>
      <c r="DP122" s="16"/>
      <c r="DQ122" s="16"/>
      <c r="DR122" s="16"/>
      <c r="DS122" s="16"/>
      <c r="DT122" s="16"/>
      <c r="DU122" s="16"/>
      <c r="DV122" s="16"/>
      <c r="DW122" s="16"/>
      <c r="DX122" s="16"/>
      <c r="DY122" s="16"/>
      <c r="DZ122" s="16"/>
      <c r="EA122" s="16"/>
      <c r="EB122" s="16"/>
      <c r="EC122" s="16"/>
      <c r="ED122" s="16"/>
      <c r="EE122" s="16"/>
      <c r="EF122" s="16"/>
      <c r="EG122" s="16"/>
      <c r="EH122" s="16"/>
      <c r="EI122" s="16"/>
      <c r="EJ122" s="16"/>
      <c r="EK122" s="16"/>
      <c r="EL122" s="16"/>
      <c r="EM122" s="16"/>
      <c r="EN122" s="16"/>
      <c r="EO122" s="16"/>
      <c r="EP122" s="16"/>
      <c r="EQ122" s="16"/>
      <c r="ER122" s="16"/>
      <c r="ES122" s="16"/>
      <c r="ET122" s="16"/>
      <c r="EU122" s="16"/>
      <c r="EV122" s="16"/>
      <c r="EW122" s="16"/>
      <c r="EX122" s="16"/>
      <c r="EY122" s="16"/>
      <c r="EZ122" s="16"/>
      <c r="FA122" s="16"/>
      <c r="FB122" s="16"/>
      <c r="FC122" s="16"/>
      <c r="FD122" s="16"/>
      <c r="FE122" s="16"/>
      <c r="FF122" s="16"/>
    </row>
    <row r="123" spans="1:162" s="3" customFormat="1" ht="16" customHeight="1" x14ac:dyDescent="0.2">
      <c r="A123" s="16"/>
      <c r="B123" s="16"/>
      <c r="C123" s="16"/>
      <c r="D123" s="17"/>
      <c r="E123" s="17"/>
      <c r="F123" s="16"/>
      <c r="G123" s="32"/>
      <c r="H123" s="16"/>
      <c r="I123" s="16"/>
      <c r="J123" s="17"/>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c r="DM123" s="16"/>
      <c r="DN123" s="16"/>
      <c r="DO123" s="16"/>
      <c r="DP123" s="16"/>
      <c r="DQ123" s="16"/>
      <c r="DR123" s="16"/>
      <c r="DS123" s="16"/>
      <c r="DT123" s="16"/>
      <c r="DU123" s="16"/>
      <c r="DV123" s="16"/>
      <c r="DW123" s="16"/>
      <c r="DX123" s="16"/>
      <c r="DY123" s="16"/>
      <c r="DZ123" s="16"/>
      <c r="EA123" s="16"/>
      <c r="EB123" s="16"/>
      <c r="EC123" s="16"/>
      <c r="ED123" s="16"/>
      <c r="EE123" s="16"/>
      <c r="EF123" s="16"/>
      <c r="EG123" s="16"/>
      <c r="EH123" s="16"/>
      <c r="EI123" s="16"/>
      <c r="EJ123" s="16"/>
      <c r="EK123" s="16"/>
      <c r="EL123" s="16"/>
      <c r="EM123" s="16"/>
      <c r="EN123" s="16"/>
      <c r="EO123" s="16"/>
      <c r="EP123" s="16"/>
      <c r="EQ123" s="16"/>
      <c r="ER123" s="16"/>
      <c r="ES123" s="16"/>
      <c r="ET123" s="16"/>
      <c r="EU123" s="16"/>
      <c r="EV123" s="16"/>
      <c r="EW123" s="16"/>
      <c r="EX123" s="16"/>
      <c r="EY123" s="16"/>
      <c r="EZ123" s="16"/>
      <c r="FA123" s="16"/>
      <c r="FB123" s="16"/>
      <c r="FC123" s="16"/>
      <c r="FD123" s="16"/>
      <c r="FE123" s="16"/>
      <c r="FF123" s="16"/>
    </row>
    <row r="124" spans="1:162" s="3" customFormat="1" ht="16" customHeight="1" x14ac:dyDescent="0.2">
      <c r="A124" s="16"/>
      <c r="B124" s="16"/>
      <c r="C124" s="16"/>
      <c r="D124" s="17"/>
      <c r="E124" s="17"/>
      <c r="F124" s="16"/>
      <c r="G124" s="32"/>
      <c r="H124" s="16"/>
      <c r="I124" s="16"/>
      <c r="J124" s="17"/>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c r="EB124" s="16"/>
      <c r="EC124" s="16"/>
      <c r="ED124" s="16"/>
      <c r="EE124" s="16"/>
      <c r="EF124" s="16"/>
      <c r="EG124" s="16"/>
      <c r="EH124" s="16"/>
      <c r="EI124" s="16"/>
      <c r="EJ124" s="16"/>
      <c r="EK124" s="16"/>
      <c r="EL124" s="16"/>
      <c r="EM124" s="16"/>
      <c r="EN124" s="16"/>
      <c r="EO124" s="16"/>
      <c r="EP124" s="16"/>
      <c r="EQ124" s="16"/>
      <c r="ER124" s="16"/>
      <c r="ES124" s="16"/>
      <c r="ET124" s="16"/>
      <c r="EU124" s="16"/>
      <c r="EV124" s="16"/>
      <c r="EW124" s="16"/>
      <c r="EX124" s="16"/>
      <c r="EY124" s="16"/>
      <c r="EZ124" s="16"/>
      <c r="FA124" s="16"/>
      <c r="FB124" s="16"/>
      <c r="FC124" s="16"/>
      <c r="FD124" s="16"/>
      <c r="FE124" s="16"/>
      <c r="FF124" s="16"/>
    </row>
    <row r="125" spans="1:162" s="3" customFormat="1" ht="16" customHeight="1" x14ac:dyDescent="0.2">
      <c r="A125" s="16"/>
      <c r="B125" s="16"/>
      <c r="C125" s="16"/>
      <c r="D125" s="17"/>
      <c r="E125" s="17"/>
      <c r="F125" s="16"/>
      <c r="G125" s="32"/>
      <c r="H125" s="16"/>
      <c r="I125" s="16"/>
      <c r="J125" s="17"/>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c r="DT125" s="16"/>
      <c r="DU125" s="16"/>
      <c r="DV125" s="16"/>
      <c r="DW125" s="16"/>
      <c r="DX125" s="16"/>
      <c r="DY125" s="16"/>
      <c r="DZ125" s="16"/>
      <c r="EA125" s="16"/>
      <c r="EB125" s="16"/>
      <c r="EC125" s="16"/>
      <c r="ED125" s="16"/>
      <c r="EE125" s="16"/>
      <c r="EF125" s="16"/>
      <c r="EG125" s="16"/>
      <c r="EH125" s="16"/>
      <c r="EI125" s="16"/>
      <c r="EJ125" s="16"/>
      <c r="EK125" s="16"/>
      <c r="EL125" s="16"/>
      <c r="EM125" s="16"/>
      <c r="EN125" s="16"/>
      <c r="EO125" s="16"/>
      <c r="EP125" s="16"/>
      <c r="EQ125" s="16"/>
      <c r="ER125" s="16"/>
      <c r="ES125" s="16"/>
      <c r="ET125" s="16"/>
      <c r="EU125" s="16"/>
      <c r="EV125" s="16"/>
      <c r="EW125" s="16"/>
      <c r="EX125" s="16"/>
      <c r="EY125" s="16"/>
      <c r="EZ125" s="16"/>
      <c r="FA125" s="16"/>
      <c r="FB125" s="16"/>
      <c r="FC125" s="16"/>
      <c r="FD125" s="16"/>
      <c r="FE125" s="16"/>
      <c r="FF125" s="16"/>
    </row>
    <row r="126" spans="1:162" s="3" customFormat="1" ht="16" customHeight="1" x14ac:dyDescent="0.2">
      <c r="A126" s="16"/>
      <c r="B126" s="16"/>
      <c r="C126" s="16"/>
      <c r="D126" s="17"/>
      <c r="E126" s="17"/>
      <c r="F126" s="16"/>
      <c r="G126" s="32"/>
      <c r="H126" s="16"/>
      <c r="I126" s="16"/>
      <c r="J126" s="17"/>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6"/>
      <c r="EV126" s="16"/>
      <c r="EW126" s="16"/>
      <c r="EX126" s="16"/>
      <c r="EY126" s="16"/>
      <c r="EZ126" s="16"/>
      <c r="FA126" s="16"/>
      <c r="FB126" s="16"/>
      <c r="FC126" s="16"/>
      <c r="FD126" s="16"/>
      <c r="FE126" s="16"/>
      <c r="FF126" s="16"/>
    </row>
    <row r="127" spans="1:162" s="3" customFormat="1" ht="16" customHeight="1" x14ac:dyDescent="0.2">
      <c r="A127" s="16"/>
      <c r="B127" s="16"/>
      <c r="C127" s="16"/>
      <c r="D127" s="17"/>
      <c r="E127" s="17"/>
      <c r="F127" s="16"/>
      <c r="G127" s="32"/>
      <c r="H127" s="16"/>
      <c r="I127" s="16"/>
      <c r="J127" s="17"/>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c r="DT127" s="16"/>
      <c r="DU127" s="16"/>
      <c r="DV127" s="16"/>
      <c r="DW127" s="16"/>
      <c r="DX127" s="16"/>
      <c r="DY127" s="16"/>
      <c r="DZ127" s="16"/>
      <c r="EA127" s="16"/>
      <c r="EB127" s="16"/>
      <c r="EC127" s="16"/>
      <c r="ED127" s="16"/>
      <c r="EE127" s="16"/>
      <c r="EF127" s="16"/>
      <c r="EG127" s="16"/>
      <c r="EH127" s="16"/>
      <c r="EI127" s="16"/>
      <c r="EJ127" s="16"/>
      <c r="EK127" s="16"/>
      <c r="EL127" s="16"/>
      <c r="EM127" s="16"/>
      <c r="EN127" s="16"/>
      <c r="EO127" s="16"/>
      <c r="EP127" s="16"/>
      <c r="EQ127" s="16"/>
      <c r="ER127" s="16"/>
      <c r="ES127" s="16"/>
      <c r="ET127" s="16"/>
      <c r="EU127" s="16"/>
      <c r="EV127" s="16"/>
      <c r="EW127" s="16"/>
      <c r="EX127" s="16"/>
      <c r="EY127" s="16"/>
      <c r="EZ127" s="16"/>
      <c r="FA127" s="16"/>
      <c r="FB127" s="16"/>
      <c r="FC127" s="16"/>
      <c r="FD127" s="16"/>
      <c r="FE127" s="16"/>
      <c r="FF127" s="16"/>
    </row>
    <row r="128" spans="1:162" s="3" customFormat="1" ht="16" customHeight="1" x14ac:dyDescent="0.2">
      <c r="A128" s="16"/>
      <c r="B128" s="16"/>
      <c r="C128" s="16"/>
      <c r="D128" s="17"/>
      <c r="E128" s="17"/>
      <c r="F128" s="16"/>
      <c r="G128" s="32"/>
      <c r="H128" s="16"/>
      <c r="I128" s="16"/>
      <c r="J128" s="17"/>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c r="EB128" s="16"/>
      <c r="EC128" s="16"/>
      <c r="ED128" s="16"/>
      <c r="EE128" s="16"/>
      <c r="EF128" s="16"/>
      <c r="EG128" s="16"/>
      <c r="EH128" s="16"/>
      <c r="EI128" s="16"/>
      <c r="EJ128" s="16"/>
      <c r="EK128" s="16"/>
      <c r="EL128" s="16"/>
      <c r="EM128" s="16"/>
      <c r="EN128" s="16"/>
      <c r="EO128" s="16"/>
      <c r="EP128" s="16"/>
      <c r="EQ128" s="16"/>
      <c r="ER128" s="16"/>
      <c r="ES128" s="16"/>
      <c r="ET128" s="16"/>
      <c r="EU128" s="16"/>
      <c r="EV128" s="16"/>
      <c r="EW128" s="16"/>
      <c r="EX128" s="16"/>
      <c r="EY128" s="16"/>
      <c r="EZ128" s="16"/>
      <c r="FA128" s="16"/>
      <c r="FB128" s="16"/>
      <c r="FC128" s="16"/>
      <c r="FD128" s="16"/>
      <c r="FE128" s="16"/>
      <c r="FF128" s="16"/>
    </row>
    <row r="129" spans="1:162" s="3" customFormat="1" ht="16" customHeight="1" x14ac:dyDescent="0.2">
      <c r="A129" s="16"/>
      <c r="B129" s="16"/>
      <c r="C129" s="16"/>
      <c r="D129" s="17"/>
      <c r="E129" s="17"/>
      <c r="F129" s="16"/>
      <c r="G129" s="32"/>
      <c r="H129" s="16"/>
      <c r="I129" s="16"/>
      <c r="J129" s="17"/>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c r="EB129" s="16"/>
      <c r="EC129" s="16"/>
      <c r="ED129" s="16"/>
      <c r="EE129" s="16"/>
      <c r="EF129" s="16"/>
      <c r="EG129" s="16"/>
      <c r="EH129" s="16"/>
      <c r="EI129" s="16"/>
      <c r="EJ129" s="16"/>
      <c r="EK129" s="16"/>
      <c r="EL129" s="16"/>
      <c r="EM129" s="16"/>
      <c r="EN129" s="16"/>
      <c r="EO129" s="16"/>
      <c r="EP129" s="16"/>
      <c r="EQ129" s="16"/>
      <c r="ER129" s="16"/>
      <c r="ES129" s="16"/>
      <c r="ET129" s="16"/>
      <c r="EU129" s="16"/>
      <c r="EV129" s="16"/>
      <c r="EW129" s="16"/>
      <c r="EX129" s="16"/>
      <c r="EY129" s="16"/>
      <c r="EZ129" s="16"/>
      <c r="FA129" s="16"/>
      <c r="FB129" s="16"/>
      <c r="FC129" s="16"/>
      <c r="FD129" s="16"/>
      <c r="FE129" s="16"/>
      <c r="FF129" s="16"/>
    </row>
    <row r="130" spans="1:162" s="3" customFormat="1" ht="16" customHeight="1" x14ac:dyDescent="0.2">
      <c r="A130" s="16"/>
      <c r="B130" s="16"/>
      <c r="C130" s="16"/>
      <c r="D130" s="17"/>
      <c r="E130" s="17"/>
      <c r="F130" s="16"/>
      <c r="G130" s="32"/>
      <c r="H130" s="16"/>
      <c r="I130" s="16"/>
      <c r="J130" s="17"/>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16"/>
      <c r="ED130" s="16"/>
      <c r="EE130" s="16"/>
      <c r="EF130" s="16"/>
      <c r="EG130" s="16"/>
      <c r="EH130" s="16"/>
      <c r="EI130" s="16"/>
      <c r="EJ130" s="16"/>
      <c r="EK130" s="16"/>
      <c r="EL130" s="16"/>
      <c r="EM130" s="16"/>
      <c r="EN130" s="16"/>
      <c r="EO130" s="16"/>
      <c r="EP130" s="16"/>
      <c r="EQ130" s="16"/>
      <c r="ER130" s="16"/>
      <c r="ES130" s="16"/>
      <c r="ET130" s="16"/>
      <c r="EU130" s="16"/>
      <c r="EV130" s="16"/>
      <c r="EW130" s="16"/>
      <c r="EX130" s="16"/>
      <c r="EY130" s="16"/>
      <c r="EZ130" s="16"/>
      <c r="FA130" s="16"/>
      <c r="FB130" s="16"/>
      <c r="FC130" s="16"/>
      <c r="FD130" s="16"/>
      <c r="FE130" s="16"/>
      <c r="FF130" s="16"/>
    </row>
    <row r="131" spans="1:162" s="3" customFormat="1" ht="16" customHeight="1" x14ac:dyDescent="0.2">
      <c r="A131" s="16"/>
      <c r="B131" s="16"/>
      <c r="C131" s="16"/>
      <c r="D131" s="17"/>
      <c r="E131" s="17"/>
      <c r="F131" s="16"/>
      <c r="G131" s="32"/>
      <c r="H131" s="16"/>
      <c r="I131" s="16"/>
      <c r="J131" s="17"/>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c r="EB131" s="16"/>
      <c r="EC131" s="16"/>
      <c r="ED131" s="16"/>
      <c r="EE131" s="16"/>
      <c r="EF131" s="16"/>
      <c r="EG131" s="16"/>
      <c r="EH131" s="16"/>
      <c r="EI131" s="16"/>
      <c r="EJ131" s="16"/>
      <c r="EK131" s="16"/>
      <c r="EL131" s="16"/>
      <c r="EM131" s="16"/>
      <c r="EN131" s="16"/>
      <c r="EO131" s="16"/>
      <c r="EP131" s="16"/>
      <c r="EQ131" s="16"/>
      <c r="ER131" s="16"/>
      <c r="ES131" s="16"/>
      <c r="ET131" s="16"/>
      <c r="EU131" s="16"/>
      <c r="EV131" s="16"/>
      <c r="EW131" s="16"/>
      <c r="EX131" s="16"/>
      <c r="EY131" s="16"/>
      <c r="EZ131" s="16"/>
      <c r="FA131" s="16"/>
      <c r="FB131" s="16"/>
      <c r="FC131" s="16"/>
      <c r="FD131" s="16"/>
      <c r="FE131" s="16"/>
      <c r="FF131" s="16"/>
    </row>
    <row r="132" spans="1:162" s="3" customFormat="1" ht="16" customHeight="1" x14ac:dyDescent="0.2">
      <c r="A132" s="16"/>
      <c r="B132" s="16"/>
      <c r="C132" s="16"/>
      <c r="D132" s="17"/>
      <c r="E132" s="17"/>
      <c r="F132" s="16"/>
      <c r="G132" s="32"/>
      <c r="H132" s="16"/>
      <c r="I132" s="16"/>
      <c r="J132" s="17"/>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c r="EB132" s="16"/>
      <c r="EC132" s="16"/>
      <c r="ED132" s="16"/>
      <c r="EE132" s="16"/>
      <c r="EF132" s="16"/>
      <c r="EG132" s="16"/>
      <c r="EH132" s="16"/>
      <c r="EI132" s="16"/>
      <c r="EJ132" s="16"/>
      <c r="EK132" s="16"/>
      <c r="EL132" s="16"/>
      <c r="EM132" s="16"/>
      <c r="EN132" s="16"/>
      <c r="EO132" s="16"/>
      <c r="EP132" s="16"/>
      <c r="EQ132" s="16"/>
      <c r="ER132" s="16"/>
      <c r="ES132" s="16"/>
      <c r="ET132" s="16"/>
      <c r="EU132" s="16"/>
      <c r="EV132" s="16"/>
      <c r="EW132" s="16"/>
      <c r="EX132" s="16"/>
      <c r="EY132" s="16"/>
      <c r="EZ132" s="16"/>
      <c r="FA132" s="16"/>
      <c r="FB132" s="16"/>
      <c r="FC132" s="16"/>
      <c r="FD132" s="16"/>
      <c r="FE132" s="16"/>
      <c r="FF132" s="16"/>
    </row>
    <row r="133" spans="1:162" s="3" customFormat="1" ht="16" customHeight="1" x14ac:dyDescent="0.2">
      <c r="A133" s="16"/>
      <c r="B133" s="16"/>
      <c r="C133" s="16"/>
      <c r="D133" s="17"/>
      <c r="E133" s="17"/>
      <c r="F133" s="16"/>
      <c r="G133" s="32"/>
      <c r="H133" s="16"/>
      <c r="I133" s="16"/>
      <c r="J133" s="17"/>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c r="DT133" s="16"/>
      <c r="DU133" s="16"/>
      <c r="DV133" s="16"/>
      <c r="DW133" s="16"/>
      <c r="DX133" s="16"/>
      <c r="DY133" s="16"/>
      <c r="DZ133" s="16"/>
      <c r="EA133" s="16"/>
      <c r="EB133" s="16"/>
      <c r="EC133" s="16"/>
      <c r="ED133" s="16"/>
      <c r="EE133" s="16"/>
      <c r="EF133" s="16"/>
      <c r="EG133" s="16"/>
      <c r="EH133" s="16"/>
      <c r="EI133" s="16"/>
      <c r="EJ133" s="16"/>
      <c r="EK133" s="16"/>
      <c r="EL133" s="16"/>
      <c r="EM133" s="16"/>
      <c r="EN133" s="16"/>
      <c r="EO133" s="16"/>
      <c r="EP133" s="16"/>
      <c r="EQ133" s="16"/>
      <c r="ER133" s="16"/>
      <c r="ES133" s="16"/>
      <c r="ET133" s="16"/>
      <c r="EU133" s="16"/>
      <c r="EV133" s="16"/>
      <c r="EW133" s="16"/>
      <c r="EX133" s="16"/>
      <c r="EY133" s="16"/>
      <c r="EZ133" s="16"/>
      <c r="FA133" s="16"/>
      <c r="FB133" s="16"/>
      <c r="FC133" s="16"/>
      <c r="FD133" s="16"/>
      <c r="FE133" s="16"/>
      <c r="FF133" s="16"/>
    </row>
    <row r="134" spans="1:162" s="3" customFormat="1" ht="16" customHeight="1" x14ac:dyDescent="0.2">
      <c r="A134" s="16"/>
      <c r="B134" s="16"/>
      <c r="C134" s="16"/>
      <c r="D134" s="17"/>
      <c r="E134" s="17"/>
      <c r="F134" s="16"/>
      <c r="G134" s="32"/>
      <c r="H134" s="16"/>
      <c r="I134" s="16"/>
      <c r="J134" s="17"/>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c r="EB134" s="16"/>
      <c r="EC134" s="16"/>
      <c r="ED134" s="16"/>
      <c r="EE134" s="16"/>
      <c r="EF134" s="16"/>
      <c r="EG134" s="16"/>
      <c r="EH134" s="16"/>
      <c r="EI134" s="16"/>
      <c r="EJ134" s="16"/>
      <c r="EK134" s="16"/>
      <c r="EL134" s="16"/>
      <c r="EM134" s="16"/>
      <c r="EN134" s="16"/>
      <c r="EO134" s="16"/>
      <c r="EP134" s="16"/>
      <c r="EQ134" s="16"/>
      <c r="ER134" s="16"/>
      <c r="ES134" s="16"/>
      <c r="ET134" s="16"/>
      <c r="EU134" s="16"/>
      <c r="EV134" s="16"/>
      <c r="EW134" s="16"/>
      <c r="EX134" s="16"/>
      <c r="EY134" s="16"/>
      <c r="EZ134" s="16"/>
      <c r="FA134" s="16"/>
      <c r="FB134" s="16"/>
      <c r="FC134" s="16"/>
      <c r="FD134" s="16"/>
      <c r="FE134" s="16"/>
      <c r="FF134" s="16"/>
    </row>
    <row r="135" spans="1:162" s="3" customFormat="1" ht="16" customHeight="1" x14ac:dyDescent="0.2">
      <c r="A135" s="16"/>
      <c r="B135" s="16"/>
      <c r="C135" s="16"/>
      <c r="D135" s="17"/>
      <c r="E135" s="17"/>
      <c r="F135" s="16"/>
      <c r="G135" s="32"/>
      <c r="H135" s="16"/>
      <c r="I135" s="16"/>
      <c r="J135" s="17"/>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c r="DG135" s="16"/>
      <c r="DH135" s="16"/>
      <c r="DI135" s="16"/>
      <c r="DJ135" s="16"/>
      <c r="DK135" s="16"/>
      <c r="DL135" s="16"/>
      <c r="DM135" s="16"/>
      <c r="DN135" s="16"/>
      <c r="DO135" s="16"/>
      <c r="DP135" s="16"/>
      <c r="DQ135" s="16"/>
      <c r="DR135" s="16"/>
      <c r="DS135" s="16"/>
      <c r="DT135" s="16"/>
      <c r="DU135" s="16"/>
      <c r="DV135" s="16"/>
      <c r="DW135" s="16"/>
      <c r="DX135" s="16"/>
      <c r="DY135" s="16"/>
      <c r="DZ135" s="16"/>
      <c r="EA135" s="16"/>
      <c r="EB135" s="16"/>
      <c r="EC135" s="16"/>
      <c r="ED135" s="16"/>
      <c r="EE135" s="16"/>
      <c r="EF135" s="16"/>
      <c r="EG135" s="16"/>
      <c r="EH135" s="16"/>
      <c r="EI135" s="16"/>
      <c r="EJ135" s="16"/>
      <c r="EK135" s="16"/>
      <c r="EL135" s="16"/>
      <c r="EM135" s="16"/>
      <c r="EN135" s="16"/>
      <c r="EO135" s="16"/>
      <c r="EP135" s="16"/>
      <c r="EQ135" s="16"/>
      <c r="ER135" s="16"/>
      <c r="ES135" s="16"/>
      <c r="ET135" s="16"/>
      <c r="EU135" s="16"/>
      <c r="EV135" s="16"/>
      <c r="EW135" s="16"/>
      <c r="EX135" s="16"/>
      <c r="EY135" s="16"/>
      <c r="EZ135" s="16"/>
      <c r="FA135" s="16"/>
      <c r="FB135" s="16"/>
      <c r="FC135" s="16"/>
      <c r="FD135" s="16"/>
      <c r="FE135" s="16"/>
      <c r="FF135" s="16"/>
    </row>
    <row r="136" spans="1:162" s="3" customFormat="1" ht="16" customHeight="1" x14ac:dyDescent="0.2">
      <c r="A136" s="16"/>
      <c r="B136" s="16"/>
      <c r="C136" s="16"/>
      <c r="D136" s="17"/>
      <c r="E136" s="17"/>
      <c r="F136" s="16"/>
      <c r="G136" s="32"/>
      <c r="H136" s="16"/>
      <c r="I136" s="16"/>
      <c r="J136" s="17"/>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6"/>
      <c r="EU136" s="16"/>
      <c r="EV136" s="16"/>
      <c r="EW136" s="16"/>
      <c r="EX136" s="16"/>
      <c r="EY136" s="16"/>
      <c r="EZ136" s="16"/>
      <c r="FA136" s="16"/>
      <c r="FB136" s="16"/>
      <c r="FC136" s="16"/>
      <c r="FD136" s="16"/>
      <c r="FE136" s="16"/>
      <c r="FF136" s="16"/>
    </row>
    <row r="137" spans="1:162" s="3" customFormat="1" ht="16" customHeight="1" x14ac:dyDescent="0.2">
      <c r="A137" s="16"/>
      <c r="B137" s="16"/>
      <c r="C137" s="16"/>
      <c r="D137" s="17"/>
      <c r="E137" s="17"/>
      <c r="F137" s="16"/>
      <c r="G137" s="32"/>
      <c r="H137" s="16"/>
      <c r="I137" s="16"/>
      <c r="J137" s="17"/>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c r="DL137" s="16"/>
      <c r="DM137" s="16"/>
      <c r="DN137" s="16"/>
      <c r="DO137" s="16"/>
      <c r="DP137" s="16"/>
      <c r="DQ137" s="16"/>
      <c r="DR137" s="16"/>
      <c r="DS137" s="16"/>
      <c r="DT137" s="16"/>
      <c r="DU137" s="16"/>
      <c r="DV137" s="16"/>
      <c r="DW137" s="16"/>
      <c r="DX137" s="16"/>
      <c r="DY137" s="16"/>
      <c r="DZ137" s="16"/>
      <c r="EA137" s="16"/>
      <c r="EB137" s="16"/>
      <c r="EC137" s="16"/>
      <c r="ED137" s="16"/>
      <c r="EE137" s="16"/>
      <c r="EF137" s="16"/>
      <c r="EG137" s="16"/>
      <c r="EH137" s="16"/>
      <c r="EI137" s="16"/>
      <c r="EJ137" s="16"/>
      <c r="EK137" s="16"/>
      <c r="EL137" s="16"/>
      <c r="EM137" s="16"/>
      <c r="EN137" s="16"/>
      <c r="EO137" s="16"/>
      <c r="EP137" s="16"/>
      <c r="EQ137" s="16"/>
      <c r="ER137" s="16"/>
      <c r="ES137" s="16"/>
      <c r="ET137" s="16"/>
      <c r="EU137" s="16"/>
      <c r="EV137" s="16"/>
      <c r="EW137" s="16"/>
      <c r="EX137" s="16"/>
      <c r="EY137" s="16"/>
      <c r="EZ137" s="16"/>
      <c r="FA137" s="16"/>
      <c r="FB137" s="16"/>
      <c r="FC137" s="16"/>
      <c r="FD137" s="16"/>
      <c r="FE137" s="16"/>
      <c r="FF137" s="16"/>
    </row>
    <row r="138" spans="1:162" s="3" customFormat="1" ht="16" customHeight="1" x14ac:dyDescent="0.2">
      <c r="A138" s="16"/>
      <c r="B138" s="16"/>
      <c r="C138" s="16"/>
      <c r="D138" s="17"/>
      <c r="E138" s="17"/>
      <c r="F138" s="16"/>
      <c r="G138" s="32"/>
      <c r="H138" s="16"/>
      <c r="I138" s="16"/>
      <c r="J138" s="17"/>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DQ138" s="16"/>
      <c r="DR138" s="16"/>
      <c r="DS138" s="16"/>
      <c r="DT138" s="16"/>
      <c r="DU138" s="16"/>
      <c r="DV138" s="16"/>
      <c r="DW138" s="16"/>
      <c r="DX138" s="16"/>
      <c r="DY138" s="16"/>
      <c r="DZ138" s="16"/>
      <c r="EA138" s="16"/>
      <c r="EB138" s="16"/>
      <c r="EC138" s="16"/>
      <c r="ED138" s="16"/>
      <c r="EE138" s="16"/>
      <c r="EF138" s="16"/>
      <c r="EG138" s="16"/>
      <c r="EH138" s="16"/>
      <c r="EI138" s="16"/>
      <c r="EJ138" s="16"/>
      <c r="EK138" s="16"/>
      <c r="EL138" s="16"/>
      <c r="EM138" s="16"/>
      <c r="EN138" s="16"/>
      <c r="EO138" s="16"/>
      <c r="EP138" s="16"/>
      <c r="EQ138" s="16"/>
      <c r="ER138" s="16"/>
      <c r="ES138" s="16"/>
      <c r="ET138" s="16"/>
      <c r="EU138" s="16"/>
      <c r="EV138" s="16"/>
      <c r="EW138" s="16"/>
      <c r="EX138" s="16"/>
      <c r="EY138" s="16"/>
      <c r="EZ138" s="16"/>
      <c r="FA138" s="16"/>
      <c r="FB138" s="16"/>
      <c r="FC138" s="16"/>
      <c r="FD138" s="16"/>
      <c r="FE138" s="16"/>
      <c r="FF138" s="16"/>
    </row>
    <row r="139" spans="1:162" s="3" customFormat="1" ht="16" customHeight="1" x14ac:dyDescent="0.2">
      <c r="A139" s="16"/>
      <c r="B139" s="16"/>
      <c r="C139" s="16"/>
      <c r="D139" s="17"/>
      <c r="E139" s="17"/>
      <c r="F139" s="16"/>
      <c r="G139" s="32"/>
      <c r="H139" s="16"/>
      <c r="I139" s="16"/>
      <c r="J139" s="17"/>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c r="DO139" s="16"/>
      <c r="DP139" s="16"/>
      <c r="DQ139" s="16"/>
      <c r="DR139" s="16"/>
      <c r="DS139" s="16"/>
      <c r="DT139" s="16"/>
      <c r="DU139" s="16"/>
      <c r="DV139" s="16"/>
      <c r="DW139" s="16"/>
      <c r="DX139" s="16"/>
      <c r="DY139" s="16"/>
      <c r="DZ139" s="16"/>
      <c r="EA139" s="16"/>
      <c r="EB139" s="16"/>
      <c r="EC139" s="16"/>
      <c r="ED139" s="16"/>
      <c r="EE139" s="16"/>
      <c r="EF139" s="16"/>
      <c r="EG139" s="16"/>
      <c r="EH139" s="16"/>
      <c r="EI139" s="16"/>
      <c r="EJ139" s="16"/>
      <c r="EK139" s="16"/>
      <c r="EL139" s="16"/>
      <c r="EM139" s="16"/>
      <c r="EN139" s="16"/>
      <c r="EO139" s="16"/>
      <c r="EP139" s="16"/>
      <c r="EQ139" s="16"/>
      <c r="ER139" s="16"/>
      <c r="ES139" s="16"/>
      <c r="ET139" s="16"/>
      <c r="EU139" s="16"/>
      <c r="EV139" s="16"/>
      <c r="EW139" s="16"/>
      <c r="EX139" s="16"/>
      <c r="EY139" s="16"/>
      <c r="EZ139" s="16"/>
      <c r="FA139" s="16"/>
      <c r="FB139" s="16"/>
      <c r="FC139" s="16"/>
      <c r="FD139" s="16"/>
      <c r="FE139" s="16"/>
      <c r="FF139" s="16"/>
    </row>
    <row r="140" spans="1:162" s="3" customFormat="1" ht="16" customHeight="1" x14ac:dyDescent="0.2">
      <c r="A140" s="16"/>
      <c r="B140" s="16"/>
      <c r="C140" s="16"/>
      <c r="D140" s="17"/>
      <c r="E140" s="17"/>
      <c r="F140" s="16"/>
      <c r="G140" s="32"/>
      <c r="H140" s="16"/>
      <c r="I140" s="16"/>
      <c r="J140" s="17"/>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c r="EB140" s="16"/>
      <c r="EC140" s="16"/>
      <c r="ED140" s="16"/>
      <c r="EE140" s="16"/>
      <c r="EF140" s="16"/>
      <c r="EG140" s="16"/>
      <c r="EH140" s="16"/>
      <c r="EI140" s="16"/>
      <c r="EJ140" s="16"/>
      <c r="EK140" s="16"/>
      <c r="EL140" s="16"/>
      <c r="EM140" s="16"/>
      <c r="EN140" s="16"/>
      <c r="EO140" s="16"/>
      <c r="EP140" s="16"/>
      <c r="EQ140" s="16"/>
      <c r="ER140" s="16"/>
      <c r="ES140" s="16"/>
      <c r="ET140" s="16"/>
      <c r="EU140" s="16"/>
      <c r="EV140" s="16"/>
      <c r="EW140" s="16"/>
      <c r="EX140" s="16"/>
      <c r="EY140" s="16"/>
      <c r="EZ140" s="16"/>
      <c r="FA140" s="16"/>
      <c r="FB140" s="16"/>
      <c r="FC140" s="16"/>
      <c r="FD140" s="16"/>
      <c r="FE140" s="16"/>
      <c r="FF140" s="16"/>
    </row>
    <row r="141" spans="1:162" s="3" customFormat="1" ht="16" customHeight="1" x14ac:dyDescent="0.2">
      <c r="A141" s="16"/>
      <c r="B141" s="16"/>
      <c r="C141" s="16"/>
      <c r="D141" s="17"/>
      <c r="E141" s="17"/>
      <c r="F141" s="16"/>
      <c r="G141" s="32"/>
      <c r="H141" s="16"/>
      <c r="I141" s="16"/>
      <c r="J141" s="17"/>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c r="DG141" s="16"/>
      <c r="DH141" s="16"/>
      <c r="DI141" s="16"/>
      <c r="DJ141" s="16"/>
      <c r="DK141" s="16"/>
      <c r="DL141" s="16"/>
      <c r="DM141" s="16"/>
      <c r="DN141" s="16"/>
      <c r="DO141" s="16"/>
      <c r="DP141" s="16"/>
      <c r="DQ141" s="16"/>
      <c r="DR141" s="16"/>
      <c r="DS141" s="16"/>
      <c r="DT141" s="16"/>
      <c r="DU141" s="16"/>
      <c r="DV141" s="16"/>
      <c r="DW141" s="16"/>
      <c r="DX141" s="16"/>
      <c r="DY141" s="16"/>
      <c r="DZ141" s="16"/>
      <c r="EA141" s="16"/>
      <c r="EB141" s="16"/>
      <c r="EC141" s="16"/>
      <c r="ED141" s="16"/>
      <c r="EE141" s="16"/>
      <c r="EF141" s="16"/>
      <c r="EG141" s="16"/>
      <c r="EH141" s="16"/>
      <c r="EI141" s="16"/>
      <c r="EJ141" s="16"/>
      <c r="EK141" s="16"/>
      <c r="EL141" s="16"/>
      <c r="EM141" s="16"/>
      <c r="EN141" s="16"/>
      <c r="EO141" s="16"/>
      <c r="EP141" s="16"/>
      <c r="EQ141" s="16"/>
      <c r="ER141" s="16"/>
      <c r="ES141" s="16"/>
      <c r="ET141" s="16"/>
      <c r="EU141" s="16"/>
      <c r="EV141" s="16"/>
      <c r="EW141" s="16"/>
      <c r="EX141" s="16"/>
      <c r="EY141" s="16"/>
      <c r="EZ141" s="16"/>
      <c r="FA141" s="16"/>
      <c r="FB141" s="16"/>
      <c r="FC141" s="16"/>
      <c r="FD141" s="16"/>
      <c r="FE141" s="16"/>
      <c r="FF141" s="16"/>
    </row>
    <row r="142" spans="1:162" s="3" customFormat="1" ht="16" customHeight="1" x14ac:dyDescent="0.2">
      <c r="A142" s="16"/>
      <c r="B142" s="16"/>
      <c r="C142" s="16"/>
      <c r="D142" s="17"/>
      <c r="E142" s="17"/>
      <c r="F142" s="16"/>
      <c r="G142" s="32"/>
      <c r="H142" s="16"/>
      <c r="I142" s="16"/>
      <c r="J142" s="17"/>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16"/>
      <c r="ED142" s="16"/>
      <c r="EE142" s="16"/>
      <c r="EF142" s="16"/>
      <c r="EG142" s="16"/>
      <c r="EH142" s="16"/>
      <c r="EI142" s="16"/>
      <c r="EJ142" s="16"/>
      <c r="EK142" s="16"/>
      <c r="EL142" s="16"/>
      <c r="EM142" s="16"/>
      <c r="EN142" s="16"/>
      <c r="EO142" s="16"/>
      <c r="EP142" s="16"/>
      <c r="EQ142" s="16"/>
      <c r="ER142" s="16"/>
      <c r="ES142" s="16"/>
      <c r="ET142" s="16"/>
      <c r="EU142" s="16"/>
      <c r="EV142" s="16"/>
      <c r="EW142" s="16"/>
      <c r="EX142" s="16"/>
      <c r="EY142" s="16"/>
      <c r="EZ142" s="16"/>
      <c r="FA142" s="16"/>
      <c r="FB142" s="16"/>
      <c r="FC142" s="16"/>
      <c r="FD142" s="16"/>
      <c r="FE142" s="16"/>
      <c r="FF142" s="16"/>
    </row>
    <row r="143" spans="1:162" s="3" customFormat="1" ht="16" customHeight="1" x14ac:dyDescent="0.2">
      <c r="A143" s="16"/>
      <c r="B143" s="16"/>
      <c r="C143" s="16"/>
      <c r="D143" s="17"/>
      <c r="E143" s="17"/>
      <c r="F143" s="16"/>
      <c r="G143" s="32"/>
      <c r="H143" s="16"/>
      <c r="I143" s="16"/>
      <c r="J143" s="17"/>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c r="DT143" s="16"/>
      <c r="DU143" s="16"/>
      <c r="DV143" s="16"/>
      <c r="DW143" s="16"/>
      <c r="DX143" s="16"/>
      <c r="DY143" s="16"/>
      <c r="DZ143" s="16"/>
      <c r="EA143" s="16"/>
      <c r="EB143" s="16"/>
      <c r="EC143" s="16"/>
      <c r="ED143" s="16"/>
      <c r="EE143" s="16"/>
      <c r="EF143" s="16"/>
      <c r="EG143" s="16"/>
      <c r="EH143" s="16"/>
      <c r="EI143" s="16"/>
      <c r="EJ143" s="16"/>
      <c r="EK143" s="16"/>
      <c r="EL143" s="16"/>
      <c r="EM143" s="16"/>
      <c r="EN143" s="16"/>
      <c r="EO143" s="16"/>
      <c r="EP143" s="16"/>
      <c r="EQ143" s="16"/>
      <c r="ER143" s="16"/>
      <c r="ES143" s="16"/>
      <c r="ET143" s="16"/>
      <c r="EU143" s="16"/>
      <c r="EV143" s="16"/>
      <c r="EW143" s="16"/>
      <c r="EX143" s="16"/>
      <c r="EY143" s="16"/>
      <c r="EZ143" s="16"/>
      <c r="FA143" s="16"/>
      <c r="FB143" s="16"/>
      <c r="FC143" s="16"/>
      <c r="FD143" s="16"/>
      <c r="FE143" s="16"/>
      <c r="FF143" s="16"/>
    </row>
    <row r="144" spans="1:162" s="3" customFormat="1" ht="16" customHeight="1" x14ac:dyDescent="0.2">
      <c r="A144" s="16"/>
      <c r="B144" s="16"/>
      <c r="C144" s="16"/>
      <c r="D144" s="17"/>
      <c r="E144" s="17"/>
      <c r="F144" s="16"/>
      <c r="G144" s="32"/>
      <c r="H144" s="16"/>
      <c r="I144" s="16"/>
      <c r="J144" s="17"/>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c r="DM144" s="16"/>
      <c r="DN144" s="16"/>
      <c r="DO144" s="16"/>
      <c r="DP144" s="16"/>
      <c r="DQ144" s="16"/>
      <c r="DR144" s="16"/>
      <c r="DS144" s="16"/>
      <c r="DT144" s="16"/>
      <c r="DU144" s="16"/>
      <c r="DV144" s="16"/>
      <c r="DW144" s="16"/>
      <c r="DX144" s="16"/>
      <c r="DY144" s="16"/>
      <c r="DZ144" s="16"/>
      <c r="EA144" s="16"/>
      <c r="EB144" s="16"/>
      <c r="EC144" s="16"/>
      <c r="ED144" s="16"/>
      <c r="EE144" s="16"/>
      <c r="EF144" s="16"/>
      <c r="EG144" s="16"/>
      <c r="EH144" s="16"/>
      <c r="EI144" s="16"/>
      <c r="EJ144" s="16"/>
      <c r="EK144" s="16"/>
      <c r="EL144" s="16"/>
      <c r="EM144" s="16"/>
      <c r="EN144" s="16"/>
      <c r="EO144" s="16"/>
      <c r="EP144" s="16"/>
      <c r="EQ144" s="16"/>
      <c r="ER144" s="16"/>
      <c r="ES144" s="16"/>
      <c r="ET144" s="16"/>
      <c r="EU144" s="16"/>
      <c r="EV144" s="16"/>
      <c r="EW144" s="16"/>
      <c r="EX144" s="16"/>
      <c r="EY144" s="16"/>
      <c r="EZ144" s="16"/>
      <c r="FA144" s="16"/>
      <c r="FB144" s="16"/>
      <c r="FC144" s="16"/>
      <c r="FD144" s="16"/>
      <c r="FE144" s="16"/>
      <c r="FF144" s="16"/>
    </row>
    <row r="145" spans="1:162" s="3" customFormat="1" ht="16" customHeight="1" x14ac:dyDescent="0.2">
      <c r="A145" s="16"/>
      <c r="B145" s="16"/>
      <c r="C145" s="16"/>
      <c r="D145" s="17"/>
      <c r="E145" s="17"/>
      <c r="F145" s="16"/>
      <c r="G145" s="32"/>
      <c r="H145" s="16"/>
      <c r="I145" s="16"/>
      <c r="J145" s="17"/>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c r="DG145" s="16"/>
      <c r="DH145" s="16"/>
      <c r="DI145" s="16"/>
      <c r="DJ145" s="16"/>
      <c r="DK145" s="16"/>
      <c r="DL145" s="16"/>
      <c r="DM145" s="16"/>
      <c r="DN145" s="16"/>
      <c r="DO145" s="16"/>
      <c r="DP145" s="16"/>
      <c r="DQ145" s="16"/>
      <c r="DR145" s="16"/>
      <c r="DS145" s="16"/>
      <c r="DT145" s="16"/>
      <c r="DU145" s="16"/>
      <c r="DV145" s="16"/>
      <c r="DW145" s="16"/>
      <c r="DX145" s="16"/>
      <c r="DY145" s="16"/>
      <c r="DZ145" s="16"/>
      <c r="EA145" s="16"/>
      <c r="EB145" s="16"/>
      <c r="EC145" s="16"/>
      <c r="ED145" s="16"/>
      <c r="EE145" s="16"/>
      <c r="EF145" s="16"/>
      <c r="EG145" s="16"/>
      <c r="EH145" s="16"/>
      <c r="EI145" s="16"/>
      <c r="EJ145" s="16"/>
      <c r="EK145" s="16"/>
      <c r="EL145" s="16"/>
      <c r="EM145" s="16"/>
      <c r="EN145" s="16"/>
      <c r="EO145" s="16"/>
      <c r="EP145" s="16"/>
      <c r="EQ145" s="16"/>
      <c r="ER145" s="16"/>
      <c r="ES145" s="16"/>
      <c r="ET145" s="16"/>
      <c r="EU145" s="16"/>
      <c r="EV145" s="16"/>
      <c r="EW145" s="16"/>
      <c r="EX145" s="16"/>
      <c r="EY145" s="16"/>
      <c r="EZ145" s="16"/>
      <c r="FA145" s="16"/>
      <c r="FB145" s="16"/>
      <c r="FC145" s="16"/>
      <c r="FD145" s="16"/>
      <c r="FE145" s="16"/>
      <c r="FF145" s="16"/>
    </row>
    <row r="146" spans="1:162" s="3" customFormat="1" ht="16" customHeight="1" x14ac:dyDescent="0.2">
      <c r="A146" s="16"/>
      <c r="B146" s="16"/>
      <c r="C146" s="16"/>
      <c r="D146" s="17"/>
      <c r="E146" s="17"/>
      <c r="F146" s="16"/>
      <c r="G146" s="32"/>
      <c r="H146" s="16"/>
      <c r="I146" s="16"/>
      <c r="J146" s="17"/>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c r="FF146" s="16"/>
    </row>
    <row r="147" spans="1:162" ht="16" customHeight="1" x14ac:dyDescent="0.15"/>
    <row r="148" spans="1:162" ht="16" customHeight="1" x14ac:dyDescent="0.15"/>
    <row r="149" spans="1:162" ht="16" customHeight="1" x14ac:dyDescent="0.15"/>
    <row r="150" spans="1:162" ht="16" customHeight="1" x14ac:dyDescent="0.15"/>
    <row r="151" spans="1:162" ht="16" customHeight="1" x14ac:dyDescent="0.15"/>
  </sheetData>
  <sheetProtection sheet="1" objects="1" scenarios="1"/>
  <mergeCells count="6">
    <mergeCell ref="R4:V4"/>
    <mergeCell ref="X4:AB4"/>
    <mergeCell ref="J4:K4"/>
    <mergeCell ref="B19:B20"/>
    <mergeCell ref="B17:B18"/>
    <mergeCell ref="O4:P4"/>
  </mergeCells>
  <conditionalFormatting sqref="D21:D27">
    <cfRule type="colorScale" priority="2">
      <colorScale>
        <cfvo type="min"/>
        <cfvo type="percentile" val="50"/>
        <cfvo type="max"/>
        <color rgb="FFF8696B"/>
        <color rgb="FFFFEB84"/>
        <color rgb="FF63BE7B"/>
      </colorScale>
    </cfRule>
  </conditionalFormatting>
  <pageMargins left="0.7" right="0.7" top="0.75" bottom="0.75" header="0.3" footer="0.3"/>
  <pageSetup scale="22"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C782-4A23-994C-9AA7-87480B807051}">
  <dimension ref="A1"/>
  <sheetViews>
    <sheetView showGridLines="0" topLeftCell="A48" workbookViewId="0">
      <selection activeCell="V71" sqref="V71"/>
    </sheetView>
  </sheetViews>
  <sheetFormatPr baseColWidth="10" defaultRowHeight="16"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Distances</vt:lpstr>
      <vt:lpstr>Peri-Aphelion, Peri-Apogee</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Sun, Earth, Moon distance</dc:title>
  <dc:subject/>
  <dc:creator>Anton Viola</dc:creator>
  <cp:keywords/>
  <dc:description/>
  <cp:lastModifiedBy>Anton Viola</cp:lastModifiedBy>
  <dcterms:created xsi:type="dcterms:W3CDTF">2016-06-12T12:50:56Z</dcterms:created>
  <dcterms:modified xsi:type="dcterms:W3CDTF">2024-05-17T11:24:11Z</dcterms:modified>
  <cp:category/>
</cp:coreProperties>
</file>