
<file path=[Content_Types].xml><?xml version="1.0" encoding="utf-8"?>
<Types xmlns="http://schemas.openxmlformats.org/package/2006/content-type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codeName="ThisWorkbook" autoCompressPictures="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1CF02C9B-18AC-564E-8F5A-92CBCFDE642D}" xr6:coauthVersionLast="47" xr6:coauthVersionMax="47" xr10:uidLastSave="{00000000-0000-0000-0000-000000000000}"/>
  <bookViews>
    <workbookView xWindow="10680" yWindow="4020" windowWidth="31200" windowHeight="18280" xr2:uid="{00000000-000D-0000-FFFF-FFFF00000000}"/>
  </bookViews>
  <sheets>
    <sheet name="Introduction" sheetId="9" r:id="rId1"/>
    <sheet name="Jupiter Moons (date, time)" sheetId="1" r:id="rId2"/>
    <sheet name="Jupiter Moons (orbits - 1)" sheetId="11" r:id="rId3"/>
    <sheet name="Jupiter Moons (orbits - 2)" sheetId="12" r:id="rId4"/>
    <sheet name="Background"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H31" i="11" l="1"/>
  <c r="AI31" i="11"/>
  <c r="AJ31" i="11"/>
  <c r="AK31" i="11"/>
  <c r="AL31" i="11"/>
  <c r="AM31" i="11"/>
  <c r="AN31" i="11"/>
  <c r="AO31" i="11"/>
  <c r="AP31" i="11"/>
  <c r="AQ31" i="11"/>
  <c r="AR31" i="11"/>
  <c r="AS31" i="11"/>
  <c r="AT31" i="11"/>
  <c r="AU31" i="11"/>
  <c r="AV31" i="11"/>
  <c r="AW31" i="11"/>
  <c r="AX31" i="11"/>
  <c r="AY31" i="11"/>
  <c r="AZ31" i="11"/>
  <c r="BA31" i="11"/>
  <c r="BB31" i="11"/>
  <c r="BC31" i="11"/>
  <c r="BD31" i="11"/>
  <c r="BE31" i="11"/>
  <c r="BF31" i="11"/>
  <c r="BG31" i="11"/>
  <c r="BH31" i="11"/>
  <c r="BI31" i="11"/>
  <c r="BJ31" i="11"/>
  <c r="BK31" i="11"/>
  <c r="AH56" i="11"/>
  <c r="AI56" i="11"/>
  <c r="AJ56" i="11"/>
  <c r="AK56" i="11"/>
  <c r="AL56" i="11"/>
  <c r="AM56" i="11"/>
  <c r="AN56" i="11"/>
  <c r="AO56" i="11"/>
  <c r="AP56" i="11"/>
  <c r="AQ56" i="11"/>
  <c r="AR56" i="11"/>
  <c r="AS56" i="11"/>
  <c r="AT56" i="11"/>
  <c r="AU56" i="11"/>
  <c r="AV56" i="11"/>
  <c r="AW56" i="11"/>
  <c r="AX56" i="11"/>
  <c r="AY56" i="11"/>
  <c r="AZ56" i="11"/>
  <c r="BA56" i="11"/>
  <c r="BB56" i="11"/>
  <c r="BC56" i="11"/>
  <c r="BD56" i="11"/>
  <c r="BE56" i="11"/>
  <c r="BF56" i="11"/>
  <c r="BG56" i="11"/>
  <c r="BH56" i="11"/>
  <c r="BI56" i="11"/>
  <c r="BJ56" i="11"/>
  <c r="BK56" i="11"/>
  <c r="AH72" i="11"/>
  <c r="AI72" i="11"/>
  <c r="AJ72" i="11"/>
  <c r="AK72" i="11"/>
  <c r="AL72" i="11"/>
  <c r="AM72" i="11"/>
  <c r="AN72" i="11"/>
  <c r="AO72" i="11"/>
  <c r="AP72" i="11"/>
  <c r="AQ72" i="11"/>
  <c r="AR72" i="11"/>
  <c r="AS72" i="11"/>
  <c r="AT72" i="11"/>
  <c r="AU72" i="11"/>
  <c r="AV72" i="11"/>
  <c r="AW72" i="11"/>
  <c r="AX72" i="11"/>
  <c r="AY72" i="11"/>
  <c r="AZ72" i="11"/>
  <c r="BA72" i="11"/>
  <c r="BB72" i="11"/>
  <c r="BC72" i="11"/>
  <c r="BD72" i="11"/>
  <c r="BE72" i="11"/>
  <c r="BF72" i="11"/>
  <c r="BG72" i="11"/>
  <c r="BH72" i="11"/>
  <c r="BI72" i="11"/>
  <c r="BJ72" i="11"/>
  <c r="BK72" i="11"/>
  <c r="AH80" i="11"/>
  <c r="AI80" i="11"/>
  <c r="AJ80" i="11"/>
  <c r="AK80" i="11"/>
  <c r="AL80" i="11"/>
  <c r="AM80" i="11"/>
  <c r="AN80" i="11"/>
  <c r="AO80" i="11"/>
  <c r="AP80" i="11"/>
  <c r="AQ80" i="11"/>
  <c r="AR80" i="11"/>
  <c r="AS80" i="11"/>
  <c r="AT80" i="11"/>
  <c r="AU80" i="11"/>
  <c r="AV80" i="11"/>
  <c r="AW80" i="11"/>
  <c r="AX80" i="11"/>
  <c r="AY80" i="11"/>
  <c r="AZ80" i="11"/>
  <c r="BA80" i="11"/>
  <c r="BB80" i="11"/>
  <c r="BC80" i="11"/>
  <c r="BD80" i="11"/>
  <c r="BE80" i="11"/>
  <c r="BF80" i="11"/>
  <c r="BG80" i="11"/>
  <c r="BH80" i="11"/>
  <c r="BI80" i="11"/>
  <c r="BJ80" i="11"/>
  <c r="BK80" i="11"/>
  <c r="F5" i="11"/>
  <c r="F6" i="11" s="1"/>
  <c r="F5" i="12"/>
  <c r="F6" i="12" s="1"/>
  <c r="AH65" i="12"/>
  <c r="AI65" i="12"/>
  <c r="AJ65" i="12"/>
  <c r="AK65" i="12"/>
  <c r="AL65" i="12"/>
  <c r="AM65" i="12"/>
  <c r="AN65" i="12"/>
  <c r="AO65" i="12"/>
  <c r="AP65" i="12"/>
  <c r="AQ65" i="12"/>
  <c r="AR65" i="12"/>
  <c r="AS65" i="12"/>
  <c r="AT65" i="12"/>
  <c r="AU65" i="12"/>
  <c r="AV65" i="12"/>
  <c r="AW65" i="12"/>
  <c r="AX65" i="12"/>
  <c r="AY65" i="12"/>
  <c r="AZ65" i="12"/>
  <c r="BA65" i="12"/>
  <c r="BB65" i="12"/>
  <c r="BC65" i="12"/>
  <c r="BD65" i="12"/>
  <c r="BE65" i="12"/>
  <c r="BF65" i="12"/>
  <c r="BG65" i="12"/>
  <c r="BH65" i="12"/>
  <c r="BI65" i="12"/>
  <c r="BJ65" i="12"/>
  <c r="BK65" i="12"/>
  <c r="AH90" i="12"/>
  <c r="AI90" i="12"/>
  <c r="AJ90" i="12"/>
  <c r="AK90" i="12"/>
  <c r="AL90" i="12"/>
  <c r="AM90" i="12"/>
  <c r="AN90" i="12"/>
  <c r="AO90" i="12"/>
  <c r="AP90" i="12"/>
  <c r="AQ90" i="12"/>
  <c r="AR90" i="12"/>
  <c r="AS90" i="12"/>
  <c r="AT90" i="12"/>
  <c r="AU90" i="12"/>
  <c r="AV90" i="12"/>
  <c r="AW90" i="12"/>
  <c r="AX90" i="12"/>
  <c r="AY90" i="12"/>
  <c r="AZ90" i="12"/>
  <c r="BA90" i="12"/>
  <c r="BB90" i="12"/>
  <c r="BC90" i="12"/>
  <c r="BD90" i="12"/>
  <c r="BE90" i="12"/>
  <c r="BF90" i="12"/>
  <c r="BG90" i="12"/>
  <c r="BH90" i="12"/>
  <c r="BI90" i="12"/>
  <c r="BJ90" i="12"/>
  <c r="BK90" i="12"/>
  <c r="AH106" i="12"/>
  <c r="AI106" i="12"/>
  <c r="AJ106" i="12"/>
  <c r="AK106" i="12"/>
  <c r="AL106" i="12"/>
  <c r="AM106" i="12"/>
  <c r="AN106" i="12"/>
  <c r="AO106" i="12"/>
  <c r="AP106" i="12"/>
  <c r="AQ106" i="12"/>
  <c r="AR106" i="12"/>
  <c r="AS106" i="12"/>
  <c r="AT106" i="12"/>
  <c r="AU106" i="12"/>
  <c r="AV106" i="12"/>
  <c r="AW106" i="12"/>
  <c r="AX106" i="12"/>
  <c r="AY106" i="12"/>
  <c r="AZ106" i="12"/>
  <c r="BA106" i="12"/>
  <c r="BB106" i="12"/>
  <c r="BC106" i="12"/>
  <c r="BD106" i="12"/>
  <c r="BE106" i="12"/>
  <c r="BF106" i="12"/>
  <c r="BG106" i="12"/>
  <c r="BH106" i="12"/>
  <c r="BI106" i="12"/>
  <c r="BJ106" i="12"/>
  <c r="BK106" i="12"/>
  <c r="AH114" i="12"/>
  <c r="AI114" i="12"/>
  <c r="AJ114" i="12"/>
  <c r="AK114" i="12"/>
  <c r="AL114" i="12"/>
  <c r="AM114" i="12"/>
  <c r="AN114" i="12"/>
  <c r="AO114" i="12"/>
  <c r="AP114" i="12"/>
  <c r="AQ114" i="12"/>
  <c r="AR114" i="12"/>
  <c r="AS114" i="12"/>
  <c r="AT114" i="12"/>
  <c r="AU114" i="12"/>
  <c r="AV114" i="12"/>
  <c r="AW114" i="12"/>
  <c r="AX114" i="12"/>
  <c r="AY114" i="12"/>
  <c r="AZ114" i="12"/>
  <c r="BA114" i="12"/>
  <c r="BB114" i="12"/>
  <c r="BC114" i="12"/>
  <c r="BD114" i="12"/>
  <c r="BE114" i="12"/>
  <c r="BF114" i="12"/>
  <c r="BG114" i="12"/>
  <c r="BH114" i="12"/>
  <c r="BI114" i="12"/>
  <c r="BJ114" i="12"/>
  <c r="BK114" i="12"/>
  <c r="D120" i="12"/>
  <c r="E120" i="12" s="1"/>
  <c r="F120" i="12" s="1"/>
  <c r="G120" i="12" s="1"/>
  <c r="H120" i="12" s="1"/>
  <c r="I120" i="12" s="1"/>
  <c r="J120" i="12" s="1"/>
  <c r="K120" i="12" s="1"/>
  <c r="L120" i="12" s="1"/>
  <c r="M120" i="12" s="1"/>
  <c r="N120" i="12" s="1"/>
  <c r="O120" i="12" s="1"/>
  <c r="P120" i="12" s="1"/>
  <c r="Q120" i="12" s="1"/>
  <c r="R120" i="12" s="1"/>
  <c r="S120" i="12" s="1"/>
  <c r="T120" i="12" s="1"/>
  <c r="U120" i="12" s="1"/>
  <c r="V120" i="12" s="1"/>
  <c r="W120" i="12" s="1"/>
  <c r="X120" i="12" s="1"/>
  <c r="Y120" i="12" s="1"/>
  <c r="Z120" i="12" s="1"/>
  <c r="AA120" i="12" s="1"/>
  <c r="AB120" i="12" s="1"/>
  <c r="AC120" i="12" s="1"/>
  <c r="AD120" i="12" s="1"/>
  <c r="AE120" i="12" s="1"/>
  <c r="AF120" i="12" s="1"/>
  <c r="AG120" i="12" s="1"/>
  <c r="AH120" i="12" s="1"/>
  <c r="AI120" i="12" s="1"/>
  <c r="AJ120" i="12" s="1"/>
  <c r="AK120" i="12" s="1"/>
  <c r="AL120" i="12" s="1"/>
  <c r="AM120" i="12" s="1"/>
  <c r="AN120" i="12" s="1"/>
  <c r="AO120" i="12" s="1"/>
  <c r="AP120" i="12" s="1"/>
  <c r="AQ120" i="12" s="1"/>
  <c r="AR120" i="12" s="1"/>
  <c r="AS120" i="12" s="1"/>
  <c r="AT120" i="12" s="1"/>
  <c r="AU120" i="12" s="1"/>
  <c r="AV120" i="12" s="1"/>
  <c r="AW120" i="12" s="1"/>
  <c r="AX120" i="12" s="1"/>
  <c r="AY120" i="12" s="1"/>
  <c r="AZ120" i="12" s="1"/>
  <c r="BA120" i="12" s="1"/>
  <c r="BB120" i="12" s="1"/>
  <c r="BC120" i="12" s="1"/>
  <c r="BD120" i="12" s="1"/>
  <c r="BE120" i="12" s="1"/>
  <c r="BF120" i="12" s="1"/>
  <c r="BG120" i="12" s="1"/>
  <c r="BH120" i="12" s="1"/>
  <c r="BI120" i="12" s="1"/>
  <c r="BJ120" i="12" s="1"/>
  <c r="BK120" i="12" s="1"/>
  <c r="D112" i="12"/>
  <c r="E112" i="12" s="1"/>
  <c r="F112" i="12" s="1"/>
  <c r="G112" i="12" s="1"/>
  <c r="H112" i="12" s="1"/>
  <c r="I112" i="12" s="1"/>
  <c r="J112" i="12" s="1"/>
  <c r="K112" i="12" s="1"/>
  <c r="L112" i="12" s="1"/>
  <c r="M112" i="12" s="1"/>
  <c r="N112" i="12" s="1"/>
  <c r="O112" i="12" s="1"/>
  <c r="P112" i="12" s="1"/>
  <c r="Q112" i="12" s="1"/>
  <c r="R112" i="12" s="1"/>
  <c r="S112" i="12" s="1"/>
  <c r="T112" i="12" s="1"/>
  <c r="U112" i="12" s="1"/>
  <c r="V112" i="12" s="1"/>
  <c r="W112" i="12" s="1"/>
  <c r="X112" i="12" s="1"/>
  <c r="Y112" i="12" s="1"/>
  <c r="Z112" i="12" s="1"/>
  <c r="AA112" i="12" s="1"/>
  <c r="AB112" i="12" s="1"/>
  <c r="AC112" i="12" s="1"/>
  <c r="AD112" i="12" s="1"/>
  <c r="AE112" i="12" s="1"/>
  <c r="AF112" i="12" s="1"/>
  <c r="AG112" i="12" s="1"/>
  <c r="AH112" i="12" s="1"/>
  <c r="AI112" i="12" s="1"/>
  <c r="AJ112" i="12" s="1"/>
  <c r="AK112" i="12" s="1"/>
  <c r="AL112" i="12" s="1"/>
  <c r="AM112" i="12" s="1"/>
  <c r="AN112" i="12" s="1"/>
  <c r="AO112" i="12" s="1"/>
  <c r="AP112" i="12" s="1"/>
  <c r="AQ112" i="12" s="1"/>
  <c r="AR112" i="12" s="1"/>
  <c r="AS112" i="12" s="1"/>
  <c r="AT112" i="12" s="1"/>
  <c r="AU112" i="12" s="1"/>
  <c r="AV112" i="12" s="1"/>
  <c r="AW112" i="12" s="1"/>
  <c r="AX112" i="12" s="1"/>
  <c r="AY112" i="12" s="1"/>
  <c r="AZ112" i="12" s="1"/>
  <c r="BA112" i="12" s="1"/>
  <c r="BB112" i="12" s="1"/>
  <c r="BC112" i="12" s="1"/>
  <c r="BD112" i="12" s="1"/>
  <c r="BE112" i="12" s="1"/>
  <c r="BF112" i="12" s="1"/>
  <c r="BG112" i="12" s="1"/>
  <c r="BH112" i="12" s="1"/>
  <c r="BI112" i="12" s="1"/>
  <c r="BJ112" i="12" s="1"/>
  <c r="BK112" i="12" s="1"/>
  <c r="D104" i="12"/>
  <c r="E104" i="12" s="1"/>
  <c r="F104" i="12" s="1"/>
  <c r="G104" i="12" s="1"/>
  <c r="H104" i="12" s="1"/>
  <c r="I104" i="12" s="1"/>
  <c r="J104" i="12" s="1"/>
  <c r="K104" i="12" s="1"/>
  <c r="L104" i="12" s="1"/>
  <c r="M104" i="12" s="1"/>
  <c r="N104" i="12" s="1"/>
  <c r="O104" i="12" s="1"/>
  <c r="P104" i="12" s="1"/>
  <c r="Q104" i="12" s="1"/>
  <c r="R104" i="12" s="1"/>
  <c r="S104" i="12" s="1"/>
  <c r="T104" i="12" s="1"/>
  <c r="U104" i="12" s="1"/>
  <c r="V104" i="12" s="1"/>
  <c r="W104" i="12" s="1"/>
  <c r="X104" i="12" s="1"/>
  <c r="Y104" i="12" s="1"/>
  <c r="Z104" i="12" s="1"/>
  <c r="AA104" i="12" s="1"/>
  <c r="AB104" i="12" s="1"/>
  <c r="AC104" i="12" s="1"/>
  <c r="AD104" i="12" s="1"/>
  <c r="AE104" i="12" s="1"/>
  <c r="AF104" i="12" s="1"/>
  <c r="AG104" i="12" s="1"/>
  <c r="AH104" i="12" s="1"/>
  <c r="AI104" i="12" s="1"/>
  <c r="AJ104" i="12" s="1"/>
  <c r="AK104" i="12" s="1"/>
  <c r="AL104" i="12" s="1"/>
  <c r="AM104" i="12" s="1"/>
  <c r="AN104" i="12" s="1"/>
  <c r="AO104" i="12" s="1"/>
  <c r="AP104" i="12" s="1"/>
  <c r="AQ104" i="12" s="1"/>
  <c r="AR104" i="12" s="1"/>
  <c r="AS104" i="12" s="1"/>
  <c r="AT104" i="12" s="1"/>
  <c r="AU104" i="12" s="1"/>
  <c r="AV104" i="12" s="1"/>
  <c r="AW104" i="12" s="1"/>
  <c r="AX104" i="12" s="1"/>
  <c r="AY104" i="12" s="1"/>
  <c r="AZ104" i="12" s="1"/>
  <c r="BA104" i="12" s="1"/>
  <c r="BB104" i="12" s="1"/>
  <c r="BC104" i="12" s="1"/>
  <c r="BD104" i="12" s="1"/>
  <c r="BE104" i="12" s="1"/>
  <c r="BF104" i="12" s="1"/>
  <c r="BG104" i="12" s="1"/>
  <c r="BH104" i="12" s="1"/>
  <c r="BI104" i="12" s="1"/>
  <c r="BJ104" i="12" s="1"/>
  <c r="BK104" i="12" s="1"/>
  <c r="D96" i="12"/>
  <c r="E96" i="12" s="1"/>
  <c r="F96" i="12" s="1"/>
  <c r="G96" i="12" s="1"/>
  <c r="H96" i="12" s="1"/>
  <c r="I96" i="12" s="1"/>
  <c r="J96" i="12" s="1"/>
  <c r="K96" i="12" s="1"/>
  <c r="L96" i="12" s="1"/>
  <c r="M96" i="12" s="1"/>
  <c r="N96" i="12" s="1"/>
  <c r="O96" i="12" s="1"/>
  <c r="P96" i="12" s="1"/>
  <c r="Q96" i="12" s="1"/>
  <c r="R96" i="12" s="1"/>
  <c r="S96" i="12" s="1"/>
  <c r="T96" i="12" s="1"/>
  <c r="U96" i="12" s="1"/>
  <c r="V96" i="12" s="1"/>
  <c r="W96" i="12" s="1"/>
  <c r="X96" i="12" s="1"/>
  <c r="Y96" i="12" s="1"/>
  <c r="Z96" i="12" s="1"/>
  <c r="AA96" i="12" s="1"/>
  <c r="AB96" i="12" s="1"/>
  <c r="AC96" i="12" s="1"/>
  <c r="AD96" i="12" s="1"/>
  <c r="AE96" i="12" s="1"/>
  <c r="AF96" i="12" s="1"/>
  <c r="AG96" i="12" s="1"/>
  <c r="AH96" i="12" s="1"/>
  <c r="AI96" i="12" s="1"/>
  <c r="AJ96" i="12" s="1"/>
  <c r="AK96" i="12" s="1"/>
  <c r="AL96" i="12" s="1"/>
  <c r="AM96" i="12" s="1"/>
  <c r="AN96" i="12" s="1"/>
  <c r="AO96" i="12" s="1"/>
  <c r="AP96" i="12" s="1"/>
  <c r="AQ96" i="12" s="1"/>
  <c r="AR96" i="12" s="1"/>
  <c r="AS96" i="12" s="1"/>
  <c r="AT96" i="12" s="1"/>
  <c r="AU96" i="12" s="1"/>
  <c r="AV96" i="12" s="1"/>
  <c r="AW96" i="12" s="1"/>
  <c r="AX96" i="12" s="1"/>
  <c r="AY96" i="12" s="1"/>
  <c r="AZ96" i="12" s="1"/>
  <c r="BA96" i="12" s="1"/>
  <c r="BB96" i="12" s="1"/>
  <c r="BC96" i="12" s="1"/>
  <c r="BD96" i="12" s="1"/>
  <c r="BE96" i="12" s="1"/>
  <c r="BF96" i="12" s="1"/>
  <c r="BG96" i="12" s="1"/>
  <c r="BH96" i="12" s="1"/>
  <c r="BI96" i="12" s="1"/>
  <c r="BJ96" i="12" s="1"/>
  <c r="BK96" i="12" s="1"/>
  <c r="AG114" i="12"/>
  <c r="AF114" i="12"/>
  <c r="AE114" i="12"/>
  <c r="AD114" i="12"/>
  <c r="AC114" i="12"/>
  <c r="AB114" i="12"/>
  <c r="AA114" i="12"/>
  <c r="Z114" i="12"/>
  <c r="Y114" i="12"/>
  <c r="X114" i="12"/>
  <c r="W114" i="12"/>
  <c r="V114" i="12"/>
  <c r="U114" i="12"/>
  <c r="T114" i="12"/>
  <c r="S114" i="12"/>
  <c r="R114" i="12"/>
  <c r="Q114" i="12"/>
  <c r="P114" i="12"/>
  <c r="O114" i="12"/>
  <c r="N114" i="12"/>
  <c r="M114" i="12"/>
  <c r="L114" i="12"/>
  <c r="K114" i="12"/>
  <c r="J114" i="12"/>
  <c r="I114" i="12"/>
  <c r="H114" i="12"/>
  <c r="G114" i="12"/>
  <c r="F114" i="12"/>
  <c r="E114" i="12"/>
  <c r="D114" i="12"/>
  <c r="C114" i="12"/>
  <c r="AG106" i="12"/>
  <c r="AF106" i="12"/>
  <c r="AE106" i="12"/>
  <c r="AD106" i="12"/>
  <c r="AC106" i="12"/>
  <c r="AB106" i="12"/>
  <c r="AA106" i="12"/>
  <c r="Z106" i="12"/>
  <c r="Y106" i="12"/>
  <c r="X106" i="12"/>
  <c r="W106" i="12"/>
  <c r="V106" i="12"/>
  <c r="U106" i="12"/>
  <c r="T106" i="12"/>
  <c r="S106" i="12"/>
  <c r="R106" i="12"/>
  <c r="Q106" i="12"/>
  <c r="P106" i="12"/>
  <c r="O106" i="12"/>
  <c r="N106" i="12"/>
  <c r="M106" i="12"/>
  <c r="L106" i="12"/>
  <c r="K106" i="12"/>
  <c r="J106" i="12"/>
  <c r="I106" i="12"/>
  <c r="H106" i="12"/>
  <c r="G106" i="12"/>
  <c r="F106" i="12"/>
  <c r="E106" i="12"/>
  <c r="D106" i="12"/>
  <c r="C106" i="12"/>
  <c r="AG90" i="12"/>
  <c r="AF90" i="12"/>
  <c r="AE90" i="12"/>
  <c r="AD90" i="12"/>
  <c r="AC90" i="12"/>
  <c r="AB90" i="12"/>
  <c r="AA90" i="12"/>
  <c r="Z90" i="12"/>
  <c r="Y90" i="12"/>
  <c r="X90" i="12"/>
  <c r="W90" i="12"/>
  <c r="V90" i="12"/>
  <c r="U90" i="12"/>
  <c r="T90" i="12"/>
  <c r="S90" i="12"/>
  <c r="R90" i="12"/>
  <c r="Q90" i="12"/>
  <c r="P90" i="12"/>
  <c r="O90" i="12"/>
  <c r="N90" i="12"/>
  <c r="M90" i="12"/>
  <c r="L90" i="12"/>
  <c r="K90" i="12"/>
  <c r="J90" i="12"/>
  <c r="I90" i="12"/>
  <c r="H90" i="12"/>
  <c r="G90" i="12"/>
  <c r="F90" i="12"/>
  <c r="E90" i="12"/>
  <c r="D90" i="12"/>
  <c r="C90" i="12"/>
  <c r="AG65" i="12"/>
  <c r="AF65" i="12"/>
  <c r="AE65" i="12"/>
  <c r="AD65" i="12"/>
  <c r="AC65" i="12"/>
  <c r="AB65" i="12"/>
  <c r="AA65" i="12"/>
  <c r="Z65" i="12"/>
  <c r="Y65" i="12"/>
  <c r="X65" i="12"/>
  <c r="W65" i="12"/>
  <c r="V65" i="12"/>
  <c r="U65" i="12"/>
  <c r="T65" i="12"/>
  <c r="S65" i="12"/>
  <c r="R65" i="12"/>
  <c r="Q65" i="12"/>
  <c r="P65" i="12"/>
  <c r="O65" i="12"/>
  <c r="N65" i="12"/>
  <c r="M65" i="12"/>
  <c r="L65" i="12"/>
  <c r="K65" i="12"/>
  <c r="J65" i="12"/>
  <c r="I65" i="12"/>
  <c r="H65" i="12"/>
  <c r="G65" i="12"/>
  <c r="F65" i="12"/>
  <c r="E65" i="12"/>
  <c r="D65" i="12"/>
  <c r="C65" i="12"/>
  <c r="C61" i="12"/>
  <c r="D61" i="12" s="1"/>
  <c r="E61" i="12" s="1"/>
  <c r="F61" i="12" s="1"/>
  <c r="G61" i="12" s="1"/>
  <c r="H61" i="12" s="1"/>
  <c r="I61" i="12" s="1"/>
  <c r="J61" i="12" s="1"/>
  <c r="K61" i="12" s="1"/>
  <c r="L61" i="12" s="1"/>
  <c r="M61" i="12" s="1"/>
  <c r="N61" i="12" s="1"/>
  <c r="O61" i="12" s="1"/>
  <c r="P61" i="12" s="1"/>
  <c r="Q61" i="12" s="1"/>
  <c r="R61" i="12" s="1"/>
  <c r="S61" i="12" s="1"/>
  <c r="T61" i="12" s="1"/>
  <c r="U61" i="12" s="1"/>
  <c r="V61" i="12" s="1"/>
  <c r="W61" i="12" s="1"/>
  <c r="X61" i="12" s="1"/>
  <c r="Y61" i="12" s="1"/>
  <c r="Z61" i="12" s="1"/>
  <c r="AA61" i="12" s="1"/>
  <c r="AB61" i="12" s="1"/>
  <c r="AC61" i="12" s="1"/>
  <c r="AD61" i="12" s="1"/>
  <c r="AE61" i="12" s="1"/>
  <c r="AF61" i="12" s="1"/>
  <c r="AG61" i="12" s="1"/>
  <c r="AH61" i="12" s="1"/>
  <c r="AI61" i="12" s="1"/>
  <c r="AJ61" i="12" s="1"/>
  <c r="AK61" i="12" s="1"/>
  <c r="AL61" i="12" s="1"/>
  <c r="AM61" i="12" s="1"/>
  <c r="AN61" i="12" s="1"/>
  <c r="C8" i="12"/>
  <c r="C7" i="12"/>
  <c r="C5" i="12"/>
  <c r="H56" i="11"/>
  <c r="I56" i="11"/>
  <c r="J56" i="11"/>
  <c r="K56" i="11"/>
  <c r="L56" i="11"/>
  <c r="M56" i="11"/>
  <c r="N56" i="11"/>
  <c r="O56" i="11"/>
  <c r="P56" i="11"/>
  <c r="Q56" i="11"/>
  <c r="R56" i="11"/>
  <c r="S56" i="11"/>
  <c r="T56" i="11"/>
  <c r="U56" i="11"/>
  <c r="V56" i="11"/>
  <c r="W56" i="11"/>
  <c r="X56" i="11"/>
  <c r="Y56" i="11"/>
  <c r="Z56" i="11"/>
  <c r="AA56" i="11"/>
  <c r="AB56" i="11"/>
  <c r="AC56" i="11"/>
  <c r="AD56" i="11"/>
  <c r="AE56" i="11"/>
  <c r="AF56" i="11"/>
  <c r="AG56" i="11"/>
  <c r="H72" i="11"/>
  <c r="I72" i="11"/>
  <c r="J72" i="11"/>
  <c r="K72" i="11"/>
  <c r="L72" i="11"/>
  <c r="M72" i="11"/>
  <c r="N72" i="11"/>
  <c r="O72" i="11"/>
  <c r="P72" i="11"/>
  <c r="Q72" i="11"/>
  <c r="R72" i="11"/>
  <c r="S72" i="11"/>
  <c r="T72" i="11"/>
  <c r="U72" i="11"/>
  <c r="V72" i="11"/>
  <c r="W72" i="11"/>
  <c r="X72" i="11"/>
  <c r="Y72" i="11"/>
  <c r="Z72" i="11"/>
  <c r="AA72" i="11"/>
  <c r="AB72" i="11"/>
  <c r="AC72" i="11"/>
  <c r="AD72" i="11"/>
  <c r="AE72" i="11"/>
  <c r="AF72" i="11"/>
  <c r="AG72" i="11"/>
  <c r="H80" i="11"/>
  <c r="I80" i="11"/>
  <c r="J80" i="11"/>
  <c r="K80" i="11"/>
  <c r="L80" i="11"/>
  <c r="M80" i="11"/>
  <c r="N80" i="11"/>
  <c r="O80" i="11"/>
  <c r="P80" i="11"/>
  <c r="Q80" i="11"/>
  <c r="R80" i="11"/>
  <c r="S80" i="11"/>
  <c r="T80" i="11"/>
  <c r="U80" i="11"/>
  <c r="V80" i="11"/>
  <c r="W80" i="11"/>
  <c r="X80" i="11"/>
  <c r="Y80" i="11"/>
  <c r="Z80" i="11"/>
  <c r="AA80" i="11"/>
  <c r="AB80" i="11"/>
  <c r="AC80" i="11"/>
  <c r="AD80" i="11"/>
  <c r="AE80" i="11"/>
  <c r="AF80" i="11"/>
  <c r="AG80" i="11"/>
  <c r="D56" i="11"/>
  <c r="E56" i="11"/>
  <c r="F56" i="11"/>
  <c r="G56" i="11"/>
  <c r="D72" i="11"/>
  <c r="E72" i="11"/>
  <c r="F72" i="11"/>
  <c r="G72" i="11"/>
  <c r="D80" i="11"/>
  <c r="E80" i="11"/>
  <c r="F80" i="11"/>
  <c r="G80" i="11"/>
  <c r="AD31" i="11"/>
  <c r="AE31" i="11"/>
  <c r="AF31" i="11"/>
  <c r="AG31" i="11"/>
  <c r="N31" i="11"/>
  <c r="O31" i="11"/>
  <c r="P31" i="11"/>
  <c r="Q31" i="11"/>
  <c r="R31" i="11"/>
  <c r="S31" i="11"/>
  <c r="T31" i="11"/>
  <c r="U31" i="11"/>
  <c r="V31" i="11"/>
  <c r="W31" i="11"/>
  <c r="X31" i="11"/>
  <c r="Y31" i="11"/>
  <c r="Z31" i="11"/>
  <c r="AA31" i="11"/>
  <c r="AB31" i="11"/>
  <c r="AC31" i="11"/>
  <c r="D31" i="11"/>
  <c r="E31" i="11"/>
  <c r="F31" i="11"/>
  <c r="G31" i="11"/>
  <c r="H31" i="11"/>
  <c r="I31" i="11"/>
  <c r="J31" i="11"/>
  <c r="K31" i="11"/>
  <c r="L31" i="11"/>
  <c r="M31" i="11"/>
  <c r="C27" i="11"/>
  <c r="D27" i="11" s="1"/>
  <c r="E27" i="11" s="1"/>
  <c r="F27" i="11" s="1"/>
  <c r="G27" i="11" s="1"/>
  <c r="H27" i="11" s="1"/>
  <c r="I27" i="11" s="1"/>
  <c r="J27" i="11" s="1"/>
  <c r="K27" i="11" s="1"/>
  <c r="L27" i="11" s="1"/>
  <c r="M27" i="11" s="1"/>
  <c r="N27" i="11" s="1"/>
  <c r="O27" i="11" s="1"/>
  <c r="P27" i="11" s="1"/>
  <c r="AO61" i="12" l="1"/>
  <c r="C6" i="12"/>
  <c r="C9" i="12" s="1"/>
  <c r="C10" i="12" s="1"/>
  <c r="Q27" i="11"/>
  <c r="AJ62" i="12" l="1"/>
  <c r="AJ64" i="12" s="1"/>
  <c r="AI62" i="12"/>
  <c r="AI64" i="12" s="1"/>
  <c r="AK62" i="12"/>
  <c r="AK64" i="12" s="1"/>
  <c r="AL62" i="12"/>
  <c r="AL64" i="12" s="1"/>
  <c r="AM62" i="12"/>
  <c r="AM64" i="12" s="1"/>
  <c r="AH62" i="12"/>
  <c r="AH64" i="12" s="1"/>
  <c r="AH68" i="12" s="1"/>
  <c r="AN62" i="12"/>
  <c r="AN64" i="12" s="1"/>
  <c r="AN68" i="12" s="1"/>
  <c r="AO62" i="12"/>
  <c r="AO64" i="12" s="1"/>
  <c r="AP61" i="12"/>
  <c r="V62" i="12"/>
  <c r="V64" i="12" s="1"/>
  <c r="F62" i="12"/>
  <c r="F64" i="12" s="1"/>
  <c r="U62" i="12"/>
  <c r="U64" i="12" s="1"/>
  <c r="E62" i="12"/>
  <c r="E64" i="12" s="1"/>
  <c r="T62" i="12"/>
  <c r="T64" i="12" s="1"/>
  <c r="D62" i="12"/>
  <c r="D64" i="12" s="1"/>
  <c r="S62" i="12"/>
  <c r="S64" i="12" s="1"/>
  <c r="C62" i="12"/>
  <c r="C64" i="12" s="1"/>
  <c r="R62" i="12"/>
  <c r="R64" i="12" s="1"/>
  <c r="P62" i="12"/>
  <c r="P64" i="12" s="1"/>
  <c r="AD62" i="12"/>
  <c r="AD64" i="12" s="1"/>
  <c r="AE62" i="12"/>
  <c r="AE64" i="12" s="1"/>
  <c r="Q62" i="12"/>
  <c r="Q64" i="12" s="1"/>
  <c r="AG62" i="12"/>
  <c r="AG64" i="12" s="1"/>
  <c r="O62" i="12"/>
  <c r="O64" i="12" s="1"/>
  <c r="AF62" i="12"/>
  <c r="AF64" i="12" s="1"/>
  <c r="N62" i="12"/>
  <c r="N64" i="12" s="1"/>
  <c r="AC62" i="12"/>
  <c r="AC64" i="12" s="1"/>
  <c r="AB62" i="12"/>
  <c r="AB64" i="12" s="1"/>
  <c r="L62" i="12"/>
  <c r="L64" i="12" s="1"/>
  <c r="Y62" i="12"/>
  <c r="Y64" i="12" s="1"/>
  <c r="X62" i="12"/>
  <c r="X64" i="12" s="1"/>
  <c r="M62" i="12"/>
  <c r="M64" i="12" s="1"/>
  <c r="J62" i="12"/>
  <c r="J64" i="12" s="1"/>
  <c r="W62" i="12"/>
  <c r="W64" i="12" s="1"/>
  <c r="K62" i="12"/>
  <c r="K64" i="12" s="1"/>
  <c r="I62" i="12"/>
  <c r="I64" i="12" s="1"/>
  <c r="H62" i="12"/>
  <c r="H64" i="12" s="1"/>
  <c r="Z62" i="12"/>
  <c r="Z64" i="12" s="1"/>
  <c r="AA62" i="12"/>
  <c r="AA64" i="12" s="1"/>
  <c r="G62" i="12"/>
  <c r="G64" i="12" s="1"/>
  <c r="R27" i="11"/>
  <c r="AM68" i="12" l="1"/>
  <c r="AM67" i="12"/>
  <c r="AL68" i="12"/>
  <c r="AL67" i="12"/>
  <c r="AK68" i="12"/>
  <c r="AK67" i="12"/>
  <c r="AK70" i="12" s="1"/>
  <c r="AN67" i="12"/>
  <c r="AN70" i="12" s="1"/>
  <c r="AH67" i="12"/>
  <c r="AH70" i="12" s="1"/>
  <c r="AI68" i="12"/>
  <c r="AI67" i="12"/>
  <c r="AJ68" i="12"/>
  <c r="AJ67" i="12"/>
  <c r="AO68" i="12"/>
  <c r="AO67" i="12"/>
  <c r="AO70" i="12" s="1"/>
  <c r="AH71" i="12"/>
  <c r="AH74" i="12"/>
  <c r="AN74" i="12"/>
  <c r="AN71" i="12"/>
  <c r="AQ61" i="12"/>
  <c r="AP62" i="12"/>
  <c r="AP64" i="12" s="1"/>
  <c r="AA68" i="12"/>
  <c r="AA67" i="12"/>
  <c r="AA69" i="12" s="1"/>
  <c r="W67" i="12"/>
  <c r="W69" i="12" s="1"/>
  <c r="W68" i="12"/>
  <c r="AF67" i="12"/>
  <c r="AF70" i="12" s="1"/>
  <c r="AF68" i="12"/>
  <c r="C68" i="12"/>
  <c r="C67" i="12"/>
  <c r="C69" i="12" s="1"/>
  <c r="G67" i="12"/>
  <c r="G69" i="12" s="1"/>
  <c r="G68" i="12"/>
  <c r="R67" i="12"/>
  <c r="R70" i="12" s="1"/>
  <c r="R68" i="12"/>
  <c r="O67" i="12"/>
  <c r="O69" i="12" s="1"/>
  <c r="O68" i="12"/>
  <c r="J68" i="12"/>
  <c r="J67" i="12"/>
  <c r="J70" i="12" s="1"/>
  <c r="AG67" i="12"/>
  <c r="AG68" i="12"/>
  <c r="AG69" i="12"/>
  <c r="Z67" i="12"/>
  <c r="Z70" i="12" s="1"/>
  <c r="Z68" i="12"/>
  <c r="Q67" i="12"/>
  <c r="Q69" i="12" s="1"/>
  <c r="Q68" i="12"/>
  <c r="H67" i="12"/>
  <c r="H70" i="12" s="1"/>
  <c r="H68" i="12"/>
  <c r="AE67" i="12"/>
  <c r="AE69" i="12" s="1"/>
  <c r="AE68" i="12"/>
  <c r="I67" i="12"/>
  <c r="I70" i="12" s="1"/>
  <c r="I68" i="12"/>
  <c r="AD68" i="12"/>
  <c r="AD67" i="12"/>
  <c r="AD69" i="12" s="1"/>
  <c r="K68" i="12"/>
  <c r="K67" i="12"/>
  <c r="K70" i="12" s="1"/>
  <c r="P67" i="12"/>
  <c r="P69" i="12" s="1"/>
  <c r="P68" i="12"/>
  <c r="M68" i="12"/>
  <c r="M67" i="12"/>
  <c r="M69" i="12" s="1"/>
  <c r="S67" i="12"/>
  <c r="S69" i="12" s="1"/>
  <c r="S68" i="12"/>
  <c r="X67" i="12"/>
  <c r="X69" i="12" s="1"/>
  <c r="X68" i="12"/>
  <c r="D68" i="12"/>
  <c r="D67" i="12"/>
  <c r="D69" i="12" s="1"/>
  <c r="Y67" i="12"/>
  <c r="Y68" i="12"/>
  <c r="T68" i="12"/>
  <c r="T67" i="12"/>
  <c r="T69" i="12" s="1"/>
  <c r="L68" i="12"/>
  <c r="L67" i="12"/>
  <c r="E67" i="12"/>
  <c r="E69" i="12" s="1"/>
  <c r="E68" i="12"/>
  <c r="AB68" i="12"/>
  <c r="AB67" i="12"/>
  <c r="AB69" i="12" s="1"/>
  <c r="U68" i="12"/>
  <c r="U67" i="12"/>
  <c r="U70" i="12" s="1"/>
  <c r="AC68" i="12"/>
  <c r="AC67" i="12"/>
  <c r="AC69" i="12" s="1"/>
  <c r="F67" i="12"/>
  <c r="F70" i="12" s="1"/>
  <c r="F68" i="12"/>
  <c r="N67" i="12"/>
  <c r="N70" i="12" s="1"/>
  <c r="N68" i="12"/>
  <c r="V67" i="12"/>
  <c r="V70" i="12" s="1"/>
  <c r="V68" i="12"/>
  <c r="S27" i="11"/>
  <c r="AK69" i="12" l="1"/>
  <c r="AK72" i="12" s="1"/>
  <c r="AK83" i="12" s="1"/>
  <c r="AK84" i="12" s="1"/>
  <c r="AN69" i="12"/>
  <c r="AN75" i="12" s="1"/>
  <c r="AK75" i="12"/>
  <c r="AJ71" i="12"/>
  <c r="AJ74" i="12"/>
  <c r="AJ70" i="12"/>
  <c r="AJ69" i="12"/>
  <c r="AI74" i="12"/>
  <c r="AI71" i="12"/>
  <c r="AH69" i="12"/>
  <c r="AK74" i="12"/>
  <c r="AK71" i="12"/>
  <c r="AK73" i="12" s="1"/>
  <c r="AM69" i="12"/>
  <c r="AM70" i="12"/>
  <c r="AI69" i="12"/>
  <c r="AI70" i="12"/>
  <c r="AL69" i="12"/>
  <c r="AL70" i="12"/>
  <c r="AL71" i="12"/>
  <c r="AL74" i="12"/>
  <c r="AM71" i="12"/>
  <c r="AM74" i="12"/>
  <c r="AN72" i="12"/>
  <c r="AN83" i="12" s="1"/>
  <c r="AN84" i="12" s="1"/>
  <c r="AN73" i="12"/>
  <c r="AR61" i="12"/>
  <c r="AQ62" i="12"/>
  <c r="AQ64" i="12" s="1"/>
  <c r="AO69" i="12"/>
  <c r="AO74" i="12"/>
  <c r="AO71" i="12"/>
  <c r="AP67" i="12"/>
  <c r="AP69" i="12" s="1"/>
  <c r="AP68" i="12"/>
  <c r="Z69" i="12"/>
  <c r="Z72" i="12" s="1"/>
  <c r="Z83" i="12" s="1"/>
  <c r="Z84" i="12" s="1"/>
  <c r="T70" i="12"/>
  <c r="W70" i="12"/>
  <c r="C70" i="12"/>
  <c r="V69" i="12"/>
  <c r="V72" i="12" s="1"/>
  <c r="V83" i="12" s="1"/>
  <c r="V84" i="12" s="1"/>
  <c r="D70" i="12"/>
  <c r="X70" i="12"/>
  <c r="H69" i="12"/>
  <c r="H75" i="12" s="1"/>
  <c r="E70" i="12"/>
  <c r="R69" i="12"/>
  <c r="R72" i="12" s="1"/>
  <c r="R83" i="12" s="1"/>
  <c r="R84" i="12" s="1"/>
  <c r="AF69" i="12"/>
  <c r="AF75" i="12" s="1"/>
  <c r="N69" i="12"/>
  <c r="N72" i="12" s="1"/>
  <c r="N83" i="12" s="1"/>
  <c r="N84" i="12" s="1"/>
  <c r="F69" i="12"/>
  <c r="F72" i="12" s="1"/>
  <c r="F83" i="12" s="1"/>
  <c r="F84" i="12" s="1"/>
  <c r="G70" i="12"/>
  <c r="AC75" i="12"/>
  <c r="AC72" i="12"/>
  <c r="AC83" i="12" s="1"/>
  <c r="AC84" i="12" s="1"/>
  <c r="AB75" i="12"/>
  <c r="AB72" i="12"/>
  <c r="AB83" i="12" s="1"/>
  <c r="AB84" i="12" s="1"/>
  <c r="AE75" i="12"/>
  <c r="AE72" i="12"/>
  <c r="AE83" i="12" s="1"/>
  <c r="AE84" i="12" s="1"/>
  <c r="O75" i="12"/>
  <c r="O72" i="12"/>
  <c r="O83" i="12" s="1"/>
  <c r="O84" i="12" s="1"/>
  <c r="S72" i="12"/>
  <c r="S83" i="12" s="1"/>
  <c r="S84" i="12" s="1"/>
  <c r="S75" i="12"/>
  <c r="Q75" i="12"/>
  <c r="Q72" i="12"/>
  <c r="Q83" i="12" s="1"/>
  <c r="Q84" i="12" s="1"/>
  <c r="AD75" i="12"/>
  <c r="AD72" i="12"/>
  <c r="AD83" i="12" s="1"/>
  <c r="AD84" i="12" s="1"/>
  <c r="E72" i="12"/>
  <c r="E83" i="12" s="1"/>
  <c r="E84" i="12" s="1"/>
  <c r="E75" i="12"/>
  <c r="M75" i="12"/>
  <c r="M72" i="12"/>
  <c r="M83" i="12" s="1"/>
  <c r="M84" i="12" s="1"/>
  <c r="AA75" i="12"/>
  <c r="AA72" i="12"/>
  <c r="AA83" i="12" s="1"/>
  <c r="AA84" i="12" s="1"/>
  <c r="G72" i="12"/>
  <c r="G83" i="12" s="1"/>
  <c r="G84" i="12" s="1"/>
  <c r="G75" i="12"/>
  <c r="J69" i="12"/>
  <c r="AE74" i="12"/>
  <c r="AE71" i="12"/>
  <c r="Y74" i="12"/>
  <c r="Y71" i="12"/>
  <c r="M74" i="12"/>
  <c r="M71" i="12"/>
  <c r="S71" i="12"/>
  <c r="S74" i="12"/>
  <c r="L69" i="12"/>
  <c r="K69" i="12"/>
  <c r="AE70" i="12"/>
  <c r="I74" i="12"/>
  <c r="I71" i="12"/>
  <c r="L70" i="12"/>
  <c r="Q70" i="12"/>
  <c r="U69" i="12"/>
  <c r="K74" i="12"/>
  <c r="K71" i="12"/>
  <c r="U71" i="12"/>
  <c r="U74" i="12"/>
  <c r="F74" i="12"/>
  <c r="F71" i="12"/>
  <c r="AB70" i="12"/>
  <c r="L74" i="12"/>
  <c r="L71" i="12"/>
  <c r="D72" i="12"/>
  <c r="D83" i="12" s="1"/>
  <c r="D84" i="12" s="1"/>
  <c r="D75" i="12"/>
  <c r="J74" i="12"/>
  <c r="J71" i="12"/>
  <c r="G71" i="12"/>
  <c r="G74" i="12"/>
  <c r="O71" i="12"/>
  <c r="O74" i="12"/>
  <c r="D71" i="12"/>
  <c r="D74" i="12"/>
  <c r="AD74" i="12"/>
  <c r="AD71" i="12"/>
  <c r="W72" i="12"/>
  <c r="W83" i="12" s="1"/>
  <c r="W84" i="12" s="1"/>
  <c r="W75" i="12"/>
  <c r="M70" i="12"/>
  <c r="AD70" i="12"/>
  <c r="Z74" i="12"/>
  <c r="Z71" i="12"/>
  <c r="O70" i="12"/>
  <c r="W71" i="12"/>
  <c r="W74" i="12"/>
  <c r="V74" i="12"/>
  <c r="V71" i="12"/>
  <c r="AC70" i="12"/>
  <c r="AB74" i="12"/>
  <c r="AB71" i="12"/>
  <c r="T72" i="12"/>
  <c r="T83" i="12" s="1"/>
  <c r="T84" i="12" s="1"/>
  <c r="T75" i="12"/>
  <c r="P71" i="12"/>
  <c r="P74" i="12"/>
  <c r="AG75" i="12"/>
  <c r="AG72" i="12"/>
  <c r="AG83" i="12" s="1"/>
  <c r="AG84" i="12" s="1"/>
  <c r="T71" i="12"/>
  <c r="T74" i="12"/>
  <c r="X74" i="12"/>
  <c r="X71" i="12"/>
  <c r="P75" i="12"/>
  <c r="P72" i="12"/>
  <c r="P83" i="12" s="1"/>
  <c r="P84" i="12" s="1"/>
  <c r="H74" i="12"/>
  <c r="H71" i="12"/>
  <c r="AG71" i="12"/>
  <c r="AG74" i="12"/>
  <c r="C72" i="12"/>
  <c r="C83" i="12" s="1"/>
  <c r="C84" i="12" s="1"/>
  <c r="C75" i="12"/>
  <c r="AA70" i="12"/>
  <c r="N74" i="12"/>
  <c r="N71" i="12"/>
  <c r="Y70" i="12"/>
  <c r="X72" i="12"/>
  <c r="X83" i="12" s="1"/>
  <c r="X84" i="12" s="1"/>
  <c r="X75" i="12"/>
  <c r="AC74" i="12"/>
  <c r="AC71" i="12"/>
  <c r="E74" i="12"/>
  <c r="E71" i="12"/>
  <c r="I69" i="12"/>
  <c r="R71" i="12"/>
  <c r="R74" i="12"/>
  <c r="C71" i="12"/>
  <c r="C74" i="12"/>
  <c r="Y69" i="12"/>
  <c r="S70" i="12"/>
  <c r="P70" i="12"/>
  <c r="AG70" i="12"/>
  <c r="AF71" i="12"/>
  <c r="AF74" i="12"/>
  <c r="Q71" i="12"/>
  <c r="Q74" i="12"/>
  <c r="AA74" i="12"/>
  <c r="AA71" i="12"/>
  <c r="T27" i="11"/>
  <c r="AK76" i="12" l="1"/>
  <c r="Z75" i="12"/>
  <c r="AL72" i="12"/>
  <c r="AL83" i="12" s="1"/>
  <c r="AL84" i="12" s="1"/>
  <c r="AL75" i="12"/>
  <c r="AI75" i="12"/>
  <c r="AI72" i="12"/>
  <c r="AI83" i="12" s="1"/>
  <c r="AI84" i="12" s="1"/>
  <c r="AH72" i="12"/>
  <c r="AH75" i="12"/>
  <c r="AM72" i="12"/>
  <c r="AM83" i="12" s="1"/>
  <c r="AM84" i="12" s="1"/>
  <c r="AM75" i="12"/>
  <c r="V75" i="12"/>
  <c r="AL73" i="12"/>
  <c r="AJ75" i="12"/>
  <c r="AJ72" i="12"/>
  <c r="AK79" i="12"/>
  <c r="AK77" i="12"/>
  <c r="AK78" i="12" s="1"/>
  <c r="AK85" i="12" s="1"/>
  <c r="AP75" i="12"/>
  <c r="AP72" i="12"/>
  <c r="AP83" i="12" s="1"/>
  <c r="AP84" i="12" s="1"/>
  <c r="AP74" i="12"/>
  <c r="AP71" i="12"/>
  <c r="AO75" i="12"/>
  <c r="AO72" i="12"/>
  <c r="AO83" i="12" s="1"/>
  <c r="AO84" i="12" s="1"/>
  <c r="AQ67" i="12"/>
  <c r="AQ69" i="12"/>
  <c r="AQ68" i="12"/>
  <c r="AQ70" i="12"/>
  <c r="AR62" i="12"/>
  <c r="AR64" i="12" s="1"/>
  <c r="AS61" i="12"/>
  <c r="AP70" i="12"/>
  <c r="AN76" i="12"/>
  <c r="H72" i="12"/>
  <c r="H83" i="12" s="1"/>
  <c r="H84" i="12" s="1"/>
  <c r="X73" i="12"/>
  <c r="X76" i="12" s="1"/>
  <c r="X79" i="12" s="1"/>
  <c r="E73" i="12"/>
  <c r="E76" i="12" s="1"/>
  <c r="E79" i="12" s="1"/>
  <c r="R73" i="12"/>
  <c r="AF72" i="12"/>
  <c r="AF83" i="12" s="1"/>
  <c r="AF84" i="12" s="1"/>
  <c r="R75" i="12"/>
  <c r="N75" i="12"/>
  <c r="F75" i="12"/>
  <c r="Z73" i="12"/>
  <c r="Z76" i="12" s="1"/>
  <c r="Z79" i="12" s="1"/>
  <c r="F73" i="12"/>
  <c r="C73" i="12"/>
  <c r="C76" i="12" s="1"/>
  <c r="C79" i="12" s="1"/>
  <c r="P73" i="12"/>
  <c r="P76" i="12" s="1"/>
  <c r="AC73" i="12"/>
  <c r="AC76" i="12" s="1"/>
  <c r="AC79" i="12" s="1"/>
  <c r="V73" i="12"/>
  <c r="AG73" i="12"/>
  <c r="AG76" i="12" s="1"/>
  <c r="T73" i="12"/>
  <c r="T76" i="12" s="1"/>
  <c r="N73" i="12"/>
  <c r="G73" i="12"/>
  <c r="G76" i="12" s="1"/>
  <c r="W73" i="12"/>
  <c r="W76" i="12" s="1"/>
  <c r="W79" i="12" s="1"/>
  <c r="Q73" i="12"/>
  <c r="Q76" i="12" s="1"/>
  <c r="AA73" i="12"/>
  <c r="AA76" i="12" s="1"/>
  <c r="Y72" i="12"/>
  <c r="Y83" i="12" s="1"/>
  <c r="Y84" i="12" s="1"/>
  <c r="Y75" i="12"/>
  <c r="AB73" i="12"/>
  <c r="AB76" i="12" s="1"/>
  <c r="AB79" i="12" s="1"/>
  <c r="D73" i="12"/>
  <c r="D76" i="12" s="1"/>
  <c r="K75" i="12"/>
  <c r="K72" i="12"/>
  <c r="K83" i="12" s="1"/>
  <c r="K84" i="12" s="1"/>
  <c r="I75" i="12"/>
  <c r="I72" i="12"/>
  <c r="J75" i="12"/>
  <c r="J72" i="12"/>
  <c r="J83" i="12" s="1"/>
  <c r="J84" i="12" s="1"/>
  <c r="S73" i="12"/>
  <c r="S76" i="12" s="1"/>
  <c r="U72" i="12"/>
  <c r="U83" i="12" s="1"/>
  <c r="U84" i="12" s="1"/>
  <c r="U75" i="12"/>
  <c r="O73" i="12"/>
  <c r="O76" i="12" s="1"/>
  <c r="AE73" i="12"/>
  <c r="AE76" i="12" s="1"/>
  <c r="L75" i="12"/>
  <c r="L72" i="12"/>
  <c r="L83" i="12" s="1"/>
  <c r="L84" i="12" s="1"/>
  <c r="AD73" i="12"/>
  <c r="AD76" i="12" s="1"/>
  <c r="AD79" i="12" s="1"/>
  <c r="M73" i="12"/>
  <c r="M76" i="12" s="1"/>
  <c r="M79" i="12" s="1"/>
  <c r="U27" i="11"/>
  <c r="H73" i="12" l="1"/>
  <c r="H76" i="12" s="1"/>
  <c r="H79" i="12" s="1"/>
  <c r="AM73" i="12"/>
  <c r="AJ83" i="12"/>
  <c r="AJ84" i="12" s="1"/>
  <c r="AJ73" i="12"/>
  <c r="AJ76" i="12" s="1"/>
  <c r="AM76" i="12"/>
  <c r="AH83" i="12"/>
  <c r="AH84" i="12" s="1"/>
  <c r="AH73" i="12"/>
  <c r="AH76" i="12" s="1"/>
  <c r="V76" i="12"/>
  <c r="V79" i="12" s="1"/>
  <c r="V88" i="12" s="1"/>
  <c r="AI73" i="12"/>
  <c r="AI76" i="12" s="1"/>
  <c r="AF73" i="12"/>
  <c r="AF76" i="12" s="1"/>
  <c r="AF79" i="12" s="1"/>
  <c r="AF87" i="12" s="1"/>
  <c r="AL76" i="12"/>
  <c r="F76" i="12"/>
  <c r="F79" i="12" s="1"/>
  <c r="F88" i="12" s="1"/>
  <c r="AQ74" i="12"/>
  <c r="AQ71" i="12"/>
  <c r="AQ75" i="12"/>
  <c r="AQ72" i="12"/>
  <c r="AQ83" i="12" s="1"/>
  <c r="AQ84" i="12" s="1"/>
  <c r="AN79" i="12"/>
  <c r="AN77" i="12"/>
  <c r="AN78" i="12" s="1"/>
  <c r="AN85" i="12" s="1"/>
  <c r="AS62" i="12"/>
  <c r="AS64" i="12" s="1"/>
  <c r="AT61" i="12"/>
  <c r="AR67" i="12"/>
  <c r="AR69" i="12" s="1"/>
  <c r="AR68" i="12"/>
  <c r="AP73" i="12"/>
  <c r="AP76" i="12"/>
  <c r="AP79" i="12" s="1"/>
  <c r="AO73" i="12"/>
  <c r="AO76" i="12" s="1"/>
  <c r="AK88" i="12"/>
  <c r="AK87" i="12"/>
  <c r="AK91" i="12"/>
  <c r="AK82" i="12"/>
  <c r="AK115" i="12"/>
  <c r="AK99" i="12"/>
  <c r="AK81" i="12"/>
  <c r="AK107" i="12"/>
  <c r="R76" i="12"/>
  <c r="R79" i="12" s="1"/>
  <c r="R88" i="12" s="1"/>
  <c r="N76" i="12"/>
  <c r="N79" i="12" s="1"/>
  <c r="N87" i="12" s="1"/>
  <c r="Y73" i="12"/>
  <c r="Y76" i="12" s="1"/>
  <c r="G79" i="12"/>
  <c r="G88" i="12" s="1"/>
  <c r="G77" i="12"/>
  <c r="G78" i="12" s="1"/>
  <c r="G85" i="12" s="1"/>
  <c r="T79" i="12"/>
  <c r="T88" i="12" s="1"/>
  <c r="T77" i="12"/>
  <c r="T78" i="12" s="1"/>
  <c r="T85" i="12" s="1"/>
  <c r="E77" i="12"/>
  <c r="E78" i="12" s="1"/>
  <c r="E85" i="12" s="1"/>
  <c r="H77" i="12"/>
  <c r="H78" i="12" s="1"/>
  <c r="H85" i="12" s="1"/>
  <c r="Q79" i="12"/>
  <c r="Q77" i="12"/>
  <c r="Q78" i="12" s="1"/>
  <c r="Q81" i="12" s="1"/>
  <c r="AG79" i="12"/>
  <c r="AG77" i="12"/>
  <c r="AG78" i="12" s="1"/>
  <c r="AG85" i="12" s="1"/>
  <c r="P79" i="12"/>
  <c r="P77" i="12"/>
  <c r="P78" i="12" s="1"/>
  <c r="U73" i="12"/>
  <c r="U76" i="12" s="1"/>
  <c r="C77" i="12"/>
  <c r="C78" i="12" s="1"/>
  <c r="C85" i="12" s="1"/>
  <c r="AB77" i="12"/>
  <c r="AB78" i="12" s="1"/>
  <c r="AB85" i="12" s="1"/>
  <c r="O79" i="12"/>
  <c r="O77" i="12"/>
  <c r="O78" i="12" s="1"/>
  <c r="O85" i="12" s="1"/>
  <c r="D79" i="12"/>
  <c r="D77" i="12"/>
  <c r="D78" i="12" s="1"/>
  <c r="D85" i="12" s="1"/>
  <c r="AE79" i="12"/>
  <c r="AE77" i="12"/>
  <c r="AE78" i="12" s="1"/>
  <c r="AE85" i="12" s="1"/>
  <c r="AA79" i="12"/>
  <c r="AA77" i="12"/>
  <c r="AA78" i="12" s="1"/>
  <c r="AA85" i="12" s="1"/>
  <c r="S79" i="12"/>
  <c r="S77" i="12"/>
  <c r="S78" i="12" s="1"/>
  <c r="S85" i="12" s="1"/>
  <c r="X87" i="12"/>
  <c r="X88" i="12"/>
  <c r="AD88" i="12"/>
  <c r="AD87" i="12"/>
  <c r="X77" i="12"/>
  <c r="X78" i="12" s="1"/>
  <c r="X85" i="12" s="1"/>
  <c r="W87" i="12"/>
  <c r="W88" i="12"/>
  <c r="R116" i="12"/>
  <c r="R118" i="12"/>
  <c r="AC88" i="12"/>
  <c r="AC87" i="12"/>
  <c r="G115" i="12"/>
  <c r="G87" i="12"/>
  <c r="G82" i="12"/>
  <c r="G81" i="12"/>
  <c r="Z77" i="12"/>
  <c r="Z78" i="12" s="1"/>
  <c r="Z85" i="12" s="1"/>
  <c r="M77" i="12"/>
  <c r="M78" i="12" s="1"/>
  <c r="M85" i="12" s="1"/>
  <c r="J73" i="12"/>
  <c r="J76" i="12" s="1"/>
  <c r="K73" i="12"/>
  <c r="K76" i="12" s="1"/>
  <c r="AB87" i="12"/>
  <c r="AB88" i="12"/>
  <c r="N88" i="12"/>
  <c r="C87" i="12"/>
  <c r="C88" i="12"/>
  <c r="AD77" i="12"/>
  <c r="AD78" i="12" s="1"/>
  <c r="AD85" i="12" s="1"/>
  <c r="E87" i="12"/>
  <c r="E88" i="12"/>
  <c r="L73" i="12"/>
  <c r="L76" i="12" s="1"/>
  <c r="M87" i="12"/>
  <c r="M88" i="12"/>
  <c r="W77" i="12"/>
  <c r="W78" i="12" s="1"/>
  <c r="W85" i="12" s="1"/>
  <c r="Z87" i="12"/>
  <c r="Z88" i="12"/>
  <c r="I83" i="12"/>
  <c r="I84" i="12" s="1"/>
  <c r="I73" i="12"/>
  <c r="I76" i="12" s="1"/>
  <c r="H87" i="12"/>
  <c r="H88" i="12"/>
  <c r="AC77" i="12"/>
  <c r="AC78" i="12" s="1"/>
  <c r="AC85" i="12" s="1"/>
  <c r="V27" i="11"/>
  <c r="C31" i="11"/>
  <c r="C80" i="11"/>
  <c r="C72" i="11"/>
  <c r="C56" i="11"/>
  <c r="C8" i="11"/>
  <c r="C7" i="11"/>
  <c r="C5" i="11"/>
  <c r="J27" i="1"/>
  <c r="J26" i="1"/>
  <c r="J25" i="1"/>
  <c r="J23" i="1"/>
  <c r="J22" i="1"/>
  <c r="I27" i="1"/>
  <c r="I26" i="1"/>
  <c r="I25" i="1"/>
  <c r="I23" i="1"/>
  <c r="I22" i="1"/>
  <c r="H25" i="1"/>
  <c r="H23" i="1"/>
  <c r="H22" i="1"/>
  <c r="G25" i="1"/>
  <c r="G23" i="1"/>
  <c r="G22" i="1"/>
  <c r="J21" i="1"/>
  <c r="I21" i="1"/>
  <c r="G21" i="1"/>
  <c r="C23" i="1"/>
  <c r="C10" i="1"/>
  <c r="C9" i="1"/>
  <c r="C7" i="1"/>
  <c r="R77" i="12" l="1"/>
  <c r="R78" i="12" s="1"/>
  <c r="R99" i="12" s="1"/>
  <c r="R87" i="12"/>
  <c r="R110" i="12" s="1"/>
  <c r="V87" i="12"/>
  <c r="N77" i="12"/>
  <c r="N78" i="12" s="1"/>
  <c r="N85" i="12" s="1"/>
  <c r="AI79" i="12"/>
  <c r="AI77" i="12"/>
  <c r="AI78" i="12" s="1"/>
  <c r="AI85" i="12" s="1"/>
  <c r="AH79" i="12"/>
  <c r="AH77" i="12"/>
  <c r="AH78" i="12" s="1"/>
  <c r="AH85" i="12" s="1"/>
  <c r="AJ79" i="12"/>
  <c r="AJ77" i="12"/>
  <c r="AJ78" i="12" s="1"/>
  <c r="AJ85" i="12" s="1"/>
  <c r="AL79" i="12"/>
  <c r="AL77" i="12"/>
  <c r="AL78" i="12" s="1"/>
  <c r="AL85" i="12" s="1"/>
  <c r="AF77" i="12"/>
  <c r="AF78" i="12" s="1"/>
  <c r="AF85" i="12" s="1"/>
  <c r="AP77" i="12"/>
  <c r="AP78" i="12" s="1"/>
  <c r="AP85" i="12" s="1"/>
  <c r="AM79" i="12"/>
  <c r="AM77" i="12"/>
  <c r="AM78" i="12" s="1"/>
  <c r="AM85" i="12" s="1"/>
  <c r="AQ73" i="12"/>
  <c r="AQ76" i="12" s="1"/>
  <c r="AF88" i="12"/>
  <c r="AF118" i="12" s="1"/>
  <c r="F77" i="12"/>
  <c r="F78" i="12" s="1"/>
  <c r="F85" i="12" s="1"/>
  <c r="F87" i="12"/>
  <c r="F108" i="12" s="1"/>
  <c r="V77" i="12"/>
  <c r="V78" i="12" s="1"/>
  <c r="V85" i="12" s="1"/>
  <c r="AO79" i="12"/>
  <c r="AO77" i="12"/>
  <c r="AO78" i="12" s="1"/>
  <c r="AO85" i="12" s="1"/>
  <c r="AR75" i="12"/>
  <c r="AR72" i="12"/>
  <c r="AK92" i="12"/>
  <c r="AK93" i="12" s="1"/>
  <c r="AK94" i="12"/>
  <c r="AR70" i="12"/>
  <c r="AS67" i="12"/>
  <c r="AS69" i="12" s="1"/>
  <c r="AS68" i="12"/>
  <c r="AR83" i="12"/>
  <c r="AR84" i="12" s="1"/>
  <c r="AT62" i="12"/>
  <c r="AT64" i="12" s="1"/>
  <c r="AU61" i="12"/>
  <c r="AK110" i="12"/>
  <c r="AK108" i="12"/>
  <c r="AK109" i="12" s="1"/>
  <c r="AK116" i="12"/>
  <c r="AK117" i="12" s="1"/>
  <c r="AK118" i="12"/>
  <c r="AR74" i="12"/>
  <c r="AR71" i="12"/>
  <c r="AN87" i="12"/>
  <c r="AN107" i="12"/>
  <c r="AN81" i="12"/>
  <c r="AN91" i="12"/>
  <c r="AN82" i="12"/>
  <c r="AN88" i="12"/>
  <c r="AN115" i="12"/>
  <c r="AN99" i="12"/>
  <c r="AP87" i="12"/>
  <c r="AP88" i="12"/>
  <c r="AK102" i="12"/>
  <c r="AK100" i="12"/>
  <c r="AK101" i="12" s="1"/>
  <c r="AB82" i="12"/>
  <c r="AB81" i="12"/>
  <c r="AB91" i="12"/>
  <c r="E115" i="12"/>
  <c r="G91" i="12"/>
  <c r="G107" i="12"/>
  <c r="H107" i="12"/>
  <c r="H82" i="12"/>
  <c r="T87" i="12"/>
  <c r="T110" i="12" s="1"/>
  <c r="H91" i="12"/>
  <c r="H115" i="12"/>
  <c r="T91" i="12"/>
  <c r="T82" i="12"/>
  <c r="T99" i="12"/>
  <c r="T115" i="12"/>
  <c r="E107" i="12"/>
  <c r="T107" i="12"/>
  <c r="T81" i="12"/>
  <c r="H99" i="12"/>
  <c r="AG82" i="12"/>
  <c r="Q107" i="12"/>
  <c r="Q85" i="12"/>
  <c r="AG91" i="12"/>
  <c r="AC82" i="12"/>
  <c r="P107" i="12"/>
  <c r="AG115" i="12"/>
  <c r="AG88" i="12"/>
  <c r="AG116" i="12" s="1"/>
  <c r="Q82" i="12"/>
  <c r="E81" i="12"/>
  <c r="Q91" i="12"/>
  <c r="E99" i="12"/>
  <c r="AB107" i="12"/>
  <c r="G99" i="12"/>
  <c r="R108" i="12"/>
  <c r="R81" i="12"/>
  <c r="AG81" i="12"/>
  <c r="AG87" i="12"/>
  <c r="AG108" i="12" s="1"/>
  <c r="P81" i="12"/>
  <c r="R91" i="12"/>
  <c r="R94" i="12" s="1"/>
  <c r="AG99" i="12"/>
  <c r="AB99" i="12"/>
  <c r="Q115" i="12"/>
  <c r="AG107" i="12"/>
  <c r="AB115" i="12"/>
  <c r="H81" i="12"/>
  <c r="R115" i="12"/>
  <c r="R117" i="12" s="1"/>
  <c r="R119" i="12" s="1"/>
  <c r="X115" i="12"/>
  <c r="R107" i="12"/>
  <c r="F115" i="12"/>
  <c r="E82" i="12"/>
  <c r="E91" i="12"/>
  <c r="N82" i="12"/>
  <c r="R82" i="12"/>
  <c r="R85" i="12"/>
  <c r="N91" i="12"/>
  <c r="N81" i="12"/>
  <c r="N99" i="12"/>
  <c r="AD115" i="12"/>
  <c r="P87" i="12"/>
  <c r="P88" i="12"/>
  <c r="P99" i="12"/>
  <c r="P91" i="12"/>
  <c r="F107" i="12"/>
  <c r="C81" i="12"/>
  <c r="Z91" i="12"/>
  <c r="C99" i="12"/>
  <c r="N115" i="12"/>
  <c r="N107" i="12"/>
  <c r="P82" i="12"/>
  <c r="P85" i="12"/>
  <c r="C91" i="12"/>
  <c r="P115" i="12"/>
  <c r="Z115" i="12"/>
  <c r="C115" i="12"/>
  <c r="C82" i="12"/>
  <c r="F91" i="12"/>
  <c r="C107" i="12"/>
  <c r="Q99" i="12"/>
  <c r="Q87" i="12"/>
  <c r="Q88" i="12"/>
  <c r="X99" i="12"/>
  <c r="X91" i="12"/>
  <c r="U79" i="12"/>
  <c r="U77" i="12"/>
  <c r="U78" i="12" s="1"/>
  <c r="U85" i="12" s="1"/>
  <c r="AD82" i="12"/>
  <c r="V99" i="12"/>
  <c r="I79" i="12"/>
  <c r="I77" i="12"/>
  <c r="I78" i="12" s="1"/>
  <c r="I85" i="12" s="1"/>
  <c r="AD91" i="12"/>
  <c r="C116" i="12"/>
  <c r="C118" i="12"/>
  <c r="W110" i="12"/>
  <c r="W108" i="12"/>
  <c r="AD110" i="12"/>
  <c r="AD108" i="12"/>
  <c r="S107" i="12"/>
  <c r="S88" i="12"/>
  <c r="S115" i="12"/>
  <c r="S99" i="12"/>
  <c r="S81" i="12"/>
  <c r="S91" i="12"/>
  <c r="S82" i="12"/>
  <c r="S87" i="12"/>
  <c r="K79" i="12"/>
  <c r="K77" i="12"/>
  <c r="K78" i="12" s="1"/>
  <c r="K85" i="12" s="1"/>
  <c r="V115" i="12"/>
  <c r="N118" i="12"/>
  <c r="N116" i="12"/>
  <c r="M116" i="12"/>
  <c r="M118" i="12"/>
  <c r="AD81" i="12"/>
  <c r="M107" i="12"/>
  <c r="AD107" i="12"/>
  <c r="J79" i="12"/>
  <c r="J77" i="12"/>
  <c r="J78" i="12" s="1"/>
  <c r="J85" i="12" s="1"/>
  <c r="W82" i="12"/>
  <c r="M110" i="12"/>
  <c r="M108" i="12"/>
  <c r="G110" i="12"/>
  <c r="G108" i="12"/>
  <c r="W107" i="12"/>
  <c r="AD99" i="12"/>
  <c r="AA115" i="12"/>
  <c r="AA91" i="12"/>
  <c r="AA82" i="12"/>
  <c r="AA87" i="12"/>
  <c r="AA88" i="12"/>
  <c r="AA99" i="12"/>
  <c r="AA81" i="12"/>
  <c r="AA107" i="12"/>
  <c r="AC99" i="12"/>
  <c r="M91" i="12"/>
  <c r="N110" i="12"/>
  <c r="N108" i="12"/>
  <c r="W99" i="12"/>
  <c r="V81" i="12"/>
  <c r="L79" i="12"/>
  <c r="L77" i="12"/>
  <c r="L78" i="12" s="1"/>
  <c r="L85" i="12" s="1"/>
  <c r="H116" i="12"/>
  <c r="H118" i="12"/>
  <c r="G116" i="12"/>
  <c r="G117" i="12" s="1"/>
  <c r="G118" i="12"/>
  <c r="C108" i="12"/>
  <c r="C110" i="12"/>
  <c r="M81" i="12"/>
  <c r="AD118" i="12"/>
  <c r="AD116" i="12"/>
  <c r="H110" i="12"/>
  <c r="H108" i="12"/>
  <c r="Z99" i="12"/>
  <c r="W81" i="12"/>
  <c r="AE81" i="12"/>
  <c r="AE107" i="12"/>
  <c r="AE87" i="12"/>
  <c r="AE88" i="12"/>
  <c r="AE91" i="12"/>
  <c r="AE99" i="12"/>
  <c r="AE82" i="12"/>
  <c r="AE115" i="12"/>
  <c r="X81" i="12"/>
  <c r="M82" i="12"/>
  <c r="W116" i="12"/>
  <c r="W118" i="12"/>
  <c r="Z107" i="12"/>
  <c r="AB116" i="12"/>
  <c r="AB118" i="12"/>
  <c r="V108" i="12"/>
  <c r="V110" i="12"/>
  <c r="AC107" i="12"/>
  <c r="W115" i="12"/>
  <c r="X116" i="12"/>
  <c r="X118" i="12"/>
  <c r="F116" i="12"/>
  <c r="F118" i="12"/>
  <c r="T116" i="12"/>
  <c r="T118" i="12"/>
  <c r="AB108" i="12"/>
  <c r="AB110" i="12"/>
  <c r="V82" i="12"/>
  <c r="AC115" i="12"/>
  <c r="W91" i="12"/>
  <c r="X110" i="12"/>
  <c r="X108" i="12"/>
  <c r="D107" i="12"/>
  <c r="D87" i="12"/>
  <c r="D99" i="12"/>
  <c r="D81" i="12"/>
  <c r="D91" i="12"/>
  <c r="D82" i="12"/>
  <c r="D115" i="12"/>
  <c r="D88" i="12"/>
  <c r="Y79" i="12"/>
  <c r="Y77" i="12"/>
  <c r="Y78" i="12" s="1"/>
  <c r="Y85" i="12" s="1"/>
  <c r="AC116" i="12"/>
  <c r="AC118" i="12"/>
  <c r="M99" i="12"/>
  <c r="Z116" i="12"/>
  <c r="Z118" i="12"/>
  <c r="Z81" i="12"/>
  <c r="Z108" i="12"/>
  <c r="Z110" i="12"/>
  <c r="E116" i="12"/>
  <c r="E118" i="12"/>
  <c r="V91" i="12"/>
  <c r="AC91" i="12"/>
  <c r="X82" i="12"/>
  <c r="AC110" i="12"/>
  <c r="AC108" i="12"/>
  <c r="V116" i="12"/>
  <c r="V118" i="12"/>
  <c r="M115" i="12"/>
  <c r="AF108" i="12"/>
  <c r="AF110" i="12"/>
  <c r="Z82" i="12"/>
  <c r="E108" i="12"/>
  <c r="E110" i="12"/>
  <c r="V107" i="12"/>
  <c r="AC81" i="12"/>
  <c r="X107" i="12"/>
  <c r="O81" i="12"/>
  <c r="O87" i="12"/>
  <c r="O107" i="12"/>
  <c r="O115" i="12"/>
  <c r="O88" i="12"/>
  <c r="O99" i="12"/>
  <c r="O91" i="12"/>
  <c r="O82" i="12"/>
  <c r="W27" i="11"/>
  <c r="C6" i="11"/>
  <c r="C9" i="11" s="1"/>
  <c r="C10" i="11" s="1"/>
  <c r="V28" i="11" s="1"/>
  <c r="V30" i="11" s="1"/>
  <c r="C8" i="1"/>
  <c r="C11" i="1" s="1"/>
  <c r="C12" i="1" s="1"/>
  <c r="C20" i="1" s="1"/>
  <c r="C22" i="1" s="1"/>
  <c r="C26" i="1" s="1"/>
  <c r="AP81" i="12" l="1"/>
  <c r="AP107" i="12"/>
  <c r="H109" i="12"/>
  <c r="H111" i="12" s="1"/>
  <c r="AF82" i="12"/>
  <c r="T108" i="12"/>
  <c r="AF99" i="12"/>
  <c r="AF92" i="12" s="1"/>
  <c r="AF93" i="12" s="1"/>
  <c r="AF107" i="12"/>
  <c r="AF109" i="12" s="1"/>
  <c r="AF111" i="12" s="1"/>
  <c r="AP99" i="12"/>
  <c r="AP102" i="12" s="1"/>
  <c r="AP82" i="12"/>
  <c r="AP115" i="12"/>
  <c r="AF81" i="12"/>
  <c r="AF115" i="12"/>
  <c r="AP91" i="12"/>
  <c r="AP92" i="12" s="1"/>
  <c r="AP93" i="12" s="1"/>
  <c r="AQ79" i="12"/>
  <c r="AQ77" i="12"/>
  <c r="AQ78" i="12" s="1"/>
  <c r="AQ85" i="12" s="1"/>
  <c r="AM87" i="12"/>
  <c r="AM88" i="12"/>
  <c r="AM91" i="12"/>
  <c r="AM99" i="12"/>
  <c r="AM107" i="12"/>
  <c r="AM82" i="12"/>
  <c r="AM115" i="12"/>
  <c r="AM81" i="12"/>
  <c r="F81" i="12"/>
  <c r="AR73" i="12"/>
  <c r="AL87" i="12"/>
  <c r="AL88" i="12"/>
  <c r="AL81" i="12"/>
  <c r="AL99" i="12"/>
  <c r="AL115" i="12"/>
  <c r="AL82" i="12"/>
  <c r="AL91" i="12"/>
  <c r="AL107" i="12"/>
  <c r="F110" i="12"/>
  <c r="AF116" i="12"/>
  <c r="AF91" i="12"/>
  <c r="AJ107" i="12"/>
  <c r="AJ87" i="12"/>
  <c r="AJ88" i="12"/>
  <c r="AJ91" i="12"/>
  <c r="AJ81" i="12"/>
  <c r="AJ82" i="12"/>
  <c r="AJ99" i="12"/>
  <c r="AJ115" i="12"/>
  <c r="AB94" i="12"/>
  <c r="F99" i="12"/>
  <c r="F94" i="12" s="1"/>
  <c r="AH88" i="12"/>
  <c r="AH91" i="12"/>
  <c r="AH107" i="12"/>
  <c r="AH115" i="12"/>
  <c r="AH87" i="12"/>
  <c r="AH82" i="12"/>
  <c r="AH81" i="12"/>
  <c r="AH99" i="12"/>
  <c r="G109" i="12"/>
  <c r="G111" i="12" s="1"/>
  <c r="E117" i="12"/>
  <c r="E119" i="12" s="1"/>
  <c r="F82" i="12"/>
  <c r="AI81" i="12"/>
  <c r="AI115" i="12"/>
  <c r="AI88" i="12"/>
  <c r="AI107" i="12"/>
  <c r="AI87" i="12"/>
  <c r="AI82" i="12"/>
  <c r="AI99" i="12"/>
  <c r="AI91" i="12"/>
  <c r="AS75" i="12"/>
  <c r="AS72" i="12"/>
  <c r="AS83" i="12" s="1"/>
  <c r="AS84" i="12" s="1"/>
  <c r="AK119" i="12"/>
  <c r="AK95" i="12"/>
  <c r="AP116" i="12"/>
  <c r="AP118" i="12"/>
  <c r="AN102" i="12"/>
  <c r="AN100" i="12"/>
  <c r="AN101" i="12" s="1"/>
  <c r="AK111" i="12"/>
  <c r="AU62" i="12"/>
  <c r="AU64" i="12" s="1"/>
  <c r="AV61" i="12"/>
  <c r="AN94" i="12"/>
  <c r="AN92" i="12"/>
  <c r="AN93" i="12" s="1"/>
  <c r="AT67" i="12"/>
  <c r="AT70" i="12" s="1"/>
  <c r="AT68" i="12"/>
  <c r="AN118" i="12"/>
  <c r="AN116" i="12"/>
  <c r="AN117" i="12" s="1"/>
  <c r="AN110" i="12"/>
  <c r="AN108" i="12"/>
  <c r="AN109" i="12" s="1"/>
  <c r="AS70" i="12"/>
  <c r="AP108" i="12"/>
  <c r="AP109" i="12" s="1"/>
  <c r="AP110" i="12"/>
  <c r="AS74" i="12"/>
  <c r="AS71" i="12"/>
  <c r="AR76" i="12"/>
  <c r="AR79" i="12" s="1"/>
  <c r="AK103" i="12"/>
  <c r="AO81" i="12"/>
  <c r="AO87" i="12"/>
  <c r="AO107" i="12"/>
  <c r="AO91" i="12"/>
  <c r="AO82" i="12"/>
  <c r="AO88" i="12"/>
  <c r="AO99" i="12"/>
  <c r="AO115" i="12"/>
  <c r="AG117" i="12"/>
  <c r="N117" i="12"/>
  <c r="N119" i="12" s="1"/>
  <c r="H92" i="12"/>
  <c r="H93" i="12" s="1"/>
  <c r="H117" i="12"/>
  <c r="H119" i="12" s="1"/>
  <c r="G100" i="12"/>
  <c r="G101" i="12" s="1"/>
  <c r="G92" i="12"/>
  <c r="G93" i="12" s="1"/>
  <c r="AG94" i="12"/>
  <c r="G94" i="12"/>
  <c r="G95" i="12" s="1"/>
  <c r="AB109" i="12"/>
  <c r="AB111" i="12" s="1"/>
  <c r="R109" i="12"/>
  <c r="R111" i="12" s="1"/>
  <c r="G102" i="12"/>
  <c r="Q94" i="12"/>
  <c r="E92" i="12"/>
  <c r="E93" i="12" s="1"/>
  <c r="T92" i="12"/>
  <c r="T93" i="12" s="1"/>
  <c r="T100" i="12"/>
  <c r="T101" i="12" s="1"/>
  <c r="T94" i="12"/>
  <c r="E109" i="12"/>
  <c r="E111" i="12" s="1"/>
  <c r="T117" i="12"/>
  <c r="T119" i="12" s="1"/>
  <c r="Q92" i="12"/>
  <c r="Q93" i="12" s="1"/>
  <c r="R92" i="12"/>
  <c r="R93" i="12" s="1"/>
  <c r="R95" i="12" s="1"/>
  <c r="X117" i="12"/>
  <c r="X119" i="12" s="1"/>
  <c r="F109" i="12"/>
  <c r="AF94" i="12"/>
  <c r="T102" i="12"/>
  <c r="AG110" i="12"/>
  <c r="C109" i="12"/>
  <c r="C111" i="12" s="1"/>
  <c r="AB102" i="12"/>
  <c r="AG92" i="12"/>
  <c r="AG93" i="12" s="1"/>
  <c r="AG95" i="12" s="1"/>
  <c r="T109" i="12"/>
  <c r="T111" i="12" s="1"/>
  <c r="M109" i="12"/>
  <c r="M111" i="12" s="1"/>
  <c r="C100" i="12"/>
  <c r="C101" i="12" s="1"/>
  <c r="Z94" i="12"/>
  <c r="P102" i="12"/>
  <c r="M117" i="12"/>
  <c r="M119" i="12" s="1"/>
  <c r="AG118" i="12"/>
  <c r="H102" i="12"/>
  <c r="X109" i="12"/>
  <c r="X111" i="12" s="1"/>
  <c r="H94" i="12"/>
  <c r="H100" i="12"/>
  <c r="H101" i="12" s="1"/>
  <c r="C94" i="12"/>
  <c r="N94" i="12"/>
  <c r="AB100" i="12"/>
  <c r="AB101" i="12" s="1"/>
  <c r="N100" i="12"/>
  <c r="N101" i="12" s="1"/>
  <c r="R102" i="12"/>
  <c r="E100" i="12"/>
  <c r="E101" i="12" s="1"/>
  <c r="AG102" i="12"/>
  <c r="E94" i="12"/>
  <c r="N92" i="12"/>
  <c r="N93" i="12" s="1"/>
  <c r="E102" i="12"/>
  <c r="AB92" i="12"/>
  <c r="AB93" i="12" s="1"/>
  <c r="F117" i="12"/>
  <c r="F119" i="12" s="1"/>
  <c r="AD109" i="12"/>
  <c r="AD111" i="12" s="1"/>
  <c r="V109" i="12"/>
  <c r="V111" i="12" s="1"/>
  <c r="W117" i="12"/>
  <c r="W119" i="12" s="1"/>
  <c r="AG100" i="12"/>
  <c r="AG101" i="12" s="1"/>
  <c r="AG109" i="12"/>
  <c r="AB117" i="12"/>
  <c r="AB119" i="12" s="1"/>
  <c r="N102" i="12"/>
  <c r="Z117" i="12"/>
  <c r="Z119" i="12" s="1"/>
  <c r="P100" i="12"/>
  <c r="P101" i="12" s="1"/>
  <c r="AD117" i="12"/>
  <c r="AD119" i="12" s="1"/>
  <c r="R100" i="12"/>
  <c r="R101" i="12" s="1"/>
  <c r="P94" i="12"/>
  <c r="P92" i="12"/>
  <c r="P93" i="12" s="1"/>
  <c r="P116" i="12"/>
  <c r="P117" i="12" s="1"/>
  <c r="P118" i="12"/>
  <c r="P110" i="12"/>
  <c r="P108" i="12"/>
  <c r="P109" i="12" s="1"/>
  <c r="C117" i="12"/>
  <c r="C119" i="12" s="1"/>
  <c r="C92" i="12"/>
  <c r="C93" i="12" s="1"/>
  <c r="Z92" i="12"/>
  <c r="Z93" i="12" s="1"/>
  <c r="Q118" i="12"/>
  <c r="Q116" i="12"/>
  <c r="Q117" i="12" s="1"/>
  <c r="Q108" i="12"/>
  <c r="Q109" i="12" s="1"/>
  <c r="Q110" i="12"/>
  <c r="Q100" i="12"/>
  <c r="Q101" i="12" s="1"/>
  <c r="Q102" i="12"/>
  <c r="C102" i="12"/>
  <c r="N109" i="12"/>
  <c r="N111" i="12" s="1"/>
  <c r="V117" i="12"/>
  <c r="V119" i="12" s="1"/>
  <c r="K115" i="12"/>
  <c r="K82" i="12"/>
  <c r="K87" i="12"/>
  <c r="K107" i="12"/>
  <c r="K88" i="12"/>
  <c r="K99" i="12"/>
  <c r="K81" i="12"/>
  <c r="K91" i="12"/>
  <c r="V100" i="12"/>
  <c r="V101" i="12" s="1"/>
  <c r="V102" i="12"/>
  <c r="AA100" i="12"/>
  <c r="AA101" i="12" s="1"/>
  <c r="AA102" i="12"/>
  <c r="M92" i="12"/>
  <c r="M93" i="12" s="1"/>
  <c r="M94" i="12"/>
  <c r="L115" i="12"/>
  <c r="L87" i="12"/>
  <c r="L88" i="12"/>
  <c r="L107" i="12"/>
  <c r="L99" i="12"/>
  <c r="L81" i="12"/>
  <c r="L91" i="12"/>
  <c r="L82" i="12"/>
  <c r="AA116" i="12"/>
  <c r="AA117" i="12" s="1"/>
  <c r="AA118" i="12"/>
  <c r="AA108" i="12"/>
  <c r="AA109" i="12" s="1"/>
  <c r="AA110" i="12"/>
  <c r="S108" i="12"/>
  <c r="S109" i="12" s="1"/>
  <c r="S110" i="12"/>
  <c r="Y115" i="12"/>
  <c r="Y107" i="12"/>
  <c r="Y91" i="12"/>
  <c r="Y82" i="12"/>
  <c r="Y87" i="12"/>
  <c r="Y81" i="12"/>
  <c r="Y88" i="12"/>
  <c r="Y99" i="12"/>
  <c r="D102" i="12"/>
  <c r="D100" i="12"/>
  <c r="D101" i="12" s="1"/>
  <c r="AC109" i="12"/>
  <c r="AC111" i="12" s="1"/>
  <c r="AE100" i="12"/>
  <c r="AE101" i="12" s="1"/>
  <c r="AE102" i="12"/>
  <c r="AA94" i="12"/>
  <c r="AA92" i="12"/>
  <c r="AA93" i="12" s="1"/>
  <c r="S94" i="12"/>
  <c r="S92" i="12"/>
  <c r="S93" i="12" s="1"/>
  <c r="AD92" i="12"/>
  <c r="AD93" i="12" s="1"/>
  <c r="AD94" i="12"/>
  <c r="D116" i="12"/>
  <c r="D117" i="12" s="1"/>
  <c r="D118" i="12"/>
  <c r="D94" i="12"/>
  <c r="D92" i="12"/>
  <c r="D93" i="12" s="1"/>
  <c r="D108" i="12"/>
  <c r="D109" i="12" s="1"/>
  <c r="D110" i="12"/>
  <c r="AE92" i="12"/>
  <c r="AE93" i="12" s="1"/>
  <c r="AE94" i="12"/>
  <c r="I115" i="12"/>
  <c r="I91" i="12"/>
  <c r="I82" i="12"/>
  <c r="I87" i="12"/>
  <c r="I107" i="12"/>
  <c r="I88" i="12"/>
  <c r="I81" i="12"/>
  <c r="I99" i="12"/>
  <c r="J115" i="12"/>
  <c r="J91" i="12"/>
  <c r="J82" i="12"/>
  <c r="J87" i="12"/>
  <c r="J107" i="12"/>
  <c r="J88" i="12"/>
  <c r="J81" i="12"/>
  <c r="J99" i="12"/>
  <c r="AC92" i="12"/>
  <c r="AC93" i="12" s="1"/>
  <c r="AC94" i="12"/>
  <c r="AE108" i="12"/>
  <c r="AE109" i="12" s="1"/>
  <c r="AE110" i="12"/>
  <c r="G119" i="12"/>
  <c r="W100" i="12"/>
  <c r="W101" i="12" s="1"/>
  <c r="W102" i="12"/>
  <c r="W109" i="12"/>
  <c r="W111" i="12" s="1"/>
  <c r="U107" i="12"/>
  <c r="U87" i="12"/>
  <c r="U88" i="12"/>
  <c r="U115" i="12"/>
  <c r="U99" i="12"/>
  <c r="U81" i="12"/>
  <c r="U91" i="12"/>
  <c r="U82" i="12"/>
  <c r="O100" i="12"/>
  <c r="O101" i="12" s="1"/>
  <c r="O102" i="12"/>
  <c r="M100" i="12"/>
  <c r="M101" i="12" s="1"/>
  <c r="M102" i="12"/>
  <c r="AE118" i="12"/>
  <c r="AE116" i="12"/>
  <c r="AE117" i="12" s="1"/>
  <c r="AD100" i="12"/>
  <c r="AD101" i="12" s="1"/>
  <c r="AD102" i="12"/>
  <c r="S116" i="12"/>
  <c r="S117" i="12" s="1"/>
  <c r="S118" i="12"/>
  <c r="X92" i="12"/>
  <c r="X93" i="12" s="1"/>
  <c r="X94" i="12"/>
  <c r="AC100" i="12"/>
  <c r="AC101" i="12" s="1"/>
  <c r="AC102" i="12"/>
  <c r="O110" i="12"/>
  <c r="O108" i="12"/>
  <c r="O109" i="12" s="1"/>
  <c r="W94" i="12"/>
  <c r="W92" i="12"/>
  <c r="W93" i="12"/>
  <c r="Z100" i="12"/>
  <c r="Z101" i="12" s="1"/>
  <c r="Z102" i="12"/>
  <c r="O92" i="12"/>
  <c r="O93" i="12" s="1"/>
  <c r="O94" i="12"/>
  <c r="O118" i="12"/>
  <c r="O116" i="12"/>
  <c r="O117" i="12" s="1"/>
  <c r="Z109" i="12"/>
  <c r="Z111" i="12" s="1"/>
  <c r="S100" i="12"/>
  <c r="S101" i="12" s="1"/>
  <c r="S102" i="12"/>
  <c r="V94" i="12"/>
  <c r="V92" i="12"/>
  <c r="V93" i="12" s="1"/>
  <c r="AC117" i="12"/>
  <c r="AC119" i="12" s="1"/>
  <c r="X100" i="12"/>
  <c r="X101" i="12" s="1"/>
  <c r="X102" i="12"/>
  <c r="L28" i="11"/>
  <c r="L30" i="11" s="1"/>
  <c r="C28" i="11"/>
  <c r="C30" i="11" s="1"/>
  <c r="D28" i="11"/>
  <c r="D30" i="11" s="1"/>
  <c r="N28" i="11"/>
  <c r="N30" i="11" s="1"/>
  <c r="I28" i="11"/>
  <c r="I30" i="11" s="1"/>
  <c r="M28" i="11"/>
  <c r="M30" i="11" s="1"/>
  <c r="O28" i="11"/>
  <c r="O30" i="11" s="1"/>
  <c r="H28" i="11"/>
  <c r="H30" i="11" s="1"/>
  <c r="E28" i="11"/>
  <c r="E30" i="11" s="1"/>
  <c r="F28" i="11"/>
  <c r="F30" i="11" s="1"/>
  <c r="G28" i="11"/>
  <c r="G30" i="11" s="1"/>
  <c r="J28" i="11"/>
  <c r="J30" i="11" s="1"/>
  <c r="K28" i="11"/>
  <c r="K30" i="11" s="1"/>
  <c r="P28" i="11"/>
  <c r="P30" i="11" s="1"/>
  <c r="Q28" i="11"/>
  <c r="Q30" i="11" s="1"/>
  <c r="R28" i="11"/>
  <c r="R30" i="11" s="1"/>
  <c r="S28" i="11"/>
  <c r="S30" i="11" s="1"/>
  <c r="T28" i="11"/>
  <c r="T30" i="11" s="1"/>
  <c r="U28" i="11"/>
  <c r="U30" i="11" s="1"/>
  <c r="W28" i="11"/>
  <c r="W30" i="11" s="1"/>
  <c r="X27" i="11"/>
  <c r="V34" i="11"/>
  <c r="V33" i="11"/>
  <c r="V36" i="11" s="1"/>
  <c r="C25" i="1"/>
  <c r="C28" i="1" s="1"/>
  <c r="C32" i="1"/>
  <c r="C29" i="1"/>
  <c r="AF100" i="12" l="1"/>
  <c r="AF101" i="12" s="1"/>
  <c r="AF102" i="12"/>
  <c r="AQ81" i="12"/>
  <c r="AP117" i="12"/>
  <c r="F100" i="12"/>
  <c r="F101" i="12" s="1"/>
  <c r="AF117" i="12"/>
  <c r="AF119" i="12" s="1"/>
  <c r="AQ115" i="12"/>
  <c r="AQ88" i="12"/>
  <c r="AQ118" i="12" s="1"/>
  <c r="AQ82" i="12"/>
  <c r="F92" i="12"/>
  <c r="F93" i="12" s="1"/>
  <c r="F95" i="12" s="1"/>
  <c r="AQ91" i="12"/>
  <c r="AQ107" i="12"/>
  <c r="AP100" i="12"/>
  <c r="AP101" i="12" s="1"/>
  <c r="AP103" i="12" s="1"/>
  <c r="AP94" i="12"/>
  <c r="AP95" i="12" s="1"/>
  <c r="AQ87" i="12"/>
  <c r="AQ108" i="12" s="1"/>
  <c r="AQ109" i="12" s="1"/>
  <c r="F111" i="12"/>
  <c r="F102" i="12"/>
  <c r="AL100" i="12"/>
  <c r="AL101" i="12" s="1"/>
  <c r="AL102" i="12"/>
  <c r="AI116" i="12"/>
  <c r="AI118" i="12"/>
  <c r="AI117" i="12"/>
  <c r="AJ100" i="12"/>
  <c r="AJ101" i="12"/>
  <c r="AJ102" i="12"/>
  <c r="AL118" i="12"/>
  <c r="AL116" i="12"/>
  <c r="AL117" i="12" s="1"/>
  <c r="AL110" i="12"/>
  <c r="AL108" i="12"/>
  <c r="AL109" i="12" s="1"/>
  <c r="AL111" i="12" s="1"/>
  <c r="AJ92" i="12"/>
  <c r="AJ93" i="12" s="1"/>
  <c r="AJ94" i="12"/>
  <c r="AJ95" i="12" s="1"/>
  <c r="AJ116" i="12"/>
  <c r="AJ117" i="12" s="1"/>
  <c r="AJ118" i="12"/>
  <c r="AR77" i="12"/>
  <c r="AR78" i="12" s="1"/>
  <c r="AR85" i="12" s="1"/>
  <c r="AH102" i="12"/>
  <c r="AH100" i="12"/>
  <c r="AH101" i="12" s="1"/>
  <c r="AJ110" i="12"/>
  <c r="AJ108" i="12"/>
  <c r="AJ109" i="12" s="1"/>
  <c r="H95" i="12"/>
  <c r="AS73" i="12"/>
  <c r="AS76" i="12" s="1"/>
  <c r="AS79" i="12" s="1"/>
  <c r="G103" i="12"/>
  <c r="AH108" i="12"/>
  <c r="AH109" i="12" s="1"/>
  <c r="AH110" i="12"/>
  <c r="AM102" i="12"/>
  <c r="AM100" i="12"/>
  <c r="AM101" i="12" s="1"/>
  <c r="AG119" i="12"/>
  <c r="AM94" i="12"/>
  <c r="AM92" i="12"/>
  <c r="AM93" i="12" s="1"/>
  <c r="AB95" i="12"/>
  <c r="AI92" i="12"/>
  <c r="AI93" i="12" s="1"/>
  <c r="AI94" i="12"/>
  <c r="AM118" i="12"/>
  <c r="AM116" i="12"/>
  <c r="AM117" i="12" s="1"/>
  <c r="AI100" i="12"/>
  <c r="AI101" i="12" s="1"/>
  <c r="AI102" i="12"/>
  <c r="AH94" i="12"/>
  <c r="AH92" i="12"/>
  <c r="AH93" i="12" s="1"/>
  <c r="AL92" i="12"/>
  <c r="AL93" i="12" s="1"/>
  <c r="AL94" i="12"/>
  <c r="AM110" i="12"/>
  <c r="AM108" i="12"/>
  <c r="AM109" i="12" s="1"/>
  <c r="AH116" i="12"/>
  <c r="AH117" i="12" s="1"/>
  <c r="AH118" i="12"/>
  <c r="AH119" i="12" s="1"/>
  <c r="AQ99" i="12"/>
  <c r="AQ102" i="12" s="1"/>
  <c r="AI108" i="12"/>
  <c r="AI109" i="12" s="1"/>
  <c r="AI110" i="12"/>
  <c r="AP111" i="12"/>
  <c r="AO116" i="12"/>
  <c r="AO117" i="12" s="1"/>
  <c r="AO118" i="12"/>
  <c r="AN95" i="12"/>
  <c r="AV62" i="12"/>
  <c r="AV64" i="12" s="1"/>
  <c r="AW61" i="12"/>
  <c r="AT74" i="12"/>
  <c r="AT71" i="12"/>
  <c r="AO102" i="12"/>
  <c r="AO100" i="12"/>
  <c r="AO101" i="12" s="1"/>
  <c r="AU67" i="12"/>
  <c r="AU70" i="12" s="1"/>
  <c r="AU68" i="12"/>
  <c r="AT69" i="12"/>
  <c r="AO94" i="12"/>
  <c r="AO92" i="12"/>
  <c r="AO93" i="12" s="1"/>
  <c r="AR87" i="12"/>
  <c r="AR88" i="12"/>
  <c r="AN103" i="12"/>
  <c r="AO110" i="12"/>
  <c r="AO108" i="12"/>
  <c r="AO109" i="12" s="1"/>
  <c r="AN111" i="12"/>
  <c r="AN119" i="12"/>
  <c r="AP119" i="12"/>
  <c r="Q95" i="12"/>
  <c r="T95" i="12"/>
  <c r="R103" i="12"/>
  <c r="E95" i="12"/>
  <c r="AF103" i="12"/>
  <c r="E103" i="12"/>
  <c r="AG111" i="12"/>
  <c r="T103" i="12"/>
  <c r="Z95" i="12"/>
  <c r="AG103" i="12"/>
  <c r="H103" i="12"/>
  <c r="AF95" i="12"/>
  <c r="AB103" i="12"/>
  <c r="C103" i="12"/>
  <c r="P103" i="12"/>
  <c r="N95" i="12"/>
  <c r="C95" i="12"/>
  <c r="N103" i="12"/>
  <c r="Q111" i="12"/>
  <c r="Q119" i="12"/>
  <c r="P111" i="12"/>
  <c r="P119" i="12"/>
  <c r="Q103" i="12"/>
  <c r="P95" i="12"/>
  <c r="Y100" i="12"/>
  <c r="Y101" i="12" s="1"/>
  <c r="Y102" i="12"/>
  <c r="K94" i="12"/>
  <c r="K92" i="12"/>
  <c r="K93" i="12" s="1"/>
  <c r="S103" i="12"/>
  <c r="S95" i="12"/>
  <c r="Y116" i="12"/>
  <c r="Y117" i="12" s="1"/>
  <c r="Y118" i="12"/>
  <c r="M95" i="12"/>
  <c r="K100" i="12"/>
  <c r="K101" i="12" s="1"/>
  <c r="K102" i="12"/>
  <c r="AA119" i="12"/>
  <c r="K116" i="12"/>
  <c r="K117" i="12" s="1"/>
  <c r="K118" i="12"/>
  <c r="V95" i="12"/>
  <c r="O103" i="12"/>
  <c r="I92" i="12"/>
  <c r="I93" i="12" s="1"/>
  <c r="I94" i="12"/>
  <c r="AA95" i="12"/>
  <c r="Y92" i="12"/>
  <c r="Y93" i="12" s="1"/>
  <c r="Y94" i="12"/>
  <c r="AA103" i="12"/>
  <c r="K110" i="12"/>
  <c r="K108" i="12"/>
  <c r="K109" i="12" s="1"/>
  <c r="I100" i="12"/>
  <c r="I101" i="12" s="1"/>
  <c r="I102" i="12"/>
  <c r="AE103" i="12"/>
  <c r="L92" i="12"/>
  <c r="L93" i="12" s="1"/>
  <c r="L94" i="12"/>
  <c r="D111" i="12"/>
  <c r="D95" i="12"/>
  <c r="V103" i="12"/>
  <c r="AE111" i="12"/>
  <c r="AE95" i="12"/>
  <c r="D119" i="12"/>
  <c r="S111" i="12"/>
  <c r="L100" i="12"/>
  <c r="L101" i="12" s="1"/>
  <c r="L102" i="12"/>
  <c r="I116" i="12"/>
  <c r="I117" i="12" s="1"/>
  <c r="I118" i="12"/>
  <c r="AC103" i="12"/>
  <c r="U94" i="12"/>
  <c r="U92" i="12"/>
  <c r="U93" i="12" s="1"/>
  <c r="W103" i="12"/>
  <c r="J110" i="12"/>
  <c r="J108" i="12"/>
  <c r="J109" i="12" s="1"/>
  <c r="J94" i="12"/>
  <c r="J92" i="12"/>
  <c r="J93" i="12" s="1"/>
  <c r="AA111" i="12"/>
  <c r="L116" i="12"/>
  <c r="L117" i="12" s="1"/>
  <c r="L118" i="12"/>
  <c r="X95" i="12"/>
  <c r="Z103" i="12"/>
  <c r="O119" i="12"/>
  <c r="AE119" i="12"/>
  <c r="M103" i="12"/>
  <c r="U100" i="12"/>
  <c r="U101" i="12" s="1"/>
  <c r="U102" i="12"/>
  <c r="D103" i="12"/>
  <c r="L110" i="12"/>
  <c r="L108" i="12"/>
  <c r="L109" i="12" s="1"/>
  <c r="O111" i="12"/>
  <c r="J116" i="12"/>
  <c r="J117" i="12" s="1"/>
  <c r="J118" i="12"/>
  <c r="AD103" i="12"/>
  <c r="J100" i="12"/>
  <c r="J101" i="12" s="1"/>
  <c r="J102" i="12"/>
  <c r="Y108" i="12"/>
  <c r="Y109" i="12" s="1"/>
  <c r="Y110" i="12"/>
  <c r="U116" i="12"/>
  <c r="U117" i="12" s="1"/>
  <c r="U118" i="12"/>
  <c r="AD95" i="12"/>
  <c r="I110" i="12"/>
  <c r="I108" i="12"/>
  <c r="I109" i="12" s="1"/>
  <c r="X103" i="12"/>
  <c r="S119" i="12"/>
  <c r="O95" i="12"/>
  <c r="W95" i="12"/>
  <c r="U108" i="12"/>
  <c r="U109" i="12" s="1"/>
  <c r="U110" i="12"/>
  <c r="AC95" i="12"/>
  <c r="C33" i="11"/>
  <c r="C36" i="11" s="1"/>
  <c r="C34" i="11"/>
  <c r="C40" i="11" s="1"/>
  <c r="K34" i="11"/>
  <c r="K33" i="11"/>
  <c r="K36" i="11" s="1"/>
  <c r="F34" i="11"/>
  <c r="F33" i="11"/>
  <c r="F36" i="11" s="1"/>
  <c r="H33" i="11"/>
  <c r="H35" i="11" s="1"/>
  <c r="H34" i="11"/>
  <c r="N34" i="11"/>
  <c r="N33" i="11"/>
  <c r="N36" i="11" s="1"/>
  <c r="O33" i="11"/>
  <c r="O36" i="11" s="1"/>
  <c r="O34" i="11"/>
  <c r="D34" i="11"/>
  <c r="D33" i="11"/>
  <c r="D36" i="11" s="1"/>
  <c r="J33" i="11"/>
  <c r="J36" i="11" s="1"/>
  <c r="J34" i="11"/>
  <c r="G34" i="11"/>
  <c r="G33" i="11"/>
  <c r="G36" i="11" s="1"/>
  <c r="U33" i="11"/>
  <c r="U34" i="11"/>
  <c r="I33" i="11"/>
  <c r="I36" i="11" s="1"/>
  <c r="I34" i="11"/>
  <c r="R34" i="11"/>
  <c r="R33" i="11"/>
  <c r="R35" i="11" s="1"/>
  <c r="E33" i="11"/>
  <c r="E36" i="11" s="1"/>
  <c r="E34" i="11"/>
  <c r="M33" i="11"/>
  <c r="M36" i="11" s="1"/>
  <c r="M34" i="11"/>
  <c r="T33" i="11"/>
  <c r="T35" i="11" s="1"/>
  <c r="T34" i="11"/>
  <c r="S33" i="11"/>
  <c r="S36" i="11" s="1"/>
  <c r="S34" i="11"/>
  <c r="Q33" i="11"/>
  <c r="Q36" i="11" s="1"/>
  <c r="Q34" i="11"/>
  <c r="L33" i="11"/>
  <c r="L36" i="11" s="1"/>
  <c r="L34" i="11"/>
  <c r="P33" i="11"/>
  <c r="P36" i="11" s="1"/>
  <c r="P34" i="11"/>
  <c r="V40" i="11"/>
  <c r="V37" i="11"/>
  <c r="W33" i="11"/>
  <c r="W35" i="11" s="1"/>
  <c r="W34" i="11"/>
  <c r="V35" i="11"/>
  <c r="X28" i="11"/>
  <c r="X30" i="11" s="1"/>
  <c r="Y27" i="11"/>
  <c r="C27" i="1"/>
  <c r="C30" i="1" s="1"/>
  <c r="C41" i="1" s="1"/>
  <c r="C42" i="1" s="1"/>
  <c r="AH111" i="12" l="1"/>
  <c r="C35" i="11"/>
  <c r="C37" i="11"/>
  <c r="D35" i="11"/>
  <c r="D41" i="11" s="1"/>
  <c r="F103" i="12"/>
  <c r="AR115" i="12"/>
  <c r="AQ110" i="12"/>
  <c r="AQ111" i="12" s="1"/>
  <c r="AR99" i="12"/>
  <c r="AQ116" i="12"/>
  <c r="AQ117" i="12" s="1"/>
  <c r="AQ119" i="12" s="1"/>
  <c r="AI95" i="12"/>
  <c r="AL103" i="12"/>
  <c r="AR82" i="12"/>
  <c r="AL95" i="12"/>
  <c r="AR107" i="12"/>
  <c r="AQ92" i="12"/>
  <c r="AQ93" i="12" s="1"/>
  <c r="AR91" i="12"/>
  <c r="AR94" i="12" s="1"/>
  <c r="AR81" i="12"/>
  <c r="AQ94" i="12"/>
  <c r="AU69" i="12"/>
  <c r="AU72" i="12" s="1"/>
  <c r="AU83" i="12" s="1"/>
  <c r="AU84" i="12" s="1"/>
  <c r="AJ103" i="12"/>
  <c r="AM103" i="12"/>
  <c r="AI103" i="12"/>
  <c r="AL119" i="12"/>
  <c r="AI111" i="12"/>
  <c r="AM119" i="12"/>
  <c r="AH95" i="12"/>
  <c r="AJ111" i="12"/>
  <c r="AI119" i="12"/>
  <c r="AQ100" i="12"/>
  <c r="AQ101" i="12" s="1"/>
  <c r="AQ103" i="12" s="1"/>
  <c r="AH103" i="12"/>
  <c r="AM111" i="12"/>
  <c r="AM95" i="12"/>
  <c r="AJ119" i="12"/>
  <c r="AR116" i="12"/>
  <c r="AR118" i="12"/>
  <c r="AO119" i="12"/>
  <c r="AR108" i="12"/>
  <c r="AR110" i="12"/>
  <c r="AX61" i="12"/>
  <c r="AW62" i="12"/>
  <c r="AW64" i="12" s="1"/>
  <c r="AS77" i="12"/>
  <c r="AS78" i="12" s="1"/>
  <c r="AS85" i="12" s="1"/>
  <c r="AO103" i="12"/>
  <c r="AS99" i="12"/>
  <c r="AS81" i="12"/>
  <c r="AS87" i="12"/>
  <c r="AS107" i="12"/>
  <c r="AS91" i="12"/>
  <c r="AS88" i="12"/>
  <c r="AO95" i="12"/>
  <c r="AU74" i="12"/>
  <c r="AU71" i="12"/>
  <c r="AV67" i="12"/>
  <c r="AV70" i="12" s="1"/>
  <c r="AV68" i="12"/>
  <c r="AT75" i="12"/>
  <c r="AT72" i="12"/>
  <c r="AT83" i="12" s="1"/>
  <c r="AT84" i="12" s="1"/>
  <c r="AO111" i="12"/>
  <c r="Y119" i="12"/>
  <c r="I111" i="12"/>
  <c r="U111" i="12"/>
  <c r="K103" i="12"/>
  <c r="J119" i="12"/>
  <c r="U119" i="12"/>
  <c r="I103" i="12"/>
  <c r="L95" i="12"/>
  <c r="I95" i="12"/>
  <c r="U95" i="12"/>
  <c r="L119" i="12"/>
  <c r="K111" i="12"/>
  <c r="K119" i="12"/>
  <c r="J95" i="12"/>
  <c r="K95" i="12"/>
  <c r="Y111" i="12"/>
  <c r="J103" i="12"/>
  <c r="L103" i="12"/>
  <c r="L111" i="12"/>
  <c r="U103" i="12"/>
  <c r="Y95" i="12"/>
  <c r="Y103" i="12"/>
  <c r="I119" i="12"/>
  <c r="J111" i="12"/>
  <c r="J35" i="11"/>
  <c r="J41" i="11" s="1"/>
  <c r="K35" i="11"/>
  <c r="K41" i="11" s="1"/>
  <c r="T36" i="11"/>
  <c r="H36" i="11"/>
  <c r="W36" i="11"/>
  <c r="M35" i="11"/>
  <c r="M38" i="11" s="1"/>
  <c r="M49" i="11" s="1"/>
  <c r="M50" i="11" s="1"/>
  <c r="G35" i="11"/>
  <c r="G38" i="11" s="1"/>
  <c r="G49" i="11" s="1"/>
  <c r="G50" i="11" s="1"/>
  <c r="Q35" i="11"/>
  <c r="Q41" i="11" s="1"/>
  <c r="F35" i="11"/>
  <c r="F41" i="11" s="1"/>
  <c r="I35" i="11"/>
  <c r="I38" i="11" s="1"/>
  <c r="I49" i="11" s="1"/>
  <c r="I50" i="11" s="1"/>
  <c r="P35" i="11"/>
  <c r="P41" i="11" s="1"/>
  <c r="R36" i="11"/>
  <c r="O35" i="11"/>
  <c r="O41" i="11" s="1"/>
  <c r="R38" i="11"/>
  <c r="R49" i="11" s="1"/>
  <c r="R50" i="11" s="1"/>
  <c r="R41" i="11"/>
  <c r="N37" i="11"/>
  <c r="N40" i="11"/>
  <c r="H38" i="11"/>
  <c r="H49" i="11" s="1"/>
  <c r="H50" i="11" s="1"/>
  <c r="H41" i="11"/>
  <c r="E37" i="11"/>
  <c r="E40" i="11"/>
  <c r="H40" i="11"/>
  <c r="H37" i="11"/>
  <c r="S35" i="11"/>
  <c r="S37" i="11"/>
  <c r="S40" i="11"/>
  <c r="D40" i="11"/>
  <c r="D37" i="11"/>
  <c r="M37" i="11"/>
  <c r="M40" i="11"/>
  <c r="K40" i="11"/>
  <c r="K37" i="11"/>
  <c r="Q40" i="11"/>
  <c r="Q37" i="11"/>
  <c r="D38" i="11"/>
  <c r="D49" i="11" s="1"/>
  <c r="D50" i="11" s="1"/>
  <c r="R37" i="11"/>
  <c r="R40" i="11"/>
  <c r="T41" i="11"/>
  <c r="T38" i="11"/>
  <c r="T49" i="11" s="1"/>
  <c r="T50" i="11" s="1"/>
  <c r="U35" i="11"/>
  <c r="U36" i="11"/>
  <c r="L40" i="11"/>
  <c r="L37" i="11"/>
  <c r="J40" i="11"/>
  <c r="J37" i="11"/>
  <c r="N35" i="11"/>
  <c r="I37" i="11"/>
  <c r="I40" i="11"/>
  <c r="T37" i="11"/>
  <c r="T40" i="11"/>
  <c r="U37" i="11"/>
  <c r="U40" i="11"/>
  <c r="F37" i="11"/>
  <c r="F40" i="11"/>
  <c r="P37" i="11"/>
  <c r="P40" i="11"/>
  <c r="O37" i="11"/>
  <c r="O40" i="11"/>
  <c r="G40" i="11"/>
  <c r="G37" i="11"/>
  <c r="L35" i="11"/>
  <c r="E35" i="11"/>
  <c r="W41" i="11"/>
  <c r="W38" i="11"/>
  <c r="W49" i="11" s="1"/>
  <c r="W50" i="11" s="1"/>
  <c r="W40" i="11"/>
  <c r="W37" i="11"/>
  <c r="X33" i="11"/>
  <c r="X35" i="11" s="1"/>
  <c r="X34" i="11"/>
  <c r="Z27" i="11"/>
  <c r="Y28" i="11"/>
  <c r="Y30" i="11" s="1"/>
  <c r="V41" i="11"/>
  <c r="V38" i="11"/>
  <c r="V49" i="11" s="1"/>
  <c r="V50" i="11" s="1"/>
  <c r="C38" i="11"/>
  <c r="C49" i="11" s="1"/>
  <c r="C50" i="11" s="1"/>
  <c r="C41" i="11"/>
  <c r="C33" i="1"/>
  <c r="C31" i="1"/>
  <c r="C34" i="1" s="1"/>
  <c r="AR102" i="12" l="1"/>
  <c r="AR117" i="12"/>
  <c r="AQ95" i="12"/>
  <c r="J38" i="11"/>
  <c r="J49" i="11" s="1"/>
  <c r="J50" i="11" s="1"/>
  <c r="AU75" i="12"/>
  <c r="AR100" i="12"/>
  <c r="AR101" i="12" s="1"/>
  <c r="AR109" i="12"/>
  <c r="AR92" i="12"/>
  <c r="AR93" i="12" s="1"/>
  <c r="AR95" i="12" s="1"/>
  <c r="AV69" i="12"/>
  <c r="AV75" i="12" s="1"/>
  <c r="AU73" i="12"/>
  <c r="AU76" i="12" s="1"/>
  <c r="AU79" i="12" s="1"/>
  <c r="AS82" i="12"/>
  <c r="AS115" i="12"/>
  <c r="AR103" i="12"/>
  <c r="AR111" i="12"/>
  <c r="AY61" i="12"/>
  <c r="AX62" i="12"/>
  <c r="AX64" i="12" s="1"/>
  <c r="AS118" i="12"/>
  <c r="AS116" i="12"/>
  <c r="AW67" i="12"/>
  <c r="AW69" i="12" s="1"/>
  <c r="AW68" i="12"/>
  <c r="AS94" i="12"/>
  <c r="AS92" i="12"/>
  <c r="AS93" i="12" s="1"/>
  <c r="AS102" i="12"/>
  <c r="AS100" i="12"/>
  <c r="AS101" i="12" s="1"/>
  <c r="AR119" i="12"/>
  <c r="AV74" i="12"/>
  <c r="AV71" i="12"/>
  <c r="AT73" i="12"/>
  <c r="AT76" i="12" s="1"/>
  <c r="AS108" i="12"/>
  <c r="AS109" i="12" s="1"/>
  <c r="AS110" i="12"/>
  <c r="K38" i="11"/>
  <c r="K49" i="11" s="1"/>
  <c r="K50" i="11" s="1"/>
  <c r="D39" i="11"/>
  <c r="D42" i="11" s="1"/>
  <c r="D45" i="11" s="1"/>
  <c r="I41" i="11"/>
  <c r="M41" i="11"/>
  <c r="O38" i="11"/>
  <c r="O49" i="11" s="1"/>
  <c r="O50" i="11" s="1"/>
  <c r="G41" i="11"/>
  <c r="Q38" i="11"/>
  <c r="Q49" i="11" s="1"/>
  <c r="Q50" i="11" s="1"/>
  <c r="R39" i="11"/>
  <c r="R42" i="11" s="1"/>
  <c r="R45" i="11" s="1"/>
  <c r="P38" i="11"/>
  <c r="P49" i="11" s="1"/>
  <c r="P50" i="11" s="1"/>
  <c r="F38" i="11"/>
  <c r="F49" i="11" s="1"/>
  <c r="F50" i="11" s="1"/>
  <c r="M39" i="11"/>
  <c r="M42" i="11" s="1"/>
  <c r="M45" i="11" s="1"/>
  <c r="X36" i="11"/>
  <c r="W39" i="11"/>
  <c r="W42" i="11" s="1"/>
  <c r="W45" i="11" s="1"/>
  <c r="I39" i="11"/>
  <c r="H39" i="11"/>
  <c r="H42" i="11" s="1"/>
  <c r="H45" i="11" s="1"/>
  <c r="H54" i="11" s="1"/>
  <c r="G39" i="11"/>
  <c r="E41" i="11"/>
  <c r="E38" i="11"/>
  <c r="S41" i="11"/>
  <c r="S38" i="11"/>
  <c r="S49" i="11" s="1"/>
  <c r="S50" i="11" s="1"/>
  <c r="N38" i="11"/>
  <c r="N49" i="11" s="1"/>
  <c r="N50" i="11" s="1"/>
  <c r="N41" i="11"/>
  <c r="L38" i="11"/>
  <c r="L49" i="11" s="1"/>
  <c r="L50" i="11" s="1"/>
  <c r="L41" i="11"/>
  <c r="T39" i="11"/>
  <c r="T42" i="11" s="1"/>
  <c r="T45" i="11" s="1"/>
  <c r="U38" i="11"/>
  <c r="U49" i="11" s="1"/>
  <c r="U50" i="11" s="1"/>
  <c r="U41" i="11"/>
  <c r="X37" i="11"/>
  <c r="X40" i="11"/>
  <c r="X38" i="11"/>
  <c r="X49" i="11" s="1"/>
  <c r="X50" i="11" s="1"/>
  <c r="X41" i="11"/>
  <c r="Y33" i="11"/>
  <c r="Y35" i="11" s="1"/>
  <c r="Y34" i="11"/>
  <c r="V39" i="11"/>
  <c r="V42" i="11" s="1"/>
  <c r="AA27" i="11"/>
  <c r="Z28" i="11"/>
  <c r="Z30" i="11" s="1"/>
  <c r="C39" i="11"/>
  <c r="C42" i="11" s="1"/>
  <c r="C37" i="1"/>
  <c r="C35" i="1"/>
  <c r="C36" i="1" s="1"/>
  <c r="C43" i="1" s="1"/>
  <c r="Q39" i="11" l="1"/>
  <c r="Q42" i="11" s="1"/>
  <c r="Q45" i="11" s="1"/>
  <c r="AV72" i="12"/>
  <c r="AV83" i="12" s="1"/>
  <c r="AV84" i="12" s="1"/>
  <c r="AS117" i="12"/>
  <c r="Y36" i="11"/>
  <c r="J39" i="11"/>
  <c r="J42" i="11" s="1"/>
  <c r="J45" i="11" s="1"/>
  <c r="I42" i="11"/>
  <c r="I45" i="11" s="1"/>
  <c r="I54" i="11" s="1"/>
  <c r="R43" i="11"/>
  <c r="R44" i="11" s="1"/>
  <c r="R51" i="11" s="1"/>
  <c r="AW70" i="12"/>
  <c r="AV73" i="12"/>
  <c r="AW72" i="12"/>
  <c r="AW75" i="12"/>
  <c r="AT79" i="12"/>
  <c r="AT77" i="12"/>
  <c r="AT78" i="12" s="1"/>
  <c r="AT85" i="12" s="1"/>
  <c r="AV76" i="12"/>
  <c r="AV79" i="12" s="1"/>
  <c r="AW71" i="12"/>
  <c r="AW73" i="12" s="1"/>
  <c r="AW74" i="12"/>
  <c r="AU87" i="12"/>
  <c r="AU88" i="12"/>
  <c r="AS95" i="12"/>
  <c r="AX68" i="12"/>
  <c r="AX67" i="12"/>
  <c r="AX70" i="12" s="1"/>
  <c r="AS119" i="12"/>
  <c r="AZ61" i="12"/>
  <c r="AY62" i="12"/>
  <c r="AY64" i="12" s="1"/>
  <c r="AU77" i="12"/>
  <c r="AU78" i="12" s="1"/>
  <c r="AU85" i="12" s="1"/>
  <c r="AS103" i="12"/>
  <c r="AS111" i="12"/>
  <c r="AW83" i="12"/>
  <c r="AW84" i="12" s="1"/>
  <c r="G42" i="11"/>
  <c r="G45" i="11" s="1"/>
  <c r="G53" i="11" s="1"/>
  <c r="K39" i="11"/>
  <c r="K42" i="11" s="1"/>
  <c r="K45" i="11" s="1"/>
  <c r="K53" i="11" s="1"/>
  <c r="F39" i="11"/>
  <c r="F42" i="11" s="1"/>
  <c r="F43" i="11" s="1"/>
  <c r="F44" i="11" s="1"/>
  <c r="F51" i="11" s="1"/>
  <c r="P39" i="11"/>
  <c r="P42" i="11" s="1"/>
  <c r="P43" i="11" s="1"/>
  <c r="P44" i="11" s="1"/>
  <c r="P51" i="11" s="1"/>
  <c r="O39" i="11"/>
  <c r="O42" i="11" s="1"/>
  <c r="O45" i="11" s="1"/>
  <c r="O54" i="11" s="1"/>
  <c r="L39" i="11"/>
  <c r="L42" i="11" s="1"/>
  <c r="H53" i="11"/>
  <c r="H76" i="11" s="1"/>
  <c r="H43" i="11"/>
  <c r="H44" i="11" s="1"/>
  <c r="H51" i="11" s="1"/>
  <c r="W43" i="11"/>
  <c r="W44" i="11" s="1"/>
  <c r="W51" i="11" s="1"/>
  <c r="R73" i="11"/>
  <c r="R65" i="11"/>
  <c r="R81" i="11"/>
  <c r="H82" i="11"/>
  <c r="H84" i="11"/>
  <c r="Q43" i="11"/>
  <c r="Q44" i="11" s="1"/>
  <c r="Q51" i="11" s="1"/>
  <c r="J43" i="11"/>
  <c r="J44" i="11" s="1"/>
  <c r="J51" i="11" s="1"/>
  <c r="T53" i="11"/>
  <c r="T54" i="11"/>
  <c r="E39" i="11"/>
  <c r="E42" i="11" s="1"/>
  <c r="E49" i="11"/>
  <c r="E50" i="11" s="1"/>
  <c r="D54" i="11"/>
  <c r="D53" i="11"/>
  <c r="J54" i="11"/>
  <c r="J53" i="11"/>
  <c r="X39" i="11"/>
  <c r="X42" i="11" s="1"/>
  <c r="X45" i="11" s="1"/>
  <c r="I43" i="11"/>
  <c r="I44" i="11" s="1"/>
  <c r="I51" i="11" s="1"/>
  <c r="R53" i="11"/>
  <c r="R54" i="11"/>
  <c r="R47" i="11"/>
  <c r="R48" i="11"/>
  <c r="N39" i="11"/>
  <c r="N42" i="11" s="1"/>
  <c r="M53" i="11"/>
  <c r="M54" i="11"/>
  <c r="Q53" i="11"/>
  <c r="Q54" i="11"/>
  <c r="M43" i="11"/>
  <c r="M44" i="11" s="1"/>
  <c r="M51" i="11" s="1"/>
  <c r="U39" i="11"/>
  <c r="U42" i="11" s="1"/>
  <c r="D43" i="11"/>
  <c r="D44" i="11" s="1"/>
  <c r="D51" i="11" s="1"/>
  <c r="T43" i="11"/>
  <c r="T44" i="11" s="1"/>
  <c r="T51" i="11" s="1"/>
  <c r="S39" i="11"/>
  <c r="S42" i="11" s="1"/>
  <c r="V45" i="11"/>
  <c r="V43" i="11"/>
  <c r="V44" i="11" s="1"/>
  <c r="V51" i="11" s="1"/>
  <c r="Y38" i="11"/>
  <c r="Y49" i="11" s="1"/>
  <c r="Y50" i="11" s="1"/>
  <c r="Y41" i="11"/>
  <c r="Y37" i="11"/>
  <c r="Y40" i="11"/>
  <c r="W53" i="11"/>
  <c r="W54" i="11"/>
  <c r="Z34" i="11"/>
  <c r="Z33" i="11"/>
  <c r="Z36" i="11" s="1"/>
  <c r="AA28" i="11"/>
  <c r="AA30" i="11" s="1"/>
  <c r="AB27" i="11"/>
  <c r="C45" i="11"/>
  <c r="C43" i="11"/>
  <c r="C44" i="11" s="1"/>
  <c r="C51" i="11" s="1"/>
  <c r="C39" i="1"/>
  <c r="C45" i="1"/>
  <c r="C40" i="1"/>
  <c r="C46" i="1"/>
  <c r="I53" i="11" l="1"/>
  <c r="F45" i="11"/>
  <c r="F54" i="11" s="1"/>
  <c r="R57" i="11"/>
  <c r="K43" i="11"/>
  <c r="K44" i="11" s="1"/>
  <c r="K51" i="11" s="1"/>
  <c r="O53" i="11"/>
  <c r="P45" i="11"/>
  <c r="F53" i="11"/>
  <c r="F76" i="11" s="1"/>
  <c r="K54" i="11"/>
  <c r="G43" i="11"/>
  <c r="G44" i="11" s="1"/>
  <c r="G51" i="11" s="1"/>
  <c r="AX69" i="12"/>
  <c r="AU115" i="12"/>
  <c r="AU116" i="12"/>
  <c r="AU118" i="12"/>
  <c r="AU82" i="12"/>
  <c r="AU107" i="12"/>
  <c r="AU99" i="12"/>
  <c r="AU110" i="12"/>
  <c r="AU108" i="12"/>
  <c r="AT82" i="12"/>
  <c r="AT115" i="12"/>
  <c r="AT88" i="12"/>
  <c r="AT99" i="12"/>
  <c r="AT81" i="12"/>
  <c r="AT87" i="12"/>
  <c r="AT107" i="12"/>
  <c r="AT91" i="12"/>
  <c r="AU91" i="12"/>
  <c r="AU81" i="12"/>
  <c r="AZ62" i="12"/>
  <c r="AZ64" i="12" s="1"/>
  <c r="BA61" i="12"/>
  <c r="AX72" i="12"/>
  <c r="AX83" i="12" s="1"/>
  <c r="AX84" i="12" s="1"/>
  <c r="AX75" i="12"/>
  <c r="AX71" i="12"/>
  <c r="AX73" i="12" s="1"/>
  <c r="AX74" i="12"/>
  <c r="AV77" i="12"/>
  <c r="AV78" i="12" s="1"/>
  <c r="AV85" i="12" s="1"/>
  <c r="AW76" i="12"/>
  <c r="AW79" i="12" s="1"/>
  <c r="AY68" i="12"/>
  <c r="AY67" i="12"/>
  <c r="AY70" i="12" s="1"/>
  <c r="AV88" i="12"/>
  <c r="AV87" i="12"/>
  <c r="G54" i="11"/>
  <c r="F48" i="11"/>
  <c r="O43" i="11"/>
  <c r="O44" i="11" s="1"/>
  <c r="O51" i="11" s="1"/>
  <c r="H74" i="11"/>
  <c r="J47" i="11"/>
  <c r="J48" i="11"/>
  <c r="H47" i="11"/>
  <c r="W47" i="11"/>
  <c r="W65" i="11"/>
  <c r="W73" i="11"/>
  <c r="W81" i="11"/>
  <c r="H73" i="11"/>
  <c r="F57" i="11"/>
  <c r="W57" i="11"/>
  <c r="F47" i="11"/>
  <c r="H48" i="11"/>
  <c r="F81" i="11"/>
  <c r="W48" i="11"/>
  <c r="H57" i="11"/>
  <c r="F65" i="11"/>
  <c r="H65" i="11"/>
  <c r="H81" i="11"/>
  <c r="H83" i="11" s="1"/>
  <c r="H86" i="11" s="1"/>
  <c r="F73" i="11"/>
  <c r="Z35" i="11"/>
  <c r="Z41" i="11" s="1"/>
  <c r="J73" i="11"/>
  <c r="Q73" i="11"/>
  <c r="Q57" i="11"/>
  <c r="Q65" i="11"/>
  <c r="J65" i="11"/>
  <c r="Q81" i="11"/>
  <c r="M57" i="11"/>
  <c r="J57" i="11"/>
  <c r="G47" i="11"/>
  <c r="I57" i="11"/>
  <c r="G81" i="11"/>
  <c r="M65" i="11"/>
  <c r="I73" i="11"/>
  <c r="G65" i="11"/>
  <c r="D76" i="11"/>
  <c r="D74" i="11"/>
  <c r="M84" i="11"/>
  <c r="M82" i="11"/>
  <c r="M74" i="11"/>
  <c r="M76" i="11"/>
  <c r="P57" i="11"/>
  <c r="P81" i="11"/>
  <c r="P73" i="11"/>
  <c r="P65" i="11"/>
  <c r="T84" i="11"/>
  <c r="T82" i="11"/>
  <c r="T74" i="11"/>
  <c r="T76" i="11"/>
  <c r="R82" i="11"/>
  <c r="R83" i="11" s="1"/>
  <c r="R84" i="11"/>
  <c r="R86" i="11" s="1"/>
  <c r="T57" i="11"/>
  <c r="D84" i="11"/>
  <c r="D82" i="11"/>
  <c r="K73" i="11"/>
  <c r="M81" i="11"/>
  <c r="T65" i="11"/>
  <c r="W82" i="11"/>
  <c r="W84" i="11"/>
  <c r="M73" i="11"/>
  <c r="R74" i="11"/>
  <c r="R75" i="11" s="1"/>
  <c r="R76" i="11"/>
  <c r="D57" i="11"/>
  <c r="D81" i="11"/>
  <c r="G84" i="11"/>
  <c r="G82" i="11"/>
  <c r="F82" i="11"/>
  <c r="F84" i="11"/>
  <c r="I74" i="11"/>
  <c r="I76" i="11"/>
  <c r="W74" i="11"/>
  <c r="W76" i="11"/>
  <c r="I82" i="11"/>
  <c r="I84" i="11"/>
  <c r="V73" i="11"/>
  <c r="V81" i="11"/>
  <c r="V65" i="11"/>
  <c r="V57" i="11"/>
  <c r="K82" i="11"/>
  <c r="K84" i="11"/>
  <c r="K76" i="11"/>
  <c r="K74" i="11"/>
  <c r="D65" i="11"/>
  <c r="D73" i="11"/>
  <c r="R66" i="11"/>
  <c r="R67" i="11" s="1"/>
  <c r="R68" i="11"/>
  <c r="G74" i="11"/>
  <c r="G76" i="11"/>
  <c r="Y39" i="11"/>
  <c r="Y42" i="11" s="1"/>
  <c r="Y45" i="11" s="1"/>
  <c r="Q47" i="11"/>
  <c r="K65" i="11"/>
  <c r="O84" i="11"/>
  <c r="O82" i="11"/>
  <c r="I65" i="11"/>
  <c r="O57" i="11"/>
  <c r="J84" i="11"/>
  <c r="J82" i="11"/>
  <c r="T73" i="11"/>
  <c r="T81" i="11"/>
  <c r="K57" i="11"/>
  <c r="Q84" i="11"/>
  <c r="Q82" i="11"/>
  <c r="K81" i="11"/>
  <c r="Q76" i="11"/>
  <c r="Q74" i="11"/>
  <c r="Q48" i="11"/>
  <c r="J74" i="11"/>
  <c r="J76" i="11"/>
  <c r="O76" i="11"/>
  <c r="O74" i="11"/>
  <c r="I81" i="11"/>
  <c r="J81" i="11"/>
  <c r="R60" i="11"/>
  <c r="R58" i="11"/>
  <c r="R59" i="11" s="1"/>
  <c r="E45" i="11"/>
  <c r="E43" i="11"/>
  <c r="E44" i="11" s="1"/>
  <c r="E51" i="11" s="1"/>
  <c r="U45" i="11"/>
  <c r="U43" i="11"/>
  <c r="U44" i="11" s="1"/>
  <c r="U51" i="11" s="1"/>
  <c r="N45" i="11"/>
  <c r="N43" i="11"/>
  <c r="N44" i="11" s="1"/>
  <c r="N51" i="11" s="1"/>
  <c r="S45" i="11"/>
  <c r="S43" i="11"/>
  <c r="S44" i="11" s="1"/>
  <c r="S51" i="11" s="1"/>
  <c r="L45" i="11"/>
  <c r="L43" i="11"/>
  <c r="L44" i="11" s="1"/>
  <c r="L51" i="11" s="1"/>
  <c r="T48" i="11"/>
  <c r="T47" i="11"/>
  <c r="O47" i="11"/>
  <c r="K48" i="11"/>
  <c r="K47" i="11"/>
  <c r="D48" i="11"/>
  <c r="D47" i="11"/>
  <c r="M48" i="11"/>
  <c r="M47" i="11"/>
  <c r="C57" i="11"/>
  <c r="C53" i="11"/>
  <c r="I48" i="11"/>
  <c r="I47" i="11"/>
  <c r="P53" i="11"/>
  <c r="P47" i="11"/>
  <c r="P48" i="11"/>
  <c r="P54" i="11"/>
  <c r="X53" i="11"/>
  <c r="X54" i="11"/>
  <c r="Z40" i="11"/>
  <c r="Z37" i="11"/>
  <c r="X43" i="11"/>
  <c r="X44" i="11" s="1"/>
  <c r="X51" i="11" s="1"/>
  <c r="AB28" i="11"/>
  <c r="AB30" i="11" s="1"/>
  <c r="AC27" i="11"/>
  <c r="AD27" i="11" s="1"/>
  <c r="AA34" i="11"/>
  <c r="AA33" i="11"/>
  <c r="AA35" i="11" s="1"/>
  <c r="V47" i="11"/>
  <c r="V54" i="11"/>
  <c r="V53" i="11"/>
  <c r="V48" i="11"/>
  <c r="C54" i="11"/>
  <c r="C73" i="11"/>
  <c r="C65" i="11"/>
  <c r="C48" i="11"/>
  <c r="C47" i="11"/>
  <c r="C81" i="11"/>
  <c r="G24" i="1"/>
  <c r="I24" i="1"/>
  <c r="H24" i="1"/>
  <c r="J24" i="1"/>
  <c r="F74" i="11" l="1"/>
  <c r="G73" i="11"/>
  <c r="O73" i="11"/>
  <c r="G48" i="11"/>
  <c r="O48" i="11"/>
  <c r="W68" i="11"/>
  <c r="W75" i="11"/>
  <c r="H75" i="11"/>
  <c r="H78" i="11" s="1"/>
  <c r="O81" i="11"/>
  <c r="O83" i="11" s="1"/>
  <c r="O86" i="11" s="1"/>
  <c r="Q58" i="11"/>
  <c r="Q59" i="11" s="1"/>
  <c r="G57" i="11"/>
  <c r="G58" i="11" s="1"/>
  <c r="G59" i="11" s="1"/>
  <c r="W58" i="11"/>
  <c r="W59" i="11" s="1"/>
  <c r="W61" i="11" s="1"/>
  <c r="J66" i="11"/>
  <c r="J67" i="11" s="1"/>
  <c r="AY69" i="12"/>
  <c r="AY72" i="12" s="1"/>
  <c r="AY83" i="12" s="1"/>
  <c r="AY84" i="12" s="1"/>
  <c r="AT118" i="12"/>
  <c r="AT116" i="12"/>
  <c r="AT117" i="12" s="1"/>
  <c r="AW88" i="12"/>
  <c r="AW87" i="12"/>
  <c r="AU109" i="12"/>
  <c r="AU111" i="12" s="1"/>
  <c r="AT110" i="12"/>
  <c r="AT108" i="12"/>
  <c r="AT109" i="12" s="1"/>
  <c r="AT102" i="12"/>
  <c r="AT100" i="12"/>
  <c r="AT101" i="12" s="1"/>
  <c r="AV107" i="12"/>
  <c r="AZ68" i="12"/>
  <c r="AZ67" i="12"/>
  <c r="AZ70" i="12" s="1"/>
  <c r="AV81" i="12"/>
  <c r="AY71" i="12"/>
  <c r="AY74" i="12"/>
  <c r="AX76" i="12"/>
  <c r="AX79" i="12" s="1"/>
  <c r="BA62" i="12"/>
  <c r="BA64" i="12" s="1"/>
  <c r="BB61" i="12"/>
  <c r="AW77" i="12"/>
  <c r="AW78" i="12" s="1"/>
  <c r="AW85" i="12" s="1"/>
  <c r="AU94" i="12"/>
  <c r="AU92" i="12"/>
  <c r="AU93" i="12" s="1"/>
  <c r="AV99" i="12"/>
  <c r="AU100" i="12"/>
  <c r="AU102" i="12"/>
  <c r="AU101" i="12"/>
  <c r="AV91" i="12"/>
  <c r="AT94" i="12"/>
  <c r="AT92" i="12"/>
  <c r="AT93" i="12" s="1"/>
  <c r="AU117" i="12"/>
  <c r="AU119" i="12" s="1"/>
  <c r="AV110" i="12"/>
  <c r="AV108" i="12"/>
  <c r="AV116" i="12"/>
  <c r="AV118" i="12"/>
  <c r="AV115" i="12"/>
  <c r="AV117" i="12" s="1"/>
  <c r="AV82" i="12"/>
  <c r="W83" i="11"/>
  <c r="W85" i="11" s="1"/>
  <c r="G75" i="11"/>
  <c r="G78" i="11" s="1"/>
  <c r="O65" i="11"/>
  <c r="O68" i="11" s="1"/>
  <c r="F60" i="11"/>
  <c r="H66" i="11"/>
  <c r="H67" i="11" s="1"/>
  <c r="W60" i="11"/>
  <c r="F66" i="11"/>
  <c r="F67" i="11" s="1"/>
  <c r="W66" i="11"/>
  <c r="W67" i="11" s="1"/>
  <c r="W70" i="11" s="1"/>
  <c r="F58" i="11"/>
  <c r="F59" i="11" s="1"/>
  <c r="F83" i="11"/>
  <c r="F85" i="11" s="1"/>
  <c r="H58" i="11"/>
  <c r="H59" i="11" s="1"/>
  <c r="Z38" i="11"/>
  <c r="Z49" i="11" s="1"/>
  <c r="Z50" i="11" s="1"/>
  <c r="G60" i="11"/>
  <c r="H68" i="11"/>
  <c r="G68" i="11"/>
  <c r="H60" i="11"/>
  <c r="G66" i="11"/>
  <c r="G67" i="11" s="1"/>
  <c r="F75" i="11"/>
  <c r="F78" i="11" s="1"/>
  <c r="F68" i="11"/>
  <c r="I75" i="11"/>
  <c r="I78" i="11" s="1"/>
  <c r="M58" i="11"/>
  <c r="M59" i="11" s="1"/>
  <c r="J60" i="11"/>
  <c r="D75" i="11"/>
  <c r="D77" i="11" s="1"/>
  <c r="Q83" i="11"/>
  <c r="Q86" i="11" s="1"/>
  <c r="W78" i="11"/>
  <c r="J68" i="11"/>
  <c r="J75" i="11"/>
  <c r="J78" i="11" s="1"/>
  <c r="Q75" i="11"/>
  <c r="Q78" i="11" s="1"/>
  <c r="G83" i="11"/>
  <c r="G85" i="11" s="1"/>
  <c r="K75" i="11"/>
  <c r="K78" i="11" s="1"/>
  <c r="D83" i="11"/>
  <c r="D85" i="11" s="1"/>
  <c r="H85" i="11"/>
  <c r="X81" i="11"/>
  <c r="I83" i="11"/>
  <c r="I86" i="11" s="1"/>
  <c r="M60" i="11"/>
  <c r="R78" i="11"/>
  <c r="Q68" i="11"/>
  <c r="Q60" i="11"/>
  <c r="Q66" i="11"/>
  <c r="Q67" i="11" s="1"/>
  <c r="J58" i="11"/>
  <c r="J59" i="11" s="1"/>
  <c r="J83" i="11"/>
  <c r="J85" i="11" s="1"/>
  <c r="M68" i="11"/>
  <c r="K83" i="11"/>
  <c r="K85" i="11" s="1"/>
  <c r="AA36" i="11"/>
  <c r="S57" i="11"/>
  <c r="S81" i="11"/>
  <c r="S73" i="11"/>
  <c r="S65" i="11"/>
  <c r="P60" i="11"/>
  <c r="P68" i="11"/>
  <c r="P66" i="11"/>
  <c r="P67" i="11" s="1"/>
  <c r="P58" i="11"/>
  <c r="P59" i="11" s="1"/>
  <c r="D60" i="11"/>
  <c r="D58" i="11"/>
  <c r="D59" i="11" s="1"/>
  <c r="M75" i="11"/>
  <c r="M78" i="11" s="1"/>
  <c r="T58" i="11"/>
  <c r="T59" i="11" s="1"/>
  <c r="T60" i="11"/>
  <c r="R85" i="11"/>
  <c r="P74" i="11"/>
  <c r="P75" i="11" s="1"/>
  <c r="P76" i="11"/>
  <c r="R77" i="11"/>
  <c r="I66" i="11"/>
  <c r="I67" i="11" s="1"/>
  <c r="I68" i="11"/>
  <c r="E65" i="11"/>
  <c r="E57" i="11"/>
  <c r="E73" i="11"/>
  <c r="E81" i="11"/>
  <c r="R61" i="11"/>
  <c r="R62" i="11"/>
  <c r="D66" i="11"/>
  <c r="D67" i="11" s="1"/>
  <c r="D68" i="11"/>
  <c r="N57" i="11"/>
  <c r="N73" i="11"/>
  <c r="N81" i="11"/>
  <c r="N65" i="11"/>
  <c r="X65" i="11"/>
  <c r="I60" i="11"/>
  <c r="X74" i="11"/>
  <c r="X76" i="11"/>
  <c r="K58" i="11"/>
  <c r="K59" i="11" s="1"/>
  <c r="K60" i="11"/>
  <c r="R70" i="11"/>
  <c r="R69" i="11"/>
  <c r="T66" i="11"/>
  <c r="T67" i="11" s="1"/>
  <c r="U81" i="11"/>
  <c r="U65" i="11"/>
  <c r="U57" i="11"/>
  <c r="U73" i="11"/>
  <c r="X57" i="11"/>
  <c r="X73" i="11"/>
  <c r="V76" i="11"/>
  <c r="V74" i="11"/>
  <c r="V75" i="11" s="1"/>
  <c r="P84" i="11"/>
  <c r="P82" i="11"/>
  <c r="P83" i="11" s="1"/>
  <c r="T83" i="11"/>
  <c r="T86" i="11" s="1"/>
  <c r="V58" i="11"/>
  <c r="V59" i="11" s="1"/>
  <c r="V60" i="11"/>
  <c r="M83" i="11"/>
  <c r="M86" i="11" s="1"/>
  <c r="I58" i="11"/>
  <c r="I59" i="11" s="1"/>
  <c r="X82" i="11"/>
  <c r="X84" i="11"/>
  <c r="V82" i="11"/>
  <c r="V83" i="11" s="1"/>
  <c r="V84" i="11"/>
  <c r="O75" i="11"/>
  <c r="O78" i="11" s="1"/>
  <c r="T68" i="11"/>
  <c r="T75" i="11"/>
  <c r="T78" i="11" s="1"/>
  <c r="M66" i="11"/>
  <c r="M67" i="11" s="1"/>
  <c r="V68" i="11"/>
  <c r="V66" i="11"/>
  <c r="V67" i="11" s="1"/>
  <c r="W77" i="11"/>
  <c r="K66" i="11"/>
  <c r="K67" i="11" s="1"/>
  <c r="K68" i="11"/>
  <c r="L73" i="11"/>
  <c r="L81" i="11"/>
  <c r="L65" i="11"/>
  <c r="L57" i="11"/>
  <c r="L48" i="11"/>
  <c r="L54" i="11"/>
  <c r="L53" i="11"/>
  <c r="L47" i="11"/>
  <c r="S54" i="11"/>
  <c r="S53" i="11"/>
  <c r="S48" i="11"/>
  <c r="S47" i="11"/>
  <c r="N53" i="11"/>
  <c r="N48" i="11"/>
  <c r="N54" i="11"/>
  <c r="N47" i="11"/>
  <c r="U48" i="11"/>
  <c r="U54" i="11"/>
  <c r="U53" i="11"/>
  <c r="U47" i="11"/>
  <c r="AE27" i="11"/>
  <c r="AD28" i="11"/>
  <c r="AD30" i="11" s="1"/>
  <c r="E53" i="11"/>
  <c r="E48" i="11"/>
  <c r="E47" i="11"/>
  <c r="E54" i="11"/>
  <c r="AC28" i="11"/>
  <c r="AC30" i="11" s="1"/>
  <c r="AA37" i="11"/>
  <c r="AA40" i="11"/>
  <c r="Y43" i="11"/>
  <c r="Y44" i="11" s="1"/>
  <c r="Y51" i="11" s="1"/>
  <c r="X48" i="11"/>
  <c r="AA38" i="11"/>
  <c r="AA49" i="11" s="1"/>
  <c r="AA50" i="11" s="1"/>
  <c r="AA41" i="11"/>
  <c r="AB34" i="11"/>
  <c r="AB33" i="11"/>
  <c r="AB35" i="11" s="1"/>
  <c r="Y53" i="11"/>
  <c r="Y54" i="11"/>
  <c r="X47" i="11"/>
  <c r="C60" i="11"/>
  <c r="C58" i="11"/>
  <c r="C59" i="11" s="1"/>
  <c r="C66" i="11"/>
  <c r="C67" i="11" s="1"/>
  <c r="C68" i="11"/>
  <c r="C74" i="11"/>
  <c r="C75" i="11" s="1"/>
  <c r="C76" i="11"/>
  <c r="C82" i="11"/>
  <c r="C83" i="11" s="1"/>
  <c r="C84" i="11"/>
  <c r="C86" i="11" s="1"/>
  <c r="H26" i="1"/>
  <c r="H27" i="1"/>
  <c r="G27" i="1"/>
  <c r="G26" i="1"/>
  <c r="Q61" i="11" l="1"/>
  <c r="J70" i="11"/>
  <c r="AY75" i="12"/>
  <c r="F61" i="11"/>
  <c r="H77" i="11"/>
  <c r="W86" i="11"/>
  <c r="W62" i="11"/>
  <c r="V78" i="11"/>
  <c r="O66" i="11"/>
  <c r="O67" i="11" s="1"/>
  <c r="O70" i="11" s="1"/>
  <c r="H70" i="11"/>
  <c r="O58" i="11"/>
  <c r="O59" i="11" s="1"/>
  <c r="G77" i="11"/>
  <c r="O60" i="11"/>
  <c r="F62" i="11"/>
  <c r="AZ69" i="12"/>
  <c r="AZ72" i="12" s="1"/>
  <c r="AZ83" i="12" s="1"/>
  <c r="AZ84" i="12" s="1"/>
  <c r="AY73" i="12"/>
  <c r="AY76" i="12" s="1"/>
  <c r="AW82" i="12"/>
  <c r="AW99" i="12"/>
  <c r="AW100" i="12" s="1"/>
  <c r="AW101" i="12" s="1"/>
  <c r="AW107" i="12"/>
  <c r="AW115" i="12"/>
  <c r="AW91" i="12"/>
  <c r="AT95" i="12"/>
  <c r="AW110" i="12"/>
  <c r="AW108" i="12"/>
  <c r="AW109" i="12" s="1"/>
  <c r="AV102" i="12"/>
  <c r="AV100" i="12"/>
  <c r="AV101" i="12" s="1"/>
  <c r="BA68" i="12"/>
  <c r="BA67" i="12"/>
  <c r="BA70" i="12" s="1"/>
  <c r="BA69" i="12"/>
  <c r="AU103" i="12"/>
  <c r="AV119" i="12"/>
  <c r="AX77" i="12"/>
  <c r="AX78" i="12" s="1"/>
  <c r="AX85" i="12" s="1"/>
  <c r="AW116" i="12"/>
  <c r="AW117" i="12" s="1"/>
  <c r="AW118" i="12"/>
  <c r="AT103" i="12"/>
  <c r="AV92" i="12"/>
  <c r="AV93" i="12" s="1"/>
  <c r="AV94" i="12"/>
  <c r="AZ71" i="12"/>
  <c r="AZ74" i="12"/>
  <c r="AX88" i="12"/>
  <c r="AX87" i="12"/>
  <c r="AT111" i="12"/>
  <c r="AW81" i="12"/>
  <c r="BC61" i="12"/>
  <c r="BB62" i="12"/>
  <c r="BB64" i="12" s="1"/>
  <c r="AU95" i="12"/>
  <c r="AV109" i="12"/>
  <c r="AV111" i="12" s="1"/>
  <c r="AT119" i="12"/>
  <c r="J86" i="11"/>
  <c r="G86" i="11"/>
  <c r="K86" i="11"/>
  <c r="H61" i="11"/>
  <c r="F86" i="11"/>
  <c r="P86" i="11"/>
  <c r="F70" i="11"/>
  <c r="W69" i="11"/>
  <c r="D86" i="11"/>
  <c r="V86" i="11"/>
  <c r="J69" i="11"/>
  <c r="Z39" i="11"/>
  <c r="Z42" i="11" s="1"/>
  <c r="Z45" i="11" s="1"/>
  <c r="Z53" i="11" s="1"/>
  <c r="M62" i="11"/>
  <c r="F77" i="11"/>
  <c r="I77" i="11"/>
  <c r="H62" i="11"/>
  <c r="C78" i="11"/>
  <c r="I85" i="11"/>
  <c r="D78" i="11"/>
  <c r="H69" i="11"/>
  <c r="G69" i="11"/>
  <c r="G70" i="11"/>
  <c r="F69" i="11"/>
  <c r="J62" i="11"/>
  <c r="Q85" i="11"/>
  <c r="Q69" i="11"/>
  <c r="G62" i="11"/>
  <c r="K77" i="11"/>
  <c r="M61" i="11"/>
  <c r="Q77" i="11"/>
  <c r="J77" i="11"/>
  <c r="Q62" i="11"/>
  <c r="G61" i="11"/>
  <c r="X83" i="11"/>
  <c r="X86" i="11" s="1"/>
  <c r="O77" i="11"/>
  <c r="M85" i="11"/>
  <c r="J61" i="11"/>
  <c r="Y81" i="11"/>
  <c r="Y65" i="11"/>
  <c r="Q70" i="11"/>
  <c r="P62" i="11"/>
  <c r="M70" i="11"/>
  <c r="U74" i="11"/>
  <c r="U75" i="11" s="1"/>
  <c r="U76" i="11"/>
  <c r="P70" i="11"/>
  <c r="P69" i="11"/>
  <c r="N68" i="11"/>
  <c r="N66" i="11"/>
  <c r="N67" i="11" s="1"/>
  <c r="U84" i="11"/>
  <c r="U82" i="11"/>
  <c r="U83" i="11" s="1"/>
  <c r="I70" i="11"/>
  <c r="I69" i="11"/>
  <c r="Y74" i="11"/>
  <c r="Y76" i="11"/>
  <c r="M77" i="11"/>
  <c r="S68" i="11"/>
  <c r="S66" i="11"/>
  <c r="S67" i="11" s="1"/>
  <c r="N58" i="11"/>
  <c r="N59" i="11" s="1"/>
  <c r="N60" i="11"/>
  <c r="D70" i="11"/>
  <c r="D69" i="11"/>
  <c r="N74" i="11"/>
  <c r="N75" i="11" s="1"/>
  <c r="N76" i="11"/>
  <c r="P85" i="11"/>
  <c r="S60" i="11"/>
  <c r="S58" i="11"/>
  <c r="S59" i="11" s="1"/>
  <c r="U68" i="11"/>
  <c r="U66" i="11"/>
  <c r="U67" i="11" s="1"/>
  <c r="E60" i="11"/>
  <c r="E58" i="11"/>
  <c r="E59" i="11" s="1"/>
  <c r="T69" i="11"/>
  <c r="T70" i="11"/>
  <c r="E84" i="11"/>
  <c r="E82" i="11"/>
  <c r="E83" i="11" s="1"/>
  <c r="V61" i="11"/>
  <c r="V62" i="11"/>
  <c r="T61" i="11"/>
  <c r="T62" i="11"/>
  <c r="V85" i="11"/>
  <c r="L66" i="11"/>
  <c r="L67" i="11" s="1"/>
  <c r="L68" i="11"/>
  <c r="P78" i="11"/>
  <c r="P77" i="11"/>
  <c r="K70" i="11"/>
  <c r="K69" i="11"/>
  <c r="D61" i="11"/>
  <c r="D62" i="11"/>
  <c r="U58" i="11"/>
  <c r="U59" i="11" s="1"/>
  <c r="U60" i="11"/>
  <c r="K61" i="11"/>
  <c r="K62" i="11"/>
  <c r="V77" i="11"/>
  <c r="X75" i="11"/>
  <c r="X78" i="11" s="1"/>
  <c r="I61" i="11"/>
  <c r="I62" i="11"/>
  <c r="P61" i="11"/>
  <c r="T85" i="11"/>
  <c r="E66" i="11"/>
  <c r="E67" i="11" s="1"/>
  <c r="E68" i="11"/>
  <c r="N84" i="11"/>
  <c r="N82" i="11"/>
  <c r="N83" i="11" s="1"/>
  <c r="S74" i="11"/>
  <c r="S75" i="11" s="1"/>
  <c r="S76" i="11"/>
  <c r="S84" i="11"/>
  <c r="S82" i="11"/>
  <c r="S83" i="11" s="1"/>
  <c r="E74" i="11"/>
  <c r="E75" i="11" s="1"/>
  <c r="E76" i="11"/>
  <c r="L76" i="11"/>
  <c r="L74" i="11"/>
  <c r="L75" i="11" s="1"/>
  <c r="O85" i="11"/>
  <c r="Y57" i="11"/>
  <c r="V70" i="11"/>
  <c r="V69" i="11"/>
  <c r="L58" i="11"/>
  <c r="L59" i="11" s="1"/>
  <c r="L60" i="11"/>
  <c r="Y82" i="11"/>
  <c r="Y84" i="11"/>
  <c r="L84" i="11"/>
  <c r="L82" i="11"/>
  <c r="L83" i="11" s="1"/>
  <c r="T77" i="11"/>
  <c r="X58" i="11"/>
  <c r="X59" i="11" s="1"/>
  <c r="X60" i="11"/>
  <c r="X66" i="11"/>
  <c r="X67" i="11" s="1"/>
  <c r="X68" i="11"/>
  <c r="Y73" i="11"/>
  <c r="M69" i="11"/>
  <c r="AD33" i="11"/>
  <c r="AD36" i="11" s="1"/>
  <c r="AD34" i="11"/>
  <c r="AF27" i="11"/>
  <c r="AE28" i="11"/>
  <c r="AE30" i="11" s="1"/>
  <c r="AB38" i="11"/>
  <c r="AB49" i="11" s="1"/>
  <c r="AB50" i="11" s="1"/>
  <c r="AB41" i="11"/>
  <c r="AA39" i="11"/>
  <c r="AA42" i="11" s="1"/>
  <c r="AB40" i="11"/>
  <c r="AB37" i="11"/>
  <c r="Y47" i="11"/>
  <c r="AB36" i="11"/>
  <c r="Y48" i="11"/>
  <c r="AC33" i="11"/>
  <c r="AC35" i="11" s="1"/>
  <c r="AC34" i="11"/>
  <c r="C77" i="11"/>
  <c r="C85" i="11"/>
  <c r="C70" i="11"/>
  <c r="C69" i="11"/>
  <c r="C62" i="11"/>
  <c r="C61" i="11"/>
  <c r="AZ75" i="12" l="1"/>
  <c r="AY79" i="12"/>
  <c r="AY77" i="12"/>
  <c r="AY78" i="12" s="1"/>
  <c r="AY85" i="12" s="1"/>
  <c r="AZ73" i="12"/>
  <c r="AZ76" i="12" s="1"/>
  <c r="AW102" i="12"/>
  <c r="AW103" i="12" s="1"/>
  <c r="AW92" i="12"/>
  <c r="AW93" i="12" s="1"/>
  <c r="O61" i="11"/>
  <c r="O69" i="11"/>
  <c r="O62" i="11"/>
  <c r="Z43" i="11"/>
  <c r="Z44" i="11" s="1"/>
  <c r="Z51" i="11" s="1"/>
  <c r="Z54" i="11"/>
  <c r="Z84" i="11" s="1"/>
  <c r="AW94" i="12"/>
  <c r="AW95" i="12" s="1"/>
  <c r="BA71" i="12"/>
  <c r="BA74" i="12"/>
  <c r="AV103" i="12"/>
  <c r="AW111" i="12"/>
  <c r="AV95" i="12"/>
  <c r="AX107" i="12"/>
  <c r="AW119" i="12"/>
  <c r="AX110" i="12"/>
  <c r="AX108" i="12"/>
  <c r="AX115" i="12"/>
  <c r="AX82" i="12"/>
  <c r="AY88" i="12"/>
  <c r="AY107" i="12"/>
  <c r="AY82" i="12"/>
  <c r="AY91" i="12"/>
  <c r="AY115" i="12"/>
  <c r="AY99" i="12"/>
  <c r="AY81" i="12"/>
  <c r="AY87" i="12"/>
  <c r="BB68" i="12"/>
  <c r="BB67" i="12"/>
  <c r="BB70" i="12" s="1"/>
  <c r="AX91" i="12"/>
  <c r="AX99" i="12"/>
  <c r="AX116" i="12"/>
  <c r="AX118" i="12"/>
  <c r="BA75" i="12"/>
  <c r="BA72" i="12"/>
  <c r="BA83" i="12" s="1"/>
  <c r="BA84" i="12" s="1"/>
  <c r="BD61" i="12"/>
  <c r="BC62" i="12"/>
  <c r="BC64" i="12" s="1"/>
  <c r="AX81" i="12"/>
  <c r="E86" i="11"/>
  <c r="S86" i="11"/>
  <c r="U86" i="11"/>
  <c r="L86" i="11"/>
  <c r="N86" i="11"/>
  <c r="AD35" i="11"/>
  <c r="AD41" i="11" s="1"/>
  <c r="AC36" i="11"/>
  <c r="X85" i="11"/>
  <c r="Y83" i="11"/>
  <c r="Y86" i="11" s="1"/>
  <c r="Y66" i="11"/>
  <c r="Y67" i="11" s="1"/>
  <c r="U78" i="11"/>
  <c r="AB39" i="11"/>
  <c r="AB42" i="11" s="1"/>
  <c r="AB45" i="11" s="1"/>
  <c r="S78" i="11"/>
  <c r="L69" i="11"/>
  <c r="L70" i="11"/>
  <c r="X77" i="11"/>
  <c r="Z73" i="11"/>
  <c r="N78" i="11"/>
  <c r="N77" i="11"/>
  <c r="E85" i="11"/>
  <c r="S70" i="11"/>
  <c r="S69" i="11"/>
  <c r="S77" i="11"/>
  <c r="U85" i="11"/>
  <c r="N62" i="11"/>
  <c r="N61" i="11"/>
  <c r="S85" i="11"/>
  <c r="L62" i="11"/>
  <c r="L61" i="11"/>
  <c r="N70" i="11"/>
  <c r="N69" i="11"/>
  <c r="Y68" i="11"/>
  <c r="S62" i="11"/>
  <c r="S61" i="11"/>
  <c r="Z81" i="11"/>
  <c r="Z74" i="11"/>
  <c r="Z76" i="11"/>
  <c r="N85" i="11"/>
  <c r="E61" i="11"/>
  <c r="E62" i="11"/>
  <c r="U62" i="11"/>
  <c r="U61" i="11"/>
  <c r="X61" i="11"/>
  <c r="X62" i="11"/>
  <c r="E70" i="11"/>
  <c r="E69" i="11"/>
  <c r="Y58" i="11"/>
  <c r="Y59" i="11" s="1"/>
  <c r="Y60" i="11"/>
  <c r="U77" i="11"/>
  <c r="E77" i="11"/>
  <c r="E78" i="11"/>
  <c r="Y75" i="11"/>
  <c r="Y78" i="11" s="1"/>
  <c r="X69" i="11"/>
  <c r="X70" i="11"/>
  <c r="L85" i="11"/>
  <c r="L78" i="11"/>
  <c r="L77" i="11"/>
  <c r="U69" i="11"/>
  <c r="U70" i="11"/>
  <c r="AG27" i="11"/>
  <c r="AF28" i="11"/>
  <c r="AF30" i="11" s="1"/>
  <c r="AD37" i="11"/>
  <c r="AD40" i="11"/>
  <c r="AE33" i="11"/>
  <c r="AE35" i="11" s="1"/>
  <c r="AE34" i="11"/>
  <c r="AA45" i="11"/>
  <c r="AA43" i="11"/>
  <c r="AA44" i="11" s="1"/>
  <c r="AA51" i="11" s="1"/>
  <c r="AC38" i="11"/>
  <c r="AC49" i="11" s="1"/>
  <c r="AC50" i="11" s="1"/>
  <c r="AC41" i="11"/>
  <c r="AC37" i="11"/>
  <c r="AC40" i="11"/>
  <c r="Z82" i="11" l="1"/>
  <c r="Z65" i="11"/>
  <c r="Z68" i="11" s="1"/>
  <c r="Z47" i="11"/>
  <c r="AZ79" i="12"/>
  <c r="AZ77" i="12"/>
  <c r="AZ78" i="12" s="1"/>
  <c r="AZ85" i="12" s="1"/>
  <c r="Z48" i="11"/>
  <c r="Z57" i="11"/>
  <c r="AG28" i="11"/>
  <c r="AG30" i="11" s="1"/>
  <c r="AH27" i="11"/>
  <c r="Y77" i="11"/>
  <c r="Y85" i="11"/>
  <c r="AX117" i="12"/>
  <c r="AX119" i="12" s="1"/>
  <c r="AY116" i="12"/>
  <c r="AY117" i="12" s="1"/>
  <c r="AY118" i="12"/>
  <c r="AX94" i="12"/>
  <c r="AX92" i="12"/>
  <c r="AX93" i="12" s="1"/>
  <c r="BA73" i="12"/>
  <c r="BA76" i="12" s="1"/>
  <c r="AZ88" i="12"/>
  <c r="AZ91" i="12"/>
  <c r="AZ87" i="12"/>
  <c r="AY108" i="12"/>
  <c r="AY109" i="12" s="1"/>
  <c r="AY110" i="12"/>
  <c r="BE61" i="12"/>
  <c r="BD62" i="12"/>
  <c r="BD64" i="12" s="1"/>
  <c r="AY100" i="12"/>
  <c r="AY101" i="12" s="1"/>
  <c r="AY102" i="12"/>
  <c r="AY92" i="12"/>
  <c r="AY94" i="12"/>
  <c r="AY93" i="12"/>
  <c r="BB69" i="12"/>
  <c r="BC68" i="12"/>
  <c r="BC67" i="12"/>
  <c r="BC69" i="12" s="1"/>
  <c r="BB71" i="12"/>
  <c r="BB74" i="12"/>
  <c r="AX109" i="12"/>
  <c r="AX111" i="12" s="1"/>
  <c r="AX100" i="12"/>
  <c r="AX101" i="12" s="1"/>
  <c r="AX102" i="12"/>
  <c r="AD38" i="11"/>
  <c r="AD49" i="11" s="1"/>
  <c r="AD50" i="11" s="1"/>
  <c r="Z58" i="11"/>
  <c r="Z59" i="11" s="1"/>
  <c r="Z60" i="11"/>
  <c r="Z62" i="11" s="1"/>
  <c r="Y61" i="11"/>
  <c r="Y62" i="11"/>
  <c r="Z61" i="11"/>
  <c r="Z75" i="11"/>
  <c r="Z78" i="11" s="1"/>
  <c r="Z83" i="11"/>
  <c r="Z85" i="11" s="1"/>
  <c r="Y69" i="11"/>
  <c r="Y70" i="11"/>
  <c r="Z66" i="11"/>
  <c r="Z67" i="11" s="1"/>
  <c r="AA57" i="11"/>
  <c r="AA65" i="11"/>
  <c r="AA73" i="11"/>
  <c r="AA81" i="11"/>
  <c r="AE38" i="11"/>
  <c r="AE49" i="11" s="1"/>
  <c r="AE50" i="11" s="1"/>
  <c r="AE41" i="11"/>
  <c r="AE40" i="11"/>
  <c r="AE37" i="11"/>
  <c r="AG33" i="11"/>
  <c r="AG34" i="11"/>
  <c r="AG36" i="11"/>
  <c r="AG35" i="11"/>
  <c r="AE36" i="11"/>
  <c r="AF33" i="11"/>
  <c r="AF36" i="11" s="1"/>
  <c r="AF34" i="11"/>
  <c r="AC39" i="11"/>
  <c r="AC42" i="11" s="1"/>
  <c r="AC45" i="11" s="1"/>
  <c r="AB43" i="11"/>
  <c r="AB44" i="11" s="1"/>
  <c r="AB51" i="11" s="1"/>
  <c r="AB53" i="11"/>
  <c r="AB54" i="11"/>
  <c r="AA48" i="11"/>
  <c r="AA53" i="11"/>
  <c r="AA47" i="11"/>
  <c r="AA54" i="11"/>
  <c r="AZ107" i="12" l="1"/>
  <c r="AZ81" i="12"/>
  <c r="AZ115" i="12"/>
  <c r="AZ82" i="12"/>
  <c r="AZ99" i="12"/>
  <c r="AZ92" i="12" s="1"/>
  <c r="AZ93" i="12" s="1"/>
  <c r="AI27" i="11"/>
  <c r="AH28" i="11"/>
  <c r="AH30" i="11" s="1"/>
  <c r="AD39" i="11"/>
  <c r="AD42" i="11" s="1"/>
  <c r="AD45" i="11" s="1"/>
  <c r="AD54" i="11" s="1"/>
  <c r="BC70" i="12"/>
  <c r="AY95" i="12"/>
  <c r="BA79" i="12"/>
  <c r="BA77" i="12"/>
  <c r="BA78" i="12" s="1"/>
  <c r="BA85" i="12" s="1"/>
  <c r="AX103" i="12"/>
  <c r="BC74" i="12"/>
  <c r="BC71" i="12"/>
  <c r="AZ118" i="12"/>
  <c r="AZ116" i="12"/>
  <c r="BC75" i="12"/>
  <c r="BC72" i="12"/>
  <c r="BC83" i="12" s="1"/>
  <c r="BC84" i="12" s="1"/>
  <c r="AY103" i="12"/>
  <c r="AX95" i="12"/>
  <c r="BB75" i="12"/>
  <c r="BB72" i="12"/>
  <c r="BB83" i="12" s="1"/>
  <c r="BB84" i="12" s="1"/>
  <c r="AY119" i="12"/>
  <c r="AZ100" i="12"/>
  <c r="AZ101" i="12" s="1"/>
  <c r="AZ102" i="12"/>
  <c r="BD68" i="12"/>
  <c r="BD67" i="12"/>
  <c r="BF61" i="12"/>
  <c r="BE62" i="12"/>
  <c r="BE64" i="12" s="1"/>
  <c r="AZ110" i="12"/>
  <c r="AZ108" i="12"/>
  <c r="AZ109" i="12" s="1"/>
  <c r="AY111" i="12"/>
  <c r="Z86" i="11"/>
  <c r="AB81" i="11"/>
  <c r="AB65" i="11"/>
  <c r="AB48" i="11"/>
  <c r="AB73" i="11"/>
  <c r="AB66" i="11" s="1"/>
  <c r="AB67" i="11" s="1"/>
  <c r="AB47" i="11"/>
  <c r="Z70" i="11"/>
  <c r="Z69" i="11"/>
  <c r="AA74" i="11"/>
  <c r="AA75" i="11" s="1"/>
  <c r="AA76" i="11"/>
  <c r="AB84" i="11"/>
  <c r="AB82" i="11"/>
  <c r="AA84" i="11"/>
  <c r="AA82" i="11"/>
  <c r="AA83" i="11" s="1"/>
  <c r="AB76" i="11"/>
  <c r="AB74" i="11"/>
  <c r="AF35" i="11"/>
  <c r="AF41" i="11" s="1"/>
  <c r="Z77" i="11"/>
  <c r="AA66" i="11"/>
  <c r="AA67" i="11" s="1"/>
  <c r="AA68" i="11"/>
  <c r="AA58" i="11"/>
  <c r="AA59" i="11" s="1"/>
  <c r="AA60" i="11"/>
  <c r="AB57" i="11"/>
  <c r="AG41" i="11"/>
  <c r="AG38" i="11"/>
  <c r="AG49" i="11" s="1"/>
  <c r="AG50" i="11" s="1"/>
  <c r="AG40" i="11"/>
  <c r="AG37" i="11"/>
  <c r="AE39" i="11"/>
  <c r="AE42" i="11" s="1"/>
  <c r="AE45" i="11" s="1"/>
  <c r="AF37" i="11"/>
  <c r="AF40" i="11"/>
  <c r="AD53" i="11"/>
  <c r="AC43" i="11"/>
  <c r="AC44" i="11" s="1"/>
  <c r="AC51" i="11" s="1"/>
  <c r="AC53" i="11"/>
  <c r="AC54" i="11"/>
  <c r="AZ117" i="12" l="1"/>
  <c r="AZ94" i="12"/>
  <c r="AB68" i="11"/>
  <c r="AB69" i="11" s="1"/>
  <c r="AD43" i="11"/>
  <c r="AD44" i="11" s="1"/>
  <c r="AD51" i="11" s="1"/>
  <c r="AF38" i="11"/>
  <c r="AF49" i="11" s="1"/>
  <c r="AF50" i="11" s="1"/>
  <c r="AH33" i="11"/>
  <c r="AH35" i="11"/>
  <c r="AH36" i="11"/>
  <c r="AH34" i="11"/>
  <c r="AJ27" i="11"/>
  <c r="AI28" i="11"/>
  <c r="AI30" i="11" s="1"/>
  <c r="AD57" i="11"/>
  <c r="AB83" i="11"/>
  <c r="AB85" i="11" s="1"/>
  <c r="AD47" i="11"/>
  <c r="AD48" i="11"/>
  <c r="AZ111" i="12"/>
  <c r="BC73" i="12"/>
  <c r="BC76" i="12" s="1"/>
  <c r="BC79" i="12" s="1"/>
  <c r="BE68" i="12"/>
  <c r="BE67" i="12"/>
  <c r="BE69" i="12"/>
  <c r="BG61" i="12"/>
  <c r="BF62" i="12"/>
  <c r="BF64" i="12" s="1"/>
  <c r="BD70" i="12"/>
  <c r="BD69" i="12"/>
  <c r="AZ103" i="12"/>
  <c r="BA88" i="12"/>
  <c r="BA82" i="12"/>
  <c r="BA91" i="12"/>
  <c r="BA115" i="12"/>
  <c r="BA99" i="12"/>
  <c r="BA81" i="12"/>
  <c r="BA87" i="12"/>
  <c r="BA107" i="12"/>
  <c r="AZ95" i="12"/>
  <c r="BD74" i="12"/>
  <c r="BD71" i="12"/>
  <c r="AZ119" i="12"/>
  <c r="BB73" i="12"/>
  <c r="BB76" i="12" s="1"/>
  <c r="AB75" i="11"/>
  <c r="AB78" i="11" s="1"/>
  <c r="AA86" i="11"/>
  <c r="AD81" i="11"/>
  <c r="AD73" i="11"/>
  <c r="AD65" i="11"/>
  <c r="AD58" i="11" s="1"/>
  <c r="AD59" i="11" s="1"/>
  <c r="AG39" i="11"/>
  <c r="AG42" i="11" s="1"/>
  <c r="AG45" i="11" s="1"/>
  <c r="AC57" i="11"/>
  <c r="AC74" i="11"/>
  <c r="AC76" i="11"/>
  <c r="AC48" i="11"/>
  <c r="AA62" i="11"/>
  <c r="AA61" i="11"/>
  <c r="AA77" i="11"/>
  <c r="AA78" i="11"/>
  <c r="AC84" i="11"/>
  <c r="AC82" i="11"/>
  <c r="AC73" i="11"/>
  <c r="AC65" i="11"/>
  <c r="AB60" i="11"/>
  <c r="AB58" i="11"/>
  <c r="AB59" i="11" s="1"/>
  <c r="AD76" i="11"/>
  <c r="AD74" i="11"/>
  <c r="AA70" i="11"/>
  <c r="AA69" i="11"/>
  <c r="AA85" i="11"/>
  <c r="AB70" i="11"/>
  <c r="AC81" i="11"/>
  <c r="AD84" i="11"/>
  <c r="AD82" i="11"/>
  <c r="AE43" i="11"/>
  <c r="AE44" i="11" s="1"/>
  <c r="AE51" i="11" s="1"/>
  <c r="AE53" i="11"/>
  <c r="AE54" i="11"/>
  <c r="AC47" i="11"/>
  <c r="AD75" i="11" l="1"/>
  <c r="AF39" i="11"/>
  <c r="AF42" i="11" s="1"/>
  <c r="AF45" i="11" s="1"/>
  <c r="AF54" i="11" s="1"/>
  <c r="AJ28" i="11"/>
  <c r="AJ30" i="11" s="1"/>
  <c r="AK27" i="11"/>
  <c r="AH40" i="11"/>
  <c r="AH37" i="11"/>
  <c r="AH38" i="11"/>
  <c r="AH49" i="11" s="1"/>
  <c r="AH50" i="11" s="1"/>
  <c r="AH41" i="11"/>
  <c r="AB86" i="11"/>
  <c r="AI33" i="11"/>
  <c r="AI35" i="11" s="1"/>
  <c r="AI34" i="11"/>
  <c r="AI36" i="11"/>
  <c r="AD66" i="11"/>
  <c r="AD67" i="11" s="1"/>
  <c r="AE65" i="11"/>
  <c r="AD83" i="11"/>
  <c r="AD85" i="11" s="1"/>
  <c r="BB79" i="12"/>
  <c r="BB77" i="12"/>
  <c r="BB78" i="12" s="1"/>
  <c r="BB85" i="12" s="1"/>
  <c r="BG62" i="12"/>
  <c r="BG64" i="12" s="1"/>
  <c r="BH61" i="12"/>
  <c r="BE70" i="12"/>
  <c r="BC87" i="12"/>
  <c r="BC88" i="12"/>
  <c r="BA116" i="12"/>
  <c r="BA117" i="12" s="1"/>
  <c r="BA118" i="12"/>
  <c r="BD72" i="12"/>
  <c r="BD83" i="12" s="1"/>
  <c r="BD84" i="12" s="1"/>
  <c r="BD75" i="12"/>
  <c r="BE75" i="12"/>
  <c r="BE72" i="12"/>
  <c r="BE83" i="12" s="1"/>
  <c r="BE84" i="12" s="1"/>
  <c r="BA110" i="12"/>
  <c r="BA108" i="12"/>
  <c r="BA109" i="12" s="1"/>
  <c r="BA100" i="12"/>
  <c r="BA101" i="12" s="1"/>
  <c r="BA102" i="12"/>
  <c r="BC77" i="12"/>
  <c r="BC78" i="12" s="1"/>
  <c r="BC85" i="12" s="1"/>
  <c r="BF67" i="12"/>
  <c r="BF69" i="12" s="1"/>
  <c r="BF68" i="12"/>
  <c r="BE74" i="12"/>
  <c r="BE71" i="12"/>
  <c r="BA92" i="12"/>
  <c r="BA93" i="12" s="1"/>
  <c r="BA94" i="12"/>
  <c r="AD68" i="11"/>
  <c r="AB77" i="11"/>
  <c r="AE47" i="11"/>
  <c r="AD60" i="11"/>
  <c r="AD62" i="11" s="1"/>
  <c r="AF53" i="11"/>
  <c r="AF76" i="11" s="1"/>
  <c r="AE81" i="11"/>
  <c r="AE84" i="11"/>
  <c r="AE82" i="11"/>
  <c r="AE57" i="11"/>
  <c r="AC83" i="11"/>
  <c r="AC86" i="11" s="1"/>
  <c r="AG43" i="11"/>
  <c r="AG44" i="11" s="1"/>
  <c r="AG51" i="11" s="1"/>
  <c r="AE74" i="11"/>
  <c r="AE76" i="11"/>
  <c r="AG54" i="11"/>
  <c r="AG53" i="11"/>
  <c r="AF84" i="11"/>
  <c r="AF82" i="11"/>
  <c r="AD78" i="11"/>
  <c r="AD77" i="11"/>
  <c r="AB61" i="11"/>
  <c r="AB62" i="11"/>
  <c r="AF43" i="11"/>
  <c r="AF44" i="11" s="1"/>
  <c r="AF51" i="11" s="1"/>
  <c r="AC75" i="11"/>
  <c r="AC77" i="11" s="1"/>
  <c r="AE73" i="11"/>
  <c r="AE66" i="11" s="1"/>
  <c r="AE67" i="11" s="1"/>
  <c r="AE48" i="11"/>
  <c r="AC68" i="11"/>
  <c r="AC66" i="11"/>
  <c r="AC67" i="11" s="1"/>
  <c r="AC58" i="11"/>
  <c r="AC59" i="11" s="1"/>
  <c r="AC60" i="11"/>
  <c r="AD69" i="11" l="1"/>
  <c r="AD86" i="11"/>
  <c r="AI38" i="11"/>
  <c r="AI49" i="11" s="1"/>
  <c r="AI50" i="11" s="1"/>
  <c r="AI41" i="11"/>
  <c r="AH39" i="11"/>
  <c r="AH42" i="11" s="1"/>
  <c r="AH45" i="11" s="1"/>
  <c r="AK28" i="11"/>
  <c r="AK30" i="11" s="1"/>
  <c r="AL27" i="11"/>
  <c r="AI37" i="11"/>
  <c r="AI39" i="11" s="1"/>
  <c r="AI40" i="11"/>
  <c r="AJ33" i="11"/>
  <c r="AJ36" i="11" s="1"/>
  <c r="AJ34" i="11"/>
  <c r="AD70" i="11"/>
  <c r="AD61" i="11"/>
  <c r="BA95" i="12"/>
  <c r="BE73" i="12"/>
  <c r="BE76" i="12" s="1"/>
  <c r="BF75" i="12"/>
  <c r="BF72" i="12"/>
  <c r="BF83" i="12" s="1"/>
  <c r="BF84" i="12" s="1"/>
  <c r="BA103" i="12"/>
  <c r="BA111" i="12"/>
  <c r="BC107" i="12"/>
  <c r="BC109" i="12" s="1"/>
  <c r="BC115" i="12"/>
  <c r="BC91" i="12"/>
  <c r="BC82" i="12"/>
  <c r="BA119" i="12"/>
  <c r="BC81" i="12"/>
  <c r="BC116" i="12"/>
  <c r="BC118" i="12"/>
  <c r="BF74" i="12"/>
  <c r="BF71" i="12"/>
  <c r="BH62" i="12"/>
  <c r="BH64" i="12" s="1"/>
  <c r="BI61" i="12"/>
  <c r="BC99" i="12"/>
  <c r="BC110" i="12"/>
  <c r="BC108" i="12"/>
  <c r="BG67" i="12"/>
  <c r="BG69" i="12" s="1"/>
  <c r="BG68" i="12"/>
  <c r="BF70" i="12"/>
  <c r="BD73" i="12"/>
  <c r="BD76" i="12" s="1"/>
  <c r="BB87" i="12"/>
  <c r="BB88" i="12"/>
  <c r="BB99" i="12"/>
  <c r="BB82" i="12"/>
  <c r="BB91" i="12"/>
  <c r="BB115" i="12"/>
  <c r="BB81" i="12"/>
  <c r="BB107" i="12"/>
  <c r="AF74" i="11"/>
  <c r="AC70" i="11"/>
  <c r="AG48" i="11"/>
  <c r="AF48" i="11"/>
  <c r="AC78" i="11"/>
  <c r="AF65" i="11"/>
  <c r="AE60" i="11"/>
  <c r="AE58" i="11"/>
  <c r="AE59" i="11" s="1"/>
  <c r="AG47" i="11"/>
  <c r="AC69" i="11"/>
  <c r="AF73" i="11"/>
  <c r="AG81" i="11"/>
  <c r="AC62" i="11"/>
  <c r="AC61" i="11"/>
  <c r="AF57" i="11"/>
  <c r="AF81" i="11"/>
  <c r="AF83" i="11" s="1"/>
  <c r="AF86" i="11" s="1"/>
  <c r="AC85" i="11"/>
  <c r="AG57" i="11"/>
  <c r="AG76" i="11"/>
  <c r="AG74" i="11"/>
  <c r="AG84" i="11"/>
  <c r="AG82" i="11"/>
  <c r="AE75" i="11"/>
  <c r="AG73" i="11"/>
  <c r="AG65" i="11"/>
  <c r="AE78" i="11"/>
  <c r="AE77" i="11"/>
  <c r="AE68" i="11"/>
  <c r="AF47" i="11"/>
  <c r="AE83" i="11"/>
  <c r="AE86" i="11" s="1"/>
  <c r="AJ35" i="11" l="1"/>
  <c r="AJ37" i="11"/>
  <c r="AJ40" i="11"/>
  <c r="AJ41" i="11"/>
  <c r="AJ38" i="11"/>
  <c r="AJ49" i="11" s="1"/>
  <c r="AJ50" i="11" s="1"/>
  <c r="AH54" i="11"/>
  <c r="AH53" i="11"/>
  <c r="AH43" i="11"/>
  <c r="AH44" i="11" s="1"/>
  <c r="AH51" i="11" s="1"/>
  <c r="AF75" i="11"/>
  <c r="AF77" i="11" s="1"/>
  <c r="AK33" i="11"/>
  <c r="AK36" i="11" s="1"/>
  <c r="AK34" i="11"/>
  <c r="AL28" i="11"/>
  <c r="AL30" i="11" s="1"/>
  <c r="AM27" i="11"/>
  <c r="AI42" i="11"/>
  <c r="AI45" i="11" s="1"/>
  <c r="BG70" i="12"/>
  <c r="BE79" i="12"/>
  <c r="BE99" i="12" s="1"/>
  <c r="BE77" i="12"/>
  <c r="BE78" i="12" s="1"/>
  <c r="BE85" i="12" s="1"/>
  <c r="BD79" i="12"/>
  <c r="BD77" i="12"/>
  <c r="BD78" i="12" s="1"/>
  <c r="BD85" i="12" s="1"/>
  <c r="BG74" i="12"/>
  <c r="BG71" i="12"/>
  <c r="BG75" i="12"/>
  <c r="BG72" i="12"/>
  <c r="BG83" i="12" s="1"/>
  <c r="BG84" i="12" s="1"/>
  <c r="BC117" i="12"/>
  <c r="BC111" i="12"/>
  <c r="BB116" i="12"/>
  <c r="BB117" i="12" s="1"/>
  <c r="BB118" i="12"/>
  <c r="BC119" i="12"/>
  <c r="BC92" i="12"/>
  <c r="BC93" i="12" s="1"/>
  <c r="BC94" i="12"/>
  <c r="BB102" i="12"/>
  <c r="BB100" i="12"/>
  <c r="BB101" i="12" s="1"/>
  <c r="BB108" i="12"/>
  <c r="BB109" i="12" s="1"/>
  <c r="BB110" i="12"/>
  <c r="BF73" i="12"/>
  <c r="BF76" i="12" s="1"/>
  <c r="BB92" i="12"/>
  <c r="BB93" i="12" s="1"/>
  <c r="BB94" i="12"/>
  <c r="BC102" i="12"/>
  <c r="BC100" i="12"/>
  <c r="BC101" i="12" s="1"/>
  <c r="BJ61" i="12"/>
  <c r="BI62" i="12"/>
  <c r="BI64" i="12" s="1"/>
  <c r="BH67" i="12"/>
  <c r="BH69" i="12" s="1"/>
  <c r="BH68" i="12"/>
  <c r="AF58" i="11"/>
  <c r="AF59" i="11" s="1"/>
  <c r="AE61" i="11"/>
  <c r="AG60" i="11"/>
  <c r="AE70" i="11"/>
  <c r="AE69" i="11"/>
  <c r="AG83" i="11"/>
  <c r="AG86" i="11" s="1"/>
  <c r="AG58" i="11"/>
  <c r="AG59" i="11" s="1"/>
  <c r="AG66" i="11"/>
  <c r="AG67" i="11" s="1"/>
  <c r="AG68" i="11"/>
  <c r="AE85" i="11"/>
  <c r="AG85" i="11"/>
  <c r="AG75" i="11"/>
  <c r="AG77" i="11" s="1"/>
  <c r="AE62" i="11"/>
  <c r="AF60" i="11"/>
  <c r="AF68" i="11"/>
  <c r="AF66" i="11"/>
  <c r="AF67" i="11" s="1"/>
  <c r="AF85" i="11"/>
  <c r="BH70" i="12" l="1"/>
  <c r="BE87" i="12"/>
  <c r="BE88" i="12"/>
  <c r="BE116" i="12" s="1"/>
  <c r="AI43" i="11"/>
  <c r="AI44" i="11" s="1"/>
  <c r="AI51" i="11" s="1"/>
  <c r="AH65" i="11"/>
  <c r="AH73" i="11"/>
  <c r="AH76" i="11"/>
  <c r="AH74" i="11"/>
  <c r="AH81" i="11"/>
  <c r="AH57" i="11"/>
  <c r="AH48" i="11"/>
  <c r="AL34" i="11"/>
  <c r="AL33" i="11"/>
  <c r="AL36" i="11" s="1"/>
  <c r="AH84" i="11"/>
  <c r="AH82" i="11"/>
  <c r="AH47" i="11"/>
  <c r="AN27" i="11"/>
  <c r="AM28" i="11"/>
  <c r="AM30" i="11" s="1"/>
  <c r="AI54" i="11"/>
  <c r="AI53" i="11"/>
  <c r="AI73" i="11"/>
  <c r="AI65" i="11"/>
  <c r="AI48" i="11"/>
  <c r="AI81" i="11"/>
  <c r="AI57" i="11"/>
  <c r="AI47" i="11"/>
  <c r="AK35" i="11"/>
  <c r="AG62" i="11"/>
  <c r="AF78" i="11"/>
  <c r="AK37" i="11"/>
  <c r="AK40" i="11"/>
  <c r="AJ39" i="11"/>
  <c r="AJ42" i="11" s="1"/>
  <c r="BE107" i="12"/>
  <c r="BE102" i="12" s="1"/>
  <c r="BE81" i="12"/>
  <c r="BE115" i="12"/>
  <c r="BG73" i="12"/>
  <c r="BG76" i="12" s="1"/>
  <c r="BG79" i="12" s="1"/>
  <c r="BE91" i="12"/>
  <c r="BE82" i="12"/>
  <c r="BF79" i="12"/>
  <c r="BF77" i="12"/>
  <c r="BF78" i="12" s="1"/>
  <c r="BF85" i="12" s="1"/>
  <c r="BE94" i="12"/>
  <c r="BE92" i="12"/>
  <c r="BE93" i="12" s="1"/>
  <c r="BB111" i="12"/>
  <c r="BB119" i="12"/>
  <c r="BE110" i="12"/>
  <c r="BE108" i="12"/>
  <c r="BB95" i="12"/>
  <c r="BE118" i="12"/>
  <c r="BH75" i="12"/>
  <c r="BH72" i="12"/>
  <c r="BH83" i="12" s="1"/>
  <c r="BH84" i="12" s="1"/>
  <c r="BB103" i="12"/>
  <c r="BC103" i="12"/>
  <c r="BH74" i="12"/>
  <c r="BH71" i="12"/>
  <c r="BH73" i="12" s="1"/>
  <c r="BI68" i="12"/>
  <c r="BI67" i="12"/>
  <c r="BI70" i="12" s="1"/>
  <c r="BC95" i="12"/>
  <c r="BK61" i="12"/>
  <c r="BJ62" i="12"/>
  <c r="BJ64" i="12" s="1"/>
  <c r="BD87" i="12"/>
  <c r="BD107" i="12"/>
  <c r="BD82" i="12"/>
  <c r="BD88" i="12"/>
  <c r="BD91" i="12"/>
  <c r="BD99" i="12"/>
  <c r="BD115" i="12"/>
  <c r="BD81" i="12"/>
  <c r="AG78" i="11"/>
  <c r="AG70" i="11"/>
  <c r="AG69" i="11"/>
  <c r="AF61" i="11"/>
  <c r="AF62" i="11"/>
  <c r="AG61" i="11"/>
  <c r="AF70" i="11"/>
  <c r="AF69" i="11"/>
  <c r="BE109" i="12" l="1"/>
  <c r="BE100" i="12"/>
  <c r="BE101" i="12" s="1"/>
  <c r="AJ45" i="11"/>
  <c r="AJ43" i="11"/>
  <c r="AJ44" i="11" s="1"/>
  <c r="AJ51" i="11" s="1"/>
  <c r="AH83" i="11"/>
  <c r="AH86" i="11" s="1"/>
  <c r="AO27" i="11"/>
  <c r="AN28" i="11"/>
  <c r="AN30" i="11" s="1"/>
  <c r="AL35" i="11"/>
  <c r="AI58" i="11"/>
  <c r="AI59" i="11" s="1"/>
  <c r="AI60" i="11"/>
  <c r="AL37" i="11"/>
  <c r="AL40" i="11"/>
  <c r="AH60" i="11"/>
  <c r="AH58" i="11"/>
  <c r="AH59" i="11" s="1"/>
  <c r="AH75" i="11"/>
  <c r="AH77" i="11" s="1"/>
  <c r="AK41" i="11"/>
  <c r="AK38" i="11"/>
  <c r="AK49" i="11" s="1"/>
  <c r="AK50" i="11" s="1"/>
  <c r="AI66" i="11"/>
  <c r="AI67" i="11" s="1"/>
  <c r="AI68" i="11"/>
  <c r="AI74" i="11"/>
  <c r="AI75" i="11" s="1"/>
  <c r="AI76" i="11"/>
  <c r="AH66" i="11"/>
  <c r="AH67" i="11" s="1"/>
  <c r="AH68" i="11"/>
  <c r="AM33" i="11"/>
  <c r="AM36" i="11" s="1"/>
  <c r="AM34" i="11"/>
  <c r="AM35" i="11"/>
  <c r="AI84" i="11"/>
  <c r="AI82" i="11"/>
  <c r="AI83" i="11" s="1"/>
  <c r="AI86" i="11" s="1"/>
  <c r="BE117" i="12"/>
  <c r="BE119" i="12" s="1"/>
  <c r="BI69" i="12"/>
  <c r="BI72" i="12" s="1"/>
  <c r="BI83" i="12" s="1"/>
  <c r="BI84" i="12" s="1"/>
  <c r="BG77" i="12"/>
  <c r="BG78" i="12" s="1"/>
  <c r="BG85" i="12" s="1"/>
  <c r="BE111" i="12"/>
  <c r="BD118" i="12"/>
  <c r="BD116" i="12"/>
  <c r="BI74" i="12"/>
  <c r="BI71" i="12"/>
  <c r="BE103" i="12"/>
  <c r="BD110" i="12"/>
  <c r="BD108" i="12"/>
  <c r="BD109" i="12" s="1"/>
  <c r="BD117" i="12"/>
  <c r="BG88" i="12"/>
  <c r="BG87" i="12"/>
  <c r="BJ68" i="12"/>
  <c r="BJ67" i="12"/>
  <c r="BJ70" i="12"/>
  <c r="BK62" i="12"/>
  <c r="BK64" i="12" s="1"/>
  <c r="BF107" i="12"/>
  <c r="BF82" i="12"/>
  <c r="BF88" i="12"/>
  <c r="BF91" i="12"/>
  <c r="BF99" i="12"/>
  <c r="BF87" i="12"/>
  <c r="BF115" i="12"/>
  <c r="BF81" i="12"/>
  <c r="BD102" i="12"/>
  <c r="BD100" i="12"/>
  <c r="BD101" i="12" s="1"/>
  <c r="BD94" i="12"/>
  <c r="BD92" i="12"/>
  <c r="BD93" i="12" s="1"/>
  <c r="BH76" i="12"/>
  <c r="BH79" i="12" s="1"/>
  <c r="BE95" i="12"/>
  <c r="BG107" i="12" l="1"/>
  <c r="BG81" i="12"/>
  <c r="BG82" i="12"/>
  <c r="AH78" i="11"/>
  <c r="AH69" i="11"/>
  <c r="AH70" i="11"/>
  <c r="AL39" i="11"/>
  <c r="AN33" i="11"/>
  <c r="AN36" i="11"/>
  <c r="AN34" i="11"/>
  <c r="AN35" i="11"/>
  <c r="AH85" i="11"/>
  <c r="AI61" i="11"/>
  <c r="AI62" i="11"/>
  <c r="AI77" i="11"/>
  <c r="AI78" i="11"/>
  <c r="AM40" i="11"/>
  <c r="AM37" i="11"/>
  <c r="AL38" i="11"/>
  <c r="AL49" i="11" s="1"/>
  <c r="AL50" i="11" s="1"/>
  <c r="AL41" i="11"/>
  <c r="AP27" i="11"/>
  <c r="AO28" i="11"/>
  <c r="AO30" i="11" s="1"/>
  <c r="AM41" i="11"/>
  <c r="AM38" i="11"/>
  <c r="AM49" i="11" s="1"/>
  <c r="AM50" i="11" s="1"/>
  <c r="AI70" i="11"/>
  <c r="AI69" i="11"/>
  <c r="AJ53" i="11"/>
  <c r="AJ54" i="11"/>
  <c r="AJ81" i="11"/>
  <c r="AJ73" i="11"/>
  <c r="AJ47" i="11"/>
  <c r="AJ57" i="11"/>
  <c r="AJ65" i="11"/>
  <c r="AJ48" i="11"/>
  <c r="AI85" i="11"/>
  <c r="AH62" i="11"/>
  <c r="AH61" i="11"/>
  <c r="AK39" i="11"/>
  <c r="AK42" i="11" s="1"/>
  <c r="BI75" i="12"/>
  <c r="BI73" i="12"/>
  <c r="BG91" i="12"/>
  <c r="BG115" i="12"/>
  <c r="BG99" i="12"/>
  <c r="BG102" i="12" s="1"/>
  <c r="BH87" i="12"/>
  <c r="BH88" i="12"/>
  <c r="BD95" i="12"/>
  <c r="BG94" i="12"/>
  <c r="BK67" i="12"/>
  <c r="BK70" i="12" s="1"/>
  <c r="BK68" i="12"/>
  <c r="BG118" i="12"/>
  <c r="BG116" i="12"/>
  <c r="BJ74" i="12"/>
  <c r="BJ71" i="12"/>
  <c r="BJ69" i="12"/>
  <c r="BH77" i="12"/>
  <c r="BH78" i="12" s="1"/>
  <c r="BH85" i="12" s="1"/>
  <c r="BF110" i="12"/>
  <c r="BF108" i="12"/>
  <c r="BF102" i="12"/>
  <c r="BF100" i="12"/>
  <c r="BF101" i="12" s="1"/>
  <c r="BF109" i="12"/>
  <c r="BD111" i="12"/>
  <c r="BD103" i="12"/>
  <c r="BD119" i="12"/>
  <c r="BF94" i="12"/>
  <c r="BF92" i="12"/>
  <c r="BF93" i="12" s="1"/>
  <c r="BG110" i="12"/>
  <c r="BG108" i="12"/>
  <c r="BG109" i="12" s="1"/>
  <c r="BF118" i="12"/>
  <c r="BF116" i="12"/>
  <c r="BF117" i="12" s="1"/>
  <c r="AM39" i="11" l="1"/>
  <c r="BI76" i="12"/>
  <c r="BI79" i="12" s="1"/>
  <c r="BG92" i="12"/>
  <c r="BG93" i="12" s="1"/>
  <c r="BG100" i="12"/>
  <c r="BG101" i="12" s="1"/>
  <c r="BG117" i="12"/>
  <c r="BG119" i="12" s="1"/>
  <c r="AJ84" i="11"/>
  <c r="AJ82" i="11"/>
  <c r="AN37" i="11"/>
  <c r="AN40" i="11"/>
  <c r="AO34" i="11"/>
  <c r="AO33" i="11"/>
  <c r="AO36" i="11"/>
  <c r="AO35" i="11"/>
  <c r="AJ60" i="11"/>
  <c r="AJ58" i="11"/>
  <c r="AJ59" i="11" s="1"/>
  <c r="AJ83" i="11"/>
  <c r="AQ27" i="11"/>
  <c r="AP28" i="11"/>
  <c r="AP30" i="11" s="1"/>
  <c r="AK45" i="11"/>
  <c r="AK43" i="11"/>
  <c r="AK44" i="11" s="1"/>
  <c r="AK51" i="11" s="1"/>
  <c r="AN38" i="11"/>
  <c r="AN49" i="11" s="1"/>
  <c r="AN50" i="11" s="1"/>
  <c r="AN41" i="11"/>
  <c r="AL42" i="11"/>
  <c r="AJ68" i="11"/>
  <c r="AJ66" i="11"/>
  <c r="AJ67" i="11" s="1"/>
  <c r="AJ76" i="11"/>
  <c r="AJ74" i="11"/>
  <c r="AJ75" i="11" s="1"/>
  <c r="AJ78" i="11" s="1"/>
  <c r="AM42" i="11"/>
  <c r="AM45" i="11" s="1"/>
  <c r="BK69" i="12"/>
  <c r="BJ72" i="12"/>
  <c r="BJ83" i="12" s="1"/>
  <c r="BJ84" i="12" s="1"/>
  <c r="BJ75" i="12"/>
  <c r="BH91" i="12"/>
  <c r="BI87" i="12"/>
  <c r="BI88" i="12"/>
  <c r="BH99" i="12"/>
  <c r="BH107" i="12"/>
  <c r="BH81" i="12"/>
  <c r="BH115" i="12"/>
  <c r="BH116" i="12"/>
  <c r="BH118" i="12"/>
  <c r="BK74" i="12"/>
  <c r="BK71" i="12"/>
  <c r="BH108" i="12"/>
  <c r="BH110" i="12"/>
  <c r="BG95" i="12"/>
  <c r="BI77" i="12"/>
  <c r="BI78" i="12" s="1"/>
  <c r="BI85" i="12" s="1"/>
  <c r="BF103" i="12"/>
  <c r="BK72" i="12"/>
  <c r="BK83" i="12" s="1"/>
  <c r="BK84" i="12" s="1"/>
  <c r="BK75" i="12"/>
  <c r="BG111" i="12"/>
  <c r="BF95" i="12"/>
  <c r="BH82" i="12"/>
  <c r="BG103" i="12"/>
  <c r="BF119" i="12"/>
  <c r="BF111" i="12"/>
  <c r="BK73" i="12" l="1"/>
  <c r="AN39" i="11"/>
  <c r="AP33" i="11"/>
  <c r="AP34" i="11"/>
  <c r="AP36" i="11"/>
  <c r="AP35" i="11"/>
  <c r="AJ62" i="11"/>
  <c r="AJ61" i="11"/>
  <c r="AO37" i="11"/>
  <c r="AO39" i="11" s="1"/>
  <c r="AO40" i="11"/>
  <c r="AK81" i="11"/>
  <c r="AK73" i="11"/>
  <c r="AK47" i="11"/>
  <c r="AK54" i="11"/>
  <c r="AK57" i="11"/>
  <c r="AK48" i="11"/>
  <c r="AK53" i="11"/>
  <c r="AK65" i="11"/>
  <c r="AO38" i="11"/>
  <c r="AO49" i="11" s="1"/>
  <c r="AO50" i="11" s="1"/>
  <c r="AO41" i="11"/>
  <c r="AL45" i="11"/>
  <c r="AL43" i="11"/>
  <c r="AL44" i="11" s="1"/>
  <c r="AL51" i="11" s="1"/>
  <c r="AJ70" i="11"/>
  <c r="AJ69" i="11"/>
  <c r="AN42" i="11"/>
  <c r="AN45" i="11" s="1"/>
  <c r="AJ86" i="11"/>
  <c r="AJ85" i="11"/>
  <c r="AR27" i="11"/>
  <c r="AQ28" i="11"/>
  <c r="AQ30" i="11" s="1"/>
  <c r="AJ77" i="11"/>
  <c r="AM53" i="11"/>
  <c r="AM54" i="11"/>
  <c r="AM43" i="11"/>
  <c r="AM44" i="11" s="1"/>
  <c r="AM51" i="11" s="1"/>
  <c r="BH109" i="12"/>
  <c r="BH111" i="12" s="1"/>
  <c r="BI116" i="12"/>
  <c r="BI118" i="12"/>
  <c r="BI107" i="12"/>
  <c r="BH102" i="12"/>
  <c r="BH100" i="12"/>
  <c r="BH101" i="12" s="1"/>
  <c r="BI81" i="12"/>
  <c r="BI108" i="12"/>
  <c r="BI110" i="12"/>
  <c r="BK77" i="12"/>
  <c r="BK78" i="12" s="1"/>
  <c r="BK85" i="12" s="1"/>
  <c r="BH119" i="12"/>
  <c r="BI115" i="12"/>
  <c r="BI117" i="12" s="1"/>
  <c r="BI99" i="12"/>
  <c r="BI91" i="12"/>
  <c r="BI82" i="12"/>
  <c r="BH94" i="12"/>
  <c r="BH92" i="12"/>
  <c r="BH93" i="12" s="1"/>
  <c r="BK76" i="12"/>
  <c r="BK79" i="12" s="1"/>
  <c r="BH117" i="12"/>
  <c r="BJ73" i="12"/>
  <c r="BJ76" i="12" s="1"/>
  <c r="AQ33" i="11" l="1"/>
  <c r="AQ35" i="11"/>
  <c r="AQ34" i="11"/>
  <c r="AQ36" i="11"/>
  <c r="AK76" i="11"/>
  <c r="AK74" i="11"/>
  <c r="AK75" i="11" s="1"/>
  <c r="AK82" i="11"/>
  <c r="AK83" i="11" s="1"/>
  <c r="AK84" i="11"/>
  <c r="AM82" i="11"/>
  <c r="AM84" i="11"/>
  <c r="AN53" i="11"/>
  <c r="AN54" i="11"/>
  <c r="AN57" i="11"/>
  <c r="AN73" i="11"/>
  <c r="AN48" i="11"/>
  <c r="AR28" i="11"/>
  <c r="AR30" i="11" s="1"/>
  <c r="AS27" i="11"/>
  <c r="AM73" i="11"/>
  <c r="AM47" i="11"/>
  <c r="AP38" i="11"/>
  <c r="AP49" i="11" s="1"/>
  <c r="AP50" i="11" s="1"/>
  <c r="AP41" i="11"/>
  <c r="AK58" i="11"/>
  <c r="AK59" i="11" s="1"/>
  <c r="AK60" i="11"/>
  <c r="AM81" i="11"/>
  <c r="AP39" i="11"/>
  <c r="AM76" i="11"/>
  <c r="AM74" i="11"/>
  <c r="AM75" i="11" s="1"/>
  <c r="AL53" i="11"/>
  <c r="AL54" i="11"/>
  <c r="AL57" i="11"/>
  <c r="AL81" i="11"/>
  <c r="AL48" i="11"/>
  <c r="AL47" i="11"/>
  <c r="AL65" i="11"/>
  <c r="AL73" i="11"/>
  <c r="AM57" i="11"/>
  <c r="AN43" i="11"/>
  <c r="AN44" i="11" s="1"/>
  <c r="AN51" i="11" s="1"/>
  <c r="AP37" i="11"/>
  <c r="AP40" i="11"/>
  <c r="AK68" i="11"/>
  <c r="AK66" i="11"/>
  <c r="AK67" i="11" s="1"/>
  <c r="AO42" i="11"/>
  <c r="AO45" i="11" s="1"/>
  <c r="AM48" i="11"/>
  <c r="AM65" i="11"/>
  <c r="BI109" i="12"/>
  <c r="BI111" i="12" s="1"/>
  <c r="BJ79" i="12"/>
  <c r="BJ77" i="12"/>
  <c r="BJ78" i="12" s="1"/>
  <c r="BJ85" i="12" s="1"/>
  <c r="BI102" i="12"/>
  <c r="BI100" i="12"/>
  <c r="BI101" i="12" s="1"/>
  <c r="BH95" i="12"/>
  <c r="BH103" i="12"/>
  <c r="BI94" i="12"/>
  <c r="BI92" i="12"/>
  <c r="BI93" i="12" s="1"/>
  <c r="BI119" i="12"/>
  <c r="BK82" i="12"/>
  <c r="BK99" i="12"/>
  <c r="BK81" i="12"/>
  <c r="BK87" i="12"/>
  <c r="BK107" i="12"/>
  <c r="BK88" i="12"/>
  <c r="BK91" i="12"/>
  <c r="BK115" i="12"/>
  <c r="AO54" i="11" l="1"/>
  <c r="AO53" i="11"/>
  <c r="AK62" i="11"/>
  <c r="AK61" i="11"/>
  <c r="AN74" i="11"/>
  <c r="AN75" i="11" s="1"/>
  <c r="AN76" i="11"/>
  <c r="AN82" i="11"/>
  <c r="AN84" i="11"/>
  <c r="AM83" i="11"/>
  <c r="AK69" i="11"/>
  <c r="AK70" i="11"/>
  <c r="AM85" i="11"/>
  <c r="AM86" i="11"/>
  <c r="AK85" i="11"/>
  <c r="AK86" i="11"/>
  <c r="AT27" i="11"/>
  <c r="AS28" i="11"/>
  <c r="AS30" i="11" s="1"/>
  <c r="AL58" i="11"/>
  <c r="AL60" i="11"/>
  <c r="AL59" i="11"/>
  <c r="AN81" i="11"/>
  <c r="AQ40" i="11"/>
  <c r="AQ37" i="11"/>
  <c r="AM77" i="11"/>
  <c r="AM78" i="11"/>
  <c r="AP42" i="11"/>
  <c r="AP45" i="11" s="1"/>
  <c r="AM58" i="11"/>
  <c r="AM60" i="11"/>
  <c r="AM59" i="11"/>
  <c r="AL68" i="11"/>
  <c r="AL66" i="11"/>
  <c r="AL67" i="11" s="1"/>
  <c r="AO43" i="11"/>
  <c r="AO44" i="11" s="1"/>
  <c r="AO51" i="11" s="1"/>
  <c r="AR33" i="11"/>
  <c r="AR35" i="11"/>
  <c r="AR36" i="11"/>
  <c r="AR34" i="11"/>
  <c r="AM68" i="11"/>
  <c r="AM66" i="11"/>
  <c r="AM67" i="11" s="1"/>
  <c r="AL84" i="11"/>
  <c r="AL82" i="11"/>
  <c r="AN47" i="11"/>
  <c r="AQ41" i="11"/>
  <c r="AQ38" i="11"/>
  <c r="AQ49" i="11" s="1"/>
  <c r="AQ50" i="11" s="1"/>
  <c r="AK78" i="11"/>
  <c r="AK77" i="11"/>
  <c r="AL83" i="11"/>
  <c r="AL76" i="11"/>
  <c r="AL74" i="11"/>
  <c r="AL75" i="11" s="1"/>
  <c r="AN65" i="11"/>
  <c r="AN60" i="11" s="1"/>
  <c r="BK102" i="12"/>
  <c r="BK100" i="12"/>
  <c r="BK101" i="12" s="1"/>
  <c r="BJ82" i="12"/>
  <c r="BJ115" i="12"/>
  <c r="BJ81" i="12"/>
  <c r="BJ87" i="12"/>
  <c r="BJ107" i="12"/>
  <c r="BJ88" i="12"/>
  <c r="BJ91" i="12"/>
  <c r="BJ99" i="12"/>
  <c r="BK94" i="12"/>
  <c r="BK92" i="12"/>
  <c r="BK93" i="12" s="1"/>
  <c r="BK116" i="12"/>
  <c r="BK117" i="12" s="1"/>
  <c r="BK118" i="12"/>
  <c r="BI103" i="12"/>
  <c r="BI95" i="12"/>
  <c r="BK108" i="12"/>
  <c r="BK109" i="12" s="1"/>
  <c r="BK110" i="12"/>
  <c r="AN83" i="11" l="1"/>
  <c r="AN86" i="11"/>
  <c r="AN85" i="11"/>
  <c r="AN78" i="11"/>
  <c r="AN77" i="11"/>
  <c r="AL70" i="11"/>
  <c r="AL69" i="11"/>
  <c r="AO48" i="11"/>
  <c r="AQ39" i="11"/>
  <c r="AQ42" i="11" s="1"/>
  <c r="AQ45" i="11" s="1"/>
  <c r="AO73" i="11"/>
  <c r="AR38" i="11"/>
  <c r="AR49" i="11" s="1"/>
  <c r="AR50" i="11" s="1"/>
  <c r="AR41" i="11"/>
  <c r="AS34" i="11"/>
  <c r="AS33" i="11"/>
  <c r="AS35" i="11" s="1"/>
  <c r="AO57" i="11"/>
  <c r="AL62" i="11"/>
  <c r="AL61" i="11"/>
  <c r="AO76" i="11"/>
  <c r="AO74" i="11"/>
  <c r="AO81" i="11"/>
  <c r="AN66" i="11"/>
  <c r="AN67" i="11" s="1"/>
  <c r="AN68" i="11"/>
  <c r="AN58" i="11"/>
  <c r="AN59" i="11" s="1"/>
  <c r="AN61" i="11" s="1"/>
  <c r="AO65" i="11"/>
  <c r="AP53" i="11"/>
  <c r="AP54" i="11"/>
  <c r="AM70" i="11"/>
  <c r="AM69" i="11"/>
  <c r="AO82" i="11"/>
  <c r="AO84" i="11"/>
  <c r="AL78" i="11"/>
  <c r="AL77" i="11"/>
  <c r="AT28" i="11"/>
  <c r="AT30" i="11" s="1"/>
  <c r="AU27" i="11"/>
  <c r="AM61" i="11"/>
  <c r="AM62" i="11"/>
  <c r="AL86" i="11"/>
  <c r="AL85" i="11"/>
  <c r="AR37" i="11"/>
  <c r="AR40" i="11"/>
  <c r="AP43" i="11"/>
  <c r="AP44" i="11" s="1"/>
  <c r="AP48" i="11" s="1"/>
  <c r="AO47" i="11"/>
  <c r="BJ116" i="12"/>
  <c r="BJ118" i="12"/>
  <c r="BK111" i="12"/>
  <c r="BK119" i="12"/>
  <c r="BJ117" i="12"/>
  <c r="BK95" i="12"/>
  <c r="BK103" i="12"/>
  <c r="BJ94" i="12"/>
  <c r="BJ92" i="12"/>
  <c r="BJ93" i="12" s="1"/>
  <c r="BJ108" i="12"/>
  <c r="BJ109" i="12" s="1"/>
  <c r="BJ110" i="12"/>
  <c r="BJ102" i="12"/>
  <c r="BJ100" i="12"/>
  <c r="BJ101" i="12" s="1"/>
  <c r="AR39" i="11" l="1"/>
  <c r="AO83" i="11"/>
  <c r="AO86" i="11" s="1"/>
  <c r="AS36" i="11"/>
  <c r="AP47" i="11"/>
  <c r="AS38" i="11"/>
  <c r="AS49" i="11" s="1"/>
  <c r="AS50" i="11" s="1"/>
  <c r="AS41" i="11"/>
  <c r="AP82" i="11"/>
  <c r="AP84" i="11"/>
  <c r="AQ65" i="11"/>
  <c r="AQ48" i="11"/>
  <c r="AQ54" i="11"/>
  <c r="AQ47" i="11"/>
  <c r="AQ73" i="11"/>
  <c r="AQ53" i="11"/>
  <c r="AS37" i="11"/>
  <c r="AS39" i="11" s="1"/>
  <c r="AS40" i="11"/>
  <c r="AP74" i="11"/>
  <c r="AP76" i="11"/>
  <c r="AV27" i="11"/>
  <c r="AU28" i="11"/>
  <c r="AU30" i="11" s="1"/>
  <c r="AO66" i="11"/>
  <c r="AO68" i="11"/>
  <c r="AO67" i="11"/>
  <c r="AT34" i="11"/>
  <c r="AT33" i="11"/>
  <c r="AT36" i="11"/>
  <c r="AT35" i="11"/>
  <c r="AO75" i="11"/>
  <c r="AO78" i="11" s="1"/>
  <c r="AR42" i="11"/>
  <c r="AR45" i="11" s="1"/>
  <c r="AO77" i="11"/>
  <c r="AP81" i="11"/>
  <c r="AP51" i="11"/>
  <c r="AP65" i="11"/>
  <c r="AQ43" i="11"/>
  <c r="AQ44" i="11" s="1"/>
  <c r="AQ51" i="11" s="1"/>
  <c r="AP73" i="11"/>
  <c r="AO58" i="11"/>
  <c r="AO59" i="11" s="1"/>
  <c r="AO60" i="11"/>
  <c r="AN62" i="11"/>
  <c r="AN69" i="11"/>
  <c r="AN70" i="11"/>
  <c r="AP57" i="11"/>
  <c r="BJ95" i="12"/>
  <c r="BJ103" i="12"/>
  <c r="BJ111" i="12"/>
  <c r="BJ119" i="12"/>
  <c r="AP83" i="11" l="1"/>
  <c r="AO85" i="11"/>
  <c r="AQ57" i="11"/>
  <c r="AQ74" i="11"/>
  <c r="AQ76" i="11"/>
  <c r="AP60" i="11"/>
  <c r="AP58" i="11"/>
  <c r="AP59" i="11" s="1"/>
  <c r="AR43" i="11"/>
  <c r="AR44" i="11" s="1"/>
  <c r="AR51" i="11" s="1"/>
  <c r="AQ84" i="11"/>
  <c r="AQ82" i="11"/>
  <c r="AQ83" i="11" s="1"/>
  <c r="AQ60" i="11"/>
  <c r="AQ58" i="11"/>
  <c r="AQ59" i="11" s="1"/>
  <c r="AR47" i="11"/>
  <c r="AR73" i="11"/>
  <c r="AR48" i="11"/>
  <c r="AR53" i="11"/>
  <c r="AR54" i="11"/>
  <c r="AT41" i="11"/>
  <c r="AT38" i="11"/>
  <c r="AT49" i="11" s="1"/>
  <c r="AT50" i="11" s="1"/>
  <c r="AO61" i="11"/>
  <c r="AO62" i="11"/>
  <c r="AQ81" i="11"/>
  <c r="AO69" i="11"/>
  <c r="AO70" i="11"/>
  <c r="AU34" i="11"/>
  <c r="AU33" i="11"/>
  <c r="AU35" i="11" s="1"/>
  <c r="AU36" i="11"/>
  <c r="AP86" i="11"/>
  <c r="AP85" i="11"/>
  <c r="AQ68" i="11"/>
  <c r="AQ66" i="11"/>
  <c r="AQ67" i="11" s="1"/>
  <c r="AP68" i="11"/>
  <c r="AP66" i="11"/>
  <c r="AP67" i="11"/>
  <c r="AW27" i="11"/>
  <c r="AV28" i="11"/>
  <c r="AV30" i="11" s="1"/>
  <c r="AT37" i="11"/>
  <c r="AT39" i="11" s="1"/>
  <c r="AT40" i="11"/>
  <c r="AS42" i="11"/>
  <c r="AS45" i="11" s="1"/>
  <c r="AQ75" i="11"/>
  <c r="AP75" i="11"/>
  <c r="AP78" i="11" s="1"/>
  <c r="AR65" i="11" l="1"/>
  <c r="AS54" i="11"/>
  <c r="AS53" i="11"/>
  <c r="AU37" i="11"/>
  <c r="AU40" i="11"/>
  <c r="AP77" i="11"/>
  <c r="AQ61" i="11"/>
  <c r="AQ62" i="11"/>
  <c r="AR66" i="11"/>
  <c r="AR67" i="11" s="1"/>
  <c r="AR68" i="11"/>
  <c r="AU41" i="11"/>
  <c r="AU38" i="11"/>
  <c r="AU49" i="11" s="1"/>
  <c r="AU50" i="11" s="1"/>
  <c r="AP61" i="11"/>
  <c r="AP62" i="11"/>
  <c r="AX27" i="11"/>
  <c r="AW28" i="11"/>
  <c r="AW30" i="11" s="1"/>
  <c r="AQ86" i="11"/>
  <c r="AQ85" i="11"/>
  <c r="AR81" i="11"/>
  <c r="AQ78" i="11"/>
  <c r="AQ77" i="11"/>
  <c r="AR74" i="11"/>
  <c r="AR75" i="11" s="1"/>
  <c r="AR76" i="11"/>
  <c r="AV33" i="11"/>
  <c r="AV35" i="11" s="1"/>
  <c r="AV34" i="11"/>
  <c r="AP70" i="11"/>
  <c r="AP69" i="11"/>
  <c r="AR84" i="11"/>
  <c r="AR82" i="11"/>
  <c r="AT42" i="11"/>
  <c r="AT45" i="11" s="1"/>
  <c r="AQ70" i="11"/>
  <c r="AQ69" i="11"/>
  <c r="AR57" i="11"/>
  <c r="AS43" i="11"/>
  <c r="AS44" i="11" s="1"/>
  <c r="AS51" i="11" s="1"/>
  <c r="AR83" i="11" l="1"/>
  <c r="AU39" i="11"/>
  <c r="AS73" i="11"/>
  <c r="AR77" i="11"/>
  <c r="AR78" i="11"/>
  <c r="AS57" i="11"/>
  <c r="AS47" i="11"/>
  <c r="AW33" i="11"/>
  <c r="AW35" i="11" s="1"/>
  <c r="AW34" i="11"/>
  <c r="AW36" i="11"/>
  <c r="AS81" i="11"/>
  <c r="AS83" i="11" s="1"/>
  <c r="AV37" i="11"/>
  <c r="AV40" i="11"/>
  <c r="AS48" i="11"/>
  <c r="AS65" i="11"/>
  <c r="AS76" i="11"/>
  <c r="AS74" i="11"/>
  <c r="AR86" i="11"/>
  <c r="AR85" i="11"/>
  <c r="AS84" i="11"/>
  <c r="AS82" i="11"/>
  <c r="AV41" i="11"/>
  <c r="AV38" i="11"/>
  <c r="AV49" i="11" s="1"/>
  <c r="AV50" i="11" s="1"/>
  <c r="AR58" i="11"/>
  <c r="AR59" i="11" s="1"/>
  <c r="AR60" i="11"/>
  <c r="AT53" i="11"/>
  <c r="AT54" i="11"/>
  <c r="AT43" i="11"/>
  <c r="AT44" i="11" s="1"/>
  <c r="AT51" i="11" s="1"/>
  <c r="AY27" i="11"/>
  <c r="AX28" i="11"/>
  <c r="AX30" i="11" s="1"/>
  <c r="AU42" i="11"/>
  <c r="AU45" i="11" s="1"/>
  <c r="AV36" i="11"/>
  <c r="AR70" i="11"/>
  <c r="AR69" i="11"/>
  <c r="AT57" i="11" l="1"/>
  <c r="AT48" i="11"/>
  <c r="AT65" i="11"/>
  <c r="AT76" i="11"/>
  <c r="AT74" i="11"/>
  <c r="AR62" i="11"/>
  <c r="AR61" i="11"/>
  <c r="AS66" i="11"/>
  <c r="AS68" i="11"/>
  <c r="AS67" i="11"/>
  <c r="AU53" i="11"/>
  <c r="AU54" i="11"/>
  <c r="AX33" i="11"/>
  <c r="AX36" i="11" s="1"/>
  <c r="AX34" i="11"/>
  <c r="AS85" i="11"/>
  <c r="AS86" i="11"/>
  <c r="AS58" i="11"/>
  <c r="AS59" i="11" s="1"/>
  <c r="AS60" i="11"/>
  <c r="AU43" i="11"/>
  <c r="AU44" i="11" s="1"/>
  <c r="AU51" i="11" s="1"/>
  <c r="AT73" i="11"/>
  <c r="AT66" i="11" s="1"/>
  <c r="AT67" i="11" s="1"/>
  <c r="AT60" i="11"/>
  <c r="AT58" i="11"/>
  <c r="AT59" i="11" s="1"/>
  <c r="AV39" i="11"/>
  <c r="AV42" i="11" s="1"/>
  <c r="AV45" i="11" s="1"/>
  <c r="AW41" i="11"/>
  <c r="AW38" i="11"/>
  <c r="AW49" i="11" s="1"/>
  <c r="AW50" i="11" s="1"/>
  <c r="AW40" i="11"/>
  <c r="AW37" i="11"/>
  <c r="AW39" i="11" s="1"/>
  <c r="AZ27" i="11"/>
  <c r="AY28" i="11"/>
  <c r="AY30" i="11" s="1"/>
  <c r="AT81" i="11"/>
  <c r="AT84" i="11"/>
  <c r="AT82" i="11"/>
  <c r="AT47" i="11"/>
  <c r="AS75" i="11"/>
  <c r="AS78" i="11" s="1"/>
  <c r="AX35" i="11" l="1"/>
  <c r="AU82" i="11"/>
  <c r="AU84" i="11"/>
  <c r="AU48" i="11"/>
  <c r="AS77" i="11"/>
  <c r="AS69" i="11"/>
  <c r="AS70" i="11"/>
  <c r="AV43" i="11"/>
  <c r="AV44" i="11" s="1"/>
  <c r="AV51" i="11" s="1"/>
  <c r="AZ28" i="11"/>
  <c r="AZ30" i="11" s="1"/>
  <c r="BA27" i="11"/>
  <c r="AX41" i="11"/>
  <c r="AX38" i="11"/>
  <c r="AX49" i="11" s="1"/>
  <c r="AX50" i="11" s="1"/>
  <c r="AU47" i="11"/>
  <c r="AT85" i="11"/>
  <c r="AT86" i="11"/>
  <c r="AV54" i="11"/>
  <c r="AV53" i="11"/>
  <c r="AT68" i="11"/>
  <c r="AU76" i="11"/>
  <c r="AU74" i="11"/>
  <c r="AT83" i="11"/>
  <c r="AW42" i="11"/>
  <c r="AW45" i="11" s="1"/>
  <c r="AT75" i="11"/>
  <c r="AT78" i="11" s="1"/>
  <c r="AU65" i="11"/>
  <c r="AS62" i="11"/>
  <c r="AS61" i="11"/>
  <c r="AY33" i="11"/>
  <c r="AY36" i="11" s="1"/>
  <c r="AY34" i="11"/>
  <c r="AX37" i="11"/>
  <c r="AX40" i="11"/>
  <c r="AU73" i="11"/>
  <c r="AU81" i="11"/>
  <c r="AU83" i="11" s="1"/>
  <c r="AT61" i="11"/>
  <c r="AT62" i="11"/>
  <c r="AU57" i="11"/>
  <c r="AV57" i="11" l="1"/>
  <c r="AW54" i="11"/>
  <c r="AW53" i="11"/>
  <c r="BB27" i="11"/>
  <c r="BA28" i="11"/>
  <c r="BA30" i="11" s="1"/>
  <c r="AZ34" i="11"/>
  <c r="AZ33" i="11"/>
  <c r="AZ35" i="11" s="1"/>
  <c r="AV48" i="11"/>
  <c r="AT77" i="11"/>
  <c r="AV81" i="11"/>
  <c r="AU58" i="11"/>
  <c r="AU59" i="11" s="1"/>
  <c r="AU60" i="11"/>
  <c r="AU77" i="11"/>
  <c r="AU78" i="11"/>
  <c r="AT69" i="11"/>
  <c r="AT70" i="11"/>
  <c r="AV65" i="11"/>
  <c r="AU85" i="11"/>
  <c r="AU86" i="11"/>
  <c r="AV84" i="11"/>
  <c r="AV82" i="11"/>
  <c r="AU66" i="11"/>
  <c r="AU68" i="11"/>
  <c r="AU67" i="11"/>
  <c r="AU75" i="11"/>
  <c r="AX39" i="11"/>
  <c r="AX42" i="11" s="1"/>
  <c r="AW43" i="11"/>
  <c r="AW44" i="11" s="1"/>
  <c r="AW51" i="11" s="1"/>
  <c r="AV47" i="11"/>
  <c r="AY35" i="11"/>
  <c r="AV76" i="11"/>
  <c r="AV74" i="11"/>
  <c r="AY37" i="11"/>
  <c r="AY40" i="11"/>
  <c r="AV73" i="11"/>
  <c r="AV75" i="11" l="1"/>
  <c r="AZ36" i="11"/>
  <c r="AX45" i="11"/>
  <c r="AX43" i="11"/>
  <c r="AX44" i="11" s="1"/>
  <c r="AX51" i="11" s="1"/>
  <c r="BA34" i="11"/>
  <c r="BA33" i="11"/>
  <c r="BA35" i="11" s="1"/>
  <c r="BB28" i="11"/>
  <c r="BB30" i="11" s="1"/>
  <c r="BC27" i="11"/>
  <c r="AW65" i="11"/>
  <c r="AV68" i="11"/>
  <c r="AV66" i="11"/>
  <c r="AV67" i="11" s="1"/>
  <c r="AV77" i="11"/>
  <c r="AV78" i="11"/>
  <c r="AY41" i="11"/>
  <c r="AY38" i="11"/>
  <c r="AY49" i="11" s="1"/>
  <c r="AY50" i="11" s="1"/>
  <c r="AU61" i="11"/>
  <c r="AU62" i="11"/>
  <c r="AW81" i="11"/>
  <c r="AZ38" i="11"/>
  <c r="AZ49" i="11" s="1"/>
  <c r="AZ50" i="11" s="1"/>
  <c r="AZ41" i="11"/>
  <c r="AZ40" i="11"/>
  <c r="AZ37" i="11"/>
  <c r="AZ39" i="11" s="1"/>
  <c r="AW47" i="11"/>
  <c r="AU70" i="11"/>
  <c r="AU69" i="11"/>
  <c r="AV58" i="11"/>
  <c r="AV59" i="11" s="1"/>
  <c r="AW57" i="11"/>
  <c r="AW73" i="11"/>
  <c r="AW74" i="11"/>
  <c r="AW76" i="11"/>
  <c r="AW48" i="11"/>
  <c r="AV83" i="11"/>
  <c r="AV86" i="11" s="1"/>
  <c r="AV60" i="11"/>
  <c r="AW84" i="11"/>
  <c r="AW82" i="11"/>
  <c r="AW83" i="11" s="1"/>
  <c r="BA36" i="11" l="1"/>
  <c r="BC28" i="11"/>
  <c r="BC30" i="11" s="1"/>
  <c r="BD27" i="11"/>
  <c r="AV62" i="11"/>
  <c r="AV61" i="11"/>
  <c r="AV85" i="11"/>
  <c r="AW58" i="11"/>
  <c r="AW59" i="11" s="1"/>
  <c r="AW60" i="11"/>
  <c r="AW68" i="11"/>
  <c r="AW66" i="11"/>
  <c r="AW67" i="11" s="1"/>
  <c r="AZ42" i="11"/>
  <c r="AZ45" i="11" s="1"/>
  <c r="BA37" i="11"/>
  <c r="BA39" i="11" s="1"/>
  <c r="BA40" i="11"/>
  <c r="AW86" i="11"/>
  <c r="AW85" i="11"/>
  <c r="AV70" i="11"/>
  <c r="AV69" i="11"/>
  <c r="BB33" i="11"/>
  <c r="BB36" i="11" s="1"/>
  <c r="BB34" i="11"/>
  <c r="BA41" i="11"/>
  <c r="BA38" i="11"/>
  <c r="BA49" i="11" s="1"/>
  <c r="BA50" i="11" s="1"/>
  <c r="AW75" i="11"/>
  <c r="AW77" i="11" s="1"/>
  <c r="AY39" i="11"/>
  <c r="AY42" i="11" s="1"/>
  <c r="AX54" i="11"/>
  <c r="AX53" i="11"/>
  <c r="AX65" i="11"/>
  <c r="AX81" i="11"/>
  <c r="AX48" i="11"/>
  <c r="AX57" i="11"/>
  <c r="AX73" i="11"/>
  <c r="AX47" i="11"/>
  <c r="BB35" i="11" l="1"/>
  <c r="AY45" i="11"/>
  <c r="AY43" i="11"/>
  <c r="AY44" i="11" s="1"/>
  <c r="AY51" i="11" s="1"/>
  <c r="AW62" i="11"/>
  <c r="AW61" i="11"/>
  <c r="AX74" i="11"/>
  <c r="AX76" i="11"/>
  <c r="AZ54" i="11"/>
  <c r="AZ53" i="11"/>
  <c r="AX75" i="11"/>
  <c r="AX84" i="11"/>
  <c r="AX82" i="11"/>
  <c r="AX83" i="11" s="1"/>
  <c r="BA42" i="11"/>
  <c r="BA45" i="11" s="1"/>
  <c r="BB38" i="11"/>
  <c r="BB49" i="11" s="1"/>
  <c r="BB50" i="11" s="1"/>
  <c r="BB41" i="11"/>
  <c r="BB37" i="11"/>
  <c r="BB39" i="11" s="1"/>
  <c r="BB42" i="11" s="1"/>
  <c r="BB45" i="11" s="1"/>
  <c r="BB40" i="11"/>
  <c r="BE27" i="11"/>
  <c r="BD28" i="11"/>
  <c r="BD30" i="11" s="1"/>
  <c r="AW69" i="11"/>
  <c r="AW70" i="11"/>
  <c r="AZ43" i="11"/>
  <c r="AZ44" i="11" s="1"/>
  <c r="AZ51" i="11" s="1"/>
  <c r="AX60" i="11"/>
  <c r="AX58" i="11"/>
  <c r="AX59" i="11" s="1"/>
  <c r="AW78" i="11"/>
  <c r="AX68" i="11"/>
  <c r="AX66" i="11"/>
  <c r="AX67" i="11" s="1"/>
  <c r="BC33" i="11"/>
  <c r="BC35" i="11"/>
  <c r="BC36" i="11"/>
  <c r="BC34" i="11"/>
  <c r="BB54" i="11" l="1"/>
  <c r="BB53" i="11"/>
  <c r="BB43" i="11"/>
  <c r="BB44" i="11" s="1"/>
  <c r="BB51" i="11" s="1"/>
  <c r="AZ47" i="11"/>
  <c r="BE28" i="11"/>
  <c r="BE30" i="11" s="1"/>
  <c r="BF27" i="11"/>
  <c r="AZ82" i="11"/>
  <c r="AZ84" i="11"/>
  <c r="BA48" i="11"/>
  <c r="BA53" i="11"/>
  <c r="BA54" i="11"/>
  <c r="AX62" i="11"/>
  <c r="AX61" i="11"/>
  <c r="AZ57" i="11"/>
  <c r="BC40" i="11"/>
  <c r="BC37" i="11"/>
  <c r="BC39" i="11" s="1"/>
  <c r="AX78" i="11"/>
  <c r="AX77" i="11"/>
  <c r="BA43" i="11"/>
  <c r="BA44" i="11" s="1"/>
  <c r="BA51" i="11" s="1"/>
  <c r="AZ73" i="11"/>
  <c r="AZ65" i="11"/>
  <c r="BD34" i="11"/>
  <c r="BD33" i="11"/>
  <c r="BD36" i="11" s="1"/>
  <c r="BD35" i="11"/>
  <c r="BC41" i="11"/>
  <c r="BC38" i="11"/>
  <c r="BC49" i="11" s="1"/>
  <c r="BC50" i="11" s="1"/>
  <c r="AZ81" i="11"/>
  <c r="AZ48" i="11"/>
  <c r="AZ74" i="11"/>
  <c r="AZ76" i="11"/>
  <c r="AX69" i="11"/>
  <c r="AX70" i="11"/>
  <c r="AX85" i="11"/>
  <c r="AX86" i="11"/>
  <c r="AY47" i="11"/>
  <c r="AY73" i="11"/>
  <c r="AY48" i="11"/>
  <c r="AY65" i="11"/>
  <c r="AY53" i="11"/>
  <c r="AY57" i="11"/>
  <c r="AY54" i="11"/>
  <c r="AY81" i="11"/>
  <c r="AZ75" i="11" l="1"/>
  <c r="BE33" i="11"/>
  <c r="BE36" i="11" s="1"/>
  <c r="BE34" i="11"/>
  <c r="AZ58" i="11"/>
  <c r="AZ59" i="11" s="1"/>
  <c r="AZ60" i="11"/>
  <c r="BB82" i="11"/>
  <c r="BB84" i="11"/>
  <c r="BG27" i="11"/>
  <c r="BF28" i="11"/>
  <c r="BF30" i="11" s="1"/>
  <c r="BB73" i="11"/>
  <c r="BB47" i="11"/>
  <c r="AZ85" i="11"/>
  <c r="AY84" i="11"/>
  <c r="AY82" i="11"/>
  <c r="AY83" i="11" s="1"/>
  <c r="AY60" i="11"/>
  <c r="AY58" i="11"/>
  <c r="AY59" i="11" s="1"/>
  <c r="AY66" i="11"/>
  <c r="AY67" i="11"/>
  <c r="AY68" i="11"/>
  <c r="BB48" i="11"/>
  <c r="AZ77" i="11"/>
  <c r="AZ78" i="11"/>
  <c r="AZ83" i="11"/>
  <c r="AZ86" i="11" s="1"/>
  <c r="BB76" i="11"/>
  <c r="BB74" i="11"/>
  <c r="BC42" i="11"/>
  <c r="BC45" i="11" s="1"/>
  <c r="AY74" i="11"/>
  <c r="AY75" i="11" s="1"/>
  <c r="AY76" i="11"/>
  <c r="BA73" i="11"/>
  <c r="BA74" i="11"/>
  <c r="BA75" i="11" s="1"/>
  <c r="BA76" i="11"/>
  <c r="BB57" i="11"/>
  <c r="AZ68" i="11"/>
  <c r="AZ66" i="11"/>
  <c r="AZ67" i="11" s="1"/>
  <c r="BA65" i="11"/>
  <c r="BB65" i="11"/>
  <c r="BA81" i="11"/>
  <c r="BA84" i="11"/>
  <c r="BA82" i="11"/>
  <c r="BA83" i="11" s="1"/>
  <c r="BD41" i="11"/>
  <c r="BD38" i="11"/>
  <c r="BD49" i="11" s="1"/>
  <c r="BD50" i="11" s="1"/>
  <c r="BA57" i="11"/>
  <c r="BD37" i="11"/>
  <c r="BD39" i="11" s="1"/>
  <c r="BD40" i="11"/>
  <c r="BA47" i="11"/>
  <c r="BB81" i="11"/>
  <c r="BC54" i="11" l="1"/>
  <c r="BC53" i="11"/>
  <c r="AY77" i="11"/>
  <c r="AY78" i="11"/>
  <c r="BA60" i="11"/>
  <c r="BA58" i="11"/>
  <c r="BA59" i="11" s="1"/>
  <c r="BB75" i="11"/>
  <c r="BB77" i="11" s="1"/>
  <c r="AZ62" i="11"/>
  <c r="AZ61" i="11"/>
  <c r="BA68" i="11"/>
  <c r="BA66" i="11"/>
  <c r="BA67" i="11" s="1"/>
  <c r="BE40" i="11"/>
  <c r="BE37" i="11"/>
  <c r="BE35" i="11"/>
  <c r="AY86" i="11"/>
  <c r="AY85" i="11"/>
  <c r="BF33" i="11"/>
  <c r="BF36" i="11"/>
  <c r="BF34" i="11"/>
  <c r="BF35" i="11"/>
  <c r="BG28" i="11"/>
  <c r="BG30" i="11" s="1"/>
  <c r="BH27" i="11"/>
  <c r="BA85" i="11"/>
  <c r="BA86" i="11"/>
  <c r="AZ69" i="11"/>
  <c r="AZ70" i="11"/>
  <c r="BB60" i="11"/>
  <c r="BB58" i="11"/>
  <c r="BB59" i="11" s="1"/>
  <c r="BC43" i="11"/>
  <c r="BC44" i="11" s="1"/>
  <c r="BC51" i="11" s="1"/>
  <c r="BD42" i="11"/>
  <c r="BD45" i="11" s="1"/>
  <c r="BB66" i="11"/>
  <c r="BB67" i="11" s="1"/>
  <c r="BB68" i="11"/>
  <c r="AY70" i="11"/>
  <c r="AY69" i="11"/>
  <c r="BB83" i="11"/>
  <c r="BB85" i="11" s="1"/>
  <c r="BA77" i="11"/>
  <c r="BA78" i="11"/>
  <c r="AY61" i="11"/>
  <c r="AY62" i="11"/>
  <c r="BF41" i="11" l="1"/>
  <c r="BF38" i="11"/>
  <c r="BF49" i="11" s="1"/>
  <c r="BF50" i="11" s="1"/>
  <c r="BB86" i="11"/>
  <c r="BD43" i="11"/>
  <c r="BD44" i="11" s="1"/>
  <c r="BD51" i="11" s="1"/>
  <c r="BC73" i="11"/>
  <c r="BG34" i="11"/>
  <c r="BG33" i="11"/>
  <c r="BG36" i="11" s="1"/>
  <c r="BA62" i="11"/>
  <c r="BA61" i="11"/>
  <c r="BB69" i="11"/>
  <c r="BB70" i="11"/>
  <c r="BC57" i="11"/>
  <c r="BD81" i="11"/>
  <c r="BD53" i="11"/>
  <c r="BD54" i="11"/>
  <c r="BD57" i="11"/>
  <c r="BE41" i="11"/>
  <c r="BE38" i="11"/>
  <c r="BE49" i="11" s="1"/>
  <c r="BE50" i="11" s="1"/>
  <c r="BC81" i="11"/>
  <c r="BC47" i="11"/>
  <c r="BC48" i="11"/>
  <c r="BC76" i="11"/>
  <c r="BC74" i="11"/>
  <c r="BB61" i="11"/>
  <c r="BB62" i="11"/>
  <c r="BA69" i="11"/>
  <c r="BA70" i="11"/>
  <c r="BB78" i="11"/>
  <c r="BC65" i="11"/>
  <c r="BF40" i="11"/>
  <c r="BF37" i="11"/>
  <c r="BF39" i="11" s="1"/>
  <c r="BI27" i="11"/>
  <c r="BH28" i="11"/>
  <c r="BH30" i="11" s="1"/>
  <c r="BC84" i="11"/>
  <c r="BC82" i="11"/>
  <c r="BC68" i="11" l="1"/>
  <c r="BC66" i="11"/>
  <c r="BC67" i="11" s="1"/>
  <c r="BC58" i="11"/>
  <c r="BC60" i="11"/>
  <c r="BC59" i="11"/>
  <c r="BH34" i="11"/>
  <c r="BH33" i="11"/>
  <c r="BH36" i="11" s="1"/>
  <c r="BG40" i="11"/>
  <c r="BG37" i="11"/>
  <c r="BC83" i="11"/>
  <c r="BC85" i="11" s="1"/>
  <c r="BJ27" i="11"/>
  <c r="BI28" i="11"/>
  <c r="BI30" i="11" s="1"/>
  <c r="BE39" i="11"/>
  <c r="BE42" i="11" s="1"/>
  <c r="BG35" i="11"/>
  <c r="BC75" i="11"/>
  <c r="BC77" i="11" s="1"/>
  <c r="BD76" i="11"/>
  <c r="BD74" i="11"/>
  <c r="BD84" i="11"/>
  <c r="BD82" i="11"/>
  <c r="BD83" i="11" s="1"/>
  <c r="BD47" i="11"/>
  <c r="BD48" i="11"/>
  <c r="BD73" i="11"/>
  <c r="BD65" i="11"/>
  <c r="BD60" i="11" s="1"/>
  <c r="BF42" i="11"/>
  <c r="BF45" i="11" s="1"/>
  <c r="BC86" i="11" l="1"/>
  <c r="BD58" i="11"/>
  <c r="BD59" i="11" s="1"/>
  <c r="BH35" i="11"/>
  <c r="BI34" i="11"/>
  <c r="BI33" i="11"/>
  <c r="BI36" i="11" s="1"/>
  <c r="BD61" i="11"/>
  <c r="BD62" i="11"/>
  <c r="BF57" i="11"/>
  <c r="BF81" i="11"/>
  <c r="BF73" i="11"/>
  <c r="BF65" i="11"/>
  <c r="BF47" i="11"/>
  <c r="BF53" i="11"/>
  <c r="BF54" i="11"/>
  <c r="BC78" i="11"/>
  <c r="BD85" i="11"/>
  <c r="BD86" i="11"/>
  <c r="BH37" i="11"/>
  <c r="BH40" i="11"/>
  <c r="BC61" i="11"/>
  <c r="BC62" i="11"/>
  <c r="BD68" i="11"/>
  <c r="BD66" i="11"/>
  <c r="BD67" i="11" s="1"/>
  <c r="BE45" i="11"/>
  <c r="BE43" i="11"/>
  <c r="BE44" i="11" s="1"/>
  <c r="BE51" i="11" s="1"/>
  <c r="BD78" i="11"/>
  <c r="BD77" i="11"/>
  <c r="BG38" i="11"/>
  <c r="BG49" i="11" s="1"/>
  <c r="BG50" i="11" s="1"/>
  <c r="BG41" i="11"/>
  <c r="BK27" i="11"/>
  <c r="BK28" i="11" s="1"/>
  <c r="BK30" i="11" s="1"/>
  <c r="BJ28" i="11"/>
  <c r="BJ30" i="11" s="1"/>
  <c r="BC70" i="11"/>
  <c r="BC69" i="11"/>
  <c r="BD75" i="11"/>
  <c r="BF43" i="11"/>
  <c r="BF44" i="11" s="1"/>
  <c r="BF51" i="11" s="1"/>
  <c r="BF48" i="11" l="1"/>
  <c r="BF84" i="11"/>
  <c r="BF82" i="11"/>
  <c r="BF83" i="11" s="1"/>
  <c r="BF68" i="11"/>
  <c r="BF66" i="11"/>
  <c r="BF67" i="11" s="1"/>
  <c r="BD69" i="11"/>
  <c r="BD70" i="11"/>
  <c r="BE65" i="11"/>
  <c r="BE81" i="11"/>
  <c r="BE57" i="11"/>
  <c r="BE54" i="11"/>
  <c r="BE73" i="11"/>
  <c r="BE47" i="11"/>
  <c r="BE48" i="11"/>
  <c r="BE53" i="11"/>
  <c r="BK33" i="11"/>
  <c r="BK35" i="11" s="1"/>
  <c r="BK34" i="11"/>
  <c r="BI40" i="11"/>
  <c r="BI37" i="11"/>
  <c r="BF74" i="11"/>
  <c r="BF75" i="11" s="1"/>
  <c r="BF76" i="11"/>
  <c r="BF60" i="11"/>
  <c r="BF58" i="11"/>
  <c r="BF59" i="11" s="1"/>
  <c r="BI35" i="11"/>
  <c r="BH38" i="11"/>
  <c r="BH49" i="11" s="1"/>
  <c r="BH50" i="11" s="1"/>
  <c r="BH41" i="11"/>
  <c r="BJ33" i="11"/>
  <c r="BJ35" i="11" s="1"/>
  <c r="BJ34" i="11"/>
  <c r="BG39" i="11"/>
  <c r="BG42" i="11" s="1"/>
  <c r="BH39" i="11" l="1"/>
  <c r="BH42" i="11"/>
  <c r="BH45" i="11" s="1"/>
  <c r="BK41" i="11"/>
  <c r="BK38" i="11"/>
  <c r="BK49" i="11" s="1"/>
  <c r="BK50" i="11" s="1"/>
  <c r="BE76" i="11"/>
  <c r="BE74" i="11"/>
  <c r="BE75" i="11" s="1"/>
  <c r="BH53" i="11"/>
  <c r="BH54" i="11"/>
  <c r="BE82" i="11"/>
  <c r="BE83" i="11" s="1"/>
  <c r="BE84" i="11"/>
  <c r="BF77" i="11"/>
  <c r="BF78" i="11"/>
  <c r="BJ38" i="11"/>
  <c r="BJ49" i="11" s="1"/>
  <c r="BJ50" i="11" s="1"/>
  <c r="BJ41" i="11"/>
  <c r="BE60" i="11"/>
  <c r="BE58" i="11"/>
  <c r="BE59" i="11" s="1"/>
  <c r="BF70" i="11"/>
  <c r="BF69" i="11"/>
  <c r="BF86" i="11"/>
  <c r="BF85" i="11"/>
  <c r="BJ36" i="11"/>
  <c r="BI38" i="11"/>
  <c r="BI49" i="11" s="1"/>
  <c r="BI50" i="11" s="1"/>
  <c r="BI41" i="11"/>
  <c r="BF62" i="11"/>
  <c r="BF61" i="11"/>
  <c r="BE68" i="11"/>
  <c r="BE66" i="11"/>
  <c r="BE67" i="11" s="1"/>
  <c r="BH43" i="11"/>
  <c r="BH44" i="11" s="1"/>
  <c r="BH51" i="11" s="1"/>
  <c r="BG45" i="11"/>
  <c r="BG43" i="11"/>
  <c r="BG44" i="11" s="1"/>
  <c r="BG51" i="11" s="1"/>
  <c r="BK36" i="11"/>
  <c r="BJ40" i="11"/>
  <c r="BJ37" i="11"/>
  <c r="BK40" i="11"/>
  <c r="BK37" i="11"/>
  <c r="BK39" i="11" l="1"/>
  <c r="BH57" i="11"/>
  <c r="BH73" i="11"/>
  <c r="BH48" i="11"/>
  <c r="BH81" i="11"/>
  <c r="BH65" i="11"/>
  <c r="BH58" i="11" s="1"/>
  <c r="BH59" i="11" s="1"/>
  <c r="BH47" i="11"/>
  <c r="BE85" i="11"/>
  <c r="BE86" i="11"/>
  <c r="BK43" i="11"/>
  <c r="BK44" i="11" s="1"/>
  <c r="BK51" i="11" s="1"/>
  <c r="BE70" i="11"/>
  <c r="BE69" i="11"/>
  <c r="BH68" i="11"/>
  <c r="BH66" i="11"/>
  <c r="BH67" i="11" s="1"/>
  <c r="BE78" i="11"/>
  <c r="BE77" i="11"/>
  <c r="BH76" i="11"/>
  <c r="BH74" i="11"/>
  <c r="BK42" i="11"/>
  <c r="BK45" i="11" s="1"/>
  <c r="BI42" i="11"/>
  <c r="BJ39" i="11"/>
  <c r="BJ42" i="11" s="1"/>
  <c r="BJ45" i="11" s="1"/>
  <c r="BH84" i="11"/>
  <c r="BH82" i="11"/>
  <c r="BE61" i="11"/>
  <c r="BE62" i="11"/>
  <c r="BG48" i="11"/>
  <c r="BG65" i="11"/>
  <c r="BG47" i="11"/>
  <c r="BG54" i="11"/>
  <c r="BG57" i="11"/>
  <c r="BG53" i="11"/>
  <c r="BG73" i="11"/>
  <c r="BG81" i="11"/>
  <c r="BI39" i="11"/>
  <c r="BH60" i="11" l="1"/>
  <c r="BH75" i="11"/>
  <c r="BH83" i="11"/>
  <c r="BH85" i="11" s="1"/>
  <c r="BH77" i="11"/>
  <c r="BH78" i="11"/>
  <c r="BG84" i="11"/>
  <c r="BG82" i="11"/>
  <c r="BG83" i="11" s="1"/>
  <c r="BG68" i="11"/>
  <c r="BG66" i="11"/>
  <c r="BG67" i="11" s="1"/>
  <c r="BG58" i="11"/>
  <c r="BG59" i="11" s="1"/>
  <c r="BG60" i="11"/>
  <c r="BH70" i="11"/>
  <c r="BH69" i="11"/>
  <c r="BG74" i="11"/>
  <c r="BG75" i="11" s="1"/>
  <c r="BG76" i="11"/>
  <c r="BJ43" i="11"/>
  <c r="BJ44" i="11" s="1"/>
  <c r="BJ51" i="11" s="1"/>
  <c r="BI45" i="11"/>
  <c r="BI43" i="11"/>
  <c r="BI44" i="11" s="1"/>
  <c r="BI51" i="11" s="1"/>
  <c r="BJ54" i="11"/>
  <c r="BJ53" i="11"/>
  <c r="BH61" i="11"/>
  <c r="BH62" i="11"/>
  <c r="BK53" i="11"/>
  <c r="BK54" i="11"/>
  <c r="BK48" i="11"/>
  <c r="BK65" i="11"/>
  <c r="BK47" i="11"/>
  <c r="BK73" i="11"/>
  <c r="BK57" i="11"/>
  <c r="BK81" i="11"/>
  <c r="BH86" i="11" l="1"/>
  <c r="BK68" i="11"/>
  <c r="BK66" i="11"/>
  <c r="BK67" i="11" s="1"/>
  <c r="BG62" i="11"/>
  <c r="BG61" i="11"/>
  <c r="BK76" i="11"/>
  <c r="BK74" i="11"/>
  <c r="BK75" i="11" s="1"/>
  <c r="BI53" i="11"/>
  <c r="BI54" i="11"/>
  <c r="BI47" i="11"/>
  <c r="BI57" i="11"/>
  <c r="BI48" i="11"/>
  <c r="BI73" i="11"/>
  <c r="BI81" i="11"/>
  <c r="BI65" i="11"/>
  <c r="BK82" i="11"/>
  <c r="BK83" i="11" s="1"/>
  <c r="BK84" i="11"/>
  <c r="BJ74" i="11"/>
  <c r="BJ76" i="11"/>
  <c r="BJ65" i="11"/>
  <c r="BJ81" i="11"/>
  <c r="BJ48" i="11"/>
  <c r="BG86" i="11"/>
  <c r="BG85" i="11"/>
  <c r="BG77" i="11"/>
  <c r="BG78" i="11"/>
  <c r="BG69" i="11"/>
  <c r="BG70" i="11"/>
  <c r="BJ82" i="11"/>
  <c r="BJ84" i="11"/>
  <c r="BJ47" i="11"/>
  <c r="BK58" i="11"/>
  <c r="BK59" i="11" s="1"/>
  <c r="BK60" i="11"/>
  <c r="BJ73" i="11"/>
  <c r="BJ57" i="11"/>
  <c r="BK85" i="11" l="1"/>
  <c r="BK86" i="11"/>
  <c r="BJ83" i="11"/>
  <c r="BJ85" i="11" s="1"/>
  <c r="BI66" i="11"/>
  <c r="BI67" i="11" s="1"/>
  <c r="BI68" i="11"/>
  <c r="BI76" i="11"/>
  <c r="BI74" i="11"/>
  <c r="BI75" i="11" s="1"/>
  <c r="BI78" i="11" s="1"/>
  <c r="BK77" i="11"/>
  <c r="BK78" i="11"/>
  <c r="BI82" i="11"/>
  <c r="BI83" i="11" s="1"/>
  <c r="BI84" i="11"/>
  <c r="BJ58" i="11"/>
  <c r="BJ59" i="11" s="1"/>
  <c r="BJ60" i="11"/>
  <c r="BI58" i="11"/>
  <c r="BI59" i="11" s="1"/>
  <c r="BI60" i="11"/>
  <c r="BJ66" i="11"/>
  <c r="BJ67" i="11" s="1"/>
  <c r="BJ68" i="11"/>
  <c r="BK62" i="11"/>
  <c r="BK61" i="11"/>
  <c r="BJ75" i="11"/>
  <c r="BJ78" i="11" s="1"/>
  <c r="BK70" i="11"/>
  <c r="BK69" i="11"/>
  <c r="BJ86" i="11" l="1"/>
  <c r="BI77" i="11"/>
  <c r="BJ69" i="11"/>
  <c r="BJ70" i="11"/>
  <c r="BI69" i="11"/>
  <c r="BI70" i="11"/>
  <c r="BI61" i="11"/>
  <c r="BI62" i="11"/>
  <c r="BI86" i="11"/>
  <c r="BI85" i="11"/>
  <c r="BJ77" i="11"/>
  <c r="BJ61" i="11"/>
  <c r="BJ62" i="11"/>
</calcChain>
</file>

<file path=xl/sharedStrings.xml><?xml version="1.0" encoding="utf-8"?>
<sst xmlns="http://schemas.openxmlformats.org/spreadsheetml/2006/main" count="689" uniqueCount="63">
  <si>
    <t>Year</t>
  </si>
  <si>
    <t>Month</t>
  </si>
  <si>
    <t>Day</t>
  </si>
  <si>
    <t>N</t>
  </si>
  <si>
    <t>a</t>
  </si>
  <si>
    <t>M</t>
  </si>
  <si>
    <t>r</t>
  </si>
  <si>
    <t>Inputs</t>
  </si>
  <si>
    <t>delta</t>
  </si>
  <si>
    <t>Day nr.</t>
  </si>
  <si>
    <t>A</t>
  </si>
  <si>
    <t>B</t>
  </si>
  <si>
    <t>Date</t>
  </si>
  <si>
    <t>Leap year?</t>
  </si>
  <si>
    <t>correction</t>
  </si>
  <si>
    <t>u</t>
  </si>
  <si>
    <t>d</t>
  </si>
  <si>
    <t>lambda</t>
  </si>
  <si>
    <t>JDE</t>
  </si>
  <si>
    <t>V</t>
  </si>
  <si>
    <t>J</t>
  </si>
  <si>
    <t>K</t>
  </si>
  <si>
    <t>R</t>
  </si>
  <si>
    <t>sin(a)</t>
  </si>
  <si>
    <t>d-delta/173</t>
  </si>
  <si>
    <t>w1</t>
  </si>
  <si>
    <t>w2</t>
  </si>
  <si>
    <t>Ds</t>
  </si>
  <si>
    <t>De</t>
  </si>
  <si>
    <t>G</t>
  </si>
  <si>
    <t>H</t>
  </si>
  <si>
    <t>Io</t>
  </si>
  <si>
    <t>Europa</t>
  </si>
  <si>
    <t>Ganymede</t>
  </si>
  <si>
    <t>Callisto</t>
  </si>
  <si>
    <t>u'</t>
  </si>
  <si>
    <t>X</t>
  </si>
  <si>
    <t>Y</t>
  </si>
  <si>
    <t>rel. diameter</t>
  </si>
  <si>
    <t>days (orbit)</t>
  </si>
  <si>
    <t>km (diameter)</t>
  </si>
  <si>
    <t>km (mean distance)</t>
  </si>
  <si>
    <t>Email</t>
  </si>
  <si>
    <t>Time (UT)</t>
  </si>
  <si>
    <t>Jupiter is the fifth planet from our Sun and is, by far, the largest planet in the solar system.
Jupiter is surrounded by 79 known moons, the four largest moons discovered by Galileo Galilei in 1610: Io, Europa, Ganymede and Callisto. In this spreadsheet, an algorithm for calculating the positions of the four Galilean moons of Jupiter for any given moment in time has been implemented. This method was developed by Jean Meeus and published in his book Astronomical Algorithms (Willmann-Bell, 2nd Ed., 1998).</t>
  </si>
  <si>
    <t>Jupiter</t>
  </si>
  <si>
    <t>Note: Jupiter's diameter is actually larger (142'800 km).</t>
  </si>
  <si>
    <t>All Rights Reserved:  © Astronomy Morsels.</t>
  </si>
  <si>
    <t>I'm solely responsible for the input and express no warranty.  Use at your own risk.</t>
  </si>
  <si>
    <t>Nonetheless, this spreadsheet has been carefully reviewed, and calculation results have been compared with other applications.</t>
  </si>
  <si>
    <t>Note: Planned improvement is to show whether a moon is in front a Jupiter or behind it, from an Earth's perspective.</t>
  </si>
  <si>
    <r>
      <rPr>
        <b/>
        <sz val="14"/>
        <color theme="0"/>
        <rFont val="Calibri (Body)"/>
      </rPr>
      <t>Compiled by</t>
    </r>
    <r>
      <rPr>
        <sz val="14"/>
        <color theme="0"/>
        <rFont val="Calibri (Body)"/>
      </rPr>
      <t>: Anton Viola (Astronomy Morsels).</t>
    </r>
  </si>
  <si>
    <t>31.05.2024</t>
  </si>
  <si>
    <t># steps</t>
  </si>
  <si>
    <t>Stepsize (hours)</t>
  </si>
  <si>
    <t>DtoR</t>
  </si>
  <si>
    <t>Reference Date</t>
  </si>
  <si>
    <t>Period</t>
  </si>
  <si>
    <t>hours</t>
  </si>
  <si>
    <t>days</t>
  </si>
  <si>
    <t>V1.1</t>
  </si>
  <si>
    <r>
      <rPr>
        <b/>
        <sz val="14"/>
        <color theme="0"/>
        <rFont val="Calibri (Body)"/>
      </rPr>
      <t>Latest update</t>
    </r>
    <r>
      <rPr>
        <sz val="14"/>
        <color theme="0"/>
        <rFont val="Calibri (Body)"/>
      </rPr>
      <t>: 31st May, 2024.</t>
    </r>
  </si>
  <si>
    <t>21.05.2024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</si>
</sst>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400]h:mm:ss\ AM/PM"/>
    <numFmt numFmtId="165" formatCode="0.0"/>
    <numFmt numFmtId="166" formatCode="[$]hh:mm;@" x16r2:formatCode16="[$-en-CH,1]hh:mm;@"/>
    <numFmt numFmtId="167" formatCode="#,##0.000"/>
  </numFmts>
  <fonts count="25" x14ac:knownFonts="1">
    <font>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1"/>
      <color theme="11"/>
      <name val="Calibri"/>
      <family val="2"/>
      <scheme val="minor"/>
    </font>
    <font>
      <b/>
      <u/>
      <sz val="16"/>
      <color theme="1"/>
      <name val="Calibri"/>
      <family val="2"/>
      <scheme val="minor"/>
    </font>
    <font>
      <sz val="12"/>
      <color theme="1"/>
      <name val="Calibri"/>
      <family val="2"/>
    </font>
    <font>
      <sz val="12"/>
      <color theme="0"/>
      <name val="Calibri"/>
      <family val="2"/>
    </font>
    <font>
      <sz val="12"/>
      <name val="Calibri"/>
      <family val="2"/>
      <scheme val="minor"/>
    </font>
    <font>
      <sz val="12"/>
      <color theme="6" tint="0.39997558519241921"/>
      <name val="Calibri"/>
      <family val="2"/>
      <scheme val="minor"/>
    </font>
    <font>
      <u/>
      <sz val="12"/>
      <color theme="10"/>
      <name val="Calibri"/>
      <family val="2"/>
      <scheme val="minor"/>
    </font>
    <font>
      <b/>
      <sz val="14"/>
      <color theme="1"/>
      <name val="Calibri"/>
      <family val="2"/>
      <scheme val="minor"/>
    </font>
    <font>
      <b/>
      <sz val="14"/>
      <color rgb="FFFF0000"/>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sz val="12"/>
      <color rgb="FF000000"/>
      <name val="Calibri"/>
      <family val="2"/>
      <scheme val="minor"/>
    </font>
    <font>
      <sz val="11"/>
      <color rgb="FF000000"/>
      <name val="Calibri"/>
      <family val="2"/>
      <scheme val="minor"/>
    </font>
    <font>
      <b/>
      <sz val="12"/>
      <color rgb="FF000000"/>
      <name val="Calibri"/>
      <family val="2"/>
      <scheme val="minor"/>
    </font>
    <font>
      <b/>
      <sz val="11"/>
      <color rgb="FF000000"/>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00B050"/>
        <bgColor indexed="64"/>
      </patternFill>
    </fill>
    <fill>
      <patternFill patternType="solid">
        <fgColor theme="1"/>
        <bgColor indexed="64"/>
      </patternFill>
    </fill>
    <fill>
      <patternFill patternType="solid">
        <fgColor rgb="FFFFFFFF"/>
        <bgColor rgb="FF000000"/>
      </patternFill>
    </fill>
    <fill>
      <patternFill patternType="solid">
        <fgColor rgb="FFFFC000"/>
        <bgColor rgb="FF000000"/>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s>
  <cellStyleXfs count="4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1" fillId="0" borderId="0" applyNumberFormat="0" applyFill="0" applyBorder="0" applyAlignment="0" applyProtection="0"/>
  </cellStyleXfs>
  <cellXfs count="93">
    <xf numFmtId="0" fontId="0" fillId="0" borderId="0" xfId="0"/>
    <xf numFmtId="11" fontId="0" fillId="0" borderId="0" xfId="0" applyNumberFormat="1"/>
    <xf numFmtId="164" fontId="0" fillId="0" borderId="0" xfId="0" applyNumberFormat="1"/>
    <xf numFmtId="18" fontId="0" fillId="0" borderId="0" xfId="0" applyNumberFormat="1"/>
    <xf numFmtId="0" fontId="2" fillId="0" borderId="0" xfId="0" applyFont="1"/>
    <xf numFmtId="0" fontId="3" fillId="0" borderId="0" xfId="0" applyFont="1"/>
    <xf numFmtId="0" fontId="0" fillId="0" borderId="5" xfId="0" applyBorder="1"/>
    <xf numFmtId="0" fontId="7" fillId="3" borderId="6" xfId="0" applyFont="1" applyFill="1" applyBorder="1" applyAlignment="1">
      <alignment horizontal="right"/>
    </xf>
    <xf numFmtId="0" fontId="8" fillId="4" borderId="6" xfId="0" applyFont="1" applyFill="1" applyBorder="1" applyAlignment="1">
      <alignment horizontal="right"/>
    </xf>
    <xf numFmtId="0" fontId="8" fillId="5" borderId="6" xfId="0" applyFont="1" applyFill="1" applyBorder="1" applyAlignment="1">
      <alignment horizontal="right"/>
    </xf>
    <xf numFmtId="0" fontId="0" fillId="0" borderId="1" xfId="0" applyBorder="1"/>
    <xf numFmtId="0" fontId="0" fillId="0" borderId="3" xfId="0" applyBorder="1"/>
    <xf numFmtId="0" fontId="0" fillId="0" borderId="8" xfId="0" applyBorder="1"/>
    <xf numFmtId="3" fontId="0" fillId="0" borderId="4" xfId="0" applyNumberFormat="1" applyBorder="1"/>
    <xf numFmtId="3" fontId="0" fillId="0" borderId="7" xfId="0" applyNumberFormat="1" applyBorder="1"/>
    <xf numFmtId="2" fontId="0" fillId="0" borderId="0" xfId="0" applyNumberFormat="1" applyAlignment="1">
      <alignment horizontal="center" vertical="center"/>
    </xf>
    <xf numFmtId="2" fontId="9" fillId="0" borderId="0" xfId="0" applyNumberFormat="1" applyFont="1" applyAlignment="1">
      <alignment horizontal="center" vertical="center"/>
    </xf>
    <xf numFmtId="1" fontId="10" fillId="0" borderId="0" xfId="0" applyNumberFormat="1" applyFont="1" applyAlignment="1">
      <alignment horizontal="center" vertical="center"/>
    </xf>
    <xf numFmtId="2" fontId="2" fillId="0" borderId="0" xfId="0" applyNumberFormat="1" applyFont="1" applyAlignment="1">
      <alignment horizontal="center" vertical="center"/>
    </xf>
    <xf numFmtId="164" fontId="3" fillId="0" borderId="0" xfId="0" applyNumberFormat="1" applyFont="1" applyAlignment="1">
      <alignment vertical="center"/>
    </xf>
    <xf numFmtId="0" fontId="13" fillId="0" borderId="0" xfId="0" applyFont="1"/>
    <xf numFmtId="0" fontId="0" fillId="6" borderId="10" xfId="0" applyFill="1" applyBorder="1" applyAlignment="1">
      <alignment horizontal="right"/>
    </xf>
    <xf numFmtId="167" fontId="0" fillId="6" borderId="11" xfId="0" applyNumberFormat="1" applyFill="1" applyBorder="1"/>
    <xf numFmtId="0" fontId="0" fillId="6" borderId="4" xfId="0" applyFill="1" applyBorder="1"/>
    <xf numFmtId="167" fontId="0" fillId="6" borderId="5" xfId="0" applyNumberFormat="1" applyFill="1" applyBorder="1"/>
    <xf numFmtId="0" fontId="0" fillId="6" borderId="4" xfId="0" applyFill="1" applyBorder="1" applyAlignment="1">
      <alignment horizontal="right"/>
    </xf>
    <xf numFmtId="0" fontId="0" fillId="6" borderId="5" xfId="0" applyFill="1" applyBorder="1"/>
    <xf numFmtId="0" fontId="0" fillId="6" borderId="7" xfId="0" applyFill="1" applyBorder="1" applyAlignment="1">
      <alignment horizontal="right"/>
    </xf>
    <xf numFmtId="167" fontId="0" fillId="6" borderId="8" xfId="0" applyNumberFormat="1" applyFill="1" applyBorder="1"/>
    <xf numFmtId="0" fontId="0" fillId="6" borderId="6" xfId="0" applyFill="1" applyBorder="1" applyAlignment="1">
      <alignment horizontal="right"/>
    </xf>
    <xf numFmtId="165" fontId="7" fillId="6" borderId="6" xfId="0" applyNumberFormat="1" applyFont="1" applyFill="1" applyBorder="1" applyAlignment="1">
      <alignment horizontal="right"/>
    </xf>
    <xf numFmtId="0" fontId="0" fillId="6" borderId="6" xfId="0" applyFill="1" applyBorder="1"/>
    <xf numFmtId="167" fontId="0" fillId="6" borderId="6" xfId="0" applyNumberFormat="1" applyFill="1" applyBorder="1"/>
    <xf numFmtId="0" fontId="7" fillId="2" borderId="11" xfId="0" applyFont="1" applyFill="1" applyBorder="1" applyAlignment="1">
      <alignment horizontal="right"/>
    </xf>
    <xf numFmtId="0" fontId="0" fillId="6" borderId="15" xfId="0" applyFill="1" applyBorder="1" applyAlignment="1">
      <alignment horizontal="right"/>
    </xf>
    <xf numFmtId="0" fontId="0" fillId="0" borderId="8" xfId="0" applyBorder="1" applyAlignment="1">
      <alignment horizontal="right"/>
    </xf>
    <xf numFmtId="0" fontId="0" fillId="7" borderId="6" xfId="0" applyFill="1" applyBorder="1" applyAlignment="1">
      <alignment horizontal="right"/>
    </xf>
    <xf numFmtId="0" fontId="6" fillId="0" borderId="0" xfId="0" applyFont="1" applyAlignment="1">
      <alignment horizontal="center" vertical="center"/>
    </xf>
    <xf numFmtId="0" fontId="15" fillId="9" borderId="1" xfId="41" applyFont="1" applyFill="1" applyBorder="1" applyAlignment="1">
      <alignment horizontal="left"/>
    </xf>
    <xf numFmtId="0" fontId="15" fillId="9" borderId="2" xfId="41" applyFont="1" applyFill="1" applyBorder="1" applyAlignment="1">
      <alignment horizontal="center"/>
    </xf>
    <xf numFmtId="0" fontId="15" fillId="9" borderId="2" xfId="41" applyFont="1" applyFill="1" applyBorder="1"/>
    <xf numFmtId="0" fontId="17" fillId="9" borderId="3" xfId="42" applyFont="1" applyFill="1" applyBorder="1" applyAlignment="1">
      <alignment horizontal="center"/>
    </xf>
    <xf numFmtId="0" fontId="18" fillId="9" borderId="4" xfId="42" applyFont="1" applyFill="1" applyBorder="1" applyAlignment="1">
      <alignment horizontal="left"/>
    </xf>
    <xf numFmtId="0" fontId="15" fillId="9" borderId="0" xfId="41" applyFont="1" applyFill="1" applyAlignment="1">
      <alignment horizontal="center"/>
    </xf>
    <xf numFmtId="0" fontId="15" fillId="9" borderId="0" xfId="41" applyFont="1" applyFill="1"/>
    <xf numFmtId="0" fontId="15" fillId="9" borderId="5" xfId="41" applyFont="1" applyFill="1" applyBorder="1" applyAlignment="1">
      <alignment horizontal="center"/>
    </xf>
    <xf numFmtId="0" fontId="15" fillId="9" borderId="7" xfId="42" applyFont="1" applyFill="1" applyBorder="1" applyAlignment="1">
      <alignment horizontal="left"/>
    </xf>
    <xf numFmtId="0" fontId="15" fillId="9" borderId="9" xfId="42" applyFont="1" applyFill="1" applyBorder="1" applyAlignment="1">
      <alignment horizontal="left"/>
    </xf>
    <xf numFmtId="0" fontId="15" fillId="9" borderId="9" xfId="41" applyFont="1" applyFill="1" applyBorder="1"/>
    <xf numFmtId="0" fontId="16" fillId="9" borderId="8" xfId="41" applyFont="1" applyFill="1" applyBorder="1" applyAlignment="1">
      <alignment horizontal="center"/>
    </xf>
    <xf numFmtId="0" fontId="0" fillId="0" borderId="2" xfId="0" applyBorder="1"/>
    <xf numFmtId="0" fontId="0" fillId="0" borderId="9" xfId="0" applyBorder="1"/>
    <xf numFmtId="0" fontId="21" fillId="0" borderId="6" xfId="0" applyFont="1" applyBorder="1" applyAlignment="1">
      <alignment horizontal="center" vertical="center"/>
    </xf>
    <xf numFmtId="0" fontId="21" fillId="0" borderId="15" xfId="0" applyFont="1" applyBorder="1" applyAlignment="1">
      <alignment horizontal="center" vertical="center"/>
    </xf>
    <xf numFmtId="0" fontId="2" fillId="0" borderId="6" xfId="0" applyFont="1" applyBorder="1" applyAlignment="1">
      <alignment horizontal="center" vertical="center"/>
    </xf>
    <xf numFmtId="167" fontId="0" fillId="8" borderId="6" xfId="0" applyNumberFormat="1" applyFill="1" applyBorder="1"/>
    <xf numFmtId="0" fontId="0" fillId="8" borderId="6" xfId="0" applyFill="1" applyBorder="1"/>
    <xf numFmtId="0" fontId="0" fillId="9" borderId="0" xfId="0" applyFill="1"/>
    <xf numFmtId="164" fontId="3" fillId="0" borderId="0" xfId="0" applyNumberFormat="1" applyFont="1" applyAlignment="1">
      <alignment horizontal="center" vertical="center"/>
    </xf>
    <xf numFmtId="0" fontId="1" fillId="9" borderId="0" xfId="41" applyFill="1"/>
    <xf numFmtId="49" fontId="2" fillId="2" borderId="6" xfId="0" applyNumberFormat="1" applyFont="1" applyFill="1" applyBorder="1" applyAlignment="1" applyProtection="1">
      <alignment horizontal="right" vertical="center"/>
      <protection locked="0"/>
    </xf>
    <xf numFmtId="166" fontId="2" fillId="2" borderId="6" xfId="0" applyNumberFormat="1" applyFont="1" applyFill="1" applyBorder="1" applyAlignment="1" applyProtection="1">
      <alignment horizontal="right" vertical="center"/>
      <protection locked="0"/>
    </xf>
    <xf numFmtId="1" fontId="21" fillId="10" borderId="11" xfId="0" applyNumberFormat="1" applyFont="1" applyFill="1" applyBorder="1" applyAlignment="1">
      <alignment horizontal="right" vertical="center"/>
    </xf>
    <xf numFmtId="0" fontId="21" fillId="10" borderId="8" xfId="0" applyFont="1" applyFill="1" applyBorder="1" applyAlignment="1">
      <alignment horizontal="right" vertical="center"/>
    </xf>
    <xf numFmtId="1" fontId="21" fillId="10" borderId="8" xfId="0" applyNumberFormat="1" applyFont="1" applyFill="1" applyBorder="1" applyAlignment="1">
      <alignment horizontal="right" vertical="center"/>
    </xf>
    <xf numFmtId="4" fontId="21" fillId="0" borderId="8" xfId="0" applyNumberFormat="1" applyFont="1" applyBorder="1" applyAlignment="1">
      <alignment horizontal="right" vertical="center"/>
    </xf>
    <xf numFmtId="0" fontId="2" fillId="2" borderId="0" xfId="0" applyFont="1" applyFill="1" applyAlignment="1">
      <alignment horizontal="right" vertical="center"/>
    </xf>
    <xf numFmtId="0" fontId="7" fillId="2" borderId="6" xfId="0" applyFont="1" applyFill="1" applyBorder="1" applyAlignment="1">
      <alignment horizontal="right"/>
    </xf>
    <xf numFmtId="3" fontId="0" fillId="8" borderId="6" xfId="0" applyNumberFormat="1" applyFill="1" applyBorder="1"/>
    <xf numFmtId="0" fontId="12" fillId="0" borderId="16" xfId="0" applyFont="1" applyBorder="1" applyAlignment="1">
      <alignment horizontal="center"/>
    </xf>
    <xf numFmtId="2" fontId="3" fillId="0" borderId="8" xfId="0" applyNumberFormat="1" applyFont="1" applyBorder="1"/>
    <xf numFmtId="2" fontId="23" fillId="11" borderId="6" xfId="0" applyNumberFormat="1" applyFont="1" applyFill="1" applyBorder="1" applyProtection="1">
      <protection locked="0"/>
    </xf>
    <xf numFmtId="0" fontId="21" fillId="0" borderId="6" xfId="0" applyFont="1" applyBorder="1"/>
    <xf numFmtId="0" fontId="22" fillId="0" borderId="10" xfId="0" applyFont="1" applyBorder="1" applyAlignment="1">
      <alignment horizontal="center"/>
    </xf>
    <xf numFmtId="0" fontId="24" fillId="0" borderId="10" xfId="0" applyFont="1" applyBorder="1" applyAlignment="1">
      <alignment horizontal="center"/>
    </xf>
    <xf numFmtId="0" fontId="24" fillId="0" borderId="6" xfId="0" applyFont="1" applyBorder="1" applyAlignment="1">
      <alignment horizontal="center"/>
    </xf>
    <xf numFmtId="0" fontId="22" fillId="0" borderId="6" xfId="0" applyFont="1" applyBorder="1" applyAlignment="1">
      <alignment horizontal="center"/>
    </xf>
    <xf numFmtId="2" fontId="0" fillId="0" borderId="5" xfId="0" applyNumberFormat="1" applyBorder="1"/>
    <xf numFmtId="0" fontId="14" fillId="9" borderId="0" xfId="41" applyFont="1" applyFill="1" applyAlignment="1">
      <alignment horizontal="center" vertical="center" wrapText="1"/>
    </xf>
    <xf numFmtId="0" fontId="19" fillId="9" borderId="1" xfId="42" applyFont="1" applyFill="1" applyBorder="1" applyAlignment="1">
      <alignment horizontal="center"/>
    </xf>
    <xf numFmtId="0" fontId="19" fillId="9" borderId="2" xfId="42" applyFont="1" applyFill="1" applyBorder="1" applyAlignment="1">
      <alignment horizontal="center"/>
    </xf>
    <xf numFmtId="0" fontId="19" fillId="9" borderId="12" xfId="42" applyFont="1" applyFill="1" applyBorder="1" applyAlignment="1">
      <alignment horizontal="center"/>
    </xf>
    <xf numFmtId="0" fontId="20" fillId="9" borderId="4" xfId="0" applyFont="1" applyFill="1" applyBorder="1" applyAlignment="1">
      <alignment horizontal="center"/>
    </xf>
    <xf numFmtId="0" fontId="20" fillId="9" borderId="0" xfId="0" applyFont="1" applyFill="1" applyAlignment="1">
      <alignment horizontal="center"/>
    </xf>
    <xf numFmtId="0" fontId="20" fillId="9" borderId="13" xfId="0" applyFont="1" applyFill="1" applyBorder="1" applyAlignment="1">
      <alignment horizontal="center"/>
    </xf>
    <xf numFmtId="0" fontId="20" fillId="9" borderId="7" xfId="0" applyFont="1" applyFill="1" applyBorder="1" applyAlignment="1">
      <alignment horizontal="center"/>
    </xf>
    <xf numFmtId="0" fontId="20" fillId="9" borderId="9" xfId="0" applyFont="1" applyFill="1" applyBorder="1" applyAlignment="1">
      <alignment horizontal="center"/>
    </xf>
    <xf numFmtId="0" fontId="20" fillId="9" borderId="14" xfId="0" applyFont="1" applyFill="1" applyBorder="1" applyAlignment="1">
      <alignment horizontal="center"/>
    </xf>
    <xf numFmtId="164" fontId="3" fillId="0" borderId="0" xfId="0" applyNumberFormat="1" applyFont="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165" fontId="21" fillId="0" borderId="0" xfId="0" applyNumberFormat="1" applyFont="1"/>
    <xf numFmtId="165" fontId="21" fillId="0" borderId="15" xfId="0" applyNumberFormat="1" applyFont="1" applyBorder="1"/>
  </cellXfs>
  <cellStyles count="4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2" xfId="42" xr:uid="{C380AA0A-E10B-1C43-9286-02819B081BC7}"/>
    <cellStyle name="Normal" xfId="0" builtinId="0"/>
    <cellStyle name="Normal 2" xfId="41" xr:uid="{0D0AB34C-A1A9-7D42-A14C-E95ACB658DC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Jupiter's</a:t>
            </a:r>
            <a:r>
              <a:rPr lang="en-GB" baseline="0"/>
              <a:t> Moons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scatterChart>
        <c:scatterStyle val="lineMarker"/>
        <c:varyColors val="0"/>
        <c:ser>
          <c:idx val="1"/>
          <c:order val="0"/>
          <c:tx>
            <c:v>Jupiter</c:v>
          </c:tx>
          <c:spPr>
            <a:ln w="25400" cap="rnd">
              <a:noFill/>
              <a:round/>
            </a:ln>
            <a:effectLst/>
          </c:spPr>
          <c:marker>
            <c:symbol val="circle"/>
            <c:size val="42"/>
            <c:spPr>
              <a:solidFill>
                <a:schemeClr val="bg2">
                  <a:lumMod val="75000"/>
                </a:schemeClr>
              </a:solidFill>
              <a:ln w="9525">
                <a:solidFill>
                  <a:schemeClr val="accent2"/>
                </a:solidFill>
              </a:ln>
              <a:effectLst/>
            </c:spPr>
          </c:marker>
          <c:dPt>
            <c:idx val="0"/>
            <c:marker>
              <c:symbol val="circle"/>
              <c:size val="72"/>
              <c:spPr>
                <a:solidFill>
                  <a:schemeClr val="bg2">
                    <a:lumMod val="75000"/>
                  </a:schemeClr>
                </a:solidFill>
                <a:ln w="9525">
                  <a:solidFill>
                    <a:schemeClr val="accent2"/>
                  </a:solidFill>
                </a:ln>
                <a:effectLst/>
              </c:spPr>
            </c:marker>
            <c:bubble3D val="0"/>
            <c:extLst>
              <c:ext xmlns:c16="http://schemas.microsoft.com/office/drawing/2014/chart" uri="{C3380CC4-5D6E-409C-BE32-E72D297353CC}">
                <c16:uniqueId val="{00000006-1332-7B49-95B5-F8F6B3D7E82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1"/>
              <c:pt idx="0">
                <c:v>0</c:v>
              </c:pt>
            </c:numLit>
          </c:xVal>
          <c:yVal>
            <c:numLit>
              <c:formatCode>General</c:formatCode>
              <c:ptCount val="1"/>
              <c:pt idx="0">
                <c:v>0</c:v>
              </c:pt>
            </c:numLit>
          </c:yVal>
          <c:smooth val="0"/>
          <c:extLst>
            <c:ext xmlns:c16="http://schemas.microsoft.com/office/drawing/2014/chart" uri="{C3380CC4-5D6E-409C-BE32-E72D297353CC}">
              <c16:uniqueId val="{00000005-1332-7B49-95B5-F8F6B3D7E82E}"/>
            </c:ext>
          </c:extLst>
        </c:ser>
        <c:ser>
          <c:idx val="0"/>
          <c:order val="1"/>
          <c:tx>
            <c:strRef>
              <c:f>'Jupiter Moons (date, time)'!$G$20:$J$20</c:f>
              <c:strCache>
                <c:ptCount val="4"/>
                <c:pt idx="0">
                  <c:v>Io</c:v>
                </c:pt>
                <c:pt idx="1">
                  <c:v>Europa</c:v>
                </c:pt>
                <c:pt idx="2">
                  <c:v>Ganymede</c:v>
                </c:pt>
                <c:pt idx="3">
                  <c:v>Callisto</c:v>
                </c:pt>
              </c:strCache>
            </c:strRef>
          </c:tx>
          <c:spPr>
            <a:ln w="25400" cap="rnd">
              <a:noFill/>
              <a:round/>
            </a:ln>
            <a:effectLst/>
          </c:spPr>
          <c:marker>
            <c:symbol val="circle"/>
            <c:size val="5"/>
            <c:spPr>
              <a:pattFill prst="trellis">
                <a:fgClr>
                  <a:srgbClr val="FFC000"/>
                </a:fgClr>
                <a:bgClr>
                  <a:schemeClr val="bg1"/>
                </a:bgClr>
              </a:pattFill>
              <a:ln w="9525">
                <a:solidFill>
                  <a:schemeClr val="accent1"/>
                </a:solidFill>
              </a:ln>
              <a:effectLst/>
            </c:spPr>
          </c:marker>
          <c:dPt>
            <c:idx val="0"/>
            <c:marker>
              <c:symbol val="circle"/>
              <c:size val="10"/>
              <c:spPr>
                <a:pattFill prst="trellis">
                  <a:fgClr>
                    <a:srgbClr val="FFFF00"/>
                  </a:fgClr>
                  <a:bgClr>
                    <a:schemeClr val="bg1"/>
                  </a:bgClr>
                </a:pattFill>
                <a:ln w="9525">
                  <a:solidFill>
                    <a:srgbClr val="FFFF00"/>
                  </a:solidFill>
                </a:ln>
                <a:effectLst/>
              </c:spPr>
            </c:marker>
            <c:bubble3D val="0"/>
            <c:extLst>
              <c:ext xmlns:c16="http://schemas.microsoft.com/office/drawing/2014/chart" uri="{C3380CC4-5D6E-409C-BE32-E72D297353CC}">
                <c16:uniqueId val="{00000000-738A-BD43-BBA9-3B5BA3CF6E6A}"/>
              </c:ext>
            </c:extLst>
          </c:dPt>
          <c:dPt>
            <c:idx val="1"/>
            <c:marker>
              <c:symbol val="circle"/>
              <c:size val="6"/>
              <c:spPr>
                <a:pattFill prst="trellis">
                  <a:fgClr>
                    <a:srgbClr val="FFFF00"/>
                  </a:fgClr>
                  <a:bgClr>
                    <a:schemeClr val="bg1"/>
                  </a:bgClr>
                </a:pattFill>
                <a:ln w="9525">
                  <a:solidFill>
                    <a:srgbClr val="FFFF00"/>
                  </a:solidFill>
                </a:ln>
                <a:effectLst/>
              </c:spPr>
            </c:marker>
            <c:bubble3D val="0"/>
            <c:extLst>
              <c:ext xmlns:c16="http://schemas.microsoft.com/office/drawing/2014/chart" uri="{C3380CC4-5D6E-409C-BE32-E72D297353CC}">
                <c16:uniqueId val="{00000001-738A-BD43-BBA9-3B5BA3CF6E6A}"/>
              </c:ext>
            </c:extLst>
          </c:dPt>
          <c:dPt>
            <c:idx val="2"/>
            <c:marker>
              <c:symbol val="circle"/>
              <c:size val="15"/>
              <c:spPr>
                <a:pattFill prst="trellis">
                  <a:fgClr>
                    <a:srgbClr val="FFFF00"/>
                  </a:fgClr>
                  <a:bgClr>
                    <a:schemeClr val="bg1"/>
                  </a:bgClr>
                </a:pattFill>
                <a:ln w="9525">
                  <a:solidFill>
                    <a:srgbClr val="FFFF00"/>
                  </a:solidFill>
                </a:ln>
                <a:effectLst/>
              </c:spPr>
            </c:marker>
            <c:bubble3D val="0"/>
            <c:extLst>
              <c:ext xmlns:c16="http://schemas.microsoft.com/office/drawing/2014/chart" uri="{C3380CC4-5D6E-409C-BE32-E72D297353CC}">
                <c16:uniqueId val="{00000002-738A-BD43-BBA9-3B5BA3CF6E6A}"/>
              </c:ext>
            </c:extLst>
          </c:dPt>
          <c:dPt>
            <c:idx val="3"/>
            <c:marker>
              <c:symbol val="circle"/>
              <c:size val="9"/>
              <c:spPr>
                <a:pattFill prst="trellis">
                  <a:fgClr>
                    <a:srgbClr val="FFFF00"/>
                  </a:fgClr>
                  <a:bgClr>
                    <a:schemeClr val="bg1"/>
                  </a:bgClr>
                </a:pattFill>
                <a:ln w="9525">
                  <a:solidFill>
                    <a:srgbClr val="FFFF00"/>
                  </a:solidFill>
                </a:ln>
                <a:effectLst/>
              </c:spPr>
            </c:marker>
            <c:bubble3D val="0"/>
            <c:extLst>
              <c:ext xmlns:c16="http://schemas.microsoft.com/office/drawing/2014/chart" uri="{C3380CC4-5D6E-409C-BE32-E72D297353CC}">
                <c16:uniqueId val="{00000003-738A-BD43-BBA9-3B5BA3CF6E6A}"/>
              </c:ext>
            </c:extLst>
          </c:dPt>
          <c:dLbls>
            <c:dLbl>
              <c:idx val="0"/>
              <c:layout>
                <c:manualLayout>
                  <c:x val="-6.9347332393777088E-3"/>
                  <c:y val="-4.5210988767653004E-3"/>
                </c:manualLayout>
              </c:layout>
              <c:tx>
                <c:rich>
                  <a:bodyPr rot="0" spcFirstLastPara="1" vertOverflow="ellipsis" vert="horz" wrap="square" lIns="38100" tIns="19050" rIns="38100" bIns="19050" anchor="ctr" anchorCtr="1">
                    <a:noAutofit/>
                  </a:bodyPr>
                  <a:lstStyle/>
                  <a:p>
                    <a:pPr>
                      <a:defRPr sz="900" b="0" i="0" u="none" strike="noStrike" kern="1200" baseline="0">
                        <a:solidFill>
                          <a:srgbClr val="FFC000"/>
                        </a:solidFill>
                        <a:latin typeface="+mn-lt"/>
                        <a:ea typeface="+mn-ea"/>
                        <a:cs typeface="+mn-cs"/>
                      </a:defRPr>
                    </a:pPr>
                    <a:r>
                      <a:rPr lang="en-US">
                        <a:solidFill>
                          <a:srgbClr val="FFC000"/>
                        </a:solidFill>
                      </a:rPr>
                      <a:t>Io</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rgbClr val="FFC000"/>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2.6763155926111781E-2"/>
                      <c:h val="5.4164897019908918E-2"/>
                    </c:manualLayout>
                  </c15:layout>
                  <c15:showDataLabelsRange val="0"/>
                </c:ext>
                <c:ext xmlns:c16="http://schemas.microsoft.com/office/drawing/2014/chart" uri="{C3380CC4-5D6E-409C-BE32-E72D297353CC}">
                  <c16:uniqueId val="{00000000-738A-BD43-BBA9-3B5BA3CF6E6A}"/>
                </c:ext>
              </c:extLst>
            </c:dLbl>
            <c:dLbl>
              <c:idx val="1"/>
              <c:layout>
                <c:manualLayout>
                  <c:x val="-3.8636370905104453E-2"/>
                  <c:y val="7.0079969639803674E-2"/>
                </c:manualLayout>
              </c:layout>
              <c:tx>
                <c:rich>
                  <a:bodyPr rot="0" spcFirstLastPara="1" vertOverflow="ellipsis" vert="horz" wrap="square" lIns="38100" tIns="19050" rIns="38100" bIns="19050" anchor="ctr" anchorCtr="1">
                    <a:noAutofit/>
                  </a:bodyPr>
                  <a:lstStyle/>
                  <a:p>
                    <a:pPr>
                      <a:defRPr sz="900" b="0" i="0" u="none" strike="noStrike" kern="1200" baseline="0">
                        <a:solidFill>
                          <a:srgbClr val="FFC000"/>
                        </a:solidFill>
                        <a:latin typeface="+mn-lt"/>
                        <a:ea typeface="+mn-ea"/>
                        <a:cs typeface="+mn-cs"/>
                      </a:defRPr>
                    </a:pPr>
                    <a:r>
                      <a:rPr lang="en-US">
                        <a:solidFill>
                          <a:srgbClr val="FFC000"/>
                        </a:solidFill>
                      </a:rPr>
                      <a:t>Europa</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rgbClr val="FFC000"/>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6.4656441692427499E-2"/>
                      <c:h val="0.11294149645720573"/>
                    </c:manualLayout>
                  </c15:layout>
                  <c15:showDataLabelsRange val="0"/>
                </c:ext>
                <c:ext xmlns:c16="http://schemas.microsoft.com/office/drawing/2014/chart" uri="{C3380CC4-5D6E-409C-BE32-E72D297353CC}">
                  <c16:uniqueId val="{00000001-738A-BD43-BBA9-3B5BA3CF6E6A}"/>
                </c:ext>
              </c:extLst>
            </c:dLbl>
            <c:dLbl>
              <c:idx val="2"/>
              <c:layout>
                <c:manualLayout>
                  <c:x val="-4.2692002518209288E-2"/>
                  <c:y val="-0.10185991645155361"/>
                </c:manualLayout>
              </c:layout>
              <c:tx>
                <c:rich>
                  <a:bodyPr rot="0" spcFirstLastPara="1" vertOverflow="ellipsis" vert="horz" wrap="square" lIns="38100" tIns="19050" rIns="38100" bIns="19050" anchor="ctr" anchorCtr="1">
                    <a:noAutofit/>
                  </a:bodyPr>
                  <a:lstStyle/>
                  <a:p>
                    <a:pPr>
                      <a:defRPr sz="900" b="0" i="0" u="none" strike="noStrike" kern="1200" baseline="0">
                        <a:solidFill>
                          <a:srgbClr val="FFC000"/>
                        </a:solidFill>
                        <a:latin typeface="+mn-lt"/>
                        <a:ea typeface="+mn-ea"/>
                        <a:cs typeface="+mn-cs"/>
                      </a:defRPr>
                    </a:pPr>
                    <a:r>
                      <a:rPr lang="en-US">
                        <a:solidFill>
                          <a:srgbClr val="FFC000"/>
                        </a:solidFill>
                      </a:rPr>
                      <a:t>Ganymede</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rgbClr val="FFC000"/>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5.9698138133775766E-2"/>
                      <c:h val="0.13128940489423618"/>
                    </c:manualLayout>
                  </c15:layout>
                  <c15:showDataLabelsRange val="0"/>
                </c:ext>
                <c:ext xmlns:c16="http://schemas.microsoft.com/office/drawing/2014/chart" uri="{C3380CC4-5D6E-409C-BE32-E72D297353CC}">
                  <c16:uniqueId val="{00000002-738A-BD43-BBA9-3B5BA3CF6E6A}"/>
                </c:ext>
              </c:extLst>
            </c:dLbl>
            <c:dLbl>
              <c:idx val="3"/>
              <c:layout>
                <c:manualLayout>
                  <c:x val="-3.26923138427807E-2"/>
                  <c:y val="7.0079791636776995E-2"/>
                </c:manualLayout>
              </c:layout>
              <c:tx>
                <c:rich>
                  <a:bodyPr rot="0" spcFirstLastPara="1" vertOverflow="ellipsis" vert="horz" wrap="square" lIns="38100" tIns="19050" rIns="38100" bIns="19050" anchor="ctr" anchorCtr="1">
                    <a:noAutofit/>
                  </a:bodyPr>
                  <a:lstStyle/>
                  <a:p>
                    <a:pPr>
                      <a:defRPr sz="900" b="0" i="0" u="none" strike="noStrike" kern="1200" baseline="0">
                        <a:solidFill>
                          <a:srgbClr val="FFC000"/>
                        </a:solidFill>
                        <a:latin typeface="+mn-lt"/>
                        <a:ea typeface="+mn-ea"/>
                        <a:cs typeface="+mn-cs"/>
                      </a:defRPr>
                    </a:pPr>
                    <a:r>
                      <a:rPr lang="en-US">
                        <a:solidFill>
                          <a:srgbClr val="FFC000"/>
                        </a:solidFill>
                      </a:rPr>
                      <a:t>Callisto</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rgbClr val="FFC000"/>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5.2020406057103355E-2"/>
                      <c:h val="9.4856388938037509E-2"/>
                    </c:manualLayout>
                  </c15:layout>
                  <c15:showDataLabelsRange val="0"/>
                </c:ext>
                <c:ext xmlns:c16="http://schemas.microsoft.com/office/drawing/2014/chart" uri="{C3380CC4-5D6E-409C-BE32-E72D297353CC}">
                  <c16:uniqueId val="{00000003-738A-BD43-BBA9-3B5BA3CF6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'Jupiter Moons (date, time)'!$G$26:$J$26</c:f>
              <c:numCache>
                <c:formatCode>#,##0.000</c:formatCode>
                <c:ptCount val="4"/>
                <c:pt idx="0">
                  <c:v>-5.9051244829961593</c:v>
                </c:pt>
                <c:pt idx="1">
                  <c:v>-2.5099899427844998</c:v>
                </c:pt>
                <c:pt idx="2">
                  <c:v>14.246811054765921</c:v>
                </c:pt>
                <c:pt idx="3">
                  <c:v>-20.279424293952854</c:v>
                </c:pt>
              </c:numCache>
            </c:numRef>
          </c:xVal>
          <c:yVal>
            <c:numRef>
              <c:f>'Jupiter Moons (date, time)'!$G$27:$J$27</c:f>
              <c:numCache>
                <c:formatCode>#,##0.000</c:formatCode>
                <c:ptCount val="4"/>
                <c:pt idx="0">
                  <c:v>-2.4821979360611094E-2</c:v>
                </c:pt>
                <c:pt idx="1">
                  <c:v>-0.46342749824377766</c:v>
                </c:pt>
                <c:pt idx="2">
                  <c:v>0.23514587071090542</c:v>
                </c:pt>
                <c:pt idx="3">
                  <c:v>-0.87455340106374746</c:v>
                </c:pt>
              </c:numCache>
            </c:numRef>
          </c:yVal>
          <c:smooth val="0"/>
          <c:extLst>
            <c:ext xmlns:c16="http://schemas.microsoft.com/office/drawing/2014/chart" uri="{C3380CC4-5D6E-409C-BE32-E72D297353CC}">
              <c16:uniqueId val="{00000004-738A-BD43-BBA9-3B5BA3CF6E6A}"/>
            </c:ext>
          </c:extLst>
        </c:ser>
        <c:dLbls>
          <c:showLegendKey val="0"/>
          <c:showVal val="0"/>
          <c:showCatName val="0"/>
          <c:showSerName val="0"/>
          <c:showPercent val="0"/>
          <c:showBubbleSize val="0"/>
        </c:dLbls>
        <c:axId val="663094080"/>
        <c:axId val="631174208"/>
      </c:scatterChart>
      <c:valAx>
        <c:axId val="663094080"/>
        <c:scaling>
          <c:orientation val="minMax"/>
          <c:max val="30"/>
          <c:min val="-3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631174208"/>
        <c:crosses val="autoZero"/>
        <c:crossBetween val="midCat"/>
      </c:valAx>
      <c:valAx>
        <c:axId val="631174208"/>
        <c:scaling>
          <c:orientation val="minMax"/>
          <c:max val="2"/>
          <c:min val="-2"/>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663094080"/>
        <c:crosses val="autoZero"/>
        <c:crossBetween val="midCat"/>
        <c:majorUnit val="1"/>
      </c:valAx>
      <c:spPr>
        <a:solidFill>
          <a:schemeClr val="tx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Orbits of Jupiter's Moons (X, 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scatterChart>
        <c:scatterStyle val="smoothMarker"/>
        <c:varyColors val="0"/>
        <c:ser>
          <c:idx val="0"/>
          <c:order val="0"/>
          <c:tx>
            <c:v>Io</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'Jupiter Moons (orbits - 1)'!$C$61:$BK$61</c:f>
              <c:numCache>
                <c:formatCode>#,##0.000</c:formatCode>
                <c:ptCount val="61"/>
                <c:pt idx="0">
                  <c:v>5.3630749059076539</c:v>
                </c:pt>
                <c:pt idx="1">
                  <c:v>5.1682803494527336</c:v>
                </c:pt>
                <c:pt idx="2">
                  <c:v>4.9451229646134678</c:v>
                </c:pt>
                <c:pt idx="3">
                  <c:v>4.6948505241250258</c:v>
                </c:pt>
                <c:pt idx="4">
                  <c:v>4.4188579159342867</c:v>
                </c:pt>
                <c:pt idx="5">
                  <c:v>4.1186788921665896</c:v>
                </c:pt>
                <c:pt idx="6">
                  <c:v>3.795977083465838</c:v>
                </c:pt>
                <c:pt idx="7">
                  <c:v>3.4525364146828452</c:v>
                </c:pt>
                <c:pt idx="8">
                  <c:v>3.090250864430844</c:v>
                </c:pt>
                <c:pt idx="9">
                  <c:v>2.7111136845982826</c:v>
                </c:pt>
                <c:pt idx="10">
                  <c:v>2.3172062323748248</c:v>
                </c:pt>
                <c:pt idx="11">
                  <c:v>1.9106863349314267</c:v>
                </c:pt>
                <c:pt idx="12">
                  <c:v>1.4937763228354584</c:v>
                </c:pt>
                <c:pt idx="13">
                  <c:v>1.0687508888864179</c:v>
                </c:pt>
                <c:pt idx="14">
                  <c:v>0.63792467670674879</c:v>
                </c:pt>
                <c:pt idx="15">
                  <c:v>0.20363974342494853</c:v>
                </c:pt>
                <c:pt idx="16">
                  <c:v>-0.23174694740625754</c:v>
                </c:pt>
                <c:pt idx="17">
                  <c:v>-0.66587611256686952</c:v>
                </c:pt>
                <c:pt idx="18">
                  <c:v>-1.0963986687062124</c:v>
                </c:pt>
                <c:pt idx="19">
                  <c:v>-1.5209880357801453</c:v>
                </c:pt>
                <c:pt idx="20">
                  <c:v>-1.9373523433848812</c:v>
                </c:pt>
                <c:pt idx="21">
                  <c:v>-2.3432463946128292</c:v>
                </c:pt>
                <c:pt idx="22">
                  <c:v>-2.7364832539934492</c:v>
                </c:pt>
                <c:pt idx="23">
                  <c:v>-3.1149455770286925</c:v>
                </c:pt>
                <c:pt idx="24">
                  <c:v>-3.4765965448958966</c:v>
                </c:pt>
                <c:pt idx="25">
                  <c:v>-3.8194902876896468</c:v>
                </c:pt>
                <c:pt idx="26">
                  <c:v>-4.1417819070998583</c:v>
                </c:pt>
                <c:pt idx="27">
                  <c:v>-4.4417369716911939</c:v>
                </c:pt>
                <c:pt idx="28">
                  <c:v>-4.7177403908905688</c:v>
                </c:pt>
                <c:pt idx="29">
                  <c:v>-4.9683047610890014</c:v>
                </c:pt>
                <c:pt idx="30">
                  <c:v>-5.1920780728724196</c:v>
                </c:pt>
                <c:pt idx="31">
                  <c:v>-5.3878507077276714</c:v>
                </c:pt>
                <c:pt idx="32">
                  <c:v>-5.5545617951626438</c:v>
                </c:pt>
                <c:pt idx="33">
                  <c:v>-5.6913048371989126</c:v>
                </c:pt>
                <c:pt idx="34">
                  <c:v>-5.7973325533271582</c:v>
                </c:pt>
                <c:pt idx="35">
                  <c:v>-5.8720609891572915</c:v>
                </c:pt>
                <c:pt idx="36">
                  <c:v>-5.9150728166744502</c:v>
                </c:pt>
                <c:pt idx="37">
                  <c:v>-5.92611980632143</c:v>
                </c:pt>
                <c:pt idx="38">
                  <c:v>-5.9051244829961593</c:v>
                </c:pt>
                <c:pt idx="39">
                  <c:v>-5.852180919479081</c:v>
                </c:pt>
                <c:pt idx="40">
                  <c:v>-5.767554675048987</c:v>
                </c:pt>
                <c:pt idx="41">
                  <c:v>-5.651681861208826</c:v>
                </c:pt>
                <c:pt idx="42">
                  <c:v>-5.5051673168737931</c:v>
                </c:pt>
                <c:pt idx="43">
                  <c:v>-5.3287819294686898</c:v>
                </c:pt>
                <c:pt idx="44">
                  <c:v>-5.1234590567868175</c:v>
                </c:pt>
                <c:pt idx="45">
                  <c:v>-4.8902900633373445</c:v>
                </c:pt>
                <c:pt idx="46">
                  <c:v>-4.6305190375128307</c:v>
                </c:pt>
                <c:pt idx="47">
                  <c:v>-4.3455366215744693</c:v>
                </c:pt>
                <c:pt idx="48">
                  <c:v>-4.0368730021693766</c:v>
                </c:pt>
                <c:pt idx="49">
                  <c:v>-3.7061901566362838</c:v>
                </c:pt>
                <c:pt idx="50">
                  <c:v>-3.3552732705009949</c:v>
                </c:pt>
                <c:pt idx="51">
                  <c:v>-2.9860214081490062</c:v>
                </c:pt>
                <c:pt idx="52">
                  <c:v>-2.6004375589465116</c:v>
                </c:pt>
                <c:pt idx="53">
                  <c:v>-2.2006179641460397</c:v>
                </c:pt>
                <c:pt idx="54">
                  <c:v>-1.788740838505795</c:v>
                </c:pt>
                <c:pt idx="55">
                  <c:v>-1.3670546324940274</c:v>
                </c:pt>
                <c:pt idx="56">
                  <c:v>-0.93786573591135725</c:v>
                </c:pt>
                <c:pt idx="57">
                  <c:v>-0.50352576514111569</c:v>
                </c:pt>
                <c:pt idx="58">
                  <c:v>-6.6418596415756773E-2</c:v>
                </c:pt>
                <c:pt idx="59">
                  <c:v>0.371052952815485</c:v>
                </c:pt>
                <c:pt idx="60">
                  <c:v>0.80648063102026535</c:v>
                </c:pt>
              </c:numCache>
            </c:numRef>
          </c:xVal>
          <c:yVal>
            <c:numRef>
              <c:f>'Jupiter Moons (orbits - 1)'!$C$62:$BK$62</c:f>
              <c:numCache>
                <c:formatCode>#,##0.000</c:formatCode>
                <c:ptCount val="61"/>
                <c:pt idx="0">
                  <c:v>0.12480161665357105</c:v>
                </c:pt>
                <c:pt idx="1">
                  <c:v>0.14475780628424983</c:v>
                </c:pt>
                <c:pt idx="2">
                  <c:v>0.16391961942853805</c:v>
                </c:pt>
                <c:pt idx="3">
                  <c:v>0.18218265568379183</c:v>
                </c:pt>
                <c:pt idx="4">
                  <c:v>0.19944763908990748</c:v>
                </c:pt>
                <c:pt idx="5">
                  <c:v>0.21562095205402004</c:v>
                </c:pt>
                <c:pt idx="6">
                  <c:v>0.23061513342066081</c:v>
                </c:pt>
                <c:pt idx="7">
                  <c:v>0.24434933547709853</c:v>
                </c:pt>
                <c:pt idx="8">
                  <c:v>0.2567497443628699</c:v>
                </c:pt>
                <c:pt idx="9">
                  <c:v>0.26774995819438019</c:v>
                </c:pt>
                <c:pt idx="10">
                  <c:v>0.27729131949407393</c:v>
                </c:pt>
                <c:pt idx="11">
                  <c:v>0.28532320580323844</c:v>
                </c:pt>
                <c:pt idx="12">
                  <c:v>0.29180327428441072</c:v>
                </c:pt>
                <c:pt idx="13">
                  <c:v>0.29669765883412635</c:v>
                </c:pt>
                <c:pt idx="14">
                  <c:v>0.29998112257570819</c:v>
                </c:pt>
                <c:pt idx="15">
                  <c:v>0.30163716322410955</c:v>
                </c:pt>
                <c:pt idx="16">
                  <c:v>0.30165807159335367</c:v>
                </c:pt>
                <c:pt idx="17">
                  <c:v>0.30004494493359213</c:v>
                </c:pt>
                <c:pt idx="18">
                  <c:v>0.29680765418407801</c:v>
                </c:pt>
                <c:pt idx="19">
                  <c:v>0.29196476704467145</c:v>
                </c:pt>
                <c:pt idx="20">
                  <c:v>0.28554342714721365</c:v>
                </c:pt>
                <c:pt idx="21">
                  <c:v>0.27757918992843555</c:v>
                </c:pt>
                <c:pt idx="22">
                  <c:v>0.26811581852945116</c:v>
                </c:pt>
                <c:pt idx="23">
                  <c:v>0.25720503849998827</c:v>
                </c:pt>
                <c:pt idx="24">
                  <c:v>0.24490625328719925</c:v>
                </c:pt>
                <c:pt idx="25">
                  <c:v>0.2312862250651696</c:v>
                </c:pt>
                <c:pt idx="26">
                  <c:v>0.21641871814237484</c:v>
                </c:pt>
                <c:pt idx="27">
                  <c:v>0.2003841082489673</c:v>
                </c:pt>
                <c:pt idx="28">
                  <c:v>0.18326896319012714</c:v>
                </c:pt>
                <c:pt idx="29">
                  <c:v>0.16516559078843535</c:v>
                </c:pt>
                <c:pt idx="30">
                  <c:v>0.14617155852838618</c:v>
                </c:pt>
                <c:pt idx="31">
                  <c:v>0.12638919119589748</c:v>
                </c:pt>
                <c:pt idx="32">
                  <c:v>0.10592504132644906</c:v>
                </c:pt>
                <c:pt idx="33">
                  <c:v>8.4889337900239836E-2</c:v>
                </c:pt>
                <c:pt idx="34">
                  <c:v>6.3395420170044681E-2</c:v>
                </c:pt>
                <c:pt idx="35">
                  <c:v>4.1559150662316711E-2</c:v>
                </c:pt>
                <c:pt idx="36">
                  <c:v>1.9498313773400361E-2</c:v>
                </c:pt>
                <c:pt idx="37">
                  <c:v>-2.6679928935168244E-3</c:v>
                </c:pt>
                <c:pt idx="38">
                  <c:v>-2.4819980613886017E-2</c:v>
                </c:pt>
                <c:pt idx="39">
                  <c:v>-4.6837797967873379E-2</c:v>
                </c:pt>
                <c:pt idx="40">
                  <c:v>-6.8602158253306914E-2</c:v>
                </c:pt>
                <c:pt idx="41">
                  <c:v>-8.9994971961039186E-2</c:v>
                </c:pt>
                <c:pt idx="42">
                  <c:v>-0.11089997666920465</c:v>
                </c:pt>
                <c:pt idx="43">
                  <c:v>-0.13120335716668</c:v>
                </c:pt>
                <c:pt idx="44">
                  <c:v>-0.1507943612510034</c:v>
                </c:pt>
                <c:pt idx="45">
                  <c:v>-0.16956590343273531</c:v>
                </c:pt>
                <c:pt idx="46">
                  <c:v>-0.18741514965739917</c:v>
                </c:pt>
                <c:pt idx="47">
                  <c:v>-0.20424408768307456</c:v>
                </c:pt>
                <c:pt idx="48">
                  <c:v>-0.21996007544368296</c:v>
                </c:pt>
                <c:pt idx="49">
                  <c:v>-0.23447636123549243</c:v>
                </c:pt>
                <c:pt idx="50">
                  <c:v>-0.24771257928697196</c:v>
                </c:pt>
                <c:pt idx="51">
                  <c:v>-0.25959521357528736</c:v>
                </c:pt>
                <c:pt idx="52">
                  <c:v>-0.27005802478498647</c:v>
                </c:pt>
                <c:pt idx="53">
                  <c:v>-0.27904244279490131</c:v>
                </c:pt>
                <c:pt idx="54">
                  <c:v>-0.28649791854226647</c:v>
                </c:pt>
                <c:pt idx="55">
                  <c:v>-0.29238223155153281</c:v>
                </c:pt>
                <c:pt idx="56">
                  <c:v>-0.29666175435209546</c:v>
                </c:pt>
                <c:pt idx="57">
                  <c:v>-0.29931166902798068</c:v>
                </c:pt>
                <c:pt idx="58">
                  <c:v>-0.30031613392463036</c:v>
                </c:pt>
                <c:pt idx="59">
                  <c:v>-0.29966840062937539</c:v>
                </c:pt>
                <c:pt idx="60">
                  <c:v>-0.29737087824773129</c:v>
                </c:pt>
              </c:numCache>
            </c:numRef>
          </c:yVal>
          <c:smooth val="1"/>
          <c:extLst>
            <c:ext xmlns:c16="http://schemas.microsoft.com/office/drawing/2014/chart" uri="{C3380CC4-5D6E-409C-BE32-E72D297353CC}">
              <c16:uniqueId val="{00000000-46EF-F446-A83F-A447CCA0E40E}"/>
            </c:ext>
          </c:extLst>
        </c:ser>
        <c:ser>
          <c:idx val="1"/>
          <c:order val="1"/>
          <c:tx>
            <c:v>Europa</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'Jupiter Moons (orbits - 1)'!$C$69:$BK$69</c:f>
              <c:numCache>
                <c:formatCode>#,##0.000</c:formatCode>
                <c:ptCount val="61"/>
                <c:pt idx="0">
                  <c:v>-9.2729129652553848</c:v>
                </c:pt>
                <c:pt idx="1">
                  <c:v>-9.3042800036507316</c:v>
                </c:pt>
                <c:pt idx="2">
                  <c:v>-9.3227665346288067</c:v>
                </c:pt>
                <c:pt idx="3">
                  <c:v>-9.3283542459959143</c:v>
                </c:pt>
                <c:pt idx="4">
                  <c:v>-9.3210430847452432</c:v>
                </c:pt>
                <c:pt idx="5">
                  <c:v>-9.3008512189674359</c:v>
                </c:pt>
                <c:pt idx="6">
                  <c:v>-9.267814965686263</c:v>
                </c:pt>
                <c:pt idx="7">
                  <c:v>-9.2219886955300581</c:v>
                </c:pt>
                <c:pt idx="8">
                  <c:v>-9.1634447064708926</c:v>
                </c:pt>
                <c:pt idx="9">
                  <c:v>-9.0922730647296195</c:v>
                </c:pt>
                <c:pt idx="10">
                  <c:v>-9.0085814316051795</c:v>
                </c:pt>
                <c:pt idx="11">
                  <c:v>-8.9124948531296564</c:v>
                </c:pt>
                <c:pt idx="12">
                  <c:v>-8.8041555187619256</c:v>
                </c:pt>
                <c:pt idx="13">
                  <c:v>-8.6837225153295829</c:v>
                </c:pt>
                <c:pt idx="14">
                  <c:v>-8.5513715381980777</c:v>
                </c:pt>
                <c:pt idx="15">
                  <c:v>-8.4072945738836378</c:v>
                </c:pt>
                <c:pt idx="16">
                  <c:v>-8.2516995872531229</c:v>
                </c:pt>
                <c:pt idx="17">
                  <c:v>-8.0848101611956835</c:v>
                </c:pt>
                <c:pt idx="18">
                  <c:v>-7.9068651103022249</c:v>
                </c:pt>
                <c:pt idx="19">
                  <c:v>-7.7181181086517165</c:v>
                </c:pt>
                <c:pt idx="20">
                  <c:v>-7.5188372659419445</c:v>
                </c:pt>
                <c:pt idx="21">
                  <c:v>-7.3093046802206034</c:v>
                </c:pt>
                <c:pt idx="22">
                  <c:v>-7.0898160146101645</c:v>
                </c:pt>
                <c:pt idx="23">
                  <c:v>-6.8606800180961187</c:v>
                </c:pt>
                <c:pt idx="24">
                  <c:v>-6.6222180266391533</c:v>
                </c:pt>
                <c:pt idx="25">
                  <c:v>-6.374763497028578</c:v>
                </c:pt>
                <c:pt idx="26">
                  <c:v>-6.1186614815242217</c:v>
                </c:pt>
                <c:pt idx="27">
                  <c:v>-5.8542680866866679</c:v>
                </c:pt>
                <c:pt idx="28">
                  <c:v>-5.5819499728738027</c:v>
                </c:pt>
                <c:pt idx="29">
                  <c:v>-5.3020837924887489</c:v>
                </c:pt>
                <c:pt idx="30">
                  <c:v>-5.0150556153809713</c:v>
                </c:pt>
                <c:pt idx="31">
                  <c:v>-4.7212604029375651</c:v>
                </c:pt>
                <c:pt idx="32">
                  <c:v>-4.4211014190764937</c:v>
                </c:pt>
                <c:pt idx="33">
                  <c:v>-4.1149896316908414</c:v>
                </c:pt>
                <c:pt idx="34">
                  <c:v>-3.8033431695786266</c:v>
                </c:pt>
                <c:pt idx="35">
                  <c:v>-3.4865867151203838</c:v>
                </c:pt>
                <c:pt idx="36">
                  <c:v>-3.1651508906410051</c:v>
                </c:pt>
                <c:pt idx="37">
                  <c:v>-2.8394717063220418</c:v>
                </c:pt>
                <c:pt idx="38">
                  <c:v>-2.5099899427844998</c:v>
                </c:pt>
                <c:pt idx="39">
                  <c:v>-2.1771505308806791</c:v>
                </c:pt>
                <c:pt idx="40">
                  <c:v>-1.8414019977228957</c:v>
                </c:pt>
                <c:pt idx="41">
                  <c:v>-1.5031958472262197</c:v>
                </c:pt>
                <c:pt idx="42">
                  <c:v>-1.1629859408230676</c:v>
                </c:pt>
                <c:pt idx="43">
                  <c:v>-0.82122794815665701</c:v>
                </c:pt>
                <c:pt idx="44">
                  <c:v>-0.47837873287208893</c:v>
                </c:pt>
                <c:pt idx="45">
                  <c:v>-0.13489574069163757</c:v>
                </c:pt>
                <c:pt idx="46">
                  <c:v>0.2087635390028163</c:v>
                </c:pt>
                <c:pt idx="47">
                  <c:v>0.55214217640047558</c:v>
                </c:pt>
                <c:pt idx="48">
                  <c:v>0.89478439909422935</c:v>
                </c:pt>
                <c:pt idx="49">
                  <c:v>1.2362361155246924</c:v>
                </c:pt>
                <c:pt idx="50">
                  <c:v>1.5760455011982406</c:v>
                </c:pt>
                <c:pt idx="51">
                  <c:v>1.9137635777531914</c:v>
                </c:pt>
                <c:pt idx="52">
                  <c:v>2.2489447168384844</c:v>
                </c:pt>
                <c:pt idx="53">
                  <c:v>2.5811472050444588</c:v>
                </c:pt>
                <c:pt idx="54">
                  <c:v>2.9099337997109993</c:v>
                </c:pt>
                <c:pt idx="55">
                  <c:v>3.2348722100438083</c:v>
                </c:pt>
                <c:pt idx="56">
                  <c:v>3.555535636776701</c:v>
                </c:pt>
                <c:pt idx="57">
                  <c:v>3.8715033010757218</c:v>
                </c:pt>
                <c:pt idx="58">
                  <c:v>4.1823609002687414</c:v>
                </c:pt>
                <c:pt idx="59">
                  <c:v>4.4877011189214588</c:v>
                </c:pt>
                <c:pt idx="60">
                  <c:v>4.7871241279948871</c:v>
                </c:pt>
              </c:numCache>
            </c:numRef>
          </c:xVal>
          <c:yVal>
            <c:numRef>
              <c:f>'Jupiter Moons (orbits - 1)'!$C$70:$BK$70</c:f>
              <c:numCache>
                <c:formatCode>#,##0.000</c:formatCode>
                <c:ptCount val="61"/>
                <c:pt idx="0">
                  <c:v>4.9289915355372124E-2</c:v>
                </c:pt>
                <c:pt idx="1">
                  <c:v>3.1605633193935619E-2</c:v>
                </c:pt>
                <c:pt idx="2">
                  <c:v>1.3877436217923067E-2</c:v>
                </c:pt>
                <c:pt idx="3">
                  <c:v>-3.8701280046391177E-3</c:v>
                </c:pt>
                <c:pt idx="4">
                  <c:v>-2.1612511109068384E-2</c:v>
                </c:pt>
                <c:pt idx="5">
                  <c:v>-3.9325201319030008E-2</c:v>
                </c:pt>
                <c:pt idx="6">
                  <c:v>-5.6983760630831728E-2</c:v>
                </c:pt>
                <c:pt idx="7">
                  <c:v>-7.4563858140465247E-2</c:v>
                </c:pt>
                <c:pt idx="8">
                  <c:v>-9.2041306621733474E-2</c:v>
                </c:pt>
                <c:pt idx="9">
                  <c:v>-0.10939209866869853</c:v>
                </c:pt>
                <c:pt idx="10">
                  <c:v>-0.12659243886396992</c:v>
                </c:pt>
                <c:pt idx="11">
                  <c:v>-0.14361877897446465</c:v>
                </c:pt>
                <c:pt idx="12">
                  <c:v>-0.16044785250051763</c:v>
                </c:pt>
                <c:pt idx="13">
                  <c:v>-0.1770567051956787</c:v>
                </c:pt>
                <c:pt idx="14">
                  <c:v>-0.19342272836134849</c:v>
                </c:pt>
                <c:pt idx="15">
                  <c:v>-0.20952369130507834</c:v>
                </c:pt>
                <c:pt idx="16">
                  <c:v>-0.22533776978086195</c:v>
                </c:pt>
                <c:pt idx="17">
                  <c:v>-0.24084357691090558</c:v>
                </c:pt>
                <c:pt idx="18">
                  <c:v>-0.25602019313500574</c:v>
                </c:pt>
                <c:pt idx="19">
                  <c:v>-0.27084719218367814</c:v>
                </c:pt>
                <c:pt idx="20">
                  <c:v>-0.28530466923806669</c:v>
                </c:pt>
                <c:pt idx="21">
                  <c:v>-0.29937326801765007</c:v>
                </c:pt>
                <c:pt idx="22">
                  <c:v>-0.31303420395816089</c:v>
                </c:pt>
                <c:pt idx="23">
                  <c:v>-0.32626928932682431</c:v>
                </c:pt>
                <c:pt idx="24">
                  <c:v>-0.33906095711851497</c:v>
                </c:pt>
                <c:pt idx="25">
                  <c:v>-0.35139228123704186</c:v>
                </c:pt>
                <c:pt idx="26">
                  <c:v>-0.36324699830941987</c:v>
                </c:pt>
                <c:pt idx="27">
                  <c:v>-0.37460952817808607</c:v>
                </c:pt>
                <c:pt idx="28">
                  <c:v>-0.38546499093483055</c:v>
                </c:pt>
                <c:pt idx="29">
                  <c:v>-0.39579922524708033</c:v>
                </c:pt>
                <c:pt idx="30">
                  <c:v>-0.40559880533293463</c:v>
                </c:pt>
                <c:pt idx="31">
                  <c:v>-0.41485105474437117</c:v>
                </c:pt>
                <c:pt idx="32">
                  <c:v>-0.42354406112100745</c:v>
                </c:pt>
                <c:pt idx="33">
                  <c:v>-0.43166668956780613</c:v>
                </c:pt>
                <c:pt idx="34">
                  <c:v>-0.43920859317293892</c:v>
                </c:pt>
                <c:pt idx="35">
                  <c:v>-0.44616022416554152</c:v>
                </c:pt>
                <c:pt idx="36">
                  <c:v>-0.4525128436926828</c:v>
                </c:pt>
                <c:pt idx="37">
                  <c:v>-0.45825852910310705</c:v>
                </c:pt>
                <c:pt idx="38">
                  <c:v>-0.46339018155033557</c:v>
                </c:pt>
                <c:pt idx="39">
                  <c:v>-0.46790153222043601</c:v>
                </c:pt>
                <c:pt idx="40">
                  <c:v>-0.4717871464724499</c:v>
                </c:pt>
                <c:pt idx="41">
                  <c:v>-0.47504242796763263</c:v>
                </c:pt>
                <c:pt idx="42">
                  <c:v>-0.47766362145607205</c:v>
                </c:pt>
                <c:pt idx="43">
                  <c:v>-0.47964781390009409</c:v>
                </c:pt>
                <c:pt idx="44">
                  <c:v>-0.48099293525669712</c:v>
                </c:pt>
                <c:pt idx="45">
                  <c:v>-0.48169775796752867</c:v>
                </c:pt>
                <c:pt idx="46">
                  <c:v>-0.48176189522023438</c:v>
                </c:pt>
                <c:pt idx="47">
                  <c:v>-0.48118579854639387</c:v>
                </c:pt>
                <c:pt idx="48">
                  <c:v>-0.47997075418134799</c:v>
                </c:pt>
                <c:pt idx="49">
                  <c:v>-0.47811887864504654</c:v>
                </c:pt>
                <c:pt idx="50">
                  <c:v>-0.47563311333296127</c:v>
                </c:pt>
                <c:pt idx="51">
                  <c:v>-0.47251721793537543</c:v>
                </c:pt>
                <c:pt idx="52">
                  <c:v>-0.46877576352474321</c:v>
                </c:pt>
                <c:pt idx="53">
                  <c:v>-0.46441412433194862</c:v>
                </c:pt>
                <c:pt idx="54">
                  <c:v>-0.4594384684213248</c:v>
                </c:pt>
                <c:pt idx="55">
                  <c:v>-0.45385574847349003</c:v>
                </c:pt>
                <c:pt idx="56">
                  <c:v>-0.4476736909417165</c:v>
                </c:pt>
                <c:pt idx="57">
                  <c:v>-0.44090078418009199</c:v>
                </c:pt>
                <c:pt idx="58">
                  <c:v>-0.4335462671044234</c:v>
                </c:pt>
                <c:pt idx="59">
                  <c:v>-0.42562011592157584</c:v>
                </c:pt>
                <c:pt idx="60">
                  <c:v>-0.41713302989705148</c:v>
                </c:pt>
              </c:numCache>
            </c:numRef>
          </c:yVal>
          <c:smooth val="1"/>
          <c:extLst>
            <c:ext xmlns:c16="http://schemas.microsoft.com/office/drawing/2014/chart" uri="{C3380CC4-5D6E-409C-BE32-E72D297353CC}">
              <c16:uniqueId val="{00000002-46EF-F446-A83F-A447CCA0E40E}"/>
            </c:ext>
          </c:extLst>
        </c:ser>
        <c:ser>
          <c:idx val="2"/>
          <c:order val="2"/>
          <c:tx>
            <c:v>Ganymede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'Jupiter Moons (orbits - 1)'!$C$77:$BK$77</c:f>
              <c:numCache>
                <c:formatCode>#,##0.000</c:formatCode>
                <c:ptCount val="61"/>
                <c:pt idx="0">
                  <c:v>13.898623505056987</c:v>
                </c:pt>
                <c:pt idx="1">
                  <c:v>13.997893830802663</c:v>
                </c:pt>
                <c:pt idx="2">
                  <c:v>14.092501881372181</c:v>
                </c:pt>
                <c:pt idx="3">
                  <c:v>14.182416135852163</c:v>
                </c:pt>
                <c:pt idx="4">
                  <c:v>14.267606636975273</c:v>
                </c:pt>
                <c:pt idx="5">
                  <c:v>14.348045008044718</c:v>
                </c:pt>
                <c:pt idx="6">
                  <c:v>14.423704467393744</c:v>
                </c:pt>
                <c:pt idx="7">
                  <c:v>14.494559826649148</c:v>
                </c:pt>
                <c:pt idx="8">
                  <c:v>14.560587505082317</c:v>
                </c:pt>
                <c:pt idx="9">
                  <c:v>14.621765541487415</c:v>
                </c:pt>
                <c:pt idx="10">
                  <c:v>14.678073592677741</c:v>
                </c:pt>
                <c:pt idx="11">
                  <c:v>14.729492945240649</c:v>
                </c:pt>
                <c:pt idx="12">
                  <c:v>14.77600652475169</c:v>
                </c:pt>
                <c:pt idx="13">
                  <c:v>14.817598894551709</c:v>
                </c:pt>
                <c:pt idx="14">
                  <c:v>14.8542562648451</c:v>
                </c:pt>
                <c:pt idx="15">
                  <c:v>14.885966499210578</c:v>
                </c:pt>
                <c:pt idx="16">
                  <c:v>14.912719113699413</c:v>
                </c:pt>
                <c:pt idx="17">
                  <c:v>14.934505283216279</c:v>
                </c:pt>
                <c:pt idx="18">
                  <c:v>14.951317845343342</c:v>
                </c:pt>
                <c:pt idx="19">
                  <c:v>14.963151299713516</c:v>
                </c:pt>
                <c:pt idx="20">
                  <c:v>14.970001811692061</c:v>
                </c:pt>
                <c:pt idx="21">
                  <c:v>14.971867213489134</c:v>
                </c:pt>
                <c:pt idx="22">
                  <c:v>14.968747003819397</c:v>
                </c:pt>
                <c:pt idx="23">
                  <c:v>14.960642348871154</c:v>
                </c:pt>
                <c:pt idx="24">
                  <c:v>14.947556080700648</c:v>
                </c:pt>
                <c:pt idx="25">
                  <c:v>14.92949269718693</c:v>
                </c:pt>
                <c:pt idx="26">
                  <c:v>14.90645836027903</c:v>
                </c:pt>
                <c:pt idx="27">
                  <c:v>14.878460891692599</c:v>
                </c:pt>
                <c:pt idx="28">
                  <c:v>14.845509773145247</c:v>
                </c:pt>
                <c:pt idx="29">
                  <c:v>14.807616141912487</c:v>
                </c:pt>
                <c:pt idx="30">
                  <c:v>14.76479278381945</c:v>
                </c:pt>
                <c:pt idx="31">
                  <c:v>14.71705413376794</c:v>
                </c:pt>
                <c:pt idx="32">
                  <c:v>14.664416268624406</c:v>
                </c:pt>
                <c:pt idx="33">
                  <c:v>14.606896897508603</c:v>
                </c:pt>
                <c:pt idx="34">
                  <c:v>14.544515362654176</c:v>
                </c:pt>
                <c:pt idx="35">
                  <c:v>14.477292629612217</c:v>
                </c:pt>
                <c:pt idx="36">
                  <c:v>14.405251274893489</c:v>
                </c:pt>
                <c:pt idx="37">
                  <c:v>14.328415487162367</c:v>
                </c:pt>
                <c:pt idx="38">
                  <c:v>14.246811054765921</c:v>
                </c:pt>
                <c:pt idx="39">
                  <c:v>14.160465350813507</c:v>
                </c:pt>
                <c:pt idx="40">
                  <c:v>14.069407334666517</c:v>
                </c:pt>
                <c:pt idx="41">
                  <c:v>13.973667536854734</c:v>
                </c:pt>
                <c:pt idx="42">
                  <c:v>13.873278041657024</c:v>
                </c:pt>
                <c:pt idx="43">
                  <c:v>13.768272488811462</c:v>
                </c:pt>
                <c:pt idx="44">
                  <c:v>13.658686056001534</c:v>
                </c:pt>
                <c:pt idx="45">
                  <c:v>13.54455543886503</c:v>
                </c:pt>
                <c:pt idx="46">
                  <c:v>13.425918853013766</c:v>
                </c:pt>
                <c:pt idx="47">
                  <c:v>13.302816014050299</c:v>
                </c:pt>
                <c:pt idx="48">
                  <c:v>13.175288115190153</c:v>
                </c:pt>
                <c:pt idx="49">
                  <c:v>13.043377829570087</c:v>
                </c:pt>
                <c:pt idx="50">
                  <c:v>12.907129287768278</c:v>
                </c:pt>
                <c:pt idx="51">
                  <c:v>12.76658805315966</c:v>
                </c:pt>
                <c:pt idx="52">
                  <c:v>12.621801124522195</c:v>
                </c:pt>
                <c:pt idx="53">
                  <c:v>12.472816911175469</c:v>
                </c:pt>
                <c:pt idx="54">
                  <c:v>12.319685206070961</c:v>
                </c:pt>
                <c:pt idx="55">
                  <c:v>12.162457188741584</c:v>
                </c:pt>
                <c:pt idx="56">
                  <c:v>12.001185398105882</c:v>
                </c:pt>
                <c:pt idx="57">
                  <c:v>11.8359237034713</c:v>
                </c:pt>
                <c:pt idx="58">
                  <c:v>11.666727307640517</c:v>
                </c:pt>
                <c:pt idx="59">
                  <c:v>11.493652717697534</c:v>
                </c:pt>
                <c:pt idx="60">
                  <c:v>11.316757713775271</c:v>
                </c:pt>
              </c:numCache>
            </c:numRef>
          </c:xVal>
          <c:yVal>
            <c:numRef>
              <c:f>'Jupiter Moons (orbits - 1)'!$C$78:$BK$78</c:f>
              <c:numCache>
                <c:formatCode>#,##0.000</c:formatCode>
                <c:ptCount val="61"/>
                <c:pt idx="0">
                  <c:v>-0.28358542999435898</c:v>
                </c:pt>
                <c:pt idx="1">
                  <c:v>-0.27060058854321767</c:v>
                </c:pt>
                <c:pt idx="2">
                  <c:v>-0.25752556098287527</c:v>
                </c:pt>
                <c:pt idx="3">
                  <c:v>-0.24436470101832744</c:v>
                </c:pt>
                <c:pt idx="4">
                  <c:v>-0.23112239197766143</c:v>
                </c:pt>
                <c:pt idx="5">
                  <c:v>-0.21780304446562224</c:v>
                </c:pt>
                <c:pt idx="6">
                  <c:v>-0.20441109397950449</c:v>
                </c:pt>
                <c:pt idx="7">
                  <c:v>-0.19095100119511094</c:v>
                </c:pt>
                <c:pt idx="8">
                  <c:v>-0.1774272495761168</c:v>
                </c:pt>
                <c:pt idx="9">
                  <c:v>-0.16384434294598701</c:v>
                </c:pt>
                <c:pt idx="10">
                  <c:v>-0.1502068057862197</c:v>
                </c:pt>
                <c:pt idx="11">
                  <c:v>-0.13651918080365474</c:v>
                </c:pt>
                <c:pt idx="12">
                  <c:v>-0.12278602647341098</c:v>
                </c:pt>
                <c:pt idx="13">
                  <c:v>-0.10901191734216603</c:v>
                </c:pt>
                <c:pt idx="14">
                  <c:v>-9.5201441563917188E-2</c:v>
                </c:pt>
                <c:pt idx="15">
                  <c:v>-8.1359198427774865E-2</c:v>
                </c:pt>
                <c:pt idx="16">
                  <c:v>-6.7489798652648661E-2</c:v>
                </c:pt>
                <c:pt idx="17">
                  <c:v>-5.359786191065511E-2</c:v>
                </c:pt>
                <c:pt idx="18">
                  <c:v>-3.968801433518207E-2</c:v>
                </c:pt>
                <c:pt idx="19">
                  <c:v>-2.5764888821726905E-2</c:v>
                </c:pt>
                <c:pt idx="20">
                  <c:v>-1.1833122537513457E-2</c:v>
                </c:pt>
                <c:pt idx="21">
                  <c:v>2.1026455793568982E-3</c:v>
                </c:pt>
                <c:pt idx="22">
                  <c:v>1.6037774519697089E-2</c:v>
                </c:pt>
                <c:pt idx="23">
                  <c:v>2.9967623693468656E-2</c:v>
                </c:pt>
                <c:pt idx="24">
                  <c:v>4.3887555434083715E-2</c:v>
                </c:pt>
                <c:pt idx="25">
                  <c:v>5.7792934690911436E-2</c:v>
                </c:pt>
                <c:pt idx="26">
                  <c:v>7.167913153097713E-2</c:v>
                </c:pt>
                <c:pt idx="27">
                  <c:v>8.5541523618802864E-2</c:v>
                </c:pt>
                <c:pt idx="28">
                  <c:v>9.9375495920063908E-2</c:v>
                </c:pt>
                <c:pt idx="29">
                  <c:v>0.11317644318377654</c:v>
                </c:pt>
                <c:pt idx="30">
                  <c:v>0.12693977241473647</c:v>
                </c:pt>
                <c:pt idx="31">
                  <c:v>0.14066090257424169</c:v>
                </c:pt>
                <c:pt idx="32">
                  <c:v>0.15433526704053252</c:v>
                </c:pt>
                <c:pt idx="33">
                  <c:v>0.16795831606604425</c:v>
                </c:pt>
                <c:pt idx="34">
                  <c:v>0.18152551646828391</c:v>
                </c:pt>
                <c:pt idx="35">
                  <c:v>0.19503235407317204</c:v>
                </c:pt>
                <c:pt idx="36">
                  <c:v>0.20847433613945704</c:v>
                </c:pt>
                <c:pt idx="37">
                  <c:v>0.22184699104598207</c:v>
                </c:pt>
                <c:pt idx="38">
                  <c:v>0.23514587071090542</c:v>
                </c:pt>
                <c:pt idx="39">
                  <c:v>0.24836655296917656</c:v>
                </c:pt>
                <c:pt idx="40">
                  <c:v>0.26150464126519085</c:v>
                </c:pt>
                <c:pt idx="41">
                  <c:v>0.27455576703433004</c:v>
                </c:pt>
                <c:pt idx="42">
                  <c:v>0.28751559202717003</c:v>
                </c:pt>
                <c:pt idx="43">
                  <c:v>0.30037980801685416</c:v>
                </c:pt>
                <c:pt idx="44">
                  <c:v>0.31314413911824329</c:v>
                </c:pt>
                <c:pt idx="45">
                  <c:v>0.32580434407000525</c:v>
                </c:pt>
                <c:pt idx="46">
                  <c:v>0.33835621594334875</c:v>
                </c:pt>
                <c:pt idx="47">
                  <c:v>0.35079558440642905</c:v>
                </c:pt>
                <c:pt idx="48">
                  <c:v>0.36311831794142518</c:v>
                </c:pt>
                <c:pt idx="49">
                  <c:v>0.37532032355918382</c:v>
                </c:pt>
                <c:pt idx="50">
                  <c:v>0.38739754901088969</c:v>
                </c:pt>
                <c:pt idx="51">
                  <c:v>0.39934598492939111</c:v>
                </c:pt>
                <c:pt idx="52">
                  <c:v>0.41116166454907754</c:v>
                </c:pt>
                <c:pt idx="53">
                  <c:v>0.42284066585308649</c:v>
                </c:pt>
                <c:pt idx="54">
                  <c:v>0.43437911364082826</c:v>
                </c:pt>
                <c:pt idx="55">
                  <c:v>0.44577317924990073</c:v>
                </c:pt>
                <c:pt idx="56">
                  <c:v>0.45701908263407204</c:v>
                </c:pt>
                <c:pt idx="57">
                  <c:v>0.46811309434454668</c:v>
                </c:pt>
                <c:pt idx="58">
                  <c:v>0.47905153526805111</c:v>
                </c:pt>
                <c:pt idx="59">
                  <c:v>0.48983077861293028</c:v>
                </c:pt>
                <c:pt idx="60">
                  <c:v>0.50044725181514771</c:v>
                </c:pt>
              </c:numCache>
            </c:numRef>
          </c:yVal>
          <c:smooth val="1"/>
          <c:extLst>
            <c:ext xmlns:c16="http://schemas.microsoft.com/office/drawing/2014/chart" uri="{C3380CC4-5D6E-409C-BE32-E72D297353CC}">
              <c16:uniqueId val="{00000003-46EF-F446-A83F-A447CCA0E40E}"/>
            </c:ext>
          </c:extLst>
        </c:ser>
        <c:ser>
          <c:idx val="3"/>
          <c:order val="3"/>
          <c:tx>
            <c:v>Callisto</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'Jupiter Moons (orbits - 1)'!$C$85:$BK$85</c:f>
              <c:numCache>
                <c:formatCode>#,##0.000</c:formatCode>
                <c:ptCount val="61"/>
                <c:pt idx="0">
                  <c:v>-24.338679856134057</c:v>
                </c:pt>
                <c:pt idx="1">
                  <c:v>-24.257037215515062</c:v>
                </c:pt>
                <c:pt idx="2">
                  <c:v>-24.173965788008992</c:v>
                </c:pt>
                <c:pt idx="3">
                  <c:v>-24.089470518281253</c:v>
                </c:pt>
                <c:pt idx="4">
                  <c:v>-24.003556438033264</c:v>
                </c:pt>
                <c:pt idx="5">
                  <c:v>-23.916228660309709</c:v>
                </c:pt>
                <c:pt idx="6">
                  <c:v>-23.827492373109937</c:v>
                </c:pt>
                <c:pt idx="7">
                  <c:v>-23.737352850952028</c:v>
                </c:pt>
                <c:pt idx="8">
                  <c:v>-23.645815448717997</c:v>
                </c:pt>
                <c:pt idx="9">
                  <c:v>-23.552885595154258</c:v>
                </c:pt>
                <c:pt idx="10">
                  <c:v>-23.458568804813364</c:v>
                </c:pt>
                <c:pt idx="11">
                  <c:v>-23.362870671758522</c:v>
                </c:pt>
                <c:pt idx="12">
                  <c:v>-23.265796862620697</c:v>
                </c:pt>
                <c:pt idx="13">
                  <c:v>-23.167353129259105</c:v>
                </c:pt>
                <c:pt idx="14">
                  <c:v>-23.067545301992993</c:v>
                </c:pt>
                <c:pt idx="15">
                  <c:v>-22.966379282554236</c:v>
                </c:pt>
                <c:pt idx="16">
                  <c:v>-22.863861057101172</c:v>
                </c:pt>
                <c:pt idx="17">
                  <c:v>-22.759996689349386</c:v>
                </c:pt>
                <c:pt idx="18">
                  <c:v>-22.654792313120613</c:v>
                </c:pt>
                <c:pt idx="19">
                  <c:v>-22.548254145871425</c:v>
                </c:pt>
                <c:pt idx="20">
                  <c:v>-22.440388481665828</c:v>
                </c:pt>
                <c:pt idx="21">
                  <c:v>-22.331201683313225</c:v>
                </c:pt>
                <c:pt idx="22">
                  <c:v>-22.22070019653524</c:v>
                </c:pt>
                <c:pt idx="23">
                  <c:v>-22.10889054253844</c:v>
                </c:pt>
                <c:pt idx="24">
                  <c:v>-21.99577930996135</c:v>
                </c:pt>
                <c:pt idx="25">
                  <c:v>-21.881373169553218</c:v>
                </c:pt>
                <c:pt idx="26">
                  <c:v>-21.765678866443146</c:v>
                </c:pt>
                <c:pt idx="27">
                  <c:v>-21.648703211867016</c:v>
                </c:pt>
                <c:pt idx="28">
                  <c:v>-21.530453098259205</c:v>
                </c:pt>
                <c:pt idx="29">
                  <c:v>-21.410935491363617</c:v>
                </c:pt>
                <c:pt idx="30">
                  <c:v>-21.290157421594586</c:v>
                </c:pt>
                <c:pt idx="31">
                  <c:v>-21.168125999724126</c:v>
                </c:pt>
                <c:pt idx="32">
                  <c:v>-21.044848408630571</c:v>
                </c:pt>
                <c:pt idx="33">
                  <c:v>-20.920331894485074</c:v>
                </c:pt>
                <c:pt idx="34">
                  <c:v>-20.794583782885411</c:v>
                </c:pt>
                <c:pt idx="35">
                  <c:v>-20.667611470306994</c:v>
                </c:pt>
                <c:pt idx="36">
                  <c:v>-20.539422415140876</c:v>
                </c:pt>
                <c:pt idx="37">
                  <c:v>-20.410024154177769</c:v>
                </c:pt>
                <c:pt idx="38">
                  <c:v>-20.279424293952854</c:v>
                </c:pt>
                <c:pt idx="39">
                  <c:v>-20.147630501344747</c:v>
                </c:pt>
                <c:pt idx="40">
                  <c:v>-20.014650520722466</c:v>
                </c:pt>
                <c:pt idx="41">
                  <c:v>-19.880492164881428</c:v>
                </c:pt>
                <c:pt idx="42">
                  <c:v>-19.745163305543283</c:v>
                </c:pt>
                <c:pt idx="43">
                  <c:v>-19.608671890820478</c:v>
                </c:pt>
                <c:pt idx="44">
                  <c:v>-19.471025936016126</c:v>
                </c:pt>
                <c:pt idx="45">
                  <c:v>-19.332233513775765</c:v>
                </c:pt>
                <c:pt idx="46">
                  <c:v>-19.192302772161586</c:v>
                </c:pt>
                <c:pt idx="47">
                  <c:v>-19.05124192503563</c:v>
                </c:pt>
                <c:pt idx="48">
                  <c:v>-18.909059242147602</c:v>
                </c:pt>
                <c:pt idx="49">
                  <c:v>-18.765763067473621</c:v>
                </c:pt>
                <c:pt idx="50">
                  <c:v>-18.621361809486157</c:v>
                </c:pt>
                <c:pt idx="51">
                  <c:v>-18.475863930977102</c:v>
                </c:pt>
                <c:pt idx="52">
                  <c:v>-18.329277967829899</c:v>
                </c:pt>
                <c:pt idx="53">
                  <c:v>-18.181612519085803</c:v>
                </c:pt>
                <c:pt idx="54">
                  <c:v>-18.03287623643406</c:v>
                </c:pt>
                <c:pt idx="55">
                  <c:v>-17.883077843555874</c:v>
                </c:pt>
                <c:pt idx="56">
                  <c:v>-17.732226125894471</c:v>
                </c:pt>
                <c:pt idx="57">
                  <c:v>-17.580329919882502</c:v>
                </c:pt>
                <c:pt idx="58">
                  <c:v>-17.427398132775238</c:v>
                </c:pt>
                <c:pt idx="59">
                  <c:v>-17.273439732154031</c:v>
                </c:pt>
                <c:pt idx="60">
                  <c:v>-17.118463734928252</c:v>
                </c:pt>
              </c:numCache>
            </c:numRef>
          </c:xVal>
          <c:yVal>
            <c:numRef>
              <c:f>'Jupiter Moons (orbits - 1)'!$C$86:$BK$86</c:f>
              <c:numCache>
                <c:formatCode>#,##0.000</c:formatCode>
                <c:ptCount val="61"/>
                <c:pt idx="0">
                  <c:v>-0.5416800804826879</c:v>
                </c:pt>
                <c:pt idx="1">
                  <c:v>-0.55115893326005216</c:v>
                </c:pt>
                <c:pt idx="2">
                  <c:v>-0.56060535463631511</c:v>
                </c:pt>
                <c:pt idx="3">
                  <c:v>-0.57001879004841904</c:v>
                </c:pt>
                <c:pt idx="4">
                  <c:v>-0.57939868623873325</c:v>
                </c:pt>
                <c:pt idx="5">
                  <c:v>-0.58874449191930733</c:v>
                </c:pt>
                <c:pt idx="6">
                  <c:v>-0.5980556584353931</c:v>
                </c:pt>
                <c:pt idx="7">
                  <c:v>-0.60733163852593997</c:v>
                </c:pt>
                <c:pt idx="8">
                  <c:v>-0.61657188699815368</c:v>
                </c:pt>
                <c:pt idx="9">
                  <c:v>-0.62577586136428487</c:v>
                </c:pt>
                <c:pt idx="10">
                  <c:v>-0.63494302063455188</c:v>
                </c:pt>
                <c:pt idx="11">
                  <c:v>-0.64407282596832127</c:v>
                </c:pt>
                <c:pt idx="12">
                  <c:v>-0.65316474131840552</c:v>
                </c:pt>
                <c:pt idx="13">
                  <c:v>-0.66221823222198695</c:v>
                </c:pt>
                <c:pt idx="14">
                  <c:v>-0.67123276646116092</c:v>
                </c:pt>
                <c:pt idx="15">
                  <c:v>-0.68020781468207958</c:v>
                </c:pt>
                <c:pt idx="16">
                  <c:v>-0.68914284921850133</c:v>
                </c:pt>
                <c:pt idx="17">
                  <c:v>-0.69803734472696655</c:v>
                </c:pt>
                <c:pt idx="18">
                  <c:v>-0.70689077880879536</c:v>
                </c:pt>
                <c:pt idx="19">
                  <c:v>-0.71570263085042185</c:v>
                </c:pt>
                <c:pt idx="20">
                  <c:v>-0.72447238263987146</c:v>
                </c:pt>
                <c:pt idx="21">
                  <c:v>-0.73319951899091684</c:v>
                </c:pt>
                <c:pt idx="22">
                  <c:v>-0.74188352659040091</c:v>
                </c:pt>
                <c:pt idx="23">
                  <c:v>-0.75052389461620916</c:v>
                </c:pt>
                <c:pt idx="24">
                  <c:v>-0.75912011534500268</c:v>
                </c:pt>
                <c:pt idx="25">
                  <c:v>-0.76767168301733624</c:v>
                </c:pt>
                <c:pt idx="26">
                  <c:v>-0.776178094448846</c:v>
                </c:pt>
                <c:pt idx="27">
                  <c:v>-0.78463884962462871</c:v>
                </c:pt>
                <c:pt idx="28">
                  <c:v>-0.79305345058919796</c:v>
                </c:pt>
                <c:pt idx="29">
                  <c:v>-0.80142140204012391</c:v>
                </c:pt>
                <c:pt idx="30">
                  <c:v>-0.80974221191974805</c:v>
                </c:pt>
                <c:pt idx="31">
                  <c:v>-0.81801539031662296</c:v>
                </c:pt>
                <c:pt idx="32">
                  <c:v>-0.82624045005644198</c:v>
                </c:pt>
                <c:pt idx="33">
                  <c:v>-0.83441690727739637</c:v>
                </c:pt>
                <c:pt idx="34">
                  <c:v>-0.84254428035374951</c:v>
                </c:pt>
                <c:pt idx="35">
                  <c:v>-0.85062209047905513</c:v>
                </c:pt>
                <c:pt idx="36">
                  <c:v>-0.858649862224107</c:v>
                </c:pt>
                <c:pt idx="37">
                  <c:v>-0.86662712248843399</c:v>
                </c:pt>
                <c:pt idx="38">
                  <c:v>-0.87455340106374746</c:v>
                </c:pt>
                <c:pt idx="39">
                  <c:v>-0.88242823119293889</c:v>
                </c:pt>
                <c:pt idx="40">
                  <c:v>-0.89025114852971021</c:v>
                </c:pt>
                <c:pt idx="41">
                  <c:v>-0.89802169170118706</c:v>
                </c:pt>
                <c:pt idx="42">
                  <c:v>-0.90573940284695964</c:v>
                </c:pt>
                <c:pt idx="43">
                  <c:v>-0.91340382660799335</c:v>
                </c:pt>
                <c:pt idx="44">
                  <c:v>-0.92101451067187812</c:v>
                </c:pt>
                <c:pt idx="45">
                  <c:v>-0.92857100630662848</c:v>
                </c:pt>
                <c:pt idx="46">
                  <c:v>-0.93607286736199002</c:v>
                </c:pt>
                <c:pt idx="47">
                  <c:v>-0.94351965081326006</c:v>
                </c:pt>
                <c:pt idx="48">
                  <c:v>-0.95091091727411015</c:v>
                </c:pt>
                <c:pt idx="49">
                  <c:v>-0.95824623002926212</c:v>
                </c:pt>
                <c:pt idx="50">
                  <c:v>-0.96552515556008323</c:v>
                </c:pt>
                <c:pt idx="51">
                  <c:v>-0.97274726404760536</c:v>
                </c:pt>
                <c:pt idx="52">
                  <c:v>-0.97991212842720898</c:v>
                </c:pt>
                <c:pt idx="53">
                  <c:v>-0.98701932490122157</c:v>
                </c:pt>
                <c:pt idx="54">
                  <c:v>-0.99406843343514872</c:v>
                </c:pt>
                <c:pt idx="55">
                  <c:v>-1.0010590368276751</c:v>
                </c:pt>
                <c:pt idx="56">
                  <c:v>-1.0079907212148418</c:v>
                </c:pt>
                <c:pt idx="57">
                  <c:v>-1.0148630765557631</c:v>
                </c:pt>
                <c:pt idx="58">
                  <c:v>-1.0216756957223825</c:v>
                </c:pt>
                <c:pt idx="59">
                  <c:v>-1.0284281749935211</c:v>
                </c:pt>
                <c:pt idx="60">
                  <c:v>-1.0351201145282054</c:v>
                </c:pt>
              </c:numCache>
            </c:numRef>
          </c:yVal>
          <c:smooth val="1"/>
          <c:extLst>
            <c:ext xmlns:c16="http://schemas.microsoft.com/office/drawing/2014/chart" uri="{C3380CC4-5D6E-409C-BE32-E72D297353CC}">
              <c16:uniqueId val="{00000004-46EF-F446-A83F-A447CCA0E40E}"/>
            </c:ext>
          </c:extLst>
        </c:ser>
        <c:dLbls>
          <c:showLegendKey val="0"/>
          <c:showVal val="0"/>
          <c:showCatName val="0"/>
          <c:showSerName val="0"/>
          <c:showPercent val="0"/>
          <c:showBubbleSize val="0"/>
        </c:dLbls>
        <c:axId val="158999135"/>
        <c:axId val="2123725984"/>
      </c:scatterChart>
      <c:valAx>
        <c:axId val="1589991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123725984"/>
        <c:crosses val="autoZero"/>
        <c:crossBetween val="midCat"/>
        <c:majorUnit val="5"/>
      </c:valAx>
      <c:valAx>
        <c:axId val="2123725984"/>
        <c:scaling>
          <c:orientation val="minMax"/>
          <c:max val="2"/>
          <c:min val="-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58999135"/>
        <c:crosses val="autoZero"/>
        <c:crossBetween val="midCat"/>
      </c:valAx>
      <c:spPr>
        <a:solidFill>
          <a:schemeClr val="accent6">
            <a:lumMod val="20000"/>
            <a:lumOff val="80000"/>
          </a:schemeClr>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Orbits of Jupiter's Moons (X)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scatterChart>
        <c:scatterStyle val="smoothMarker"/>
        <c:varyColors val="0"/>
        <c:ser>
          <c:idx val="0"/>
          <c:order val="0"/>
          <c:tx>
            <c:v>Io</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'Jupiter Moons (orbits - 2)'!$C$95:$BK$95</c:f>
              <c:numCache>
                <c:formatCode>#,##0.000</c:formatCode>
                <c:ptCount val="61"/>
                <c:pt idx="0">
                  <c:v>-5.2170236617414405</c:v>
                </c:pt>
                <c:pt idx="1">
                  <c:v>-5.4096838029166552</c:v>
                </c:pt>
                <c:pt idx="2">
                  <c:v>-5.5731745385929159</c:v>
                </c:pt>
                <c:pt idx="3">
                  <c:v>-5.7066118223417659</c:v>
                </c:pt>
                <c:pt idx="4">
                  <c:v>-5.8092713834743384</c:v>
                </c:pt>
                <c:pt idx="5">
                  <c:v>-5.8805926017907835</c:v>
                </c:pt>
                <c:pt idx="6">
                  <c:v>-5.9201815725271212</c:v>
                </c:pt>
                <c:pt idx="7">
                  <c:v>-5.9278133458807636</c:v>
                </c:pt>
                <c:pt idx="8">
                  <c:v>-5.9034333554693923</c:v>
                </c:pt>
                <c:pt idx="9">
                  <c:v>-5.8471579933127522</c:v>
                </c:pt>
                <c:pt idx="10">
                  <c:v>-5.7592743430175641</c:v>
                </c:pt>
                <c:pt idx="11">
                  <c:v>-5.6402390547080055</c:v>
                </c:pt>
                <c:pt idx="12">
                  <c:v>-5.490676347353932</c:v>
                </c:pt>
                <c:pt idx="13">
                  <c:v>-5.3113751779778831</c:v>
                </c:pt>
                <c:pt idx="14">
                  <c:v>-5.1032855328584059</c:v>
                </c:pt>
                <c:pt idx="15">
                  <c:v>-4.8675138569752017</c:v>
                </c:pt>
                <c:pt idx="16">
                  <c:v>-4.605317689110163</c:v>
                </c:pt>
                <c:pt idx="17">
                  <c:v>-4.3180994341849672</c:v>
                </c:pt>
                <c:pt idx="18">
                  <c:v>-4.0073993208300864</c:v>
                </c:pt>
                <c:pt idx="19">
                  <c:v>-3.6748876399182175</c:v>
                </c:pt>
                <c:pt idx="20">
                  <c:v>-3.322356176946438</c:v>
                </c:pt>
                <c:pt idx="21">
                  <c:v>-2.9517089195264776</c:v>
                </c:pt>
                <c:pt idx="22">
                  <c:v>-2.5649521612870121</c:v>
                </c:pt>
                <c:pt idx="23">
                  <c:v>-2.1641839036738739</c:v>
                </c:pt>
                <c:pt idx="24">
                  <c:v>-1.7515826685337985</c:v>
                </c:pt>
                <c:pt idx="25">
                  <c:v>-1.3293958643256161</c:v>
                </c:pt>
                <c:pt idx="26">
                  <c:v>-0.89992760342046929</c:v>
                </c:pt>
                <c:pt idx="27">
                  <c:v>-0.46552610988218679</c:v>
                </c:pt>
                <c:pt idx="28">
                  <c:v>-2.8570878091468237E-2</c:v>
                </c:pt>
                <c:pt idx="29">
                  <c:v>0.40854052030823368</c:v>
                </c:pt>
                <c:pt idx="30">
                  <c:v>0.84340581950982052</c:v>
                </c:pt>
                <c:pt idx="31">
                  <c:v>1.2736314651828819</c:v>
                </c:pt>
                <c:pt idx="32">
                  <c:v>1.6968461379455047</c:v>
                </c:pt>
                <c:pt idx="33">
                  <c:v>2.1107142212855914</c:v>
                </c:pt>
                <c:pt idx="34">
                  <c:v>2.5129490471354519</c:v>
                </c:pt>
                <c:pt idx="35">
                  <c:v>2.9013260052499596</c:v>
                </c:pt>
                <c:pt idx="36">
                  <c:v>3.2736953411312957</c:v>
                </c:pt>
                <c:pt idx="37">
                  <c:v>3.6279944860404627</c:v>
                </c:pt>
                <c:pt idx="38">
                  <c:v>3.9622599955284619</c:v>
                </c:pt>
                <c:pt idx="39">
                  <c:v>4.2746389285540918</c:v>
                </c:pt>
                <c:pt idx="40">
                  <c:v>4.5633995342590037</c:v>
                </c:pt>
                <c:pt idx="41">
                  <c:v>4.8269413082905821</c:v>
                </c:pt>
                <c:pt idx="42">
                  <c:v>5.063804273245295</c:v>
                </c:pt>
                <c:pt idx="43">
                  <c:v>5.2726773789420536</c:v>
                </c:pt>
                <c:pt idx="44">
                  <c:v>5.452406073433421</c:v>
                </c:pt>
                <c:pt idx="45">
                  <c:v>5.6019989276316231</c:v>
                </c:pt>
                <c:pt idx="46">
                  <c:v>5.7206332483865063</c:v>
                </c:pt>
                <c:pt idx="47">
                  <c:v>5.8076597171322586</c:v>
                </c:pt>
                <c:pt idx="48">
                  <c:v>5.8626059741368088</c:v>
                </c:pt>
                <c:pt idx="49">
                  <c:v>5.8851791260948465</c:v>
                </c:pt>
                <c:pt idx="50">
                  <c:v>5.8752671997228161</c:v>
                </c:pt>
                <c:pt idx="51">
                  <c:v>5.8329395031271218</c:v>
                </c:pt>
                <c:pt idx="52">
                  <c:v>5.7584459165702127</c:v>
                </c:pt>
                <c:pt idx="53">
                  <c:v>5.6522151197886927</c:v>
                </c:pt>
                <c:pt idx="54">
                  <c:v>5.514851760384369</c:v>
                </c:pt>
                <c:pt idx="55">
                  <c:v>5.3471326268030879</c:v>
                </c:pt>
                <c:pt idx="56">
                  <c:v>5.1500018156476015</c:v>
                </c:pt>
                <c:pt idx="57">
                  <c:v>4.9245649388466965</c:v>
                </c:pt>
                <c:pt idx="58">
                  <c:v>4.672082470661187</c:v>
                </c:pt>
                <c:pt idx="59">
                  <c:v>4.39396220559345</c:v>
                </c:pt>
                <c:pt idx="60">
                  <c:v>4.0917509083007264</c:v>
                </c:pt>
              </c:numCache>
            </c:numRef>
          </c:xVal>
          <c:yVal>
            <c:numRef>
              <c:f>'Jupiter Moons (orbits - 2)'!$C$96:$BK$96</c:f>
              <c:numCache>
                <c:formatCode>#,##0</c:formatCode>
                <c:ptCount val="61"/>
                <c:pt idx="0">
                  <c:v>-30</c:v>
                </c:pt>
                <c:pt idx="1">
                  <c:v>-29</c:v>
                </c:pt>
                <c:pt idx="2">
                  <c:v>-28</c:v>
                </c:pt>
                <c:pt idx="3">
                  <c:v>-27</c:v>
                </c:pt>
                <c:pt idx="4">
                  <c:v>-26</c:v>
                </c:pt>
                <c:pt idx="5">
                  <c:v>-25</c:v>
                </c:pt>
                <c:pt idx="6">
                  <c:v>-24</c:v>
                </c:pt>
                <c:pt idx="7">
                  <c:v>-23</c:v>
                </c:pt>
                <c:pt idx="8">
                  <c:v>-22</c:v>
                </c:pt>
                <c:pt idx="9">
                  <c:v>-21</c:v>
                </c:pt>
                <c:pt idx="10">
                  <c:v>-20</c:v>
                </c:pt>
                <c:pt idx="11">
                  <c:v>-19</c:v>
                </c:pt>
                <c:pt idx="12">
                  <c:v>-18</c:v>
                </c:pt>
                <c:pt idx="13">
                  <c:v>-17</c:v>
                </c:pt>
                <c:pt idx="14">
                  <c:v>-16</c:v>
                </c:pt>
                <c:pt idx="15">
                  <c:v>-15</c:v>
                </c:pt>
                <c:pt idx="16">
                  <c:v>-14</c:v>
                </c:pt>
                <c:pt idx="17">
                  <c:v>-13</c:v>
                </c:pt>
                <c:pt idx="18">
                  <c:v>-12</c:v>
                </c:pt>
                <c:pt idx="19">
                  <c:v>-11</c:v>
                </c:pt>
                <c:pt idx="20">
                  <c:v>-10</c:v>
                </c:pt>
                <c:pt idx="21">
                  <c:v>-9</c:v>
                </c:pt>
                <c:pt idx="22">
                  <c:v>-8</c:v>
                </c:pt>
                <c:pt idx="23">
                  <c:v>-7</c:v>
                </c:pt>
                <c:pt idx="24">
                  <c:v>-6</c:v>
                </c:pt>
                <c:pt idx="25">
                  <c:v>-5</c:v>
                </c:pt>
                <c:pt idx="26">
                  <c:v>-4</c:v>
                </c:pt>
                <c:pt idx="27">
                  <c:v>-3</c:v>
                </c:pt>
                <c:pt idx="28">
                  <c:v>-2</c:v>
                </c:pt>
                <c:pt idx="29">
                  <c:v>-1</c:v>
                </c:pt>
                <c:pt idx="30">
                  <c:v>0</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pt idx="53">
                  <c:v>23</c:v>
                </c:pt>
                <c:pt idx="54">
                  <c:v>24</c:v>
                </c:pt>
                <c:pt idx="55">
                  <c:v>25</c:v>
                </c:pt>
                <c:pt idx="56">
                  <c:v>26</c:v>
                </c:pt>
                <c:pt idx="57">
                  <c:v>27</c:v>
                </c:pt>
                <c:pt idx="58">
                  <c:v>28</c:v>
                </c:pt>
                <c:pt idx="59">
                  <c:v>29</c:v>
                </c:pt>
                <c:pt idx="60">
                  <c:v>30</c:v>
                </c:pt>
              </c:numCache>
            </c:numRef>
          </c:yVal>
          <c:smooth val="1"/>
          <c:extLst>
            <c:ext xmlns:c16="http://schemas.microsoft.com/office/drawing/2014/chart" uri="{C3380CC4-5D6E-409C-BE32-E72D297353CC}">
              <c16:uniqueId val="{00000000-0554-634F-9190-716860C58403}"/>
            </c:ext>
          </c:extLst>
        </c:ser>
        <c:ser>
          <c:idx val="1"/>
          <c:order val="1"/>
          <c:tx>
            <c:v>Europa</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'Jupiter Moons (orbits - 2)'!$C$103:$BK$103</c:f>
              <c:numCache>
                <c:formatCode>#,##0.000</c:formatCode>
                <c:ptCount val="61"/>
                <c:pt idx="0">
                  <c:v>-4.2421371072099685</c:v>
                </c:pt>
                <c:pt idx="1">
                  <c:v>-3.9323515462714833</c:v>
                </c:pt>
                <c:pt idx="2">
                  <c:v>-3.6172526749972507</c:v>
                </c:pt>
                <c:pt idx="3">
                  <c:v>-3.2972715415584739</c:v>
                </c:pt>
                <c:pt idx="4">
                  <c:v>-2.9728449054630341</c:v>
                </c:pt>
                <c:pt idx="5">
                  <c:v>-2.6444146045457564</c:v>
                </c:pt>
                <c:pt idx="6">
                  <c:v>-2.3124269179483141</c:v>
                </c:pt>
                <c:pt idx="7">
                  <c:v>-1.977331995039685</c:v>
                </c:pt>
                <c:pt idx="8">
                  <c:v>-1.6395832185294055</c:v>
                </c:pt>
                <c:pt idx="9">
                  <c:v>-1.2996365672333878</c:v>
                </c:pt>
                <c:pt idx="10">
                  <c:v>-0.9579500488722511</c:v>
                </c:pt>
                <c:pt idx="11">
                  <c:v>-0.61498306774003475</c:v>
                </c:pt>
                <c:pt idx="12">
                  <c:v>-0.27119579484697459</c:v>
                </c:pt>
                <c:pt idx="13">
                  <c:v>7.295138841562214E-2</c:v>
                </c:pt>
                <c:pt idx="14">
                  <c:v>0.41699851111818903</c:v>
                </c:pt>
                <c:pt idx="15">
                  <c:v>0.76048662815159251</c:v>
                </c:pt>
                <c:pt idx="16">
                  <c:v>1.1029583601549138</c:v>
                </c:pt>
                <c:pt idx="17">
                  <c:v>1.4439584961120191</c:v>
                </c:pt>
                <c:pt idx="18">
                  <c:v>1.7830345886216283</c:v>
                </c:pt>
                <c:pt idx="19">
                  <c:v>2.1197374721046587</c:v>
                </c:pt>
                <c:pt idx="20">
                  <c:v>2.4536218424324123</c:v>
                </c:pt>
                <c:pt idx="21">
                  <c:v>2.7842468260324043</c:v>
                </c:pt>
                <c:pt idx="22">
                  <c:v>3.1111764733596776</c:v>
                </c:pt>
                <c:pt idx="23">
                  <c:v>3.4339803101293471</c:v>
                </c:pt>
                <c:pt idx="24">
                  <c:v>3.752233876950628</c:v>
                </c:pt>
                <c:pt idx="25">
                  <c:v>4.0655191940709487</c:v>
                </c:pt>
                <c:pt idx="26">
                  <c:v>4.3734252810190117</c:v>
                </c:pt>
                <c:pt idx="27">
                  <c:v>4.6755486631608374</c:v>
                </c:pt>
                <c:pt idx="28">
                  <c:v>4.9714938053033908</c:v>
                </c:pt>
                <c:pt idx="29">
                  <c:v>5.2608735967738225</c:v>
                </c:pt>
                <c:pt idx="30">
                  <c:v>5.5433098219307695</c:v>
                </c:pt>
                <c:pt idx="31">
                  <c:v>5.8184335611686775</c:v>
                </c:pt>
                <c:pt idx="32">
                  <c:v>6.0858856387675946</c:v>
                </c:pt>
                <c:pt idx="33">
                  <c:v>6.345317055211531</c:v>
                </c:pt>
                <c:pt idx="34">
                  <c:v>6.5963893542520573</c:v>
                </c:pt>
                <c:pt idx="35">
                  <c:v>6.8387750314094475</c:v>
                </c:pt>
                <c:pt idx="36">
                  <c:v>7.0721579266457741</c:v>
                </c:pt>
                <c:pt idx="37">
                  <c:v>7.296233555860475</c:v>
                </c:pt>
                <c:pt idx="38">
                  <c:v>7.5107094789804396</c:v>
                </c:pt>
                <c:pt idx="39">
                  <c:v>7.7153056509358651</c:v>
                </c:pt>
                <c:pt idx="40">
                  <c:v>7.9097547169972628</c:v>
                </c:pt>
                <c:pt idx="41">
                  <c:v>8.0938023387372038</c:v>
                </c:pt>
                <c:pt idx="42">
                  <c:v>8.2672075020012681</c:v>
                </c:pt>
                <c:pt idx="43">
                  <c:v>8.4297427751547733</c:v>
                </c:pt>
                <c:pt idx="44">
                  <c:v>8.5811945912675522</c:v>
                </c:pt>
                <c:pt idx="45">
                  <c:v>8.7213635119643467</c:v>
                </c:pt>
                <c:pt idx="46">
                  <c:v>8.85006444720179</c:v>
                </c:pt>
                <c:pt idx="47">
                  <c:v>8.967126892481792</c:v>
                </c:pt>
                <c:pt idx="48">
                  <c:v>9.0723951466081125</c:v>
                </c:pt>
                <c:pt idx="49">
                  <c:v>9.1657284922273661</c:v>
                </c:pt>
                <c:pt idx="50">
                  <c:v>9.2470013860514406</c:v>
                </c:pt>
                <c:pt idx="51">
                  <c:v>9.3161036290312289</c:v>
                </c:pt>
                <c:pt idx="52">
                  <c:v>9.3729405059934106</c:v>
                </c:pt>
                <c:pt idx="53">
                  <c:v>9.4174329271136017</c:v>
                </c:pt>
                <c:pt idx="54">
                  <c:v>9.4495175486358072</c:v>
                </c:pt>
                <c:pt idx="55">
                  <c:v>9.4691468697630246</c:v>
                </c:pt>
                <c:pt idx="56">
                  <c:v>9.4762893234032468</c:v>
                </c:pt>
                <c:pt idx="57">
                  <c:v>9.4709293453352235</c:v>
                </c:pt>
                <c:pt idx="58">
                  <c:v>9.453067426374723</c:v>
                </c:pt>
                <c:pt idx="59">
                  <c:v>9.4227201501749391</c:v>
                </c:pt>
                <c:pt idx="60">
                  <c:v>9.3799202086662277</c:v>
                </c:pt>
              </c:numCache>
            </c:numRef>
          </c:xVal>
          <c:yVal>
            <c:numRef>
              <c:f>'Jupiter Moons (orbits - 2)'!$C$104:$BK$104</c:f>
              <c:numCache>
                <c:formatCode>#,##0</c:formatCode>
                <c:ptCount val="61"/>
                <c:pt idx="0">
                  <c:v>-30</c:v>
                </c:pt>
                <c:pt idx="1">
                  <c:v>-29</c:v>
                </c:pt>
                <c:pt idx="2">
                  <c:v>-28</c:v>
                </c:pt>
                <c:pt idx="3">
                  <c:v>-27</c:v>
                </c:pt>
                <c:pt idx="4">
                  <c:v>-26</c:v>
                </c:pt>
                <c:pt idx="5">
                  <c:v>-25</c:v>
                </c:pt>
                <c:pt idx="6">
                  <c:v>-24</c:v>
                </c:pt>
                <c:pt idx="7">
                  <c:v>-23</c:v>
                </c:pt>
                <c:pt idx="8">
                  <c:v>-22</c:v>
                </c:pt>
                <c:pt idx="9">
                  <c:v>-21</c:v>
                </c:pt>
                <c:pt idx="10">
                  <c:v>-20</c:v>
                </c:pt>
                <c:pt idx="11">
                  <c:v>-19</c:v>
                </c:pt>
                <c:pt idx="12">
                  <c:v>-18</c:v>
                </c:pt>
                <c:pt idx="13">
                  <c:v>-17</c:v>
                </c:pt>
                <c:pt idx="14">
                  <c:v>-16</c:v>
                </c:pt>
                <c:pt idx="15">
                  <c:v>-15</c:v>
                </c:pt>
                <c:pt idx="16">
                  <c:v>-14</c:v>
                </c:pt>
                <c:pt idx="17">
                  <c:v>-13</c:v>
                </c:pt>
                <c:pt idx="18">
                  <c:v>-12</c:v>
                </c:pt>
                <c:pt idx="19">
                  <c:v>-11</c:v>
                </c:pt>
                <c:pt idx="20">
                  <c:v>-10</c:v>
                </c:pt>
                <c:pt idx="21">
                  <c:v>-9</c:v>
                </c:pt>
                <c:pt idx="22">
                  <c:v>-8</c:v>
                </c:pt>
                <c:pt idx="23">
                  <c:v>-7</c:v>
                </c:pt>
                <c:pt idx="24">
                  <c:v>-6</c:v>
                </c:pt>
                <c:pt idx="25">
                  <c:v>-5</c:v>
                </c:pt>
                <c:pt idx="26">
                  <c:v>-4</c:v>
                </c:pt>
                <c:pt idx="27">
                  <c:v>-3</c:v>
                </c:pt>
                <c:pt idx="28">
                  <c:v>-2</c:v>
                </c:pt>
                <c:pt idx="29">
                  <c:v>-1</c:v>
                </c:pt>
                <c:pt idx="30">
                  <c:v>0</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pt idx="53">
                  <c:v>23</c:v>
                </c:pt>
                <c:pt idx="54">
                  <c:v>24</c:v>
                </c:pt>
                <c:pt idx="55">
                  <c:v>25</c:v>
                </c:pt>
                <c:pt idx="56">
                  <c:v>26</c:v>
                </c:pt>
                <c:pt idx="57">
                  <c:v>27</c:v>
                </c:pt>
                <c:pt idx="58">
                  <c:v>28</c:v>
                </c:pt>
                <c:pt idx="59">
                  <c:v>29</c:v>
                </c:pt>
                <c:pt idx="60">
                  <c:v>30</c:v>
                </c:pt>
              </c:numCache>
            </c:numRef>
          </c:yVal>
          <c:smooth val="1"/>
          <c:extLst>
            <c:ext xmlns:c16="http://schemas.microsoft.com/office/drawing/2014/chart" uri="{C3380CC4-5D6E-409C-BE32-E72D297353CC}">
              <c16:uniqueId val="{00000001-0554-634F-9190-716860C58403}"/>
            </c:ext>
          </c:extLst>
        </c:ser>
        <c:ser>
          <c:idx val="2"/>
          <c:order val="2"/>
          <c:tx>
            <c:v>Ganymede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'Jupiter Moons (orbits - 2)'!$C$111:$BK$111</c:f>
              <c:numCache>
                <c:formatCode>#,##0.000</c:formatCode>
                <c:ptCount val="61"/>
                <c:pt idx="0">
                  <c:v>-14.3332474351512</c:v>
                </c:pt>
                <c:pt idx="1">
                  <c:v>-14.249696814004601</c:v>
                </c:pt>
                <c:pt idx="2">
                  <c:v>-14.161437778805841</c:v>
                </c:pt>
                <c:pt idx="3">
                  <c:v>-14.068499272929589</c:v>
                </c:pt>
                <c:pt idx="4">
                  <c:v>-13.970911789071526</c:v>
                </c:pt>
                <c:pt idx="5">
                  <c:v>-13.868707354186231</c:v>
                </c:pt>
                <c:pt idx="6">
                  <c:v>-13.761919511904798</c:v>
                </c:pt>
                <c:pt idx="7">
                  <c:v>-13.650583325664726</c:v>
                </c:pt>
                <c:pt idx="8">
                  <c:v>-13.534735361115672</c:v>
                </c:pt>
                <c:pt idx="9">
                  <c:v>-13.414413666195447</c:v>
                </c:pt>
                <c:pt idx="10">
                  <c:v>-13.289657774636449</c:v>
                </c:pt>
                <c:pt idx="11">
                  <c:v>-13.160508685910504</c:v>
                </c:pt>
                <c:pt idx="12">
                  <c:v>-13.027008843120207</c:v>
                </c:pt>
                <c:pt idx="13">
                  <c:v>-12.889202136699684</c:v>
                </c:pt>
                <c:pt idx="14">
                  <c:v>-12.747133882108164</c:v>
                </c:pt>
                <c:pt idx="15">
                  <c:v>-12.600850795433416</c:v>
                </c:pt>
                <c:pt idx="16">
                  <c:v>-12.450400997449904</c:v>
                </c:pt>
                <c:pt idx="17">
                  <c:v>-12.295833989006912</c:v>
                </c:pt>
                <c:pt idx="18">
                  <c:v>-12.137200624409042</c:v>
                </c:pt>
                <c:pt idx="19">
                  <c:v>-11.974553115862038</c:v>
                </c:pt>
                <c:pt idx="20">
                  <c:v>-11.807945006543859</c:v>
                </c:pt>
                <c:pt idx="21">
                  <c:v>-11.637431142065179</c:v>
                </c:pt>
                <c:pt idx="22">
                  <c:v>-11.463067674883957</c:v>
                </c:pt>
                <c:pt idx="23">
                  <c:v>-11.284912035602623</c:v>
                </c:pt>
                <c:pt idx="24">
                  <c:v>-11.103022902028453</c:v>
                </c:pt>
                <c:pt idx="25">
                  <c:v>-10.917460204199251</c:v>
                </c:pt>
                <c:pt idx="26">
                  <c:v>-10.728285093381606</c:v>
                </c:pt>
                <c:pt idx="27">
                  <c:v>-10.535559909293713</c:v>
                </c:pt>
                <c:pt idx="28">
                  <c:v>-10.339348185281256</c:v>
                </c:pt>
                <c:pt idx="29">
                  <c:v>-10.139714615474995</c:v>
                </c:pt>
                <c:pt idx="30">
                  <c:v>-9.9367250200579722</c:v>
                </c:pt>
                <c:pt idx="31">
                  <c:v>-9.7304463507271475</c:v>
                </c:pt>
                <c:pt idx="32">
                  <c:v>-9.5209466558532263</c:v>
                </c:pt>
                <c:pt idx="33">
                  <c:v>-9.3082950441666163</c:v>
                </c:pt>
                <c:pt idx="34">
                  <c:v>-9.0925616902195738</c:v>
                </c:pt>
                <c:pt idx="35">
                  <c:v>-8.8738177980049286</c:v>
                </c:pt>
                <c:pt idx="36">
                  <c:v>-8.6521355627244265</c:v>
                </c:pt>
                <c:pt idx="37">
                  <c:v>-8.4275881766363732</c:v>
                </c:pt>
                <c:pt idx="38">
                  <c:v>-8.2002497908356844</c:v>
                </c:pt>
                <c:pt idx="39">
                  <c:v>-7.9701954756296001</c:v>
                </c:pt>
                <c:pt idx="40">
                  <c:v>-7.7375012263999023</c:v>
                </c:pt>
                <c:pt idx="41">
                  <c:v>-7.5022439239471703</c:v>
                </c:pt>
                <c:pt idx="42">
                  <c:v>-7.2645012932620832</c:v>
                </c:pt>
                <c:pt idx="43">
                  <c:v>-7.0243519097362537</c:v>
                </c:pt>
                <c:pt idx="44">
                  <c:v>-6.7818751578355805</c:v>
                </c:pt>
                <c:pt idx="45">
                  <c:v>-6.5371511886957947</c:v>
                </c:pt>
                <c:pt idx="46">
                  <c:v>-6.2902609263198332</c:v>
                </c:pt>
                <c:pt idx="47">
                  <c:v>-6.0412860251506766</c:v>
                </c:pt>
                <c:pt idx="48">
                  <c:v>-5.790308826198161</c:v>
                </c:pt>
                <c:pt idx="49">
                  <c:v>-5.5374123635126136</c:v>
                </c:pt>
                <c:pt idx="50">
                  <c:v>-5.2826803203695887</c:v>
                </c:pt>
                <c:pt idx="51">
                  <c:v>-5.0261969845491077</c:v>
                </c:pt>
                <c:pt idx="52">
                  <c:v>-4.768047254632477</c:v>
                </c:pt>
                <c:pt idx="53">
                  <c:v>-4.5083165953624036</c:v>
                </c:pt>
                <c:pt idx="54">
                  <c:v>-4.247090991755333</c:v>
                </c:pt>
                <c:pt idx="55">
                  <c:v>-3.9844569556384286</c:v>
                </c:pt>
                <c:pt idx="56">
                  <c:v>-3.7205014798301961</c:v>
                </c:pt>
                <c:pt idx="57">
                  <c:v>-3.455311991605901</c:v>
                </c:pt>
                <c:pt idx="58">
                  <c:v>-3.1889763592248768</c:v>
                </c:pt>
                <c:pt idx="59">
                  <c:v>-2.9215828453705601</c:v>
                </c:pt>
                <c:pt idx="60">
                  <c:v>-2.6532200597710167</c:v>
                </c:pt>
              </c:numCache>
            </c:numRef>
          </c:xVal>
          <c:yVal>
            <c:numRef>
              <c:f>'Jupiter Moons (orbits - 2)'!$C$112:$BK$112</c:f>
              <c:numCache>
                <c:formatCode>#,##0</c:formatCode>
                <c:ptCount val="61"/>
                <c:pt idx="0">
                  <c:v>-30</c:v>
                </c:pt>
                <c:pt idx="1">
                  <c:v>-29</c:v>
                </c:pt>
                <c:pt idx="2">
                  <c:v>-28</c:v>
                </c:pt>
                <c:pt idx="3">
                  <c:v>-27</c:v>
                </c:pt>
                <c:pt idx="4">
                  <c:v>-26</c:v>
                </c:pt>
                <c:pt idx="5">
                  <c:v>-25</c:v>
                </c:pt>
                <c:pt idx="6">
                  <c:v>-24</c:v>
                </c:pt>
                <c:pt idx="7">
                  <c:v>-23</c:v>
                </c:pt>
                <c:pt idx="8">
                  <c:v>-22</c:v>
                </c:pt>
                <c:pt idx="9">
                  <c:v>-21</c:v>
                </c:pt>
                <c:pt idx="10">
                  <c:v>-20</c:v>
                </c:pt>
                <c:pt idx="11">
                  <c:v>-19</c:v>
                </c:pt>
                <c:pt idx="12">
                  <c:v>-18</c:v>
                </c:pt>
                <c:pt idx="13">
                  <c:v>-17</c:v>
                </c:pt>
                <c:pt idx="14">
                  <c:v>-16</c:v>
                </c:pt>
                <c:pt idx="15">
                  <c:v>-15</c:v>
                </c:pt>
                <c:pt idx="16">
                  <c:v>-14</c:v>
                </c:pt>
                <c:pt idx="17">
                  <c:v>-13</c:v>
                </c:pt>
                <c:pt idx="18">
                  <c:v>-12</c:v>
                </c:pt>
                <c:pt idx="19">
                  <c:v>-11</c:v>
                </c:pt>
                <c:pt idx="20">
                  <c:v>-10</c:v>
                </c:pt>
                <c:pt idx="21">
                  <c:v>-9</c:v>
                </c:pt>
                <c:pt idx="22">
                  <c:v>-8</c:v>
                </c:pt>
                <c:pt idx="23">
                  <c:v>-7</c:v>
                </c:pt>
                <c:pt idx="24">
                  <c:v>-6</c:v>
                </c:pt>
                <c:pt idx="25">
                  <c:v>-5</c:v>
                </c:pt>
                <c:pt idx="26">
                  <c:v>-4</c:v>
                </c:pt>
                <c:pt idx="27">
                  <c:v>-3</c:v>
                </c:pt>
                <c:pt idx="28">
                  <c:v>-2</c:v>
                </c:pt>
                <c:pt idx="29">
                  <c:v>-1</c:v>
                </c:pt>
                <c:pt idx="30">
                  <c:v>0</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pt idx="53">
                  <c:v>23</c:v>
                </c:pt>
                <c:pt idx="54">
                  <c:v>24</c:v>
                </c:pt>
                <c:pt idx="55">
                  <c:v>25</c:v>
                </c:pt>
                <c:pt idx="56">
                  <c:v>26</c:v>
                </c:pt>
                <c:pt idx="57">
                  <c:v>27</c:v>
                </c:pt>
                <c:pt idx="58">
                  <c:v>28</c:v>
                </c:pt>
                <c:pt idx="59">
                  <c:v>29</c:v>
                </c:pt>
                <c:pt idx="60">
                  <c:v>30</c:v>
                </c:pt>
              </c:numCache>
            </c:numRef>
          </c:yVal>
          <c:smooth val="1"/>
          <c:extLst>
            <c:ext xmlns:c16="http://schemas.microsoft.com/office/drawing/2014/chart" uri="{C3380CC4-5D6E-409C-BE32-E72D297353CC}">
              <c16:uniqueId val="{00000002-0554-634F-9190-716860C58403}"/>
            </c:ext>
          </c:extLst>
        </c:ser>
        <c:ser>
          <c:idx val="3"/>
          <c:order val="3"/>
          <c:tx>
            <c:v>Callisto</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'Jupiter Moons (orbits - 2)'!$C$119:$BK$119</c:f>
              <c:numCache>
                <c:formatCode>#,##0.000</c:formatCode>
                <c:ptCount val="61"/>
                <c:pt idx="0">
                  <c:v>25.795464142866798</c:v>
                </c:pt>
                <c:pt idx="1">
                  <c:v>25.831409269363103</c:v>
                </c:pt>
                <c:pt idx="2">
                  <c:v>25.865777199306844</c:v>
                </c:pt>
                <c:pt idx="3">
                  <c:v>25.898565629115041</c:v>
                </c:pt>
                <c:pt idx="4">
                  <c:v>25.929772350247248</c:v>
                </c:pt>
                <c:pt idx="5">
                  <c:v>25.959395251837829</c:v>
                </c:pt>
                <c:pt idx="6">
                  <c:v>25.987432322712607</c:v>
                </c:pt>
                <c:pt idx="7">
                  <c:v>26.013881647592893</c:v>
                </c:pt>
                <c:pt idx="8">
                  <c:v>26.038741409401165</c:v>
                </c:pt>
                <c:pt idx="9">
                  <c:v>26.062009890951245</c:v>
                </c:pt>
                <c:pt idx="10">
                  <c:v>26.083685471757391</c:v>
                </c:pt>
                <c:pt idx="11">
                  <c:v>26.103766630013038</c:v>
                </c:pt>
                <c:pt idx="12">
                  <c:v>26.122251943927949</c:v>
                </c:pt>
                <c:pt idx="13">
                  <c:v>26.13914008916375</c:v>
                </c:pt>
                <c:pt idx="14">
                  <c:v>26.154429840484795</c:v>
                </c:pt>
                <c:pt idx="15">
                  <c:v>26.168120072729558</c:v>
                </c:pt>
                <c:pt idx="16">
                  <c:v>26.180209758891067</c:v>
                </c:pt>
                <c:pt idx="17">
                  <c:v>26.190697971411311</c:v>
                </c:pt>
                <c:pt idx="18">
                  <c:v>26.199583882825916</c:v>
                </c:pt>
                <c:pt idx="19">
                  <c:v>26.206866764451298</c:v>
                </c:pt>
                <c:pt idx="20">
                  <c:v>26.212545987347703</c:v>
                </c:pt>
                <c:pt idx="21">
                  <c:v>26.216621022617652</c:v>
                </c:pt>
                <c:pt idx="22">
                  <c:v>26.219091440721826</c:v>
                </c:pt>
                <c:pt idx="23">
                  <c:v>26.219956912092986</c:v>
                </c:pt>
                <c:pt idx="24">
                  <c:v>26.219217207095557</c:v>
                </c:pt>
                <c:pt idx="25">
                  <c:v>26.216872195966062</c:v>
                </c:pt>
                <c:pt idx="26">
                  <c:v>26.212921849083344</c:v>
                </c:pt>
                <c:pt idx="27">
                  <c:v>26.207366236583013</c:v>
                </c:pt>
                <c:pt idx="28">
                  <c:v>26.200205528926439</c:v>
                </c:pt>
                <c:pt idx="29">
                  <c:v>26.191439996826574</c:v>
                </c:pt>
                <c:pt idx="30">
                  <c:v>26.18107001051537</c:v>
                </c:pt>
                <c:pt idx="31">
                  <c:v>26.169096040945899</c:v>
                </c:pt>
                <c:pt idx="32">
                  <c:v>26.155518659361459</c:v>
                </c:pt>
                <c:pt idx="33">
                  <c:v>26.140338536237696</c:v>
                </c:pt>
                <c:pt idx="34">
                  <c:v>26.123556443090219</c:v>
                </c:pt>
                <c:pt idx="35">
                  <c:v>26.105173251716067</c:v>
                </c:pt>
                <c:pt idx="36">
                  <c:v>26.085189932780469</c:v>
                </c:pt>
                <c:pt idx="37">
                  <c:v>26.063607558259083</c:v>
                </c:pt>
                <c:pt idx="38">
                  <c:v>26.040427300326947</c:v>
                </c:pt>
                <c:pt idx="39">
                  <c:v>26.015650429611423</c:v>
                </c:pt>
                <c:pt idx="40">
                  <c:v>25.989278318247074</c:v>
                </c:pt>
                <c:pt idx="41">
                  <c:v>25.961312438428909</c:v>
                </c:pt>
                <c:pt idx="42">
                  <c:v>25.931754360322966</c:v>
                </c:pt>
                <c:pt idx="43">
                  <c:v>25.900605755738862</c:v>
                </c:pt>
                <c:pt idx="44">
                  <c:v>25.867868396352534</c:v>
                </c:pt>
                <c:pt idx="45">
                  <c:v>25.833544151254436</c:v>
                </c:pt>
                <c:pt idx="46">
                  <c:v>25.797634991255737</c:v>
                </c:pt>
                <c:pt idx="47">
                  <c:v>25.760142986776099</c:v>
                </c:pt>
                <c:pt idx="48">
                  <c:v>25.721070305030889</c:v>
                </c:pt>
                <c:pt idx="49">
                  <c:v>25.680419214989314</c:v>
                </c:pt>
                <c:pt idx="50">
                  <c:v>25.63819208487735</c:v>
                </c:pt>
                <c:pt idx="51">
                  <c:v>25.594391379059392</c:v>
                </c:pt>
                <c:pt idx="52">
                  <c:v>25.549019663594901</c:v>
                </c:pt>
                <c:pt idx="53">
                  <c:v>25.502079603412174</c:v>
                </c:pt>
                <c:pt idx="54">
                  <c:v>25.45357395885496</c:v>
                </c:pt>
                <c:pt idx="55">
                  <c:v>25.403505591844365</c:v>
                </c:pt>
                <c:pt idx="56">
                  <c:v>25.351877462708597</c:v>
                </c:pt>
                <c:pt idx="57">
                  <c:v>25.298692626397894</c:v>
                </c:pt>
                <c:pt idx="58">
                  <c:v>25.243954239265967</c:v>
                </c:pt>
                <c:pt idx="59">
                  <c:v>25.18766555555213</c:v>
                </c:pt>
                <c:pt idx="60">
                  <c:v>25.12982992330021</c:v>
                </c:pt>
              </c:numCache>
            </c:numRef>
          </c:xVal>
          <c:yVal>
            <c:numRef>
              <c:f>'Jupiter Moons (orbits - 2)'!$C$120:$BK$120</c:f>
              <c:numCache>
                <c:formatCode>#,##0</c:formatCode>
                <c:ptCount val="61"/>
                <c:pt idx="0">
                  <c:v>-30</c:v>
                </c:pt>
                <c:pt idx="1">
                  <c:v>-29</c:v>
                </c:pt>
                <c:pt idx="2">
                  <c:v>-28</c:v>
                </c:pt>
                <c:pt idx="3">
                  <c:v>-27</c:v>
                </c:pt>
                <c:pt idx="4">
                  <c:v>-26</c:v>
                </c:pt>
                <c:pt idx="5">
                  <c:v>-25</c:v>
                </c:pt>
                <c:pt idx="6">
                  <c:v>-24</c:v>
                </c:pt>
                <c:pt idx="7">
                  <c:v>-23</c:v>
                </c:pt>
                <c:pt idx="8">
                  <c:v>-22</c:v>
                </c:pt>
                <c:pt idx="9">
                  <c:v>-21</c:v>
                </c:pt>
                <c:pt idx="10">
                  <c:v>-20</c:v>
                </c:pt>
                <c:pt idx="11">
                  <c:v>-19</c:v>
                </c:pt>
                <c:pt idx="12">
                  <c:v>-18</c:v>
                </c:pt>
                <c:pt idx="13">
                  <c:v>-17</c:v>
                </c:pt>
                <c:pt idx="14">
                  <c:v>-16</c:v>
                </c:pt>
                <c:pt idx="15">
                  <c:v>-15</c:v>
                </c:pt>
                <c:pt idx="16">
                  <c:v>-14</c:v>
                </c:pt>
                <c:pt idx="17">
                  <c:v>-13</c:v>
                </c:pt>
                <c:pt idx="18">
                  <c:v>-12</c:v>
                </c:pt>
                <c:pt idx="19">
                  <c:v>-11</c:v>
                </c:pt>
                <c:pt idx="20">
                  <c:v>-10</c:v>
                </c:pt>
                <c:pt idx="21">
                  <c:v>-9</c:v>
                </c:pt>
                <c:pt idx="22">
                  <c:v>-8</c:v>
                </c:pt>
                <c:pt idx="23">
                  <c:v>-7</c:v>
                </c:pt>
                <c:pt idx="24">
                  <c:v>-6</c:v>
                </c:pt>
                <c:pt idx="25">
                  <c:v>-5</c:v>
                </c:pt>
                <c:pt idx="26">
                  <c:v>-4</c:v>
                </c:pt>
                <c:pt idx="27">
                  <c:v>-3</c:v>
                </c:pt>
                <c:pt idx="28">
                  <c:v>-2</c:v>
                </c:pt>
                <c:pt idx="29">
                  <c:v>-1</c:v>
                </c:pt>
                <c:pt idx="30">
                  <c:v>0</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pt idx="53">
                  <c:v>23</c:v>
                </c:pt>
                <c:pt idx="54">
                  <c:v>24</c:v>
                </c:pt>
                <c:pt idx="55">
                  <c:v>25</c:v>
                </c:pt>
                <c:pt idx="56">
                  <c:v>26</c:v>
                </c:pt>
                <c:pt idx="57">
                  <c:v>27</c:v>
                </c:pt>
                <c:pt idx="58">
                  <c:v>28</c:v>
                </c:pt>
                <c:pt idx="59">
                  <c:v>29</c:v>
                </c:pt>
                <c:pt idx="60">
                  <c:v>30</c:v>
                </c:pt>
              </c:numCache>
            </c:numRef>
          </c:yVal>
          <c:smooth val="1"/>
          <c:extLst>
            <c:ext xmlns:c16="http://schemas.microsoft.com/office/drawing/2014/chart" uri="{C3380CC4-5D6E-409C-BE32-E72D297353CC}">
              <c16:uniqueId val="{00000003-0554-634F-9190-716860C58403}"/>
            </c:ext>
          </c:extLst>
        </c:ser>
        <c:dLbls>
          <c:showLegendKey val="0"/>
          <c:showVal val="0"/>
          <c:showCatName val="0"/>
          <c:showSerName val="0"/>
          <c:showPercent val="0"/>
          <c:showBubbleSize val="0"/>
        </c:dLbls>
        <c:axId val="158999135"/>
        <c:axId val="2123725984"/>
      </c:scatterChart>
      <c:valAx>
        <c:axId val="1589991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123725984"/>
        <c:crosses val="autoZero"/>
        <c:crossBetween val="midCat"/>
        <c:majorUnit val="5"/>
      </c:valAx>
      <c:valAx>
        <c:axId val="2123725984"/>
        <c:scaling>
          <c:orientation val="minMax"/>
          <c:max val="30"/>
          <c:min val="-3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58999135"/>
        <c:crosses val="autoZero"/>
        <c:crossBetween val="midCat"/>
      </c:valAx>
      <c:spPr>
        <a:solidFill>
          <a:schemeClr val="accent6">
            <a:lumMod val="20000"/>
            <a:lumOff val="80000"/>
          </a:schemeClr>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astronomy-morsels.ch/morsel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chart" Target="../charts/chart1.xml"/><Relationship Id="rId2" Type="http://schemas.openxmlformats.org/officeDocument/2006/relationships/image" Target="../media/image4.gif"/><Relationship Id="rId16" Type="http://schemas.openxmlformats.org/officeDocument/2006/relationships/image" Target="../media/image18.gif"/><Relationship Id="rId1" Type="http://schemas.openxmlformats.org/officeDocument/2006/relationships/image" Target="../media/image3.gif"/><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chart" Target="../charts/chart2.xml"/><Relationship Id="rId2" Type="http://schemas.openxmlformats.org/officeDocument/2006/relationships/image" Target="../media/image4.gif"/><Relationship Id="rId16" Type="http://schemas.openxmlformats.org/officeDocument/2006/relationships/image" Target="../media/image18.gif"/><Relationship Id="rId1" Type="http://schemas.openxmlformats.org/officeDocument/2006/relationships/image" Target="../media/image3.gif"/><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chart" Target="../charts/chart3.xml"/><Relationship Id="rId2" Type="http://schemas.openxmlformats.org/officeDocument/2006/relationships/image" Target="../media/image4.gif"/><Relationship Id="rId16" Type="http://schemas.openxmlformats.org/officeDocument/2006/relationships/image" Target="../media/image18.gif"/><Relationship Id="rId1" Type="http://schemas.openxmlformats.org/officeDocument/2006/relationships/image" Target="../media/image3.gif"/><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0.jp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1</xdr:col>
      <xdr:colOff>12699</xdr:colOff>
      <xdr:row>17</xdr:row>
      <xdr:rowOff>50800</xdr:rowOff>
    </xdr:from>
    <xdr:to>
      <xdr:col>10</xdr:col>
      <xdr:colOff>804570</xdr:colOff>
      <xdr:row>49</xdr:row>
      <xdr:rowOff>76200</xdr:rowOff>
    </xdr:to>
    <xdr:pic>
      <xdr:nvPicPr>
        <xdr:cNvPr id="2" name="Picture 1" descr="undefined">
          <a:extLst>
            <a:ext uri="{FF2B5EF4-FFF2-40B4-BE49-F238E27FC236}">
              <a16:creationId xmlns:a16="http://schemas.microsoft.com/office/drawing/2014/main" id="{585E2BDA-8AA3-B271-85DF-B5951438ED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199" y="3683000"/>
          <a:ext cx="8221371" cy="652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596900</xdr:colOff>
      <xdr:row>55</xdr:row>
      <xdr:rowOff>38100</xdr:rowOff>
    </xdr:from>
    <xdr:to>
      <xdr:col>9</xdr:col>
      <xdr:colOff>215900</xdr:colOff>
      <xdr:row>64</xdr:row>
      <xdr:rowOff>152400</xdr:rowOff>
    </xdr:to>
    <xdr:pic>
      <xdr:nvPicPr>
        <xdr:cNvPr id="3" name="Picture 2">
          <a:hlinkClick xmlns:r="http://schemas.openxmlformats.org/officeDocument/2006/relationships" r:id="rId2"/>
          <a:extLst>
            <a:ext uri="{FF2B5EF4-FFF2-40B4-BE49-F238E27FC236}">
              <a16:creationId xmlns:a16="http://schemas.microsoft.com/office/drawing/2014/main" id="{E80BC259-4D84-C021-7CF1-3ED966FFF089}"/>
            </a:ext>
          </a:extLst>
        </xdr:cNvPr>
        <xdr:cNvPicPr>
          <a:picLocks noChangeAspect="1"/>
        </xdr:cNvPicPr>
      </xdr:nvPicPr>
      <xdr:blipFill>
        <a:blip xmlns:r="http://schemas.openxmlformats.org/officeDocument/2006/relationships" r:embed="rId3"/>
        <a:stretch>
          <a:fillRect/>
        </a:stretch>
      </xdr:blipFill>
      <xdr:spPr>
        <a:xfrm>
          <a:off x="2247900" y="11315700"/>
          <a:ext cx="53975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272</xdr:row>
      <xdr:rowOff>0</xdr:rowOff>
    </xdr:from>
    <xdr:to>
      <xdr:col>4</xdr:col>
      <xdr:colOff>561975</xdr:colOff>
      <xdr:row>274</xdr:row>
      <xdr:rowOff>85725</xdr:rowOff>
    </xdr:to>
    <xdr:pic>
      <xdr:nvPicPr>
        <xdr:cNvPr id="1038" name="Moon_NM" descr="O" hidden="1">
          <a:extLst>
            <a:ext uri="{FF2B5EF4-FFF2-40B4-BE49-F238E27FC236}">
              <a16:creationId xmlns:a16="http://schemas.microsoft.com/office/drawing/2014/main" id="{00000000-0008-0000-0100-00000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52650" y="51835050"/>
          <a:ext cx="476250" cy="476250"/>
        </a:xfrm>
        <a:prstGeom prst="rect">
          <a:avLst/>
        </a:prstGeom>
        <a:noFill/>
      </xdr:spPr>
    </xdr:pic>
    <xdr:clientData/>
  </xdr:twoCellAnchor>
  <xdr:twoCellAnchor editAs="oneCell">
    <xdr:from>
      <xdr:col>11</xdr:col>
      <xdr:colOff>0</xdr:colOff>
      <xdr:row>0</xdr:row>
      <xdr:rowOff>0</xdr:rowOff>
    </xdr:from>
    <xdr:to>
      <xdr:col>13</xdr:col>
      <xdr:colOff>410434</xdr:colOff>
      <xdr:row>10</xdr:row>
      <xdr:rowOff>104387</xdr:rowOff>
    </xdr:to>
    <xdr:pic>
      <xdr:nvPicPr>
        <xdr:cNvPr id="2" name="Picture 11" descr="http://lepmfi.gsfc.nasa.gov/mfi/lepedu/siteimg/all_planets.gif" hidden="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829801" y="0"/>
          <a:ext cx="2072640" cy="2391508"/>
        </a:xfrm>
        <a:prstGeom prst="rect">
          <a:avLst/>
        </a:prstGeom>
        <a:noFill/>
      </xdr:spPr>
    </xdr:pic>
    <xdr:clientData/>
  </xdr:twoCellAnchor>
  <xdr:twoCellAnchor editAs="oneCell">
    <xdr:from>
      <xdr:col>2</xdr:col>
      <xdr:colOff>9525</xdr:colOff>
      <xdr:row>3</xdr:row>
      <xdr:rowOff>0</xdr:rowOff>
    </xdr:from>
    <xdr:to>
      <xdr:col>2</xdr:col>
      <xdr:colOff>644525</xdr:colOff>
      <xdr:row>5</xdr:row>
      <xdr:rowOff>32497</xdr:rowOff>
    </xdr:to>
    <xdr:pic macro="[0]!InfoSun">
      <xdr:nvPicPr>
        <xdr:cNvPr id="10" name="Picture 14" descr="http://upload.wikimedia.org/wikipedia/commons/thumb/a/aa/Sun920607.jpg/100px-Sun920607.jpg" hidden="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00100" y="1247775"/>
          <a:ext cx="635000" cy="476250"/>
        </a:xfrm>
        <a:prstGeom prst="rect">
          <a:avLst/>
        </a:prstGeom>
        <a:noFill/>
      </xdr:spPr>
    </xdr:pic>
    <xdr:clientData/>
  </xdr:twoCellAnchor>
  <xdr:twoCellAnchor editAs="oneCell">
    <xdr:from>
      <xdr:col>5</xdr:col>
      <xdr:colOff>19050</xdr:colOff>
      <xdr:row>0</xdr:row>
      <xdr:rowOff>0</xdr:rowOff>
    </xdr:from>
    <xdr:to>
      <xdr:col>5</xdr:col>
      <xdr:colOff>641476</xdr:colOff>
      <xdr:row>2</xdr:row>
      <xdr:rowOff>163232</xdr:rowOff>
    </xdr:to>
    <xdr:pic macro="[0]!InfoMoon">
      <xdr:nvPicPr>
        <xdr:cNvPr id="1039" name="Picture 15" descr="http://upload.wikimedia.org/wikipedia/commons/thumb/d/dd/Full_Moon_Luc_Viatour.jpg/100px-Full_Moon_Luc_Viatour.jpg" hidden="1">
          <a:extLst>
            <a:ext uri="{FF2B5EF4-FFF2-40B4-BE49-F238E27FC236}">
              <a16:creationId xmlns:a16="http://schemas.microsoft.com/office/drawing/2014/main" id="{00000000-0008-0000-0100-00000F04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752725" y="1066800"/>
          <a:ext cx="622426" cy="628650"/>
        </a:xfrm>
        <a:prstGeom prst="rect">
          <a:avLst/>
        </a:prstGeom>
        <a:noFill/>
      </xdr:spPr>
    </xdr:pic>
    <xdr:clientData/>
  </xdr:twoCellAnchor>
  <xdr:twoCellAnchor editAs="oneCell">
    <xdr:from>
      <xdr:col>3</xdr:col>
      <xdr:colOff>0</xdr:colOff>
      <xdr:row>3</xdr:row>
      <xdr:rowOff>0</xdr:rowOff>
    </xdr:from>
    <xdr:to>
      <xdr:col>3</xdr:col>
      <xdr:colOff>615759</xdr:colOff>
      <xdr:row>5</xdr:row>
      <xdr:rowOff>144184</xdr:rowOff>
    </xdr:to>
    <xdr:pic macro="[0]!InfoMercury">
      <xdr:nvPicPr>
        <xdr:cNvPr id="1040" name="Picture 16" descr="http://upload.wikimedia.org/wikipedia/commons/thumb/3/30/Mercury_in_color_-_Prockter07_centered.jpg/100px-Mercury_in_color_-_Prockter07_centered.jpg" hidden="1">
          <a:extLst>
            <a:ext uri="{FF2B5EF4-FFF2-40B4-BE49-F238E27FC236}">
              <a16:creationId xmlns:a16="http://schemas.microsoft.com/office/drawing/2014/main" id="{00000000-0008-0000-0100-0000100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457324" y="1085850"/>
          <a:ext cx="615759" cy="609601"/>
        </a:xfrm>
        <a:prstGeom prst="rect">
          <a:avLst/>
        </a:prstGeom>
        <a:noFill/>
      </xdr:spPr>
    </xdr:pic>
    <xdr:clientData/>
  </xdr:twoCellAnchor>
  <xdr:twoCellAnchor editAs="oneCell">
    <xdr:from>
      <xdr:col>4</xdr:col>
      <xdr:colOff>19050</xdr:colOff>
      <xdr:row>0</xdr:row>
      <xdr:rowOff>0</xdr:rowOff>
    </xdr:from>
    <xdr:to>
      <xdr:col>4</xdr:col>
      <xdr:colOff>736600</xdr:colOff>
      <xdr:row>2</xdr:row>
      <xdr:rowOff>163232</xdr:rowOff>
    </xdr:to>
    <xdr:pic macro="[0]!InfoVenus">
      <xdr:nvPicPr>
        <xdr:cNvPr id="1041" name="Picture 17" descr="http://upload.wikimedia.org/wikipedia/commons/thumb/5/51/Venus-real.jpg/100px-Venus-real.jpg" hidden="1">
          <a:extLst>
            <a:ext uri="{FF2B5EF4-FFF2-40B4-BE49-F238E27FC236}">
              <a16:creationId xmlns:a16="http://schemas.microsoft.com/office/drawing/2014/main" id="{00000000-0008-0000-0100-00001104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105025" y="1066800"/>
          <a:ext cx="628650" cy="628650"/>
        </a:xfrm>
        <a:prstGeom prst="rect">
          <a:avLst/>
        </a:prstGeom>
        <a:noFill/>
      </xdr:spPr>
    </xdr:pic>
    <xdr:clientData/>
  </xdr:twoCellAnchor>
  <xdr:twoCellAnchor editAs="oneCell">
    <xdr:from>
      <xdr:col>6</xdr:col>
      <xdr:colOff>19050</xdr:colOff>
      <xdr:row>0</xdr:row>
      <xdr:rowOff>0</xdr:rowOff>
    </xdr:from>
    <xdr:to>
      <xdr:col>6</xdr:col>
      <xdr:colOff>643467</xdr:colOff>
      <xdr:row>2</xdr:row>
      <xdr:rowOff>96557</xdr:rowOff>
    </xdr:to>
    <xdr:pic macro="[0]!InfoMars">
      <xdr:nvPicPr>
        <xdr:cNvPr id="1042" name="Picture 18" descr="http://upload.wikimedia.org/wikipedia/commons/thumb/7/76/Mars_Hubble.jpg/100px-Mars_Hubble.jpg" hidden="1">
          <a:extLst>
            <a:ext uri="{FF2B5EF4-FFF2-40B4-BE49-F238E27FC236}">
              <a16:creationId xmlns:a16="http://schemas.microsoft.com/office/drawing/2014/main" id="{00000000-0008-0000-0100-00001204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3400425" y="1133474"/>
          <a:ext cx="624417" cy="561975"/>
        </a:xfrm>
        <a:prstGeom prst="rect">
          <a:avLst/>
        </a:prstGeom>
        <a:noFill/>
      </xdr:spPr>
    </xdr:pic>
    <xdr:clientData/>
  </xdr:twoCellAnchor>
  <xdr:twoCellAnchor editAs="oneCell">
    <xdr:from>
      <xdr:col>7</xdr:col>
      <xdr:colOff>19050</xdr:colOff>
      <xdr:row>0</xdr:row>
      <xdr:rowOff>0</xdr:rowOff>
    </xdr:from>
    <xdr:to>
      <xdr:col>7</xdr:col>
      <xdr:colOff>746125</xdr:colOff>
      <xdr:row>2</xdr:row>
      <xdr:rowOff>172757</xdr:rowOff>
    </xdr:to>
    <xdr:pic macro="[0]!InfoJupiter">
      <xdr:nvPicPr>
        <xdr:cNvPr id="1043" name="Picture 19" descr="http://upload.wikimedia.org/wikipedia/commons/thumb/e/e2/Jupiter.jpg/100px-Jupiter.jpg" hidden="1">
          <a:extLst>
            <a:ext uri="{FF2B5EF4-FFF2-40B4-BE49-F238E27FC236}">
              <a16:creationId xmlns:a16="http://schemas.microsoft.com/office/drawing/2014/main" id="{00000000-0008-0000-0100-00001304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4048125" y="1057274"/>
          <a:ext cx="638175" cy="638175"/>
        </a:xfrm>
        <a:prstGeom prst="rect">
          <a:avLst/>
        </a:prstGeom>
        <a:noFill/>
      </xdr:spPr>
    </xdr:pic>
    <xdr:clientData/>
  </xdr:twoCellAnchor>
  <xdr:twoCellAnchor editAs="oneCell">
    <xdr:from>
      <xdr:col>9</xdr:col>
      <xdr:colOff>0</xdr:colOff>
      <xdr:row>0</xdr:row>
      <xdr:rowOff>0</xdr:rowOff>
    </xdr:from>
    <xdr:to>
      <xdr:col>9</xdr:col>
      <xdr:colOff>730187</xdr:colOff>
      <xdr:row>2</xdr:row>
      <xdr:rowOff>182282</xdr:rowOff>
    </xdr:to>
    <xdr:pic macro="[0]!InfoUranus">
      <xdr:nvPicPr>
        <xdr:cNvPr id="1045" name="Picture 21" descr="http://upload.wikimedia.org/wikipedia/commons/thumb/3/3d/Uranus2.jpg/100px-Uranus2.jpg" hidden="1">
          <a:extLst>
            <a:ext uri="{FF2B5EF4-FFF2-40B4-BE49-F238E27FC236}">
              <a16:creationId xmlns:a16="http://schemas.microsoft.com/office/drawing/2014/main" id="{00000000-0008-0000-0100-00001504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5343525" y="1047750"/>
          <a:ext cx="641287" cy="647700"/>
        </a:xfrm>
        <a:prstGeom prst="rect">
          <a:avLst/>
        </a:prstGeom>
        <a:noFill/>
      </xdr:spPr>
    </xdr:pic>
    <xdr:clientData/>
  </xdr:twoCellAnchor>
  <xdr:twoCellAnchor editAs="oneCell">
    <xdr:from>
      <xdr:col>9</xdr:col>
      <xdr:colOff>28575</xdr:colOff>
      <xdr:row>0</xdr:row>
      <xdr:rowOff>0</xdr:rowOff>
    </xdr:from>
    <xdr:to>
      <xdr:col>9</xdr:col>
      <xdr:colOff>739515</xdr:colOff>
      <xdr:row>2</xdr:row>
      <xdr:rowOff>144181</xdr:rowOff>
    </xdr:to>
    <xdr:pic macro="[0]!InfoNeptune">
      <xdr:nvPicPr>
        <xdr:cNvPr id="1046" name="Picture 22" descr="http://upload.wikimedia.org/wikipedia/commons/thumb/0/06/Neptune.jpg/100px-Neptune.jpg" hidden="1">
          <a:extLst>
            <a:ext uri="{FF2B5EF4-FFF2-40B4-BE49-F238E27FC236}">
              <a16:creationId xmlns:a16="http://schemas.microsoft.com/office/drawing/2014/main" id="{00000000-0008-0000-0100-00001604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000750" y="1085850"/>
          <a:ext cx="622040" cy="609599"/>
        </a:xfrm>
        <a:prstGeom prst="rect">
          <a:avLst/>
        </a:prstGeom>
        <a:noFill/>
      </xdr:spPr>
    </xdr:pic>
    <xdr:clientData/>
  </xdr:twoCellAnchor>
  <xdr:twoCellAnchor editAs="oneCell">
    <xdr:from>
      <xdr:col>10</xdr:col>
      <xdr:colOff>9524</xdr:colOff>
      <xdr:row>0</xdr:row>
      <xdr:rowOff>0</xdr:rowOff>
    </xdr:from>
    <xdr:to>
      <xdr:col>10</xdr:col>
      <xdr:colOff>647699</xdr:colOff>
      <xdr:row>2</xdr:row>
      <xdr:rowOff>172757</xdr:rowOff>
    </xdr:to>
    <xdr:pic macro="[0]!InfoPluto">
      <xdr:nvPicPr>
        <xdr:cNvPr id="1047" name="Picture 23" descr="http://upload.wikimedia.org/wikipedia/en/thumb/9/90/Pluto2.jpg/100px-Pluto2.jpg" hidden="1">
          <a:extLst>
            <a:ext uri="{FF2B5EF4-FFF2-40B4-BE49-F238E27FC236}">
              <a16:creationId xmlns:a16="http://schemas.microsoft.com/office/drawing/2014/main" id="{00000000-0008-0000-0100-00001704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629399" y="1057275"/>
          <a:ext cx="638175" cy="638175"/>
        </a:xfrm>
        <a:prstGeom prst="rect">
          <a:avLst/>
        </a:prstGeom>
        <a:noFill/>
      </xdr:spPr>
    </xdr:pic>
    <xdr:clientData/>
  </xdr:twoCellAnchor>
  <xdr:twoCellAnchor editAs="oneCell">
    <xdr:from>
      <xdr:col>8</xdr:col>
      <xdr:colOff>9525</xdr:colOff>
      <xdr:row>0</xdr:row>
      <xdr:rowOff>0</xdr:rowOff>
    </xdr:from>
    <xdr:to>
      <xdr:col>8</xdr:col>
      <xdr:colOff>749017</xdr:colOff>
      <xdr:row>2</xdr:row>
      <xdr:rowOff>37539</xdr:rowOff>
    </xdr:to>
    <xdr:pic macro="[0]!InfoSaturn">
      <xdr:nvPicPr>
        <xdr:cNvPr id="1048" name="Picture 24" descr="http://www.planetengrund.net/desktophintergrund/small/planeten/saturn03_1024.jpg" hidden="1">
          <a:extLst>
            <a:ext uri="{FF2B5EF4-FFF2-40B4-BE49-F238E27FC236}">
              <a16:creationId xmlns:a16="http://schemas.microsoft.com/office/drawing/2014/main" id="{00000000-0008-0000-0100-00001804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4686300" y="1266824"/>
          <a:ext cx="650592" cy="485775"/>
        </a:xfrm>
        <a:prstGeom prst="rect">
          <a:avLst/>
        </a:prstGeom>
        <a:noFill/>
      </xdr:spPr>
    </xdr:pic>
    <xdr:clientData/>
  </xdr:twoCellAnchor>
  <xdr:twoCellAnchor editAs="oneCell">
    <xdr:from>
      <xdr:col>11</xdr:col>
      <xdr:colOff>0</xdr:colOff>
      <xdr:row>0</xdr:row>
      <xdr:rowOff>0</xdr:rowOff>
    </xdr:from>
    <xdr:to>
      <xdr:col>13</xdr:col>
      <xdr:colOff>271368</xdr:colOff>
      <xdr:row>10</xdr:row>
      <xdr:rowOff>118245</xdr:rowOff>
    </xdr:to>
    <xdr:pic>
      <xdr:nvPicPr>
        <xdr:cNvPr id="22" name="Picture 21" descr="SolarSystem.jpg" hidden="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3" cstate="print"/>
        <a:stretch>
          <a:fillRect/>
        </a:stretch>
      </xdr:blipFill>
      <xdr:spPr>
        <a:xfrm>
          <a:off x="9896476" y="0"/>
          <a:ext cx="1933574" cy="2405366"/>
        </a:xfrm>
        <a:prstGeom prst="rect">
          <a:avLst/>
        </a:prstGeom>
      </xdr:spPr>
    </xdr:pic>
    <xdr:clientData/>
  </xdr:twoCellAnchor>
  <xdr:twoCellAnchor editAs="oneCell">
    <xdr:from>
      <xdr:col>1</xdr:col>
      <xdr:colOff>0</xdr:colOff>
      <xdr:row>3</xdr:row>
      <xdr:rowOff>0</xdr:rowOff>
    </xdr:from>
    <xdr:to>
      <xdr:col>4</xdr:col>
      <xdr:colOff>85725</xdr:colOff>
      <xdr:row>12</xdr:row>
      <xdr:rowOff>6911</xdr:rowOff>
    </xdr:to>
    <xdr:pic>
      <xdr:nvPicPr>
        <xdr:cNvPr id="23" name="Picture 22" descr="SolarSystem2.jpg" hidden="1">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4" cstate="print"/>
        <a:stretch>
          <a:fillRect/>
        </a:stretch>
      </xdr:blipFill>
      <xdr:spPr>
        <a:xfrm>
          <a:off x="0" y="0"/>
          <a:ext cx="2743200" cy="2057400"/>
        </a:xfrm>
        <a:prstGeom prst="rect">
          <a:avLst/>
        </a:prstGeom>
      </xdr:spPr>
    </xdr:pic>
    <xdr:clientData/>
  </xdr:twoCellAnchor>
  <xdr:twoCellAnchor editAs="oneCell">
    <xdr:from>
      <xdr:col>11</xdr:col>
      <xdr:colOff>0</xdr:colOff>
      <xdr:row>0</xdr:row>
      <xdr:rowOff>0</xdr:rowOff>
    </xdr:from>
    <xdr:to>
      <xdr:col>13</xdr:col>
      <xdr:colOff>175557</xdr:colOff>
      <xdr:row>10</xdr:row>
      <xdr:rowOff>117394</xdr:rowOff>
    </xdr:to>
    <xdr:pic>
      <xdr:nvPicPr>
        <xdr:cNvPr id="24" name="Picture 23" descr="SolarSystem.jpg" hidden="1">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3" cstate="print"/>
        <a:stretch>
          <a:fillRect/>
        </a:stretch>
      </xdr:blipFill>
      <xdr:spPr>
        <a:xfrm>
          <a:off x="9915525" y="0"/>
          <a:ext cx="1943099" cy="2417215"/>
        </a:xfrm>
        <a:prstGeom prst="rect">
          <a:avLst/>
        </a:prstGeom>
      </xdr:spPr>
    </xdr:pic>
    <xdr:clientData/>
  </xdr:twoCellAnchor>
  <xdr:twoCellAnchor editAs="oneCell">
    <xdr:from>
      <xdr:col>1</xdr:col>
      <xdr:colOff>114300</xdr:colOff>
      <xdr:row>3</xdr:row>
      <xdr:rowOff>0</xdr:rowOff>
    </xdr:from>
    <xdr:to>
      <xdr:col>4</xdr:col>
      <xdr:colOff>180975</xdr:colOff>
      <xdr:row>12</xdr:row>
      <xdr:rowOff>6911</xdr:rowOff>
    </xdr:to>
    <xdr:pic>
      <xdr:nvPicPr>
        <xdr:cNvPr id="26" name="Picture 25" descr="SolarSystem2.jpg" hidden="1">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4" cstate="print"/>
        <a:stretch>
          <a:fillRect/>
        </a:stretch>
      </xdr:blipFill>
      <xdr:spPr>
        <a:xfrm>
          <a:off x="209550" y="0"/>
          <a:ext cx="2743200" cy="2057400"/>
        </a:xfrm>
        <a:prstGeom prst="rect">
          <a:avLst/>
        </a:prstGeom>
      </xdr:spPr>
    </xdr:pic>
    <xdr:clientData/>
  </xdr:twoCellAnchor>
  <xdr:twoCellAnchor editAs="oneCell">
    <xdr:from>
      <xdr:col>2</xdr:col>
      <xdr:colOff>0</xdr:colOff>
      <xdr:row>3</xdr:row>
      <xdr:rowOff>0</xdr:rowOff>
    </xdr:from>
    <xdr:to>
      <xdr:col>5</xdr:col>
      <xdr:colOff>50800</xdr:colOff>
      <xdr:row>12</xdr:row>
      <xdr:rowOff>6911</xdr:rowOff>
    </xdr:to>
    <xdr:pic>
      <xdr:nvPicPr>
        <xdr:cNvPr id="27" name="Picture 26" descr="SolarSystem2.jpg" hidden="1">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4" cstate="print"/>
        <a:stretch>
          <a:fillRect/>
        </a:stretch>
      </xdr:blipFill>
      <xdr:spPr>
        <a:xfrm>
          <a:off x="790575" y="781050"/>
          <a:ext cx="2743200" cy="2057400"/>
        </a:xfrm>
        <a:prstGeom prst="rect">
          <a:avLst/>
        </a:prstGeom>
      </xdr:spPr>
    </xdr:pic>
    <xdr:clientData/>
  </xdr:twoCellAnchor>
  <xdr:twoCellAnchor editAs="oneCell">
    <xdr:from>
      <xdr:col>6</xdr:col>
      <xdr:colOff>0</xdr:colOff>
      <xdr:row>0</xdr:row>
      <xdr:rowOff>0</xdr:rowOff>
    </xdr:from>
    <xdr:to>
      <xdr:col>9</xdr:col>
      <xdr:colOff>50053</xdr:colOff>
      <xdr:row>9</xdr:row>
      <xdr:rowOff>6911</xdr:rowOff>
    </xdr:to>
    <xdr:pic>
      <xdr:nvPicPr>
        <xdr:cNvPr id="28" name="Picture 27" descr="SolarSystem2.jpg" hidden="1">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4" cstate="print"/>
        <a:stretch>
          <a:fillRect/>
        </a:stretch>
      </xdr:blipFill>
      <xdr:spPr>
        <a:xfrm>
          <a:off x="3381375" y="981075"/>
          <a:ext cx="2743200" cy="2057400"/>
        </a:xfrm>
        <a:prstGeom prst="rect">
          <a:avLst/>
        </a:prstGeom>
      </xdr:spPr>
    </xdr:pic>
    <xdr:clientData/>
  </xdr:twoCellAnchor>
  <xdr:twoCellAnchor editAs="oneCell">
    <xdr:from>
      <xdr:col>2</xdr:col>
      <xdr:colOff>0</xdr:colOff>
      <xdr:row>3</xdr:row>
      <xdr:rowOff>0</xdr:rowOff>
    </xdr:from>
    <xdr:to>
      <xdr:col>3</xdr:col>
      <xdr:colOff>349250</xdr:colOff>
      <xdr:row>7</xdr:row>
      <xdr:rowOff>87780</xdr:rowOff>
    </xdr:to>
    <xdr:pic>
      <xdr:nvPicPr>
        <xdr:cNvPr id="29" name="Picture 28" descr="Saturn.jpg" hidden="1">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5" cstate="print"/>
        <a:stretch>
          <a:fillRect/>
        </a:stretch>
      </xdr:blipFill>
      <xdr:spPr>
        <a:xfrm>
          <a:off x="790575" y="1562100"/>
          <a:ext cx="1276350" cy="990600"/>
        </a:xfrm>
        <a:prstGeom prst="rect">
          <a:avLst/>
        </a:prstGeom>
      </xdr:spPr>
    </xdr:pic>
    <xdr:clientData/>
  </xdr:twoCellAnchor>
  <xdr:twoCellAnchor editAs="oneCell">
    <xdr:from>
      <xdr:col>3</xdr:col>
      <xdr:colOff>0</xdr:colOff>
      <xdr:row>3</xdr:row>
      <xdr:rowOff>0</xdr:rowOff>
    </xdr:from>
    <xdr:to>
      <xdr:col>4</xdr:col>
      <xdr:colOff>118035</xdr:colOff>
      <xdr:row>7</xdr:row>
      <xdr:rowOff>54162</xdr:rowOff>
    </xdr:to>
    <xdr:pic>
      <xdr:nvPicPr>
        <xdr:cNvPr id="30" name="MoonNewMoon" descr="MoonNew.gif" hidden="1">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6" cstate="print"/>
        <a:stretch>
          <a:fillRect/>
        </a:stretch>
      </xdr:blipFill>
      <xdr:spPr>
        <a:xfrm>
          <a:off x="1924050" y="962025"/>
          <a:ext cx="952500" cy="952500"/>
        </a:xfrm>
        <a:prstGeom prst="rect">
          <a:avLst/>
        </a:prstGeom>
      </xdr:spPr>
    </xdr:pic>
    <xdr:clientData/>
  </xdr:twoCellAnchor>
  <xdr:twoCellAnchor editAs="oneCell">
    <xdr:from>
      <xdr:col>4</xdr:col>
      <xdr:colOff>457200</xdr:colOff>
      <xdr:row>0</xdr:row>
      <xdr:rowOff>0</xdr:rowOff>
    </xdr:from>
    <xdr:to>
      <xdr:col>5</xdr:col>
      <xdr:colOff>889000</xdr:colOff>
      <xdr:row>5</xdr:row>
      <xdr:rowOff>115047</xdr:rowOff>
    </xdr:to>
    <xdr:pic>
      <xdr:nvPicPr>
        <xdr:cNvPr id="31" name="Picture 30" descr="Jupiter.jpg" hidden="1">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8" cstate="print"/>
        <a:stretch>
          <a:fillRect/>
        </a:stretch>
      </xdr:blipFill>
      <xdr:spPr>
        <a:xfrm>
          <a:off x="2543175" y="657225"/>
          <a:ext cx="1270000" cy="1270000"/>
        </a:xfrm>
        <a:prstGeom prst="rect">
          <a:avLst/>
        </a:prstGeom>
      </xdr:spPr>
    </xdr:pic>
    <xdr:clientData/>
  </xdr:twoCellAnchor>
  <xdr:twoCellAnchor editAs="oneCell">
    <xdr:from>
      <xdr:col>2</xdr:col>
      <xdr:colOff>0</xdr:colOff>
      <xdr:row>3</xdr:row>
      <xdr:rowOff>0</xdr:rowOff>
    </xdr:from>
    <xdr:to>
      <xdr:col>3</xdr:col>
      <xdr:colOff>25400</xdr:colOff>
      <xdr:row>7</xdr:row>
      <xdr:rowOff>54162</xdr:rowOff>
    </xdr:to>
    <xdr:pic>
      <xdr:nvPicPr>
        <xdr:cNvPr id="34" name="Picture 33" descr="MoonNew.gif" hidden="1">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6" cstate="print"/>
        <a:stretch>
          <a:fillRect/>
        </a:stretch>
      </xdr:blipFill>
      <xdr:spPr>
        <a:xfrm>
          <a:off x="790575" y="1371600"/>
          <a:ext cx="952500" cy="952500"/>
        </a:xfrm>
        <a:prstGeom prst="rect">
          <a:avLst/>
        </a:prstGeom>
      </xdr:spPr>
    </xdr:pic>
    <xdr:clientData/>
  </xdr:twoCellAnchor>
  <xdr:twoCellAnchor editAs="oneCell">
    <xdr:from>
      <xdr:col>1</xdr:col>
      <xdr:colOff>647700</xdr:colOff>
      <xdr:row>3</xdr:row>
      <xdr:rowOff>0</xdr:rowOff>
    </xdr:from>
    <xdr:to>
      <xdr:col>4</xdr:col>
      <xdr:colOff>803275</xdr:colOff>
      <xdr:row>12</xdr:row>
      <xdr:rowOff>6911</xdr:rowOff>
    </xdr:to>
    <xdr:pic>
      <xdr:nvPicPr>
        <xdr:cNvPr id="36" name="Picture 35" descr="SolarSystem2.jpg" hidden="1">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4" cstate="print"/>
        <a:stretch>
          <a:fillRect/>
        </a:stretch>
      </xdr:blipFill>
      <xdr:spPr>
        <a:xfrm>
          <a:off x="742950" y="333375"/>
          <a:ext cx="2743200" cy="2057400"/>
        </a:xfrm>
        <a:prstGeom prst="rect">
          <a:avLst/>
        </a:prstGeom>
      </xdr:spPr>
    </xdr:pic>
    <xdr:clientData/>
  </xdr:twoCellAnchor>
  <xdr:twoCellAnchor editAs="oneCell">
    <xdr:from>
      <xdr:col>1</xdr:col>
      <xdr:colOff>647700</xdr:colOff>
      <xdr:row>3</xdr:row>
      <xdr:rowOff>0</xdr:rowOff>
    </xdr:from>
    <xdr:to>
      <xdr:col>4</xdr:col>
      <xdr:colOff>803275</xdr:colOff>
      <xdr:row>12</xdr:row>
      <xdr:rowOff>6911</xdr:rowOff>
    </xdr:to>
    <xdr:pic>
      <xdr:nvPicPr>
        <xdr:cNvPr id="37" name="Picture 36" descr="SolarSystem2.jpg" hidden="1">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14" cstate="print"/>
        <a:stretch>
          <a:fillRect/>
        </a:stretch>
      </xdr:blipFill>
      <xdr:spPr>
        <a:xfrm>
          <a:off x="742950" y="638175"/>
          <a:ext cx="2743200" cy="2057400"/>
        </a:xfrm>
        <a:prstGeom prst="rect">
          <a:avLst/>
        </a:prstGeom>
      </xdr:spPr>
    </xdr:pic>
    <xdr:clientData/>
  </xdr:twoCellAnchor>
  <xdr:twoCellAnchor>
    <xdr:from>
      <xdr:col>4</xdr:col>
      <xdr:colOff>687294</xdr:colOff>
      <xdr:row>3</xdr:row>
      <xdr:rowOff>4482</xdr:rowOff>
    </xdr:from>
    <xdr:to>
      <xdr:col>15</xdr:col>
      <xdr:colOff>29880</xdr:colOff>
      <xdr:row>12</xdr:row>
      <xdr:rowOff>12700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0</xdr:colOff>
      <xdr:row>0</xdr:row>
      <xdr:rowOff>0</xdr:rowOff>
    </xdr:from>
    <xdr:ext cx="2448411" cy="2173740"/>
    <xdr:pic>
      <xdr:nvPicPr>
        <xdr:cNvPr id="12" name="Picture 11" descr="http://lepmfi.gsfc.nasa.gov/mfi/lepedu/siteimg/all_planets.gif" hidden="1">
          <a:extLst>
            <a:ext uri="{FF2B5EF4-FFF2-40B4-BE49-F238E27FC236}">
              <a16:creationId xmlns:a16="http://schemas.microsoft.com/office/drawing/2014/main" id="{719D2D40-48AD-504A-ACE9-0641EB83AF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433176" y="194235"/>
          <a:ext cx="2448411" cy="2173740"/>
        </a:xfrm>
        <a:prstGeom prst="rect">
          <a:avLst/>
        </a:prstGeom>
        <a:noFill/>
      </xdr:spPr>
    </xdr:pic>
    <xdr:clientData/>
  </xdr:oneCellAnchor>
  <xdr:oneCellAnchor>
    <xdr:from>
      <xdr:col>4</xdr:col>
      <xdr:colOff>0</xdr:colOff>
      <xdr:row>0</xdr:row>
      <xdr:rowOff>0</xdr:rowOff>
    </xdr:from>
    <xdr:ext cx="2309345" cy="2187598"/>
    <xdr:pic>
      <xdr:nvPicPr>
        <xdr:cNvPr id="13" name="Picture 12" descr="SolarSystem.jpg" hidden="1">
          <a:extLst>
            <a:ext uri="{FF2B5EF4-FFF2-40B4-BE49-F238E27FC236}">
              <a16:creationId xmlns:a16="http://schemas.microsoft.com/office/drawing/2014/main" id="{CAC29841-293B-A842-A40F-4BDC8B5DEEEC}"/>
            </a:ext>
          </a:extLst>
        </xdr:cNvPr>
        <xdr:cNvPicPr>
          <a:picLocks noChangeAspect="1"/>
        </xdr:cNvPicPr>
      </xdr:nvPicPr>
      <xdr:blipFill>
        <a:blip xmlns:r="http://schemas.openxmlformats.org/officeDocument/2006/relationships" r:embed="rId13" cstate="print"/>
        <a:stretch>
          <a:fillRect/>
        </a:stretch>
      </xdr:blipFill>
      <xdr:spPr>
        <a:xfrm>
          <a:off x="14433176" y="194235"/>
          <a:ext cx="2309345" cy="2187598"/>
        </a:xfrm>
        <a:prstGeom prst="rect">
          <a:avLst/>
        </a:prstGeom>
      </xdr:spPr>
    </xdr:pic>
    <xdr:clientData/>
  </xdr:oneCellAnchor>
  <xdr:oneCellAnchor>
    <xdr:from>
      <xdr:col>4</xdr:col>
      <xdr:colOff>0</xdr:colOff>
      <xdr:row>0</xdr:row>
      <xdr:rowOff>0</xdr:rowOff>
    </xdr:from>
    <xdr:ext cx="2213534" cy="2186747"/>
    <xdr:pic>
      <xdr:nvPicPr>
        <xdr:cNvPr id="14" name="Picture 13" descr="SolarSystem.jpg" hidden="1">
          <a:extLst>
            <a:ext uri="{FF2B5EF4-FFF2-40B4-BE49-F238E27FC236}">
              <a16:creationId xmlns:a16="http://schemas.microsoft.com/office/drawing/2014/main" id="{F9975FC9-FDB0-D94B-A2FC-E44C91C404A4}"/>
            </a:ext>
          </a:extLst>
        </xdr:cNvPr>
        <xdr:cNvPicPr>
          <a:picLocks noChangeAspect="1"/>
        </xdr:cNvPicPr>
      </xdr:nvPicPr>
      <xdr:blipFill>
        <a:blip xmlns:r="http://schemas.openxmlformats.org/officeDocument/2006/relationships" r:embed="rId13" cstate="print"/>
        <a:stretch>
          <a:fillRect/>
        </a:stretch>
      </xdr:blipFill>
      <xdr:spPr>
        <a:xfrm>
          <a:off x="14433176" y="194235"/>
          <a:ext cx="2213534" cy="218674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85725</xdr:colOff>
      <xdr:row>280</xdr:row>
      <xdr:rowOff>0</xdr:rowOff>
    </xdr:from>
    <xdr:to>
      <xdr:col>4</xdr:col>
      <xdr:colOff>561975</xdr:colOff>
      <xdr:row>282</xdr:row>
      <xdr:rowOff>85725</xdr:rowOff>
    </xdr:to>
    <xdr:pic>
      <xdr:nvPicPr>
        <xdr:cNvPr id="2" name="Moon_NM" descr="O" hidden="1">
          <a:extLst>
            <a:ext uri="{FF2B5EF4-FFF2-40B4-BE49-F238E27FC236}">
              <a16:creationId xmlns:a16="http://schemas.microsoft.com/office/drawing/2014/main" id="{687D1CB9-FD24-5F4D-8C28-3FE92BC95D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22825" y="52006500"/>
          <a:ext cx="476250" cy="479425"/>
        </a:xfrm>
        <a:prstGeom prst="rect">
          <a:avLst/>
        </a:prstGeom>
        <a:noFill/>
      </xdr:spPr>
    </xdr:pic>
    <xdr:clientData/>
  </xdr:twoCellAnchor>
  <xdr:twoCellAnchor editAs="oneCell">
    <xdr:from>
      <xdr:col>11</xdr:col>
      <xdr:colOff>0</xdr:colOff>
      <xdr:row>0</xdr:row>
      <xdr:rowOff>0</xdr:rowOff>
    </xdr:from>
    <xdr:to>
      <xdr:col>13</xdr:col>
      <xdr:colOff>410434</xdr:colOff>
      <xdr:row>10</xdr:row>
      <xdr:rowOff>104387</xdr:rowOff>
    </xdr:to>
    <xdr:pic>
      <xdr:nvPicPr>
        <xdr:cNvPr id="3" name="Picture 11" descr="http://lepmfi.gsfc.nasa.gov/mfi/lepedu/siteimg/all_planets.gif" hidden="1">
          <a:extLst>
            <a:ext uri="{FF2B5EF4-FFF2-40B4-BE49-F238E27FC236}">
              <a16:creationId xmlns:a16="http://schemas.microsoft.com/office/drawing/2014/main" id="{23FC46AB-06AD-7F4E-A926-D19A82D89C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84200" y="0"/>
          <a:ext cx="2442434" cy="2136387"/>
        </a:xfrm>
        <a:prstGeom prst="rect">
          <a:avLst/>
        </a:prstGeom>
        <a:noFill/>
      </xdr:spPr>
    </xdr:pic>
    <xdr:clientData/>
  </xdr:twoCellAnchor>
  <xdr:twoCellAnchor editAs="oneCell">
    <xdr:from>
      <xdr:col>2</xdr:col>
      <xdr:colOff>9525</xdr:colOff>
      <xdr:row>1</xdr:row>
      <xdr:rowOff>0</xdr:rowOff>
    </xdr:from>
    <xdr:to>
      <xdr:col>2</xdr:col>
      <xdr:colOff>644525</xdr:colOff>
      <xdr:row>3</xdr:row>
      <xdr:rowOff>32497</xdr:rowOff>
    </xdr:to>
    <xdr:pic macro="[0]!InfoSun">
      <xdr:nvPicPr>
        <xdr:cNvPr id="4" name="Picture 14" descr="http://upload.wikimedia.org/wikipedia/commons/thumb/a/aa/Sun920607.jpg/100px-Sun920607.jpg" hidden="1">
          <a:extLst>
            <a:ext uri="{FF2B5EF4-FFF2-40B4-BE49-F238E27FC236}">
              <a16:creationId xmlns:a16="http://schemas.microsoft.com/office/drawing/2014/main" id="{63B99317-44A2-2548-8E1F-96972933DF0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333625" y="609600"/>
          <a:ext cx="635000" cy="438897"/>
        </a:xfrm>
        <a:prstGeom prst="rect">
          <a:avLst/>
        </a:prstGeom>
        <a:noFill/>
      </xdr:spPr>
    </xdr:pic>
    <xdr:clientData/>
  </xdr:twoCellAnchor>
  <xdr:twoCellAnchor editAs="oneCell">
    <xdr:from>
      <xdr:col>5</xdr:col>
      <xdr:colOff>19050</xdr:colOff>
      <xdr:row>0</xdr:row>
      <xdr:rowOff>0</xdr:rowOff>
    </xdr:from>
    <xdr:to>
      <xdr:col>5</xdr:col>
      <xdr:colOff>641476</xdr:colOff>
      <xdr:row>2</xdr:row>
      <xdr:rowOff>163232</xdr:rowOff>
    </xdr:to>
    <xdr:pic macro="[0]!InfoMoon">
      <xdr:nvPicPr>
        <xdr:cNvPr id="5" name="Picture 15" descr="http://upload.wikimedia.org/wikipedia/commons/thumb/d/dd/Full_Moon_Luc_Viatour.jpg/100px-Full_Moon_Luc_Viatour.jpg" hidden="1">
          <a:extLst>
            <a:ext uri="{FF2B5EF4-FFF2-40B4-BE49-F238E27FC236}">
              <a16:creationId xmlns:a16="http://schemas.microsoft.com/office/drawing/2014/main" id="{61E65F54-43BA-274C-8F58-F2A71C65E46B}"/>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962650" y="0"/>
          <a:ext cx="622426" cy="569632"/>
        </a:xfrm>
        <a:prstGeom prst="rect">
          <a:avLst/>
        </a:prstGeom>
        <a:noFill/>
      </xdr:spPr>
    </xdr:pic>
    <xdr:clientData/>
  </xdr:twoCellAnchor>
  <xdr:twoCellAnchor editAs="oneCell">
    <xdr:from>
      <xdr:col>3</xdr:col>
      <xdr:colOff>0</xdr:colOff>
      <xdr:row>1</xdr:row>
      <xdr:rowOff>0</xdr:rowOff>
    </xdr:from>
    <xdr:to>
      <xdr:col>3</xdr:col>
      <xdr:colOff>615759</xdr:colOff>
      <xdr:row>3</xdr:row>
      <xdr:rowOff>144184</xdr:rowOff>
    </xdr:to>
    <xdr:pic macro="[0]!InfoMercury">
      <xdr:nvPicPr>
        <xdr:cNvPr id="6" name="Picture 16" descr="http://upload.wikimedia.org/wikipedia/commons/thumb/3/30/Mercury_in_color_-_Prockter07_centered.jpg/100px-Mercury_in_color_-_Prockter07_centered.jpg" hidden="1">
          <a:extLst>
            <a:ext uri="{FF2B5EF4-FFF2-40B4-BE49-F238E27FC236}">
              <a16:creationId xmlns:a16="http://schemas.microsoft.com/office/drawing/2014/main" id="{E62F12EC-931F-924E-90B6-9B646202A59D}"/>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3530600" y="609600"/>
          <a:ext cx="615759" cy="550584"/>
        </a:xfrm>
        <a:prstGeom prst="rect">
          <a:avLst/>
        </a:prstGeom>
        <a:noFill/>
      </xdr:spPr>
    </xdr:pic>
    <xdr:clientData/>
  </xdr:twoCellAnchor>
  <xdr:twoCellAnchor editAs="oneCell">
    <xdr:from>
      <xdr:col>4</xdr:col>
      <xdr:colOff>19050</xdr:colOff>
      <xdr:row>0</xdr:row>
      <xdr:rowOff>0</xdr:rowOff>
    </xdr:from>
    <xdr:to>
      <xdr:col>4</xdr:col>
      <xdr:colOff>736600</xdr:colOff>
      <xdr:row>2</xdr:row>
      <xdr:rowOff>163232</xdr:rowOff>
    </xdr:to>
    <xdr:pic macro="[0]!InfoVenus">
      <xdr:nvPicPr>
        <xdr:cNvPr id="7" name="Picture 17" descr="http://upload.wikimedia.org/wikipedia/commons/thumb/5/51/Venus-real.jpg/100px-Venus-real.jpg" hidden="1">
          <a:extLst>
            <a:ext uri="{FF2B5EF4-FFF2-40B4-BE49-F238E27FC236}">
              <a16:creationId xmlns:a16="http://schemas.microsoft.com/office/drawing/2014/main" id="{4D58AA1E-A6BA-174A-8211-B2A70875319F}"/>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756150" y="0"/>
          <a:ext cx="717550" cy="569632"/>
        </a:xfrm>
        <a:prstGeom prst="rect">
          <a:avLst/>
        </a:prstGeom>
        <a:noFill/>
      </xdr:spPr>
    </xdr:pic>
    <xdr:clientData/>
  </xdr:twoCellAnchor>
  <xdr:twoCellAnchor editAs="oneCell">
    <xdr:from>
      <xdr:col>6</xdr:col>
      <xdr:colOff>19050</xdr:colOff>
      <xdr:row>0</xdr:row>
      <xdr:rowOff>0</xdr:rowOff>
    </xdr:from>
    <xdr:to>
      <xdr:col>6</xdr:col>
      <xdr:colOff>643467</xdr:colOff>
      <xdr:row>2</xdr:row>
      <xdr:rowOff>96557</xdr:rowOff>
    </xdr:to>
    <xdr:pic macro="[0]!InfoMars">
      <xdr:nvPicPr>
        <xdr:cNvPr id="8" name="Picture 18" descr="http://upload.wikimedia.org/wikipedia/commons/thumb/7/76/Mars_Hubble.jpg/100px-Mars_Hubble.jpg" hidden="1">
          <a:extLst>
            <a:ext uri="{FF2B5EF4-FFF2-40B4-BE49-F238E27FC236}">
              <a16:creationId xmlns:a16="http://schemas.microsoft.com/office/drawing/2014/main" id="{8B867A52-C77C-1E4F-A041-63F9A4B8E376}"/>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169150" y="0"/>
          <a:ext cx="624417" cy="502957"/>
        </a:xfrm>
        <a:prstGeom prst="rect">
          <a:avLst/>
        </a:prstGeom>
        <a:noFill/>
      </xdr:spPr>
    </xdr:pic>
    <xdr:clientData/>
  </xdr:twoCellAnchor>
  <xdr:twoCellAnchor editAs="oneCell">
    <xdr:from>
      <xdr:col>7</xdr:col>
      <xdr:colOff>19050</xdr:colOff>
      <xdr:row>0</xdr:row>
      <xdr:rowOff>0</xdr:rowOff>
    </xdr:from>
    <xdr:to>
      <xdr:col>7</xdr:col>
      <xdr:colOff>746125</xdr:colOff>
      <xdr:row>2</xdr:row>
      <xdr:rowOff>172757</xdr:rowOff>
    </xdr:to>
    <xdr:pic macro="[0]!InfoJupiter">
      <xdr:nvPicPr>
        <xdr:cNvPr id="9" name="Picture 19" descr="http://upload.wikimedia.org/wikipedia/commons/thumb/e/e2/Jupiter.jpg/100px-Jupiter.jpg" hidden="1">
          <a:extLst>
            <a:ext uri="{FF2B5EF4-FFF2-40B4-BE49-F238E27FC236}">
              <a16:creationId xmlns:a16="http://schemas.microsoft.com/office/drawing/2014/main" id="{32C45904-B839-1D4E-89F9-9994E4EEF65B}"/>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8464550" y="0"/>
          <a:ext cx="727075" cy="579157"/>
        </a:xfrm>
        <a:prstGeom prst="rect">
          <a:avLst/>
        </a:prstGeom>
        <a:noFill/>
      </xdr:spPr>
    </xdr:pic>
    <xdr:clientData/>
  </xdr:twoCellAnchor>
  <xdr:twoCellAnchor editAs="oneCell">
    <xdr:from>
      <xdr:col>2</xdr:col>
      <xdr:colOff>0</xdr:colOff>
      <xdr:row>53</xdr:row>
      <xdr:rowOff>0</xdr:rowOff>
    </xdr:from>
    <xdr:to>
      <xdr:col>2</xdr:col>
      <xdr:colOff>730187</xdr:colOff>
      <xdr:row>55</xdr:row>
      <xdr:rowOff>194982</xdr:rowOff>
    </xdr:to>
    <xdr:pic macro="[0]!InfoUranus">
      <xdr:nvPicPr>
        <xdr:cNvPr id="10" name="Picture 21" descr="http://upload.wikimedia.org/wikipedia/commons/thumb/3/3d/Uranus2.jpg/100px-Uranus2.jpg" hidden="1">
          <a:extLst>
            <a:ext uri="{FF2B5EF4-FFF2-40B4-BE49-F238E27FC236}">
              <a16:creationId xmlns:a16="http://schemas.microsoft.com/office/drawing/2014/main" id="{9D0A041F-597F-214F-ABC3-BBBA3FB140C7}"/>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0858500" y="0"/>
          <a:ext cx="730187" cy="588682"/>
        </a:xfrm>
        <a:prstGeom prst="rect">
          <a:avLst/>
        </a:prstGeom>
        <a:noFill/>
      </xdr:spPr>
    </xdr:pic>
    <xdr:clientData/>
  </xdr:twoCellAnchor>
  <xdr:twoCellAnchor editAs="oneCell">
    <xdr:from>
      <xdr:col>2</xdr:col>
      <xdr:colOff>28575</xdr:colOff>
      <xdr:row>53</xdr:row>
      <xdr:rowOff>0</xdr:rowOff>
    </xdr:from>
    <xdr:to>
      <xdr:col>2</xdr:col>
      <xdr:colOff>739515</xdr:colOff>
      <xdr:row>55</xdr:row>
      <xdr:rowOff>156881</xdr:rowOff>
    </xdr:to>
    <xdr:pic macro="[0]!InfoNeptune">
      <xdr:nvPicPr>
        <xdr:cNvPr id="11" name="Picture 22" descr="http://upload.wikimedia.org/wikipedia/commons/thumb/0/06/Neptune.jpg/100px-Neptune.jpg" hidden="1">
          <a:extLst>
            <a:ext uri="{FF2B5EF4-FFF2-40B4-BE49-F238E27FC236}">
              <a16:creationId xmlns:a16="http://schemas.microsoft.com/office/drawing/2014/main" id="{77A5BF8A-D9D0-914A-B416-C3274A10EC8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0887075" y="0"/>
          <a:ext cx="710940" cy="550581"/>
        </a:xfrm>
        <a:prstGeom prst="rect">
          <a:avLst/>
        </a:prstGeom>
        <a:noFill/>
      </xdr:spPr>
    </xdr:pic>
    <xdr:clientData/>
  </xdr:twoCellAnchor>
  <xdr:twoCellAnchor editAs="oneCell">
    <xdr:from>
      <xdr:col>2</xdr:col>
      <xdr:colOff>9524</xdr:colOff>
      <xdr:row>61</xdr:row>
      <xdr:rowOff>0</xdr:rowOff>
    </xdr:from>
    <xdr:to>
      <xdr:col>2</xdr:col>
      <xdr:colOff>647699</xdr:colOff>
      <xdr:row>63</xdr:row>
      <xdr:rowOff>185457</xdr:rowOff>
    </xdr:to>
    <xdr:pic macro="[0]!InfoPluto">
      <xdr:nvPicPr>
        <xdr:cNvPr id="12" name="Picture 23" descr="http://upload.wikimedia.org/wikipedia/en/thumb/9/90/Pluto2.jpg/100px-Pluto2.jpg" hidden="1">
          <a:extLst>
            <a:ext uri="{FF2B5EF4-FFF2-40B4-BE49-F238E27FC236}">
              <a16:creationId xmlns:a16="http://schemas.microsoft.com/office/drawing/2014/main" id="{AC2FC3EB-CE4A-324B-8F16-BA55110D017C}"/>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2074524" y="0"/>
          <a:ext cx="638175" cy="579157"/>
        </a:xfrm>
        <a:prstGeom prst="rect">
          <a:avLst/>
        </a:prstGeom>
        <a:noFill/>
      </xdr:spPr>
    </xdr:pic>
    <xdr:clientData/>
  </xdr:twoCellAnchor>
  <xdr:twoCellAnchor editAs="oneCell">
    <xdr:from>
      <xdr:col>1</xdr:col>
      <xdr:colOff>9525</xdr:colOff>
      <xdr:row>53</xdr:row>
      <xdr:rowOff>0</xdr:rowOff>
    </xdr:from>
    <xdr:to>
      <xdr:col>1</xdr:col>
      <xdr:colOff>749017</xdr:colOff>
      <xdr:row>55</xdr:row>
      <xdr:rowOff>50239</xdr:rowOff>
    </xdr:to>
    <xdr:pic macro="[0]!InfoSaturn">
      <xdr:nvPicPr>
        <xdr:cNvPr id="13" name="Picture 24" descr="http://www.planetengrund.net/desktophintergrund/small/planeten/saturn03_1024.jpg" hidden="1">
          <a:extLst>
            <a:ext uri="{FF2B5EF4-FFF2-40B4-BE49-F238E27FC236}">
              <a16:creationId xmlns:a16="http://schemas.microsoft.com/office/drawing/2014/main" id="{6E450BD2-9EDF-F34A-AA29-E68E2DB2E0E2}"/>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9661525" y="0"/>
          <a:ext cx="739492" cy="443939"/>
        </a:xfrm>
        <a:prstGeom prst="rect">
          <a:avLst/>
        </a:prstGeom>
        <a:noFill/>
      </xdr:spPr>
    </xdr:pic>
    <xdr:clientData/>
  </xdr:twoCellAnchor>
  <xdr:twoCellAnchor editAs="oneCell">
    <xdr:from>
      <xdr:col>11</xdr:col>
      <xdr:colOff>0</xdr:colOff>
      <xdr:row>0</xdr:row>
      <xdr:rowOff>0</xdr:rowOff>
    </xdr:from>
    <xdr:to>
      <xdr:col>13</xdr:col>
      <xdr:colOff>271368</xdr:colOff>
      <xdr:row>10</xdr:row>
      <xdr:rowOff>118245</xdr:rowOff>
    </xdr:to>
    <xdr:pic>
      <xdr:nvPicPr>
        <xdr:cNvPr id="14" name="Picture 13" descr="SolarSystem.jpg" hidden="1">
          <a:extLst>
            <a:ext uri="{FF2B5EF4-FFF2-40B4-BE49-F238E27FC236}">
              <a16:creationId xmlns:a16="http://schemas.microsoft.com/office/drawing/2014/main" id="{F491D9BC-5EAD-BF45-BFEC-CD8D04EFC962}"/>
            </a:ext>
          </a:extLst>
        </xdr:cNvPr>
        <xdr:cNvPicPr>
          <a:picLocks noChangeAspect="1"/>
        </xdr:cNvPicPr>
      </xdr:nvPicPr>
      <xdr:blipFill>
        <a:blip xmlns:r="http://schemas.openxmlformats.org/officeDocument/2006/relationships" r:embed="rId13" cstate="print"/>
        <a:stretch>
          <a:fillRect/>
        </a:stretch>
      </xdr:blipFill>
      <xdr:spPr>
        <a:xfrm>
          <a:off x="13284200" y="0"/>
          <a:ext cx="2303368" cy="2150245"/>
        </a:xfrm>
        <a:prstGeom prst="rect">
          <a:avLst/>
        </a:prstGeom>
      </xdr:spPr>
    </xdr:pic>
    <xdr:clientData/>
  </xdr:twoCellAnchor>
  <xdr:twoCellAnchor editAs="oneCell">
    <xdr:from>
      <xdr:col>1</xdr:col>
      <xdr:colOff>0</xdr:colOff>
      <xdr:row>1</xdr:row>
      <xdr:rowOff>0</xdr:rowOff>
    </xdr:from>
    <xdr:to>
      <xdr:col>4</xdr:col>
      <xdr:colOff>85725</xdr:colOff>
      <xdr:row>10</xdr:row>
      <xdr:rowOff>6911</xdr:rowOff>
    </xdr:to>
    <xdr:pic>
      <xdr:nvPicPr>
        <xdr:cNvPr id="15" name="Picture 14" descr="SolarSystem2.jpg" hidden="1">
          <a:extLst>
            <a:ext uri="{FF2B5EF4-FFF2-40B4-BE49-F238E27FC236}">
              <a16:creationId xmlns:a16="http://schemas.microsoft.com/office/drawing/2014/main" id="{6FD4F0B1-DA7A-2947-944C-8D93D3E58617}"/>
            </a:ext>
          </a:extLst>
        </xdr:cNvPr>
        <xdr:cNvPicPr>
          <a:picLocks noChangeAspect="1"/>
        </xdr:cNvPicPr>
      </xdr:nvPicPr>
      <xdr:blipFill>
        <a:blip xmlns:r="http://schemas.openxmlformats.org/officeDocument/2006/relationships" r:embed="rId14" cstate="print"/>
        <a:stretch>
          <a:fillRect/>
        </a:stretch>
      </xdr:blipFill>
      <xdr:spPr>
        <a:xfrm>
          <a:off x="1117600" y="609600"/>
          <a:ext cx="3133725" cy="1835711"/>
        </a:xfrm>
        <a:prstGeom prst="rect">
          <a:avLst/>
        </a:prstGeom>
      </xdr:spPr>
    </xdr:pic>
    <xdr:clientData/>
  </xdr:twoCellAnchor>
  <xdr:twoCellAnchor editAs="oneCell">
    <xdr:from>
      <xdr:col>11</xdr:col>
      <xdr:colOff>0</xdr:colOff>
      <xdr:row>0</xdr:row>
      <xdr:rowOff>0</xdr:rowOff>
    </xdr:from>
    <xdr:to>
      <xdr:col>13</xdr:col>
      <xdr:colOff>175557</xdr:colOff>
      <xdr:row>10</xdr:row>
      <xdr:rowOff>117394</xdr:rowOff>
    </xdr:to>
    <xdr:pic>
      <xdr:nvPicPr>
        <xdr:cNvPr id="16" name="Picture 15" descr="SolarSystem.jpg" hidden="1">
          <a:extLst>
            <a:ext uri="{FF2B5EF4-FFF2-40B4-BE49-F238E27FC236}">
              <a16:creationId xmlns:a16="http://schemas.microsoft.com/office/drawing/2014/main" id="{D49D0B6C-928C-0043-88F5-87E4291F5567}"/>
            </a:ext>
          </a:extLst>
        </xdr:cNvPr>
        <xdr:cNvPicPr>
          <a:picLocks noChangeAspect="1"/>
        </xdr:cNvPicPr>
      </xdr:nvPicPr>
      <xdr:blipFill>
        <a:blip xmlns:r="http://schemas.openxmlformats.org/officeDocument/2006/relationships" r:embed="rId13" cstate="print"/>
        <a:stretch>
          <a:fillRect/>
        </a:stretch>
      </xdr:blipFill>
      <xdr:spPr>
        <a:xfrm>
          <a:off x="13284200" y="0"/>
          <a:ext cx="2207557" cy="2149394"/>
        </a:xfrm>
        <a:prstGeom prst="rect">
          <a:avLst/>
        </a:prstGeom>
      </xdr:spPr>
    </xdr:pic>
    <xdr:clientData/>
  </xdr:twoCellAnchor>
  <xdr:twoCellAnchor editAs="oneCell">
    <xdr:from>
      <xdr:col>1</xdr:col>
      <xdr:colOff>114300</xdr:colOff>
      <xdr:row>1</xdr:row>
      <xdr:rowOff>0</xdr:rowOff>
    </xdr:from>
    <xdr:to>
      <xdr:col>4</xdr:col>
      <xdr:colOff>180975</xdr:colOff>
      <xdr:row>10</xdr:row>
      <xdr:rowOff>6911</xdr:rowOff>
    </xdr:to>
    <xdr:pic>
      <xdr:nvPicPr>
        <xdr:cNvPr id="17" name="Picture 16" descr="SolarSystem2.jpg" hidden="1">
          <a:extLst>
            <a:ext uri="{FF2B5EF4-FFF2-40B4-BE49-F238E27FC236}">
              <a16:creationId xmlns:a16="http://schemas.microsoft.com/office/drawing/2014/main" id="{3F39884A-2F55-564E-B0E9-ED7BE791C8F5}"/>
            </a:ext>
          </a:extLst>
        </xdr:cNvPr>
        <xdr:cNvPicPr>
          <a:picLocks noChangeAspect="1"/>
        </xdr:cNvPicPr>
      </xdr:nvPicPr>
      <xdr:blipFill>
        <a:blip xmlns:r="http://schemas.openxmlformats.org/officeDocument/2006/relationships" r:embed="rId14" cstate="print"/>
        <a:stretch>
          <a:fillRect/>
        </a:stretch>
      </xdr:blipFill>
      <xdr:spPr>
        <a:xfrm>
          <a:off x="1231900" y="609600"/>
          <a:ext cx="3114675" cy="1835711"/>
        </a:xfrm>
        <a:prstGeom prst="rect">
          <a:avLst/>
        </a:prstGeom>
      </xdr:spPr>
    </xdr:pic>
    <xdr:clientData/>
  </xdr:twoCellAnchor>
  <xdr:twoCellAnchor editAs="oneCell">
    <xdr:from>
      <xdr:col>2</xdr:col>
      <xdr:colOff>0</xdr:colOff>
      <xdr:row>1</xdr:row>
      <xdr:rowOff>0</xdr:rowOff>
    </xdr:from>
    <xdr:to>
      <xdr:col>5</xdr:col>
      <xdr:colOff>50800</xdr:colOff>
      <xdr:row>10</xdr:row>
      <xdr:rowOff>6911</xdr:rowOff>
    </xdr:to>
    <xdr:pic>
      <xdr:nvPicPr>
        <xdr:cNvPr id="18" name="Picture 17" descr="SolarSystem2.jpg" hidden="1">
          <a:extLst>
            <a:ext uri="{FF2B5EF4-FFF2-40B4-BE49-F238E27FC236}">
              <a16:creationId xmlns:a16="http://schemas.microsoft.com/office/drawing/2014/main" id="{4C69A03D-A5F4-A64B-B954-76A59D12B952}"/>
            </a:ext>
          </a:extLst>
        </xdr:cNvPr>
        <xdr:cNvPicPr>
          <a:picLocks noChangeAspect="1"/>
        </xdr:cNvPicPr>
      </xdr:nvPicPr>
      <xdr:blipFill>
        <a:blip xmlns:r="http://schemas.openxmlformats.org/officeDocument/2006/relationships" r:embed="rId14" cstate="print"/>
        <a:stretch>
          <a:fillRect/>
        </a:stretch>
      </xdr:blipFill>
      <xdr:spPr>
        <a:xfrm>
          <a:off x="2324100" y="609600"/>
          <a:ext cx="3098800" cy="1835711"/>
        </a:xfrm>
        <a:prstGeom prst="rect">
          <a:avLst/>
        </a:prstGeom>
      </xdr:spPr>
    </xdr:pic>
    <xdr:clientData/>
  </xdr:twoCellAnchor>
  <xdr:twoCellAnchor editAs="oneCell">
    <xdr:from>
      <xdr:col>6</xdr:col>
      <xdr:colOff>0</xdr:colOff>
      <xdr:row>0</xdr:row>
      <xdr:rowOff>0</xdr:rowOff>
    </xdr:from>
    <xdr:to>
      <xdr:col>9</xdr:col>
      <xdr:colOff>50053</xdr:colOff>
      <xdr:row>9</xdr:row>
      <xdr:rowOff>6911</xdr:rowOff>
    </xdr:to>
    <xdr:pic>
      <xdr:nvPicPr>
        <xdr:cNvPr id="19" name="Picture 18" descr="SolarSystem2.jpg" hidden="1">
          <a:extLst>
            <a:ext uri="{FF2B5EF4-FFF2-40B4-BE49-F238E27FC236}">
              <a16:creationId xmlns:a16="http://schemas.microsoft.com/office/drawing/2014/main" id="{FFB557F3-851C-A840-B9E1-D00D24EC6C58}"/>
            </a:ext>
          </a:extLst>
        </xdr:cNvPr>
        <xdr:cNvPicPr>
          <a:picLocks noChangeAspect="1"/>
        </xdr:cNvPicPr>
      </xdr:nvPicPr>
      <xdr:blipFill>
        <a:blip xmlns:r="http://schemas.openxmlformats.org/officeDocument/2006/relationships" r:embed="rId14" cstate="print"/>
        <a:stretch>
          <a:fillRect/>
        </a:stretch>
      </xdr:blipFill>
      <xdr:spPr>
        <a:xfrm>
          <a:off x="7150100" y="0"/>
          <a:ext cx="3098053" cy="1835711"/>
        </a:xfrm>
        <a:prstGeom prst="rect">
          <a:avLst/>
        </a:prstGeom>
      </xdr:spPr>
    </xdr:pic>
    <xdr:clientData/>
  </xdr:twoCellAnchor>
  <xdr:twoCellAnchor editAs="oneCell">
    <xdr:from>
      <xdr:col>2</xdr:col>
      <xdr:colOff>0</xdr:colOff>
      <xdr:row>1</xdr:row>
      <xdr:rowOff>0</xdr:rowOff>
    </xdr:from>
    <xdr:to>
      <xdr:col>3</xdr:col>
      <xdr:colOff>349250</xdr:colOff>
      <xdr:row>5</xdr:row>
      <xdr:rowOff>87780</xdr:rowOff>
    </xdr:to>
    <xdr:pic>
      <xdr:nvPicPr>
        <xdr:cNvPr id="20" name="Picture 19" descr="Saturn.jpg" hidden="1">
          <a:extLst>
            <a:ext uri="{FF2B5EF4-FFF2-40B4-BE49-F238E27FC236}">
              <a16:creationId xmlns:a16="http://schemas.microsoft.com/office/drawing/2014/main" id="{1C000672-D1F9-D544-8605-A94EF18F3A4C}"/>
            </a:ext>
          </a:extLst>
        </xdr:cNvPr>
        <xdr:cNvPicPr>
          <a:picLocks noChangeAspect="1"/>
        </xdr:cNvPicPr>
      </xdr:nvPicPr>
      <xdr:blipFill>
        <a:blip xmlns:r="http://schemas.openxmlformats.org/officeDocument/2006/relationships" r:embed="rId15" cstate="print"/>
        <a:stretch>
          <a:fillRect/>
        </a:stretch>
      </xdr:blipFill>
      <xdr:spPr>
        <a:xfrm>
          <a:off x="2324100" y="609600"/>
          <a:ext cx="1365250" cy="900580"/>
        </a:xfrm>
        <a:prstGeom prst="rect">
          <a:avLst/>
        </a:prstGeom>
      </xdr:spPr>
    </xdr:pic>
    <xdr:clientData/>
  </xdr:twoCellAnchor>
  <xdr:twoCellAnchor editAs="oneCell">
    <xdr:from>
      <xdr:col>3</xdr:col>
      <xdr:colOff>0</xdr:colOff>
      <xdr:row>1</xdr:row>
      <xdr:rowOff>0</xdr:rowOff>
    </xdr:from>
    <xdr:to>
      <xdr:col>4</xdr:col>
      <xdr:colOff>118035</xdr:colOff>
      <xdr:row>5</xdr:row>
      <xdr:rowOff>54162</xdr:rowOff>
    </xdr:to>
    <xdr:pic>
      <xdr:nvPicPr>
        <xdr:cNvPr id="21" name="MoonNewMoon" descr="MoonNew.gif" hidden="1">
          <a:extLst>
            <a:ext uri="{FF2B5EF4-FFF2-40B4-BE49-F238E27FC236}">
              <a16:creationId xmlns:a16="http://schemas.microsoft.com/office/drawing/2014/main" id="{F72BD114-ADD9-6144-B280-8E7445524941}"/>
            </a:ext>
          </a:extLst>
        </xdr:cNvPr>
        <xdr:cNvPicPr>
          <a:picLocks noChangeAspect="1"/>
        </xdr:cNvPicPr>
      </xdr:nvPicPr>
      <xdr:blipFill>
        <a:blip xmlns:r="http://schemas.openxmlformats.org/officeDocument/2006/relationships" r:embed="rId16" cstate="print"/>
        <a:stretch>
          <a:fillRect/>
        </a:stretch>
      </xdr:blipFill>
      <xdr:spPr>
        <a:xfrm>
          <a:off x="3530600" y="609600"/>
          <a:ext cx="1134035" cy="866962"/>
        </a:xfrm>
        <a:prstGeom prst="rect">
          <a:avLst/>
        </a:prstGeom>
      </xdr:spPr>
    </xdr:pic>
    <xdr:clientData/>
  </xdr:twoCellAnchor>
  <xdr:twoCellAnchor editAs="oneCell">
    <xdr:from>
      <xdr:col>4</xdr:col>
      <xdr:colOff>457200</xdr:colOff>
      <xdr:row>0</xdr:row>
      <xdr:rowOff>0</xdr:rowOff>
    </xdr:from>
    <xdr:to>
      <xdr:col>5</xdr:col>
      <xdr:colOff>889000</xdr:colOff>
      <xdr:row>5</xdr:row>
      <xdr:rowOff>115047</xdr:rowOff>
    </xdr:to>
    <xdr:pic>
      <xdr:nvPicPr>
        <xdr:cNvPr id="22" name="Picture 21" descr="Jupiter.jpg" hidden="1">
          <a:extLst>
            <a:ext uri="{FF2B5EF4-FFF2-40B4-BE49-F238E27FC236}">
              <a16:creationId xmlns:a16="http://schemas.microsoft.com/office/drawing/2014/main" id="{306691C6-93B3-234C-9B8C-BFF1D2A1B339}"/>
            </a:ext>
          </a:extLst>
        </xdr:cNvPr>
        <xdr:cNvPicPr>
          <a:picLocks noChangeAspect="1"/>
        </xdr:cNvPicPr>
      </xdr:nvPicPr>
      <xdr:blipFill>
        <a:blip xmlns:r="http://schemas.openxmlformats.org/officeDocument/2006/relationships" r:embed="rId8" cstate="print"/>
        <a:stretch>
          <a:fillRect/>
        </a:stretch>
      </xdr:blipFill>
      <xdr:spPr>
        <a:xfrm>
          <a:off x="5194300" y="0"/>
          <a:ext cx="1447800" cy="1131047"/>
        </a:xfrm>
        <a:prstGeom prst="rect">
          <a:avLst/>
        </a:prstGeom>
      </xdr:spPr>
    </xdr:pic>
    <xdr:clientData/>
  </xdr:twoCellAnchor>
  <xdr:twoCellAnchor editAs="oneCell">
    <xdr:from>
      <xdr:col>2</xdr:col>
      <xdr:colOff>0</xdr:colOff>
      <xdr:row>1</xdr:row>
      <xdr:rowOff>0</xdr:rowOff>
    </xdr:from>
    <xdr:to>
      <xdr:col>3</xdr:col>
      <xdr:colOff>25400</xdr:colOff>
      <xdr:row>5</xdr:row>
      <xdr:rowOff>54162</xdr:rowOff>
    </xdr:to>
    <xdr:pic>
      <xdr:nvPicPr>
        <xdr:cNvPr id="23" name="Picture 22" descr="MoonNew.gif" hidden="1">
          <a:extLst>
            <a:ext uri="{FF2B5EF4-FFF2-40B4-BE49-F238E27FC236}">
              <a16:creationId xmlns:a16="http://schemas.microsoft.com/office/drawing/2014/main" id="{9D2C7BCF-FD26-5F41-A879-69BEAC0AD890}"/>
            </a:ext>
          </a:extLst>
        </xdr:cNvPr>
        <xdr:cNvPicPr>
          <a:picLocks noChangeAspect="1"/>
        </xdr:cNvPicPr>
      </xdr:nvPicPr>
      <xdr:blipFill>
        <a:blip xmlns:r="http://schemas.openxmlformats.org/officeDocument/2006/relationships" r:embed="rId16" cstate="print"/>
        <a:stretch>
          <a:fillRect/>
        </a:stretch>
      </xdr:blipFill>
      <xdr:spPr>
        <a:xfrm>
          <a:off x="2324100" y="609600"/>
          <a:ext cx="1041400" cy="866962"/>
        </a:xfrm>
        <a:prstGeom prst="rect">
          <a:avLst/>
        </a:prstGeom>
      </xdr:spPr>
    </xdr:pic>
    <xdr:clientData/>
  </xdr:twoCellAnchor>
  <xdr:twoCellAnchor editAs="oneCell">
    <xdr:from>
      <xdr:col>1</xdr:col>
      <xdr:colOff>647700</xdr:colOff>
      <xdr:row>1</xdr:row>
      <xdr:rowOff>0</xdr:rowOff>
    </xdr:from>
    <xdr:to>
      <xdr:col>4</xdr:col>
      <xdr:colOff>803275</xdr:colOff>
      <xdr:row>10</xdr:row>
      <xdr:rowOff>6911</xdr:rowOff>
    </xdr:to>
    <xdr:pic>
      <xdr:nvPicPr>
        <xdr:cNvPr id="24" name="Picture 23" descr="SolarSystem2.jpg" hidden="1">
          <a:extLst>
            <a:ext uri="{FF2B5EF4-FFF2-40B4-BE49-F238E27FC236}">
              <a16:creationId xmlns:a16="http://schemas.microsoft.com/office/drawing/2014/main" id="{29EB5312-3034-4347-9672-6F32CED33CD6}"/>
            </a:ext>
          </a:extLst>
        </xdr:cNvPr>
        <xdr:cNvPicPr>
          <a:picLocks noChangeAspect="1"/>
        </xdr:cNvPicPr>
      </xdr:nvPicPr>
      <xdr:blipFill>
        <a:blip xmlns:r="http://schemas.openxmlformats.org/officeDocument/2006/relationships" r:embed="rId14" cstate="print"/>
        <a:stretch>
          <a:fillRect/>
        </a:stretch>
      </xdr:blipFill>
      <xdr:spPr>
        <a:xfrm>
          <a:off x="1765300" y="609600"/>
          <a:ext cx="3203575" cy="1835711"/>
        </a:xfrm>
        <a:prstGeom prst="rect">
          <a:avLst/>
        </a:prstGeom>
      </xdr:spPr>
    </xdr:pic>
    <xdr:clientData/>
  </xdr:twoCellAnchor>
  <xdr:twoCellAnchor editAs="oneCell">
    <xdr:from>
      <xdr:col>1</xdr:col>
      <xdr:colOff>647700</xdr:colOff>
      <xdr:row>1</xdr:row>
      <xdr:rowOff>0</xdr:rowOff>
    </xdr:from>
    <xdr:to>
      <xdr:col>4</xdr:col>
      <xdr:colOff>803275</xdr:colOff>
      <xdr:row>10</xdr:row>
      <xdr:rowOff>6911</xdr:rowOff>
    </xdr:to>
    <xdr:pic>
      <xdr:nvPicPr>
        <xdr:cNvPr id="25" name="Picture 24" descr="SolarSystem2.jpg" hidden="1">
          <a:extLst>
            <a:ext uri="{FF2B5EF4-FFF2-40B4-BE49-F238E27FC236}">
              <a16:creationId xmlns:a16="http://schemas.microsoft.com/office/drawing/2014/main" id="{54E1DE16-1D17-5849-AB36-671085547748}"/>
            </a:ext>
          </a:extLst>
        </xdr:cNvPr>
        <xdr:cNvPicPr>
          <a:picLocks noChangeAspect="1"/>
        </xdr:cNvPicPr>
      </xdr:nvPicPr>
      <xdr:blipFill>
        <a:blip xmlns:r="http://schemas.openxmlformats.org/officeDocument/2006/relationships" r:embed="rId14" cstate="print"/>
        <a:stretch>
          <a:fillRect/>
        </a:stretch>
      </xdr:blipFill>
      <xdr:spPr>
        <a:xfrm>
          <a:off x="1765300" y="609600"/>
          <a:ext cx="3203575" cy="1835711"/>
        </a:xfrm>
        <a:prstGeom prst="rect">
          <a:avLst/>
        </a:prstGeom>
      </xdr:spPr>
    </xdr:pic>
    <xdr:clientData/>
  </xdr:twoCellAnchor>
  <xdr:oneCellAnchor>
    <xdr:from>
      <xdr:col>4</xdr:col>
      <xdr:colOff>0</xdr:colOff>
      <xdr:row>0</xdr:row>
      <xdr:rowOff>0</xdr:rowOff>
    </xdr:from>
    <xdr:ext cx="2448411" cy="2173740"/>
    <xdr:pic>
      <xdr:nvPicPr>
        <xdr:cNvPr id="27" name="Picture 26" descr="http://lepmfi.gsfc.nasa.gov/mfi/lepedu/siteimg/all_planets.gif" hidden="1">
          <a:extLst>
            <a:ext uri="{FF2B5EF4-FFF2-40B4-BE49-F238E27FC236}">
              <a16:creationId xmlns:a16="http://schemas.microsoft.com/office/drawing/2014/main" id="{965DBD9D-D858-AB44-BD7B-2E866508ED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37100" y="0"/>
          <a:ext cx="2448411" cy="2173740"/>
        </a:xfrm>
        <a:prstGeom prst="rect">
          <a:avLst/>
        </a:prstGeom>
        <a:noFill/>
      </xdr:spPr>
    </xdr:pic>
    <xdr:clientData/>
  </xdr:oneCellAnchor>
  <xdr:oneCellAnchor>
    <xdr:from>
      <xdr:col>4</xdr:col>
      <xdr:colOff>0</xdr:colOff>
      <xdr:row>0</xdr:row>
      <xdr:rowOff>0</xdr:rowOff>
    </xdr:from>
    <xdr:ext cx="2309345" cy="2187598"/>
    <xdr:pic>
      <xdr:nvPicPr>
        <xdr:cNvPr id="28" name="Picture 27" descr="SolarSystem.jpg" hidden="1">
          <a:extLst>
            <a:ext uri="{FF2B5EF4-FFF2-40B4-BE49-F238E27FC236}">
              <a16:creationId xmlns:a16="http://schemas.microsoft.com/office/drawing/2014/main" id="{A56A7E0A-E0CF-0548-A6FB-A99BC71F293F}"/>
            </a:ext>
          </a:extLst>
        </xdr:cNvPr>
        <xdr:cNvPicPr>
          <a:picLocks noChangeAspect="1"/>
        </xdr:cNvPicPr>
      </xdr:nvPicPr>
      <xdr:blipFill>
        <a:blip xmlns:r="http://schemas.openxmlformats.org/officeDocument/2006/relationships" r:embed="rId13" cstate="print"/>
        <a:stretch>
          <a:fillRect/>
        </a:stretch>
      </xdr:blipFill>
      <xdr:spPr>
        <a:xfrm>
          <a:off x="4737100" y="0"/>
          <a:ext cx="2309345" cy="2187598"/>
        </a:xfrm>
        <a:prstGeom prst="rect">
          <a:avLst/>
        </a:prstGeom>
      </xdr:spPr>
    </xdr:pic>
    <xdr:clientData/>
  </xdr:oneCellAnchor>
  <xdr:oneCellAnchor>
    <xdr:from>
      <xdr:col>4</xdr:col>
      <xdr:colOff>0</xdr:colOff>
      <xdr:row>0</xdr:row>
      <xdr:rowOff>0</xdr:rowOff>
    </xdr:from>
    <xdr:ext cx="2213534" cy="2186747"/>
    <xdr:pic>
      <xdr:nvPicPr>
        <xdr:cNvPr id="29" name="Picture 28" descr="SolarSystem.jpg" hidden="1">
          <a:extLst>
            <a:ext uri="{FF2B5EF4-FFF2-40B4-BE49-F238E27FC236}">
              <a16:creationId xmlns:a16="http://schemas.microsoft.com/office/drawing/2014/main" id="{483321A8-1356-C548-8E0A-3B46A824F256}"/>
            </a:ext>
          </a:extLst>
        </xdr:cNvPr>
        <xdr:cNvPicPr>
          <a:picLocks noChangeAspect="1"/>
        </xdr:cNvPicPr>
      </xdr:nvPicPr>
      <xdr:blipFill>
        <a:blip xmlns:r="http://schemas.openxmlformats.org/officeDocument/2006/relationships" r:embed="rId13" cstate="print"/>
        <a:stretch>
          <a:fillRect/>
        </a:stretch>
      </xdr:blipFill>
      <xdr:spPr>
        <a:xfrm>
          <a:off x="4737100" y="0"/>
          <a:ext cx="2213534" cy="2186747"/>
        </a:xfrm>
        <a:prstGeom prst="rect">
          <a:avLst/>
        </a:prstGeom>
      </xdr:spPr>
    </xdr:pic>
    <xdr:clientData/>
  </xdr:oneCellAnchor>
  <xdr:oneCellAnchor>
    <xdr:from>
      <xdr:col>3</xdr:col>
      <xdr:colOff>0</xdr:colOff>
      <xdr:row>53</xdr:row>
      <xdr:rowOff>0</xdr:rowOff>
    </xdr:from>
    <xdr:ext cx="730187" cy="588682"/>
    <xdr:pic macro="[0]!InfoUranus">
      <xdr:nvPicPr>
        <xdr:cNvPr id="30" name="Picture 21" descr="http://upload.wikimedia.org/wikipedia/commons/thumb/3/3d/Uranus2.jpg/100px-Uranus2.jpg" hidden="1">
          <a:extLst>
            <a:ext uri="{FF2B5EF4-FFF2-40B4-BE49-F238E27FC236}">
              <a16:creationId xmlns:a16="http://schemas.microsoft.com/office/drawing/2014/main" id="{E9646009-6C9E-2449-BA87-6DC908D8D2B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133600" y="8343900"/>
          <a:ext cx="730187" cy="588682"/>
        </a:xfrm>
        <a:prstGeom prst="rect">
          <a:avLst/>
        </a:prstGeom>
        <a:noFill/>
      </xdr:spPr>
    </xdr:pic>
    <xdr:clientData/>
  </xdr:oneCellAnchor>
  <xdr:oneCellAnchor>
    <xdr:from>
      <xdr:col>3</xdr:col>
      <xdr:colOff>28575</xdr:colOff>
      <xdr:row>53</xdr:row>
      <xdr:rowOff>0</xdr:rowOff>
    </xdr:from>
    <xdr:ext cx="710940" cy="550581"/>
    <xdr:pic macro="[0]!InfoNeptune">
      <xdr:nvPicPr>
        <xdr:cNvPr id="31" name="Picture 22" descr="http://upload.wikimedia.org/wikipedia/commons/thumb/0/06/Neptune.jpg/100px-Neptune.jpg" hidden="1">
          <a:extLst>
            <a:ext uri="{FF2B5EF4-FFF2-40B4-BE49-F238E27FC236}">
              <a16:creationId xmlns:a16="http://schemas.microsoft.com/office/drawing/2014/main" id="{39236689-7854-BC4F-969C-0886AEAA9A1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162175" y="8343900"/>
          <a:ext cx="710940" cy="550581"/>
        </a:xfrm>
        <a:prstGeom prst="rect">
          <a:avLst/>
        </a:prstGeom>
        <a:noFill/>
      </xdr:spPr>
    </xdr:pic>
    <xdr:clientData/>
  </xdr:oneCellAnchor>
  <xdr:oneCellAnchor>
    <xdr:from>
      <xdr:col>3</xdr:col>
      <xdr:colOff>9524</xdr:colOff>
      <xdr:row>61</xdr:row>
      <xdr:rowOff>0</xdr:rowOff>
    </xdr:from>
    <xdr:ext cx="638175" cy="579157"/>
    <xdr:pic macro="[0]!InfoPluto">
      <xdr:nvPicPr>
        <xdr:cNvPr id="32" name="Picture 23" descr="http://upload.wikimedia.org/wikipedia/en/thumb/9/90/Pluto2.jpg/100px-Pluto2.jpg" hidden="1">
          <a:extLst>
            <a:ext uri="{FF2B5EF4-FFF2-40B4-BE49-F238E27FC236}">
              <a16:creationId xmlns:a16="http://schemas.microsoft.com/office/drawing/2014/main" id="{43BF4A97-42E5-8B42-9EBD-922B84BA42C1}"/>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143124" y="9893300"/>
          <a:ext cx="638175" cy="579157"/>
        </a:xfrm>
        <a:prstGeom prst="rect">
          <a:avLst/>
        </a:prstGeom>
        <a:noFill/>
      </xdr:spPr>
    </xdr:pic>
    <xdr:clientData/>
  </xdr:oneCellAnchor>
  <xdr:oneCellAnchor>
    <xdr:from>
      <xdr:col>4</xdr:col>
      <xdr:colOff>0</xdr:colOff>
      <xdr:row>53</xdr:row>
      <xdr:rowOff>0</xdr:rowOff>
    </xdr:from>
    <xdr:ext cx="730187" cy="588682"/>
    <xdr:pic macro="[0]!InfoUranus">
      <xdr:nvPicPr>
        <xdr:cNvPr id="33" name="Picture 21" descr="http://upload.wikimedia.org/wikipedia/commons/thumb/3/3d/Uranus2.jpg/100px-Uranus2.jpg" hidden="1">
          <a:extLst>
            <a:ext uri="{FF2B5EF4-FFF2-40B4-BE49-F238E27FC236}">
              <a16:creationId xmlns:a16="http://schemas.microsoft.com/office/drawing/2014/main" id="{71913279-752F-224E-8A0E-EE285D8611EA}"/>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133600" y="8343900"/>
          <a:ext cx="730187" cy="588682"/>
        </a:xfrm>
        <a:prstGeom prst="rect">
          <a:avLst/>
        </a:prstGeom>
        <a:noFill/>
      </xdr:spPr>
    </xdr:pic>
    <xdr:clientData/>
  </xdr:oneCellAnchor>
  <xdr:oneCellAnchor>
    <xdr:from>
      <xdr:col>4</xdr:col>
      <xdr:colOff>28575</xdr:colOff>
      <xdr:row>53</xdr:row>
      <xdr:rowOff>0</xdr:rowOff>
    </xdr:from>
    <xdr:ext cx="710940" cy="550581"/>
    <xdr:pic macro="[0]!InfoNeptune">
      <xdr:nvPicPr>
        <xdr:cNvPr id="34" name="Picture 22" descr="http://upload.wikimedia.org/wikipedia/commons/thumb/0/06/Neptune.jpg/100px-Neptune.jpg" hidden="1">
          <a:extLst>
            <a:ext uri="{FF2B5EF4-FFF2-40B4-BE49-F238E27FC236}">
              <a16:creationId xmlns:a16="http://schemas.microsoft.com/office/drawing/2014/main" id="{3CA12CC1-D1A4-2A47-9662-4DFCE807FDC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162175" y="8343900"/>
          <a:ext cx="710940" cy="550581"/>
        </a:xfrm>
        <a:prstGeom prst="rect">
          <a:avLst/>
        </a:prstGeom>
        <a:noFill/>
      </xdr:spPr>
    </xdr:pic>
    <xdr:clientData/>
  </xdr:oneCellAnchor>
  <xdr:oneCellAnchor>
    <xdr:from>
      <xdr:col>4</xdr:col>
      <xdr:colOff>9524</xdr:colOff>
      <xdr:row>61</xdr:row>
      <xdr:rowOff>0</xdr:rowOff>
    </xdr:from>
    <xdr:ext cx="638175" cy="579157"/>
    <xdr:pic macro="[0]!InfoPluto">
      <xdr:nvPicPr>
        <xdr:cNvPr id="35" name="Picture 23" descr="http://upload.wikimedia.org/wikipedia/en/thumb/9/90/Pluto2.jpg/100px-Pluto2.jpg" hidden="1">
          <a:extLst>
            <a:ext uri="{FF2B5EF4-FFF2-40B4-BE49-F238E27FC236}">
              <a16:creationId xmlns:a16="http://schemas.microsoft.com/office/drawing/2014/main" id="{AE4BA9B0-00AD-394A-BCA0-701DCFD88ADB}"/>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143124" y="9893300"/>
          <a:ext cx="638175" cy="579157"/>
        </a:xfrm>
        <a:prstGeom prst="rect">
          <a:avLst/>
        </a:prstGeom>
        <a:noFill/>
      </xdr:spPr>
    </xdr:pic>
    <xdr:clientData/>
  </xdr:oneCellAnchor>
  <xdr:oneCellAnchor>
    <xdr:from>
      <xdr:col>5</xdr:col>
      <xdr:colOff>0</xdr:colOff>
      <xdr:row>53</xdr:row>
      <xdr:rowOff>0</xdr:rowOff>
    </xdr:from>
    <xdr:ext cx="730187" cy="588682"/>
    <xdr:pic macro="[0]!InfoUranus">
      <xdr:nvPicPr>
        <xdr:cNvPr id="36" name="Picture 21" descr="http://upload.wikimedia.org/wikipedia/commons/thumb/3/3d/Uranus2.jpg/100px-Uranus2.jpg" hidden="1">
          <a:extLst>
            <a:ext uri="{FF2B5EF4-FFF2-40B4-BE49-F238E27FC236}">
              <a16:creationId xmlns:a16="http://schemas.microsoft.com/office/drawing/2014/main" id="{7BC46A70-8A7E-1F40-BABD-87378459A3A6}"/>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133600" y="8343900"/>
          <a:ext cx="730187" cy="588682"/>
        </a:xfrm>
        <a:prstGeom prst="rect">
          <a:avLst/>
        </a:prstGeom>
        <a:noFill/>
      </xdr:spPr>
    </xdr:pic>
    <xdr:clientData/>
  </xdr:oneCellAnchor>
  <xdr:oneCellAnchor>
    <xdr:from>
      <xdr:col>5</xdr:col>
      <xdr:colOff>28575</xdr:colOff>
      <xdr:row>53</xdr:row>
      <xdr:rowOff>0</xdr:rowOff>
    </xdr:from>
    <xdr:ext cx="710940" cy="550581"/>
    <xdr:pic macro="[0]!InfoNeptune">
      <xdr:nvPicPr>
        <xdr:cNvPr id="37" name="Picture 22" descr="http://upload.wikimedia.org/wikipedia/commons/thumb/0/06/Neptune.jpg/100px-Neptune.jpg" hidden="1">
          <a:extLst>
            <a:ext uri="{FF2B5EF4-FFF2-40B4-BE49-F238E27FC236}">
              <a16:creationId xmlns:a16="http://schemas.microsoft.com/office/drawing/2014/main" id="{482A44F1-B55C-614B-A0E8-F7C0C0CB53F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162175" y="8343900"/>
          <a:ext cx="710940" cy="550581"/>
        </a:xfrm>
        <a:prstGeom prst="rect">
          <a:avLst/>
        </a:prstGeom>
        <a:noFill/>
      </xdr:spPr>
    </xdr:pic>
    <xdr:clientData/>
  </xdr:oneCellAnchor>
  <xdr:oneCellAnchor>
    <xdr:from>
      <xdr:col>5</xdr:col>
      <xdr:colOff>9524</xdr:colOff>
      <xdr:row>61</xdr:row>
      <xdr:rowOff>0</xdr:rowOff>
    </xdr:from>
    <xdr:ext cx="638175" cy="579157"/>
    <xdr:pic macro="[0]!InfoPluto">
      <xdr:nvPicPr>
        <xdr:cNvPr id="38" name="Picture 23" descr="http://upload.wikimedia.org/wikipedia/en/thumb/9/90/Pluto2.jpg/100px-Pluto2.jpg" hidden="1">
          <a:extLst>
            <a:ext uri="{FF2B5EF4-FFF2-40B4-BE49-F238E27FC236}">
              <a16:creationId xmlns:a16="http://schemas.microsoft.com/office/drawing/2014/main" id="{1995BD43-0447-1E46-82AA-D88EAE5683A6}"/>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143124" y="9893300"/>
          <a:ext cx="638175" cy="579157"/>
        </a:xfrm>
        <a:prstGeom prst="rect">
          <a:avLst/>
        </a:prstGeom>
        <a:noFill/>
      </xdr:spPr>
    </xdr:pic>
    <xdr:clientData/>
  </xdr:oneCellAnchor>
  <xdr:oneCellAnchor>
    <xdr:from>
      <xdr:col>6</xdr:col>
      <xdr:colOff>0</xdr:colOff>
      <xdr:row>53</xdr:row>
      <xdr:rowOff>0</xdr:rowOff>
    </xdr:from>
    <xdr:ext cx="730187" cy="588682"/>
    <xdr:pic macro="[0]!InfoUranus">
      <xdr:nvPicPr>
        <xdr:cNvPr id="39" name="Picture 21" descr="http://upload.wikimedia.org/wikipedia/commons/thumb/3/3d/Uranus2.jpg/100px-Uranus2.jpg" hidden="1">
          <a:extLst>
            <a:ext uri="{FF2B5EF4-FFF2-40B4-BE49-F238E27FC236}">
              <a16:creationId xmlns:a16="http://schemas.microsoft.com/office/drawing/2014/main" id="{107443A0-E205-DC41-82DA-1967702EFB76}"/>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133600" y="8343900"/>
          <a:ext cx="730187" cy="588682"/>
        </a:xfrm>
        <a:prstGeom prst="rect">
          <a:avLst/>
        </a:prstGeom>
        <a:noFill/>
      </xdr:spPr>
    </xdr:pic>
    <xdr:clientData/>
  </xdr:oneCellAnchor>
  <xdr:oneCellAnchor>
    <xdr:from>
      <xdr:col>6</xdr:col>
      <xdr:colOff>28575</xdr:colOff>
      <xdr:row>53</xdr:row>
      <xdr:rowOff>0</xdr:rowOff>
    </xdr:from>
    <xdr:ext cx="710940" cy="550581"/>
    <xdr:pic macro="[0]!InfoNeptune">
      <xdr:nvPicPr>
        <xdr:cNvPr id="40" name="Picture 22" descr="http://upload.wikimedia.org/wikipedia/commons/thumb/0/06/Neptune.jpg/100px-Neptune.jpg" hidden="1">
          <a:extLst>
            <a:ext uri="{FF2B5EF4-FFF2-40B4-BE49-F238E27FC236}">
              <a16:creationId xmlns:a16="http://schemas.microsoft.com/office/drawing/2014/main" id="{2AA1EA58-BCA6-F444-A99F-ACEED39C884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162175" y="8343900"/>
          <a:ext cx="710940" cy="550581"/>
        </a:xfrm>
        <a:prstGeom prst="rect">
          <a:avLst/>
        </a:prstGeom>
        <a:noFill/>
      </xdr:spPr>
    </xdr:pic>
    <xdr:clientData/>
  </xdr:oneCellAnchor>
  <xdr:oneCellAnchor>
    <xdr:from>
      <xdr:col>6</xdr:col>
      <xdr:colOff>9524</xdr:colOff>
      <xdr:row>61</xdr:row>
      <xdr:rowOff>0</xdr:rowOff>
    </xdr:from>
    <xdr:ext cx="638175" cy="579157"/>
    <xdr:pic macro="[0]!InfoPluto">
      <xdr:nvPicPr>
        <xdr:cNvPr id="41" name="Picture 23" descr="http://upload.wikimedia.org/wikipedia/en/thumb/9/90/Pluto2.jpg/100px-Pluto2.jpg" hidden="1">
          <a:extLst>
            <a:ext uri="{FF2B5EF4-FFF2-40B4-BE49-F238E27FC236}">
              <a16:creationId xmlns:a16="http://schemas.microsoft.com/office/drawing/2014/main" id="{72AF38AE-77F6-4F43-9D8B-C7A396AA23BF}"/>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143124" y="9893300"/>
          <a:ext cx="638175" cy="579157"/>
        </a:xfrm>
        <a:prstGeom prst="rect">
          <a:avLst/>
        </a:prstGeom>
        <a:noFill/>
      </xdr:spPr>
    </xdr:pic>
    <xdr:clientData/>
  </xdr:oneCellAnchor>
  <xdr:oneCellAnchor>
    <xdr:from>
      <xdr:col>7</xdr:col>
      <xdr:colOff>0</xdr:colOff>
      <xdr:row>53</xdr:row>
      <xdr:rowOff>0</xdr:rowOff>
    </xdr:from>
    <xdr:ext cx="730187" cy="588682"/>
    <xdr:pic macro="[0]!InfoUranus">
      <xdr:nvPicPr>
        <xdr:cNvPr id="42" name="Picture 21" descr="http://upload.wikimedia.org/wikipedia/commons/thumb/3/3d/Uranus2.jpg/100px-Uranus2.jpg" hidden="1">
          <a:extLst>
            <a:ext uri="{FF2B5EF4-FFF2-40B4-BE49-F238E27FC236}">
              <a16:creationId xmlns:a16="http://schemas.microsoft.com/office/drawing/2014/main" id="{897FF9C9-068C-134E-AB25-7A7866697131}"/>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7</xdr:col>
      <xdr:colOff>28575</xdr:colOff>
      <xdr:row>53</xdr:row>
      <xdr:rowOff>0</xdr:rowOff>
    </xdr:from>
    <xdr:ext cx="710940" cy="550581"/>
    <xdr:pic macro="[0]!InfoNeptune">
      <xdr:nvPicPr>
        <xdr:cNvPr id="43" name="Picture 22" descr="http://upload.wikimedia.org/wikipedia/commons/thumb/0/06/Neptune.jpg/100px-Neptune.jpg" hidden="1">
          <a:extLst>
            <a:ext uri="{FF2B5EF4-FFF2-40B4-BE49-F238E27FC236}">
              <a16:creationId xmlns:a16="http://schemas.microsoft.com/office/drawing/2014/main" id="{30EEECDB-84C2-7C44-A3A0-9CB63DA4792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7</xdr:col>
      <xdr:colOff>9524</xdr:colOff>
      <xdr:row>61</xdr:row>
      <xdr:rowOff>0</xdr:rowOff>
    </xdr:from>
    <xdr:ext cx="638175" cy="579157"/>
    <xdr:pic macro="[0]!InfoPluto">
      <xdr:nvPicPr>
        <xdr:cNvPr id="44" name="Picture 23" descr="http://upload.wikimedia.org/wikipedia/en/thumb/9/90/Pluto2.jpg/100px-Pluto2.jpg" hidden="1">
          <a:extLst>
            <a:ext uri="{FF2B5EF4-FFF2-40B4-BE49-F238E27FC236}">
              <a16:creationId xmlns:a16="http://schemas.microsoft.com/office/drawing/2014/main" id="{3B0004F7-3F06-9C4E-8900-C2B6648153A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8</xdr:col>
      <xdr:colOff>0</xdr:colOff>
      <xdr:row>53</xdr:row>
      <xdr:rowOff>0</xdr:rowOff>
    </xdr:from>
    <xdr:ext cx="730187" cy="588682"/>
    <xdr:pic macro="[0]!InfoUranus">
      <xdr:nvPicPr>
        <xdr:cNvPr id="45" name="Picture 21" descr="http://upload.wikimedia.org/wikipedia/commons/thumb/3/3d/Uranus2.jpg/100px-Uranus2.jpg" hidden="1">
          <a:extLst>
            <a:ext uri="{FF2B5EF4-FFF2-40B4-BE49-F238E27FC236}">
              <a16:creationId xmlns:a16="http://schemas.microsoft.com/office/drawing/2014/main" id="{793490EE-C2F0-7344-808B-78F53DB6C797}"/>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8</xdr:col>
      <xdr:colOff>28575</xdr:colOff>
      <xdr:row>53</xdr:row>
      <xdr:rowOff>0</xdr:rowOff>
    </xdr:from>
    <xdr:ext cx="710940" cy="550581"/>
    <xdr:pic macro="[0]!InfoNeptune">
      <xdr:nvPicPr>
        <xdr:cNvPr id="46" name="Picture 22" descr="http://upload.wikimedia.org/wikipedia/commons/thumb/0/06/Neptune.jpg/100px-Neptune.jpg" hidden="1">
          <a:extLst>
            <a:ext uri="{FF2B5EF4-FFF2-40B4-BE49-F238E27FC236}">
              <a16:creationId xmlns:a16="http://schemas.microsoft.com/office/drawing/2014/main" id="{2E37340A-7922-3D45-9A69-F189DC04499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8</xdr:col>
      <xdr:colOff>9524</xdr:colOff>
      <xdr:row>61</xdr:row>
      <xdr:rowOff>0</xdr:rowOff>
    </xdr:from>
    <xdr:ext cx="638175" cy="579157"/>
    <xdr:pic macro="[0]!InfoPluto">
      <xdr:nvPicPr>
        <xdr:cNvPr id="47" name="Picture 23" descr="http://upload.wikimedia.org/wikipedia/en/thumb/9/90/Pluto2.jpg/100px-Pluto2.jpg" hidden="1">
          <a:extLst>
            <a:ext uri="{FF2B5EF4-FFF2-40B4-BE49-F238E27FC236}">
              <a16:creationId xmlns:a16="http://schemas.microsoft.com/office/drawing/2014/main" id="{A416433E-8654-A54B-B4BA-7DB7B0EC6872}"/>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9</xdr:col>
      <xdr:colOff>0</xdr:colOff>
      <xdr:row>53</xdr:row>
      <xdr:rowOff>0</xdr:rowOff>
    </xdr:from>
    <xdr:ext cx="730187" cy="588682"/>
    <xdr:pic macro="[0]!InfoUranus">
      <xdr:nvPicPr>
        <xdr:cNvPr id="48" name="Picture 21" descr="http://upload.wikimedia.org/wikipedia/commons/thumb/3/3d/Uranus2.jpg/100px-Uranus2.jpg" hidden="1">
          <a:extLst>
            <a:ext uri="{FF2B5EF4-FFF2-40B4-BE49-F238E27FC236}">
              <a16:creationId xmlns:a16="http://schemas.microsoft.com/office/drawing/2014/main" id="{74DE054D-F6A4-E14D-993A-C82DE63D09C8}"/>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9</xdr:col>
      <xdr:colOff>28575</xdr:colOff>
      <xdr:row>53</xdr:row>
      <xdr:rowOff>0</xdr:rowOff>
    </xdr:from>
    <xdr:ext cx="710940" cy="550581"/>
    <xdr:pic macro="[0]!InfoNeptune">
      <xdr:nvPicPr>
        <xdr:cNvPr id="49" name="Picture 22" descr="http://upload.wikimedia.org/wikipedia/commons/thumb/0/06/Neptune.jpg/100px-Neptune.jpg" hidden="1">
          <a:extLst>
            <a:ext uri="{FF2B5EF4-FFF2-40B4-BE49-F238E27FC236}">
              <a16:creationId xmlns:a16="http://schemas.microsoft.com/office/drawing/2014/main" id="{A52FF9BA-E600-0349-8129-9530210BAF0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9</xdr:col>
      <xdr:colOff>9524</xdr:colOff>
      <xdr:row>61</xdr:row>
      <xdr:rowOff>0</xdr:rowOff>
    </xdr:from>
    <xdr:ext cx="638175" cy="579157"/>
    <xdr:pic macro="[0]!InfoPluto">
      <xdr:nvPicPr>
        <xdr:cNvPr id="50" name="Picture 23" descr="http://upload.wikimedia.org/wikipedia/en/thumb/9/90/Pluto2.jpg/100px-Pluto2.jpg" hidden="1">
          <a:extLst>
            <a:ext uri="{FF2B5EF4-FFF2-40B4-BE49-F238E27FC236}">
              <a16:creationId xmlns:a16="http://schemas.microsoft.com/office/drawing/2014/main" id="{6ED07C92-98EB-0441-90CE-F5D1BA781D5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10</xdr:col>
      <xdr:colOff>0</xdr:colOff>
      <xdr:row>53</xdr:row>
      <xdr:rowOff>0</xdr:rowOff>
    </xdr:from>
    <xdr:ext cx="730187" cy="588682"/>
    <xdr:pic macro="[0]!InfoUranus">
      <xdr:nvPicPr>
        <xdr:cNvPr id="51" name="Picture 21" descr="http://upload.wikimedia.org/wikipedia/commons/thumb/3/3d/Uranus2.jpg/100px-Uranus2.jpg" hidden="1">
          <a:extLst>
            <a:ext uri="{FF2B5EF4-FFF2-40B4-BE49-F238E27FC236}">
              <a16:creationId xmlns:a16="http://schemas.microsoft.com/office/drawing/2014/main" id="{FC1BC73A-2010-B145-A05B-6DAEB320AA31}"/>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10</xdr:col>
      <xdr:colOff>28575</xdr:colOff>
      <xdr:row>53</xdr:row>
      <xdr:rowOff>0</xdr:rowOff>
    </xdr:from>
    <xdr:ext cx="710940" cy="550581"/>
    <xdr:pic macro="[0]!InfoNeptune">
      <xdr:nvPicPr>
        <xdr:cNvPr id="52" name="Picture 22" descr="http://upload.wikimedia.org/wikipedia/commons/thumb/0/06/Neptune.jpg/100px-Neptune.jpg" hidden="1">
          <a:extLst>
            <a:ext uri="{FF2B5EF4-FFF2-40B4-BE49-F238E27FC236}">
              <a16:creationId xmlns:a16="http://schemas.microsoft.com/office/drawing/2014/main" id="{19FB487B-BE8F-D849-B167-A0A70C6DF11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10</xdr:col>
      <xdr:colOff>9524</xdr:colOff>
      <xdr:row>61</xdr:row>
      <xdr:rowOff>0</xdr:rowOff>
    </xdr:from>
    <xdr:ext cx="638175" cy="579157"/>
    <xdr:pic macro="[0]!InfoPluto">
      <xdr:nvPicPr>
        <xdr:cNvPr id="53" name="Picture 23" descr="http://upload.wikimedia.org/wikipedia/en/thumb/9/90/Pluto2.jpg/100px-Pluto2.jpg" hidden="1">
          <a:extLst>
            <a:ext uri="{FF2B5EF4-FFF2-40B4-BE49-F238E27FC236}">
              <a16:creationId xmlns:a16="http://schemas.microsoft.com/office/drawing/2014/main" id="{88021254-C5BC-DE4B-A0FF-DECFF7A7B136}"/>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11</xdr:col>
      <xdr:colOff>0</xdr:colOff>
      <xdr:row>53</xdr:row>
      <xdr:rowOff>0</xdr:rowOff>
    </xdr:from>
    <xdr:ext cx="730187" cy="588682"/>
    <xdr:pic macro="[0]!InfoUranus">
      <xdr:nvPicPr>
        <xdr:cNvPr id="54" name="Picture 21" descr="http://upload.wikimedia.org/wikipedia/commons/thumb/3/3d/Uranus2.jpg/100px-Uranus2.jpg" hidden="1">
          <a:extLst>
            <a:ext uri="{FF2B5EF4-FFF2-40B4-BE49-F238E27FC236}">
              <a16:creationId xmlns:a16="http://schemas.microsoft.com/office/drawing/2014/main" id="{D3C8EB79-BCC9-2443-B8A0-1442023F244B}"/>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11</xdr:col>
      <xdr:colOff>28575</xdr:colOff>
      <xdr:row>53</xdr:row>
      <xdr:rowOff>0</xdr:rowOff>
    </xdr:from>
    <xdr:ext cx="710940" cy="550581"/>
    <xdr:pic macro="[0]!InfoNeptune">
      <xdr:nvPicPr>
        <xdr:cNvPr id="55" name="Picture 22" descr="http://upload.wikimedia.org/wikipedia/commons/thumb/0/06/Neptune.jpg/100px-Neptune.jpg" hidden="1">
          <a:extLst>
            <a:ext uri="{FF2B5EF4-FFF2-40B4-BE49-F238E27FC236}">
              <a16:creationId xmlns:a16="http://schemas.microsoft.com/office/drawing/2014/main" id="{2DA78D57-77FC-0940-A204-2D302DB106D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11</xdr:col>
      <xdr:colOff>9524</xdr:colOff>
      <xdr:row>61</xdr:row>
      <xdr:rowOff>0</xdr:rowOff>
    </xdr:from>
    <xdr:ext cx="638175" cy="579157"/>
    <xdr:pic macro="[0]!InfoPluto">
      <xdr:nvPicPr>
        <xdr:cNvPr id="56" name="Picture 23" descr="http://upload.wikimedia.org/wikipedia/en/thumb/9/90/Pluto2.jpg/100px-Pluto2.jpg" hidden="1">
          <a:extLst>
            <a:ext uri="{FF2B5EF4-FFF2-40B4-BE49-F238E27FC236}">
              <a16:creationId xmlns:a16="http://schemas.microsoft.com/office/drawing/2014/main" id="{9FCD1694-6F05-B44E-BCF4-FA8AF0808534}"/>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12</xdr:col>
      <xdr:colOff>0</xdr:colOff>
      <xdr:row>53</xdr:row>
      <xdr:rowOff>0</xdr:rowOff>
    </xdr:from>
    <xdr:ext cx="730187" cy="588682"/>
    <xdr:pic macro="[0]!InfoUranus">
      <xdr:nvPicPr>
        <xdr:cNvPr id="57" name="Picture 21" descr="http://upload.wikimedia.org/wikipedia/commons/thumb/3/3d/Uranus2.jpg/100px-Uranus2.jpg" hidden="1">
          <a:extLst>
            <a:ext uri="{FF2B5EF4-FFF2-40B4-BE49-F238E27FC236}">
              <a16:creationId xmlns:a16="http://schemas.microsoft.com/office/drawing/2014/main" id="{AB251B90-229F-A145-80AC-EFE6B135681E}"/>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12</xdr:col>
      <xdr:colOff>28575</xdr:colOff>
      <xdr:row>53</xdr:row>
      <xdr:rowOff>0</xdr:rowOff>
    </xdr:from>
    <xdr:ext cx="710940" cy="550581"/>
    <xdr:pic macro="[0]!InfoNeptune">
      <xdr:nvPicPr>
        <xdr:cNvPr id="58" name="Picture 22" descr="http://upload.wikimedia.org/wikipedia/commons/thumb/0/06/Neptune.jpg/100px-Neptune.jpg" hidden="1">
          <a:extLst>
            <a:ext uri="{FF2B5EF4-FFF2-40B4-BE49-F238E27FC236}">
              <a16:creationId xmlns:a16="http://schemas.microsoft.com/office/drawing/2014/main" id="{3359479C-FB20-9949-ADC9-350C1381491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12</xdr:col>
      <xdr:colOff>9524</xdr:colOff>
      <xdr:row>61</xdr:row>
      <xdr:rowOff>0</xdr:rowOff>
    </xdr:from>
    <xdr:ext cx="638175" cy="579157"/>
    <xdr:pic macro="[0]!InfoPluto">
      <xdr:nvPicPr>
        <xdr:cNvPr id="59" name="Picture 23" descr="http://upload.wikimedia.org/wikipedia/en/thumb/9/90/Pluto2.jpg/100px-Pluto2.jpg" hidden="1">
          <a:extLst>
            <a:ext uri="{FF2B5EF4-FFF2-40B4-BE49-F238E27FC236}">
              <a16:creationId xmlns:a16="http://schemas.microsoft.com/office/drawing/2014/main" id="{9B5CE145-0A0B-A049-88D7-1704720FF624}"/>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13</xdr:col>
      <xdr:colOff>0</xdr:colOff>
      <xdr:row>53</xdr:row>
      <xdr:rowOff>0</xdr:rowOff>
    </xdr:from>
    <xdr:ext cx="730187" cy="588682"/>
    <xdr:pic macro="[0]!InfoUranus">
      <xdr:nvPicPr>
        <xdr:cNvPr id="60" name="Picture 21" descr="http://upload.wikimedia.org/wikipedia/commons/thumb/3/3d/Uranus2.jpg/100px-Uranus2.jpg" hidden="1">
          <a:extLst>
            <a:ext uri="{FF2B5EF4-FFF2-40B4-BE49-F238E27FC236}">
              <a16:creationId xmlns:a16="http://schemas.microsoft.com/office/drawing/2014/main" id="{7ADBCB3D-A70E-DE41-A0D6-D3001CCFE6E3}"/>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13</xdr:col>
      <xdr:colOff>28575</xdr:colOff>
      <xdr:row>53</xdr:row>
      <xdr:rowOff>0</xdr:rowOff>
    </xdr:from>
    <xdr:ext cx="710940" cy="550581"/>
    <xdr:pic macro="[0]!InfoNeptune">
      <xdr:nvPicPr>
        <xdr:cNvPr id="61" name="Picture 22" descr="http://upload.wikimedia.org/wikipedia/commons/thumb/0/06/Neptune.jpg/100px-Neptune.jpg" hidden="1">
          <a:extLst>
            <a:ext uri="{FF2B5EF4-FFF2-40B4-BE49-F238E27FC236}">
              <a16:creationId xmlns:a16="http://schemas.microsoft.com/office/drawing/2014/main" id="{5A34F4CD-8CC8-BA46-8254-0418A42F257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13</xdr:col>
      <xdr:colOff>9524</xdr:colOff>
      <xdr:row>61</xdr:row>
      <xdr:rowOff>0</xdr:rowOff>
    </xdr:from>
    <xdr:ext cx="638175" cy="579157"/>
    <xdr:pic macro="[0]!InfoPluto">
      <xdr:nvPicPr>
        <xdr:cNvPr id="62" name="Picture 23" descr="http://upload.wikimedia.org/wikipedia/en/thumb/9/90/Pluto2.jpg/100px-Pluto2.jpg" hidden="1">
          <a:extLst>
            <a:ext uri="{FF2B5EF4-FFF2-40B4-BE49-F238E27FC236}">
              <a16:creationId xmlns:a16="http://schemas.microsoft.com/office/drawing/2014/main" id="{CE6D95CC-30F3-D849-8934-28D02B48EF9F}"/>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14</xdr:col>
      <xdr:colOff>0</xdr:colOff>
      <xdr:row>53</xdr:row>
      <xdr:rowOff>0</xdr:rowOff>
    </xdr:from>
    <xdr:ext cx="730187" cy="588682"/>
    <xdr:pic macro="[0]!InfoUranus">
      <xdr:nvPicPr>
        <xdr:cNvPr id="63" name="Picture 21" descr="http://upload.wikimedia.org/wikipedia/commons/thumb/3/3d/Uranus2.jpg/100px-Uranus2.jpg" hidden="1">
          <a:extLst>
            <a:ext uri="{FF2B5EF4-FFF2-40B4-BE49-F238E27FC236}">
              <a16:creationId xmlns:a16="http://schemas.microsoft.com/office/drawing/2014/main" id="{ABB1F9E4-D9AA-3B46-8865-51B146686CD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14</xdr:col>
      <xdr:colOff>28575</xdr:colOff>
      <xdr:row>53</xdr:row>
      <xdr:rowOff>0</xdr:rowOff>
    </xdr:from>
    <xdr:ext cx="710940" cy="550581"/>
    <xdr:pic macro="[0]!InfoNeptune">
      <xdr:nvPicPr>
        <xdr:cNvPr id="64" name="Picture 22" descr="http://upload.wikimedia.org/wikipedia/commons/thumb/0/06/Neptune.jpg/100px-Neptune.jpg" hidden="1">
          <a:extLst>
            <a:ext uri="{FF2B5EF4-FFF2-40B4-BE49-F238E27FC236}">
              <a16:creationId xmlns:a16="http://schemas.microsoft.com/office/drawing/2014/main" id="{57D24A92-81E4-6B40-95AF-398F9C6D60E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14</xdr:col>
      <xdr:colOff>9524</xdr:colOff>
      <xdr:row>61</xdr:row>
      <xdr:rowOff>0</xdr:rowOff>
    </xdr:from>
    <xdr:ext cx="638175" cy="579157"/>
    <xdr:pic macro="[0]!InfoPluto">
      <xdr:nvPicPr>
        <xdr:cNvPr id="65" name="Picture 23" descr="http://upload.wikimedia.org/wikipedia/en/thumb/9/90/Pluto2.jpg/100px-Pluto2.jpg" hidden="1">
          <a:extLst>
            <a:ext uri="{FF2B5EF4-FFF2-40B4-BE49-F238E27FC236}">
              <a16:creationId xmlns:a16="http://schemas.microsoft.com/office/drawing/2014/main" id="{AF2AF4C3-8BA5-BF41-959C-D87105873EC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15</xdr:col>
      <xdr:colOff>0</xdr:colOff>
      <xdr:row>53</xdr:row>
      <xdr:rowOff>0</xdr:rowOff>
    </xdr:from>
    <xdr:ext cx="730187" cy="588682"/>
    <xdr:pic macro="[0]!InfoUranus">
      <xdr:nvPicPr>
        <xdr:cNvPr id="66" name="Picture 21" descr="http://upload.wikimedia.org/wikipedia/commons/thumb/3/3d/Uranus2.jpg/100px-Uranus2.jpg" hidden="1">
          <a:extLst>
            <a:ext uri="{FF2B5EF4-FFF2-40B4-BE49-F238E27FC236}">
              <a16:creationId xmlns:a16="http://schemas.microsoft.com/office/drawing/2014/main" id="{D01E6AF4-1638-2B4C-9EC7-FA89030388CA}"/>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15</xdr:col>
      <xdr:colOff>28575</xdr:colOff>
      <xdr:row>53</xdr:row>
      <xdr:rowOff>0</xdr:rowOff>
    </xdr:from>
    <xdr:ext cx="710940" cy="550581"/>
    <xdr:pic macro="[0]!InfoNeptune">
      <xdr:nvPicPr>
        <xdr:cNvPr id="67" name="Picture 22" descr="http://upload.wikimedia.org/wikipedia/commons/thumb/0/06/Neptune.jpg/100px-Neptune.jpg" hidden="1">
          <a:extLst>
            <a:ext uri="{FF2B5EF4-FFF2-40B4-BE49-F238E27FC236}">
              <a16:creationId xmlns:a16="http://schemas.microsoft.com/office/drawing/2014/main" id="{2F1D8750-2CFD-0647-AA96-B8257D2A62A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15</xdr:col>
      <xdr:colOff>9524</xdr:colOff>
      <xdr:row>61</xdr:row>
      <xdr:rowOff>0</xdr:rowOff>
    </xdr:from>
    <xdr:ext cx="638175" cy="579157"/>
    <xdr:pic macro="[0]!InfoPluto">
      <xdr:nvPicPr>
        <xdr:cNvPr id="68" name="Picture 23" descr="http://upload.wikimedia.org/wikipedia/en/thumb/9/90/Pluto2.jpg/100px-Pluto2.jpg" hidden="1">
          <a:extLst>
            <a:ext uri="{FF2B5EF4-FFF2-40B4-BE49-F238E27FC236}">
              <a16:creationId xmlns:a16="http://schemas.microsoft.com/office/drawing/2014/main" id="{8F56D6F9-2AFB-4E46-9EFF-9C8A7FA2CA3D}"/>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16</xdr:col>
      <xdr:colOff>0</xdr:colOff>
      <xdr:row>53</xdr:row>
      <xdr:rowOff>0</xdr:rowOff>
    </xdr:from>
    <xdr:ext cx="730187" cy="588682"/>
    <xdr:pic macro="[0]!InfoUranus">
      <xdr:nvPicPr>
        <xdr:cNvPr id="69" name="Picture 21" descr="http://upload.wikimedia.org/wikipedia/commons/thumb/3/3d/Uranus2.jpg/100px-Uranus2.jpg" hidden="1">
          <a:extLst>
            <a:ext uri="{FF2B5EF4-FFF2-40B4-BE49-F238E27FC236}">
              <a16:creationId xmlns:a16="http://schemas.microsoft.com/office/drawing/2014/main" id="{A12A2BAA-1DC4-1341-953F-5A603A4E760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16</xdr:col>
      <xdr:colOff>28575</xdr:colOff>
      <xdr:row>53</xdr:row>
      <xdr:rowOff>0</xdr:rowOff>
    </xdr:from>
    <xdr:ext cx="710940" cy="550581"/>
    <xdr:pic macro="[0]!InfoNeptune">
      <xdr:nvPicPr>
        <xdr:cNvPr id="70" name="Picture 22" descr="http://upload.wikimedia.org/wikipedia/commons/thumb/0/06/Neptune.jpg/100px-Neptune.jpg" hidden="1">
          <a:extLst>
            <a:ext uri="{FF2B5EF4-FFF2-40B4-BE49-F238E27FC236}">
              <a16:creationId xmlns:a16="http://schemas.microsoft.com/office/drawing/2014/main" id="{12AB74A6-EC4C-284C-A454-15D5D62C205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16</xdr:col>
      <xdr:colOff>9524</xdr:colOff>
      <xdr:row>61</xdr:row>
      <xdr:rowOff>0</xdr:rowOff>
    </xdr:from>
    <xdr:ext cx="638175" cy="579157"/>
    <xdr:pic macro="[0]!InfoPluto">
      <xdr:nvPicPr>
        <xdr:cNvPr id="71" name="Picture 23" descr="http://upload.wikimedia.org/wikipedia/en/thumb/9/90/Pluto2.jpg/100px-Pluto2.jpg" hidden="1">
          <a:extLst>
            <a:ext uri="{FF2B5EF4-FFF2-40B4-BE49-F238E27FC236}">
              <a16:creationId xmlns:a16="http://schemas.microsoft.com/office/drawing/2014/main" id="{FFFA34DA-EE29-E945-8AED-DF1ECE22393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17</xdr:col>
      <xdr:colOff>0</xdr:colOff>
      <xdr:row>53</xdr:row>
      <xdr:rowOff>0</xdr:rowOff>
    </xdr:from>
    <xdr:ext cx="730187" cy="588682"/>
    <xdr:pic macro="[0]!InfoUranus">
      <xdr:nvPicPr>
        <xdr:cNvPr id="72" name="Picture 21" descr="http://upload.wikimedia.org/wikipedia/commons/thumb/3/3d/Uranus2.jpg/100px-Uranus2.jpg" hidden="1">
          <a:extLst>
            <a:ext uri="{FF2B5EF4-FFF2-40B4-BE49-F238E27FC236}">
              <a16:creationId xmlns:a16="http://schemas.microsoft.com/office/drawing/2014/main" id="{2FC21E93-4E83-A547-8D79-FAC7EB44860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17</xdr:col>
      <xdr:colOff>28575</xdr:colOff>
      <xdr:row>53</xdr:row>
      <xdr:rowOff>0</xdr:rowOff>
    </xdr:from>
    <xdr:ext cx="710940" cy="550581"/>
    <xdr:pic macro="[0]!InfoNeptune">
      <xdr:nvPicPr>
        <xdr:cNvPr id="73" name="Picture 22" descr="http://upload.wikimedia.org/wikipedia/commons/thumb/0/06/Neptune.jpg/100px-Neptune.jpg" hidden="1">
          <a:extLst>
            <a:ext uri="{FF2B5EF4-FFF2-40B4-BE49-F238E27FC236}">
              <a16:creationId xmlns:a16="http://schemas.microsoft.com/office/drawing/2014/main" id="{B422D9EB-013D-E448-98BE-7F4A0B72E5C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17</xdr:col>
      <xdr:colOff>9524</xdr:colOff>
      <xdr:row>61</xdr:row>
      <xdr:rowOff>0</xdr:rowOff>
    </xdr:from>
    <xdr:ext cx="638175" cy="579157"/>
    <xdr:pic macro="[0]!InfoPluto">
      <xdr:nvPicPr>
        <xdr:cNvPr id="74" name="Picture 23" descr="http://upload.wikimedia.org/wikipedia/en/thumb/9/90/Pluto2.jpg/100px-Pluto2.jpg" hidden="1">
          <a:extLst>
            <a:ext uri="{FF2B5EF4-FFF2-40B4-BE49-F238E27FC236}">
              <a16:creationId xmlns:a16="http://schemas.microsoft.com/office/drawing/2014/main" id="{0A3D3B07-CCB9-014E-9D24-FA6639A910F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18</xdr:col>
      <xdr:colOff>0</xdr:colOff>
      <xdr:row>53</xdr:row>
      <xdr:rowOff>0</xdr:rowOff>
    </xdr:from>
    <xdr:ext cx="730187" cy="588682"/>
    <xdr:pic macro="[0]!InfoUranus">
      <xdr:nvPicPr>
        <xdr:cNvPr id="75" name="Picture 21" descr="http://upload.wikimedia.org/wikipedia/commons/thumb/3/3d/Uranus2.jpg/100px-Uranus2.jpg" hidden="1">
          <a:extLst>
            <a:ext uri="{FF2B5EF4-FFF2-40B4-BE49-F238E27FC236}">
              <a16:creationId xmlns:a16="http://schemas.microsoft.com/office/drawing/2014/main" id="{A0D3AF21-3CEC-0144-81E9-FB7226297A5A}"/>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18</xdr:col>
      <xdr:colOff>28575</xdr:colOff>
      <xdr:row>53</xdr:row>
      <xdr:rowOff>0</xdr:rowOff>
    </xdr:from>
    <xdr:ext cx="710940" cy="550581"/>
    <xdr:pic macro="[0]!InfoNeptune">
      <xdr:nvPicPr>
        <xdr:cNvPr id="76" name="Picture 22" descr="http://upload.wikimedia.org/wikipedia/commons/thumb/0/06/Neptune.jpg/100px-Neptune.jpg" hidden="1">
          <a:extLst>
            <a:ext uri="{FF2B5EF4-FFF2-40B4-BE49-F238E27FC236}">
              <a16:creationId xmlns:a16="http://schemas.microsoft.com/office/drawing/2014/main" id="{A009094A-F573-EE43-9E64-26D6DC09471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18</xdr:col>
      <xdr:colOff>9524</xdr:colOff>
      <xdr:row>61</xdr:row>
      <xdr:rowOff>0</xdr:rowOff>
    </xdr:from>
    <xdr:ext cx="638175" cy="579157"/>
    <xdr:pic macro="[0]!InfoPluto">
      <xdr:nvPicPr>
        <xdr:cNvPr id="77" name="Picture 23" descr="http://upload.wikimedia.org/wikipedia/en/thumb/9/90/Pluto2.jpg/100px-Pluto2.jpg" hidden="1">
          <a:extLst>
            <a:ext uri="{FF2B5EF4-FFF2-40B4-BE49-F238E27FC236}">
              <a16:creationId xmlns:a16="http://schemas.microsoft.com/office/drawing/2014/main" id="{258F8CCB-DB8F-2042-8783-16B2CB7348C4}"/>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19</xdr:col>
      <xdr:colOff>0</xdr:colOff>
      <xdr:row>53</xdr:row>
      <xdr:rowOff>0</xdr:rowOff>
    </xdr:from>
    <xdr:ext cx="730187" cy="588682"/>
    <xdr:pic macro="[0]!InfoUranus">
      <xdr:nvPicPr>
        <xdr:cNvPr id="78" name="Picture 21" descr="http://upload.wikimedia.org/wikipedia/commons/thumb/3/3d/Uranus2.jpg/100px-Uranus2.jpg" hidden="1">
          <a:extLst>
            <a:ext uri="{FF2B5EF4-FFF2-40B4-BE49-F238E27FC236}">
              <a16:creationId xmlns:a16="http://schemas.microsoft.com/office/drawing/2014/main" id="{9C09803A-90B8-AB47-985C-8E81F8C0272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19</xdr:col>
      <xdr:colOff>28575</xdr:colOff>
      <xdr:row>53</xdr:row>
      <xdr:rowOff>0</xdr:rowOff>
    </xdr:from>
    <xdr:ext cx="710940" cy="550581"/>
    <xdr:pic macro="[0]!InfoNeptune">
      <xdr:nvPicPr>
        <xdr:cNvPr id="79" name="Picture 22" descr="http://upload.wikimedia.org/wikipedia/commons/thumb/0/06/Neptune.jpg/100px-Neptune.jpg" hidden="1">
          <a:extLst>
            <a:ext uri="{FF2B5EF4-FFF2-40B4-BE49-F238E27FC236}">
              <a16:creationId xmlns:a16="http://schemas.microsoft.com/office/drawing/2014/main" id="{734EA21D-8C71-F54D-8771-CAB3BCBBBF4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19</xdr:col>
      <xdr:colOff>9524</xdr:colOff>
      <xdr:row>61</xdr:row>
      <xdr:rowOff>0</xdr:rowOff>
    </xdr:from>
    <xdr:ext cx="638175" cy="579157"/>
    <xdr:pic macro="[0]!InfoPluto">
      <xdr:nvPicPr>
        <xdr:cNvPr id="80" name="Picture 23" descr="http://upload.wikimedia.org/wikipedia/en/thumb/9/90/Pluto2.jpg/100px-Pluto2.jpg" hidden="1">
          <a:extLst>
            <a:ext uri="{FF2B5EF4-FFF2-40B4-BE49-F238E27FC236}">
              <a16:creationId xmlns:a16="http://schemas.microsoft.com/office/drawing/2014/main" id="{4F5EB9B0-5DF2-6E4D-AEFF-3228376EA4C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20</xdr:col>
      <xdr:colOff>0</xdr:colOff>
      <xdr:row>53</xdr:row>
      <xdr:rowOff>0</xdr:rowOff>
    </xdr:from>
    <xdr:ext cx="730187" cy="588682"/>
    <xdr:pic macro="[0]!InfoUranus">
      <xdr:nvPicPr>
        <xdr:cNvPr id="81" name="Picture 21" descr="http://upload.wikimedia.org/wikipedia/commons/thumb/3/3d/Uranus2.jpg/100px-Uranus2.jpg" hidden="1">
          <a:extLst>
            <a:ext uri="{FF2B5EF4-FFF2-40B4-BE49-F238E27FC236}">
              <a16:creationId xmlns:a16="http://schemas.microsoft.com/office/drawing/2014/main" id="{506EB333-45B9-C74F-9004-B957FE488378}"/>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20</xdr:col>
      <xdr:colOff>28575</xdr:colOff>
      <xdr:row>53</xdr:row>
      <xdr:rowOff>0</xdr:rowOff>
    </xdr:from>
    <xdr:ext cx="710940" cy="550581"/>
    <xdr:pic macro="[0]!InfoNeptune">
      <xdr:nvPicPr>
        <xdr:cNvPr id="82" name="Picture 22" descr="http://upload.wikimedia.org/wikipedia/commons/thumb/0/06/Neptune.jpg/100px-Neptune.jpg" hidden="1">
          <a:extLst>
            <a:ext uri="{FF2B5EF4-FFF2-40B4-BE49-F238E27FC236}">
              <a16:creationId xmlns:a16="http://schemas.microsoft.com/office/drawing/2014/main" id="{83B3E032-3661-4044-AF90-BE6EE444E15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20</xdr:col>
      <xdr:colOff>9524</xdr:colOff>
      <xdr:row>61</xdr:row>
      <xdr:rowOff>0</xdr:rowOff>
    </xdr:from>
    <xdr:ext cx="638175" cy="579157"/>
    <xdr:pic macro="[0]!InfoPluto">
      <xdr:nvPicPr>
        <xdr:cNvPr id="83" name="Picture 23" descr="http://upload.wikimedia.org/wikipedia/en/thumb/9/90/Pluto2.jpg/100px-Pluto2.jpg" hidden="1">
          <a:extLst>
            <a:ext uri="{FF2B5EF4-FFF2-40B4-BE49-F238E27FC236}">
              <a16:creationId xmlns:a16="http://schemas.microsoft.com/office/drawing/2014/main" id="{B71B72AD-B7D7-0647-B017-6F818CE9482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21</xdr:col>
      <xdr:colOff>0</xdr:colOff>
      <xdr:row>53</xdr:row>
      <xdr:rowOff>0</xdr:rowOff>
    </xdr:from>
    <xdr:ext cx="730187" cy="588682"/>
    <xdr:pic macro="[0]!InfoUranus">
      <xdr:nvPicPr>
        <xdr:cNvPr id="84" name="Picture 21" descr="http://upload.wikimedia.org/wikipedia/commons/thumb/3/3d/Uranus2.jpg/100px-Uranus2.jpg" hidden="1">
          <a:extLst>
            <a:ext uri="{FF2B5EF4-FFF2-40B4-BE49-F238E27FC236}">
              <a16:creationId xmlns:a16="http://schemas.microsoft.com/office/drawing/2014/main" id="{C532F4B1-C420-3D43-8DF4-726BB56F63F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21</xdr:col>
      <xdr:colOff>28575</xdr:colOff>
      <xdr:row>53</xdr:row>
      <xdr:rowOff>0</xdr:rowOff>
    </xdr:from>
    <xdr:ext cx="710940" cy="550581"/>
    <xdr:pic macro="[0]!InfoNeptune">
      <xdr:nvPicPr>
        <xdr:cNvPr id="85" name="Picture 22" descr="http://upload.wikimedia.org/wikipedia/commons/thumb/0/06/Neptune.jpg/100px-Neptune.jpg" hidden="1">
          <a:extLst>
            <a:ext uri="{FF2B5EF4-FFF2-40B4-BE49-F238E27FC236}">
              <a16:creationId xmlns:a16="http://schemas.microsoft.com/office/drawing/2014/main" id="{5AA6245A-F8F7-F941-9F1A-5A801093EEE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21</xdr:col>
      <xdr:colOff>9524</xdr:colOff>
      <xdr:row>61</xdr:row>
      <xdr:rowOff>0</xdr:rowOff>
    </xdr:from>
    <xdr:ext cx="638175" cy="579157"/>
    <xdr:pic macro="[0]!InfoPluto">
      <xdr:nvPicPr>
        <xdr:cNvPr id="86" name="Picture 23" descr="http://upload.wikimedia.org/wikipedia/en/thumb/9/90/Pluto2.jpg/100px-Pluto2.jpg" hidden="1">
          <a:extLst>
            <a:ext uri="{FF2B5EF4-FFF2-40B4-BE49-F238E27FC236}">
              <a16:creationId xmlns:a16="http://schemas.microsoft.com/office/drawing/2014/main" id="{318132C4-BD58-BC4C-B81C-A0EDF9D0D56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22</xdr:col>
      <xdr:colOff>0</xdr:colOff>
      <xdr:row>53</xdr:row>
      <xdr:rowOff>0</xdr:rowOff>
    </xdr:from>
    <xdr:ext cx="730187" cy="588682"/>
    <xdr:pic macro="[0]!InfoUranus">
      <xdr:nvPicPr>
        <xdr:cNvPr id="87" name="Picture 21" descr="http://upload.wikimedia.org/wikipedia/commons/thumb/3/3d/Uranus2.jpg/100px-Uranus2.jpg" hidden="1">
          <a:extLst>
            <a:ext uri="{FF2B5EF4-FFF2-40B4-BE49-F238E27FC236}">
              <a16:creationId xmlns:a16="http://schemas.microsoft.com/office/drawing/2014/main" id="{EB899A67-045D-BD48-8AC5-63013D3F78B6}"/>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22</xdr:col>
      <xdr:colOff>28575</xdr:colOff>
      <xdr:row>53</xdr:row>
      <xdr:rowOff>0</xdr:rowOff>
    </xdr:from>
    <xdr:ext cx="710940" cy="550581"/>
    <xdr:pic macro="[0]!InfoNeptune">
      <xdr:nvPicPr>
        <xdr:cNvPr id="88" name="Picture 22" descr="http://upload.wikimedia.org/wikipedia/commons/thumb/0/06/Neptune.jpg/100px-Neptune.jpg" hidden="1">
          <a:extLst>
            <a:ext uri="{FF2B5EF4-FFF2-40B4-BE49-F238E27FC236}">
              <a16:creationId xmlns:a16="http://schemas.microsoft.com/office/drawing/2014/main" id="{33938C0C-2093-6A4E-8C81-891B76A0CC6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22</xdr:col>
      <xdr:colOff>9524</xdr:colOff>
      <xdr:row>61</xdr:row>
      <xdr:rowOff>0</xdr:rowOff>
    </xdr:from>
    <xdr:ext cx="638175" cy="579157"/>
    <xdr:pic macro="[0]!InfoPluto">
      <xdr:nvPicPr>
        <xdr:cNvPr id="89" name="Picture 23" descr="http://upload.wikimedia.org/wikipedia/en/thumb/9/90/Pluto2.jpg/100px-Pluto2.jpg" hidden="1">
          <a:extLst>
            <a:ext uri="{FF2B5EF4-FFF2-40B4-BE49-F238E27FC236}">
              <a16:creationId xmlns:a16="http://schemas.microsoft.com/office/drawing/2014/main" id="{FC74361D-6B5B-664D-9710-6490BA31B8E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23</xdr:col>
      <xdr:colOff>0</xdr:colOff>
      <xdr:row>53</xdr:row>
      <xdr:rowOff>0</xdr:rowOff>
    </xdr:from>
    <xdr:ext cx="730187" cy="588682"/>
    <xdr:pic macro="[0]!InfoUranus">
      <xdr:nvPicPr>
        <xdr:cNvPr id="90" name="Picture 21" descr="http://upload.wikimedia.org/wikipedia/commons/thumb/3/3d/Uranus2.jpg/100px-Uranus2.jpg" hidden="1">
          <a:extLst>
            <a:ext uri="{FF2B5EF4-FFF2-40B4-BE49-F238E27FC236}">
              <a16:creationId xmlns:a16="http://schemas.microsoft.com/office/drawing/2014/main" id="{655497E7-257C-C44F-8048-0F05E451547D}"/>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23</xdr:col>
      <xdr:colOff>28575</xdr:colOff>
      <xdr:row>53</xdr:row>
      <xdr:rowOff>0</xdr:rowOff>
    </xdr:from>
    <xdr:ext cx="710940" cy="550581"/>
    <xdr:pic macro="[0]!InfoNeptune">
      <xdr:nvPicPr>
        <xdr:cNvPr id="91" name="Picture 22" descr="http://upload.wikimedia.org/wikipedia/commons/thumb/0/06/Neptune.jpg/100px-Neptune.jpg" hidden="1">
          <a:extLst>
            <a:ext uri="{FF2B5EF4-FFF2-40B4-BE49-F238E27FC236}">
              <a16:creationId xmlns:a16="http://schemas.microsoft.com/office/drawing/2014/main" id="{08C67B1D-ABAD-1B4D-A9DF-81795C2DBDD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23</xdr:col>
      <xdr:colOff>9524</xdr:colOff>
      <xdr:row>61</xdr:row>
      <xdr:rowOff>0</xdr:rowOff>
    </xdr:from>
    <xdr:ext cx="638175" cy="579157"/>
    <xdr:pic macro="[0]!InfoPluto">
      <xdr:nvPicPr>
        <xdr:cNvPr id="92" name="Picture 23" descr="http://upload.wikimedia.org/wikipedia/en/thumb/9/90/Pluto2.jpg/100px-Pluto2.jpg" hidden="1">
          <a:extLst>
            <a:ext uri="{FF2B5EF4-FFF2-40B4-BE49-F238E27FC236}">
              <a16:creationId xmlns:a16="http://schemas.microsoft.com/office/drawing/2014/main" id="{8AC09B09-9AF1-6A42-A1C2-274053172DE1}"/>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24</xdr:col>
      <xdr:colOff>0</xdr:colOff>
      <xdr:row>53</xdr:row>
      <xdr:rowOff>0</xdr:rowOff>
    </xdr:from>
    <xdr:ext cx="730187" cy="588682"/>
    <xdr:pic macro="[0]!InfoUranus">
      <xdr:nvPicPr>
        <xdr:cNvPr id="93" name="Picture 21" descr="http://upload.wikimedia.org/wikipedia/commons/thumb/3/3d/Uranus2.jpg/100px-Uranus2.jpg" hidden="1">
          <a:extLst>
            <a:ext uri="{FF2B5EF4-FFF2-40B4-BE49-F238E27FC236}">
              <a16:creationId xmlns:a16="http://schemas.microsoft.com/office/drawing/2014/main" id="{9300AE96-ECB0-6142-80CC-DF2C524DE39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24</xdr:col>
      <xdr:colOff>28575</xdr:colOff>
      <xdr:row>53</xdr:row>
      <xdr:rowOff>0</xdr:rowOff>
    </xdr:from>
    <xdr:ext cx="710940" cy="550581"/>
    <xdr:pic macro="[0]!InfoNeptune">
      <xdr:nvPicPr>
        <xdr:cNvPr id="94" name="Picture 22" descr="http://upload.wikimedia.org/wikipedia/commons/thumb/0/06/Neptune.jpg/100px-Neptune.jpg" hidden="1">
          <a:extLst>
            <a:ext uri="{FF2B5EF4-FFF2-40B4-BE49-F238E27FC236}">
              <a16:creationId xmlns:a16="http://schemas.microsoft.com/office/drawing/2014/main" id="{1CB86A54-A944-B442-80FC-AF701FFDAE3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24</xdr:col>
      <xdr:colOff>9524</xdr:colOff>
      <xdr:row>61</xdr:row>
      <xdr:rowOff>0</xdr:rowOff>
    </xdr:from>
    <xdr:ext cx="638175" cy="579157"/>
    <xdr:pic macro="[0]!InfoPluto">
      <xdr:nvPicPr>
        <xdr:cNvPr id="95" name="Picture 23" descr="http://upload.wikimedia.org/wikipedia/en/thumb/9/90/Pluto2.jpg/100px-Pluto2.jpg" hidden="1">
          <a:extLst>
            <a:ext uri="{FF2B5EF4-FFF2-40B4-BE49-F238E27FC236}">
              <a16:creationId xmlns:a16="http://schemas.microsoft.com/office/drawing/2014/main" id="{6D4A9114-3880-0D41-A80F-146089953B6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25</xdr:col>
      <xdr:colOff>0</xdr:colOff>
      <xdr:row>53</xdr:row>
      <xdr:rowOff>0</xdr:rowOff>
    </xdr:from>
    <xdr:ext cx="730187" cy="588682"/>
    <xdr:pic macro="[0]!InfoUranus">
      <xdr:nvPicPr>
        <xdr:cNvPr id="96" name="Picture 21" descr="http://upload.wikimedia.org/wikipedia/commons/thumb/3/3d/Uranus2.jpg/100px-Uranus2.jpg" hidden="1">
          <a:extLst>
            <a:ext uri="{FF2B5EF4-FFF2-40B4-BE49-F238E27FC236}">
              <a16:creationId xmlns:a16="http://schemas.microsoft.com/office/drawing/2014/main" id="{B8E354C6-EAB8-8D4E-8AC3-8FA57ED7FDA4}"/>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25</xdr:col>
      <xdr:colOff>28575</xdr:colOff>
      <xdr:row>53</xdr:row>
      <xdr:rowOff>0</xdr:rowOff>
    </xdr:from>
    <xdr:ext cx="710940" cy="550581"/>
    <xdr:pic macro="[0]!InfoNeptune">
      <xdr:nvPicPr>
        <xdr:cNvPr id="97" name="Picture 22" descr="http://upload.wikimedia.org/wikipedia/commons/thumb/0/06/Neptune.jpg/100px-Neptune.jpg" hidden="1">
          <a:extLst>
            <a:ext uri="{FF2B5EF4-FFF2-40B4-BE49-F238E27FC236}">
              <a16:creationId xmlns:a16="http://schemas.microsoft.com/office/drawing/2014/main" id="{ECD7C5A8-28FE-F441-9E27-7C0F8A52115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25</xdr:col>
      <xdr:colOff>9524</xdr:colOff>
      <xdr:row>61</xdr:row>
      <xdr:rowOff>0</xdr:rowOff>
    </xdr:from>
    <xdr:ext cx="638175" cy="579157"/>
    <xdr:pic macro="[0]!InfoPluto">
      <xdr:nvPicPr>
        <xdr:cNvPr id="98" name="Picture 23" descr="http://upload.wikimedia.org/wikipedia/en/thumb/9/90/Pluto2.jpg/100px-Pluto2.jpg" hidden="1">
          <a:extLst>
            <a:ext uri="{FF2B5EF4-FFF2-40B4-BE49-F238E27FC236}">
              <a16:creationId xmlns:a16="http://schemas.microsoft.com/office/drawing/2014/main" id="{5B3772D1-8CF6-8B4C-9D3C-D46F9343282E}"/>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26</xdr:col>
      <xdr:colOff>0</xdr:colOff>
      <xdr:row>53</xdr:row>
      <xdr:rowOff>0</xdr:rowOff>
    </xdr:from>
    <xdr:ext cx="730187" cy="588682"/>
    <xdr:pic macro="[0]!InfoUranus">
      <xdr:nvPicPr>
        <xdr:cNvPr id="99" name="Picture 21" descr="http://upload.wikimedia.org/wikipedia/commons/thumb/3/3d/Uranus2.jpg/100px-Uranus2.jpg" hidden="1">
          <a:extLst>
            <a:ext uri="{FF2B5EF4-FFF2-40B4-BE49-F238E27FC236}">
              <a16:creationId xmlns:a16="http://schemas.microsoft.com/office/drawing/2014/main" id="{C2BDFFEE-2286-8244-A5EF-0253C702CAD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26</xdr:col>
      <xdr:colOff>28575</xdr:colOff>
      <xdr:row>53</xdr:row>
      <xdr:rowOff>0</xdr:rowOff>
    </xdr:from>
    <xdr:ext cx="710940" cy="550581"/>
    <xdr:pic macro="[0]!InfoNeptune">
      <xdr:nvPicPr>
        <xdr:cNvPr id="100" name="Picture 22" descr="http://upload.wikimedia.org/wikipedia/commons/thumb/0/06/Neptune.jpg/100px-Neptune.jpg" hidden="1">
          <a:extLst>
            <a:ext uri="{FF2B5EF4-FFF2-40B4-BE49-F238E27FC236}">
              <a16:creationId xmlns:a16="http://schemas.microsoft.com/office/drawing/2014/main" id="{A1E86567-D5B0-C34B-8DF3-2977604BF27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26</xdr:col>
      <xdr:colOff>9524</xdr:colOff>
      <xdr:row>61</xdr:row>
      <xdr:rowOff>0</xdr:rowOff>
    </xdr:from>
    <xdr:ext cx="638175" cy="579157"/>
    <xdr:pic macro="[0]!InfoPluto">
      <xdr:nvPicPr>
        <xdr:cNvPr id="101" name="Picture 23" descr="http://upload.wikimedia.org/wikipedia/en/thumb/9/90/Pluto2.jpg/100px-Pluto2.jpg" hidden="1">
          <a:extLst>
            <a:ext uri="{FF2B5EF4-FFF2-40B4-BE49-F238E27FC236}">
              <a16:creationId xmlns:a16="http://schemas.microsoft.com/office/drawing/2014/main" id="{29E2A80C-72DA-8D4E-82C2-B8C1B319558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27</xdr:col>
      <xdr:colOff>0</xdr:colOff>
      <xdr:row>53</xdr:row>
      <xdr:rowOff>0</xdr:rowOff>
    </xdr:from>
    <xdr:ext cx="730187" cy="588682"/>
    <xdr:pic macro="[0]!InfoUranus">
      <xdr:nvPicPr>
        <xdr:cNvPr id="102" name="Picture 21" descr="http://upload.wikimedia.org/wikipedia/commons/thumb/3/3d/Uranus2.jpg/100px-Uranus2.jpg" hidden="1">
          <a:extLst>
            <a:ext uri="{FF2B5EF4-FFF2-40B4-BE49-F238E27FC236}">
              <a16:creationId xmlns:a16="http://schemas.microsoft.com/office/drawing/2014/main" id="{70E7CCC1-5608-9A4F-84E4-BC0F44E3A88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27</xdr:col>
      <xdr:colOff>28575</xdr:colOff>
      <xdr:row>53</xdr:row>
      <xdr:rowOff>0</xdr:rowOff>
    </xdr:from>
    <xdr:ext cx="710940" cy="550581"/>
    <xdr:pic macro="[0]!InfoNeptune">
      <xdr:nvPicPr>
        <xdr:cNvPr id="103" name="Picture 22" descr="http://upload.wikimedia.org/wikipedia/commons/thumb/0/06/Neptune.jpg/100px-Neptune.jpg" hidden="1">
          <a:extLst>
            <a:ext uri="{FF2B5EF4-FFF2-40B4-BE49-F238E27FC236}">
              <a16:creationId xmlns:a16="http://schemas.microsoft.com/office/drawing/2014/main" id="{47066E84-AFDE-F549-96C4-63BDE6278D6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27</xdr:col>
      <xdr:colOff>9524</xdr:colOff>
      <xdr:row>61</xdr:row>
      <xdr:rowOff>0</xdr:rowOff>
    </xdr:from>
    <xdr:ext cx="638175" cy="579157"/>
    <xdr:pic macro="[0]!InfoPluto">
      <xdr:nvPicPr>
        <xdr:cNvPr id="104" name="Picture 23" descr="http://upload.wikimedia.org/wikipedia/en/thumb/9/90/Pluto2.jpg/100px-Pluto2.jpg" hidden="1">
          <a:extLst>
            <a:ext uri="{FF2B5EF4-FFF2-40B4-BE49-F238E27FC236}">
              <a16:creationId xmlns:a16="http://schemas.microsoft.com/office/drawing/2014/main" id="{B783568B-66F8-574A-BB2B-B0C189F4BAFF}"/>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28</xdr:col>
      <xdr:colOff>0</xdr:colOff>
      <xdr:row>53</xdr:row>
      <xdr:rowOff>0</xdr:rowOff>
    </xdr:from>
    <xdr:ext cx="730187" cy="588682"/>
    <xdr:pic macro="[0]!InfoUranus">
      <xdr:nvPicPr>
        <xdr:cNvPr id="105" name="Picture 21" descr="http://upload.wikimedia.org/wikipedia/commons/thumb/3/3d/Uranus2.jpg/100px-Uranus2.jpg" hidden="1">
          <a:extLst>
            <a:ext uri="{FF2B5EF4-FFF2-40B4-BE49-F238E27FC236}">
              <a16:creationId xmlns:a16="http://schemas.microsoft.com/office/drawing/2014/main" id="{F008063C-649A-A54E-B8D4-3F76EA13234E}"/>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28</xdr:col>
      <xdr:colOff>28575</xdr:colOff>
      <xdr:row>53</xdr:row>
      <xdr:rowOff>0</xdr:rowOff>
    </xdr:from>
    <xdr:ext cx="710940" cy="550581"/>
    <xdr:pic macro="[0]!InfoNeptune">
      <xdr:nvPicPr>
        <xdr:cNvPr id="106" name="Picture 22" descr="http://upload.wikimedia.org/wikipedia/commons/thumb/0/06/Neptune.jpg/100px-Neptune.jpg" hidden="1">
          <a:extLst>
            <a:ext uri="{FF2B5EF4-FFF2-40B4-BE49-F238E27FC236}">
              <a16:creationId xmlns:a16="http://schemas.microsoft.com/office/drawing/2014/main" id="{2B6C2169-CDCF-4843-AF35-1043A499CCE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28</xdr:col>
      <xdr:colOff>9524</xdr:colOff>
      <xdr:row>61</xdr:row>
      <xdr:rowOff>0</xdr:rowOff>
    </xdr:from>
    <xdr:ext cx="638175" cy="579157"/>
    <xdr:pic macro="[0]!InfoPluto">
      <xdr:nvPicPr>
        <xdr:cNvPr id="107" name="Picture 23" descr="http://upload.wikimedia.org/wikipedia/en/thumb/9/90/Pluto2.jpg/100px-Pluto2.jpg" hidden="1">
          <a:extLst>
            <a:ext uri="{FF2B5EF4-FFF2-40B4-BE49-F238E27FC236}">
              <a16:creationId xmlns:a16="http://schemas.microsoft.com/office/drawing/2014/main" id="{4C5133B2-8F06-EF41-B42A-75D2ECF599A6}"/>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29</xdr:col>
      <xdr:colOff>0</xdr:colOff>
      <xdr:row>53</xdr:row>
      <xdr:rowOff>0</xdr:rowOff>
    </xdr:from>
    <xdr:ext cx="730187" cy="588682"/>
    <xdr:pic macro="[0]!InfoUranus">
      <xdr:nvPicPr>
        <xdr:cNvPr id="108" name="Picture 21" descr="http://upload.wikimedia.org/wikipedia/commons/thumb/3/3d/Uranus2.jpg/100px-Uranus2.jpg" hidden="1">
          <a:extLst>
            <a:ext uri="{FF2B5EF4-FFF2-40B4-BE49-F238E27FC236}">
              <a16:creationId xmlns:a16="http://schemas.microsoft.com/office/drawing/2014/main" id="{0EC4CFD0-55D8-FC44-8658-4D83D609BB9E}"/>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29</xdr:col>
      <xdr:colOff>28575</xdr:colOff>
      <xdr:row>53</xdr:row>
      <xdr:rowOff>0</xdr:rowOff>
    </xdr:from>
    <xdr:ext cx="710940" cy="550581"/>
    <xdr:pic macro="[0]!InfoNeptune">
      <xdr:nvPicPr>
        <xdr:cNvPr id="109" name="Picture 22" descr="http://upload.wikimedia.org/wikipedia/commons/thumb/0/06/Neptune.jpg/100px-Neptune.jpg" hidden="1">
          <a:extLst>
            <a:ext uri="{FF2B5EF4-FFF2-40B4-BE49-F238E27FC236}">
              <a16:creationId xmlns:a16="http://schemas.microsoft.com/office/drawing/2014/main" id="{B12CF8FE-14D1-BD4A-996D-FBD602A11BB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29</xdr:col>
      <xdr:colOff>9524</xdr:colOff>
      <xdr:row>61</xdr:row>
      <xdr:rowOff>0</xdr:rowOff>
    </xdr:from>
    <xdr:ext cx="638175" cy="579157"/>
    <xdr:pic macro="[0]!InfoPluto">
      <xdr:nvPicPr>
        <xdr:cNvPr id="110" name="Picture 23" descr="http://upload.wikimedia.org/wikipedia/en/thumb/9/90/Pluto2.jpg/100px-Pluto2.jpg" hidden="1">
          <a:extLst>
            <a:ext uri="{FF2B5EF4-FFF2-40B4-BE49-F238E27FC236}">
              <a16:creationId xmlns:a16="http://schemas.microsoft.com/office/drawing/2014/main" id="{FAD1513C-4F5D-5A43-867A-24520018F8DB}"/>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30</xdr:col>
      <xdr:colOff>0</xdr:colOff>
      <xdr:row>53</xdr:row>
      <xdr:rowOff>0</xdr:rowOff>
    </xdr:from>
    <xdr:ext cx="730187" cy="588682"/>
    <xdr:pic macro="[0]!InfoUranus">
      <xdr:nvPicPr>
        <xdr:cNvPr id="111" name="Picture 21" descr="http://upload.wikimedia.org/wikipedia/commons/thumb/3/3d/Uranus2.jpg/100px-Uranus2.jpg" hidden="1">
          <a:extLst>
            <a:ext uri="{FF2B5EF4-FFF2-40B4-BE49-F238E27FC236}">
              <a16:creationId xmlns:a16="http://schemas.microsoft.com/office/drawing/2014/main" id="{AFAA0F74-4B88-0E4B-96D9-B3FC01A79BC7}"/>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30</xdr:col>
      <xdr:colOff>28575</xdr:colOff>
      <xdr:row>53</xdr:row>
      <xdr:rowOff>0</xdr:rowOff>
    </xdr:from>
    <xdr:ext cx="710940" cy="550581"/>
    <xdr:pic macro="[0]!InfoNeptune">
      <xdr:nvPicPr>
        <xdr:cNvPr id="112" name="Picture 22" descr="http://upload.wikimedia.org/wikipedia/commons/thumb/0/06/Neptune.jpg/100px-Neptune.jpg" hidden="1">
          <a:extLst>
            <a:ext uri="{FF2B5EF4-FFF2-40B4-BE49-F238E27FC236}">
              <a16:creationId xmlns:a16="http://schemas.microsoft.com/office/drawing/2014/main" id="{F0C3D57A-B6D5-1747-8504-9E74BF6D329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30</xdr:col>
      <xdr:colOff>9524</xdr:colOff>
      <xdr:row>61</xdr:row>
      <xdr:rowOff>0</xdr:rowOff>
    </xdr:from>
    <xdr:ext cx="638175" cy="579157"/>
    <xdr:pic macro="[0]!InfoPluto">
      <xdr:nvPicPr>
        <xdr:cNvPr id="113" name="Picture 23" descr="http://upload.wikimedia.org/wikipedia/en/thumb/9/90/Pluto2.jpg/100px-Pluto2.jpg" hidden="1">
          <a:extLst>
            <a:ext uri="{FF2B5EF4-FFF2-40B4-BE49-F238E27FC236}">
              <a16:creationId xmlns:a16="http://schemas.microsoft.com/office/drawing/2014/main" id="{2F223742-B021-2848-9283-D9B0E73728FF}"/>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31</xdr:col>
      <xdr:colOff>0</xdr:colOff>
      <xdr:row>53</xdr:row>
      <xdr:rowOff>0</xdr:rowOff>
    </xdr:from>
    <xdr:ext cx="730187" cy="588682"/>
    <xdr:pic macro="[0]!InfoUranus">
      <xdr:nvPicPr>
        <xdr:cNvPr id="114" name="Picture 21" descr="http://upload.wikimedia.org/wikipedia/commons/thumb/3/3d/Uranus2.jpg/100px-Uranus2.jpg" hidden="1">
          <a:extLst>
            <a:ext uri="{FF2B5EF4-FFF2-40B4-BE49-F238E27FC236}">
              <a16:creationId xmlns:a16="http://schemas.microsoft.com/office/drawing/2014/main" id="{2B429731-8689-5844-B89A-A45D517E58D8}"/>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31</xdr:col>
      <xdr:colOff>28575</xdr:colOff>
      <xdr:row>53</xdr:row>
      <xdr:rowOff>0</xdr:rowOff>
    </xdr:from>
    <xdr:ext cx="710940" cy="550581"/>
    <xdr:pic macro="[0]!InfoNeptune">
      <xdr:nvPicPr>
        <xdr:cNvPr id="115" name="Picture 22" descr="http://upload.wikimedia.org/wikipedia/commons/thumb/0/06/Neptune.jpg/100px-Neptune.jpg" hidden="1">
          <a:extLst>
            <a:ext uri="{FF2B5EF4-FFF2-40B4-BE49-F238E27FC236}">
              <a16:creationId xmlns:a16="http://schemas.microsoft.com/office/drawing/2014/main" id="{33BF3A90-F7BC-6D47-A950-DA857049D98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31</xdr:col>
      <xdr:colOff>9524</xdr:colOff>
      <xdr:row>61</xdr:row>
      <xdr:rowOff>0</xdr:rowOff>
    </xdr:from>
    <xdr:ext cx="638175" cy="579157"/>
    <xdr:pic macro="[0]!InfoPluto">
      <xdr:nvPicPr>
        <xdr:cNvPr id="116" name="Picture 23" descr="http://upload.wikimedia.org/wikipedia/en/thumb/9/90/Pluto2.jpg/100px-Pluto2.jpg" hidden="1">
          <a:extLst>
            <a:ext uri="{FF2B5EF4-FFF2-40B4-BE49-F238E27FC236}">
              <a16:creationId xmlns:a16="http://schemas.microsoft.com/office/drawing/2014/main" id="{1A982BDD-1240-0641-9A32-66303FC81787}"/>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oneCellAnchor>
    <xdr:from>
      <xdr:col>32</xdr:col>
      <xdr:colOff>0</xdr:colOff>
      <xdr:row>53</xdr:row>
      <xdr:rowOff>0</xdr:rowOff>
    </xdr:from>
    <xdr:ext cx="730187" cy="588682"/>
    <xdr:pic macro="[0]!InfoUranus">
      <xdr:nvPicPr>
        <xdr:cNvPr id="117" name="Picture 21" descr="http://upload.wikimedia.org/wikipedia/commons/thumb/3/3d/Uranus2.jpg/100px-Uranus2.jpg" hidden="1">
          <a:extLst>
            <a:ext uri="{FF2B5EF4-FFF2-40B4-BE49-F238E27FC236}">
              <a16:creationId xmlns:a16="http://schemas.microsoft.com/office/drawing/2014/main" id="{35DEF754-3F75-164B-BF75-2777817FFD4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8343900"/>
          <a:ext cx="730187" cy="588682"/>
        </a:xfrm>
        <a:prstGeom prst="rect">
          <a:avLst/>
        </a:prstGeom>
        <a:noFill/>
      </xdr:spPr>
    </xdr:pic>
    <xdr:clientData/>
  </xdr:oneCellAnchor>
  <xdr:oneCellAnchor>
    <xdr:from>
      <xdr:col>32</xdr:col>
      <xdr:colOff>28575</xdr:colOff>
      <xdr:row>53</xdr:row>
      <xdr:rowOff>0</xdr:rowOff>
    </xdr:from>
    <xdr:ext cx="710940" cy="550581"/>
    <xdr:pic macro="[0]!InfoNeptune">
      <xdr:nvPicPr>
        <xdr:cNvPr id="118" name="Picture 22" descr="http://upload.wikimedia.org/wikipedia/commons/thumb/0/06/Neptune.jpg/100px-Neptune.jpg" hidden="1">
          <a:extLst>
            <a:ext uri="{FF2B5EF4-FFF2-40B4-BE49-F238E27FC236}">
              <a16:creationId xmlns:a16="http://schemas.microsoft.com/office/drawing/2014/main" id="{02D9D49A-31EC-A544-83C1-AA5F24BA7D5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8343900"/>
          <a:ext cx="710940" cy="550581"/>
        </a:xfrm>
        <a:prstGeom prst="rect">
          <a:avLst/>
        </a:prstGeom>
        <a:noFill/>
      </xdr:spPr>
    </xdr:pic>
    <xdr:clientData/>
  </xdr:oneCellAnchor>
  <xdr:oneCellAnchor>
    <xdr:from>
      <xdr:col>32</xdr:col>
      <xdr:colOff>9524</xdr:colOff>
      <xdr:row>61</xdr:row>
      <xdr:rowOff>0</xdr:rowOff>
    </xdr:from>
    <xdr:ext cx="638175" cy="579157"/>
    <xdr:pic macro="[0]!InfoPluto">
      <xdr:nvPicPr>
        <xdr:cNvPr id="119" name="Picture 23" descr="http://upload.wikimedia.org/wikipedia/en/thumb/9/90/Pluto2.jpg/100px-Pluto2.jpg" hidden="1">
          <a:extLst>
            <a:ext uri="{FF2B5EF4-FFF2-40B4-BE49-F238E27FC236}">
              <a16:creationId xmlns:a16="http://schemas.microsoft.com/office/drawing/2014/main" id="{AC6BB965-61C1-0E44-BE8F-EA71B97D1AF3}"/>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9893300"/>
          <a:ext cx="638175" cy="579157"/>
        </a:xfrm>
        <a:prstGeom prst="rect">
          <a:avLst/>
        </a:prstGeom>
        <a:noFill/>
      </xdr:spPr>
    </xdr:pic>
    <xdr:clientData/>
  </xdr:oneCellAnchor>
  <xdr:twoCellAnchor>
    <xdr:from>
      <xdr:col>0</xdr:col>
      <xdr:colOff>1098550</xdr:colOff>
      <xdr:row>11</xdr:row>
      <xdr:rowOff>50800</xdr:rowOff>
    </xdr:from>
    <xdr:to>
      <xdr:col>17</xdr:col>
      <xdr:colOff>1003300</xdr:colOff>
      <xdr:row>21</xdr:row>
      <xdr:rowOff>101600</xdr:rowOff>
    </xdr:to>
    <xdr:graphicFrame macro="">
      <xdr:nvGraphicFramePr>
        <xdr:cNvPr id="120" name="Chart 119">
          <a:extLst>
            <a:ext uri="{FF2B5EF4-FFF2-40B4-BE49-F238E27FC236}">
              <a16:creationId xmlns:a16="http://schemas.microsoft.com/office/drawing/2014/main" id="{2CA85824-5C15-C136-39D6-453462613C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33</xdr:col>
      <xdr:colOff>0</xdr:colOff>
      <xdr:row>53</xdr:row>
      <xdr:rowOff>0</xdr:rowOff>
    </xdr:from>
    <xdr:ext cx="730187" cy="588682"/>
    <xdr:pic macro="[0]!InfoUranus">
      <xdr:nvPicPr>
        <xdr:cNvPr id="122" name="Picture 21" descr="http://upload.wikimedia.org/wikipedia/commons/thumb/3/3d/Uranus2.jpg/100px-Uranus2.jpg" hidden="1">
          <a:extLst>
            <a:ext uri="{FF2B5EF4-FFF2-40B4-BE49-F238E27FC236}">
              <a16:creationId xmlns:a16="http://schemas.microsoft.com/office/drawing/2014/main" id="{4BC6F1A8-3E53-044D-A806-98254B9A0B67}"/>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33</xdr:col>
      <xdr:colOff>28575</xdr:colOff>
      <xdr:row>53</xdr:row>
      <xdr:rowOff>0</xdr:rowOff>
    </xdr:from>
    <xdr:ext cx="710940" cy="550581"/>
    <xdr:pic macro="[0]!InfoNeptune">
      <xdr:nvPicPr>
        <xdr:cNvPr id="123" name="Picture 22" descr="http://upload.wikimedia.org/wikipedia/commons/thumb/0/06/Neptune.jpg/100px-Neptune.jpg" hidden="1">
          <a:extLst>
            <a:ext uri="{FF2B5EF4-FFF2-40B4-BE49-F238E27FC236}">
              <a16:creationId xmlns:a16="http://schemas.microsoft.com/office/drawing/2014/main" id="{B856391A-EFD1-C243-B38E-D60B2F1353B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33</xdr:col>
      <xdr:colOff>9524</xdr:colOff>
      <xdr:row>61</xdr:row>
      <xdr:rowOff>0</xdr:rowOff>
    </xdr:from>
    <xdr:ext cx="638175" cy="579157"/>
    <xdr:pic macro="[0]!InfoPluto">
      <xdr:nvPicPr>
        <xdr:cNvPr id="124" name="Picture 23" descr="http://upload.wikimedia.org/wikipedia/en/thumb/9/90/Pluto2.jpg/100px-Pluto2.jpg" hidden="1">
          <a:extLst>
            <a:ext uri="{FF2B5EF4-FFF2-40B4-BE49-F238E27FC236}">
              <a16:creationId xmlns:a16="http://schemas.microsoft.com/office/drawing/2014/main" id="{873CA4A1-25DD-7349-B9D7-DA702415DDF2}"/>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34</xdr:col>
      <xdr:colOff>0</xdr:colOff>
      <xdr:row>53</xdr:row>
      <xdr:rowOff>0</xdr:rowOff>
    </xdr:from>
    <xdr:ext cx="730187" cy="588682"/>
    <xdr:pic macro="[0]!InfoUranus">
      <xdr:nvPicPr>
        <xdr:cNvPr id="125" name="Picture 21" descr="http://upload.wikimedia.org/wikipedia/commons/thumb/3/3d/Uranus2.jpg/100px-Uranus2.jpg" hidden="1">
          <a:extLst>
            <a:ext uri="{FF2B5EF4-FFF2-40B4-BE49-F238E27FC236}">
              <a16:creationId xmlns:a16="http://schemas.microsoft.com/office/drawing/2014/main" id="{CB42BB45-7401-DD42-A505-74C8F453320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34</xdr:col>
      <xdr:colOff>28575</xdr:colOff>
      <xdr:row>53</xdr:row>
      <xdr:rowOff>0</xdr:rowOff>
    </xdr:from>
    <xdr:ext cx="710940" cy="550581"/>
    <xdr:pic macro="[0]!InfoNeptune">
      <xdr:nvPicPr>
        <xdr:cNvPr id="126" name="Picture 22" descr="http://upload.wikimedia.org/wikipedia/commons/thumb/0/06/Neptune.jpg/100px-Neptune.jpg" hidden="1">
          <a:extLst>
            <a:ext uri="{FF2B5EF4-FFF2-40B4-BE49-F238E27FC236}">
              <a16:creationId xmlns:a16="http://schemas.microsoft.com/office/drawing/2014/main" id="{8979BFA9-ABC2-4A4D-9C68-4EC47C2A783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34</xdr:col>
      <xdr:colOff>9524</xdr:colOff>
      <xdr:row>61</xdr:row>
      <xdr:rowOff>0</xdr:rowOff>
    </xdr:from>
    <xdr:ext cx="638175" cy="579157"/>
    <xdr:pic macro="[0]!InfoPluto">
      <xdr:nvPicPr>
        <xdr:cNvPr id="127" name="Picture 23" descr="http://upload.wikimedia.org/wikipedia/en/thumb/9/90/Pluto2.jpg/100px-Pluto2.jpg" hidden="1">
          <a:extLst>
            <a:ext uri="{FF2B5EF4-FFF2-40B4-BE49-F238E27FC236}">
              <a16:creationId xmlns:a16="http://schemas.microsoft.com/office/drawing/2014/main" id="{A90BC148-ED1D-664D-AA67-1B5BA0D63E0F}"/>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35</xdr:col>
      <xdr:colOff>0</xdr:colOff>
      <xdr:row>53</xdr:row>
      <xdr:rowOff>0</xdr:rowOff>
    </xdr:from>
    <xdr:ext cx="730187" cy="588682"/>
    <xdr:pic macro="[0]!InfoUranus">
      <xdr:nvPicPr>
        <xdr:cNvPr id="128" name="Picture 21" descr="http://upload.wikimedia.org/wikipedia/commons/thumb/3/3d/Uranus2.jpg/100px-Uranus2.jpg" hidden="1">
          <a:extLst>
            <a:ext uri="{FF2B5EF4-FFF2-40B4-BE49-F238E27FC236}">
              <a16:creationId xmlns:a16="http://schemas.microsoft.com/office/drawing/2014/main" id="{8DE63E94-9AC8-7049-A1D4-0A6592C7D234}"/>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35</xdr:col>
      <xdr:colOff>28575</xdr:colOff>
      <xdr:row>53</xdr:row>
      <xdr:rowOff>0</xdr:rowOff>
    </xdr:from>
    <xdr:ext cx="710940" cy="550581"/>
    <xdr:pic macro="[0]!InfoNeptune">
      <xdr:nvPicPr>
        <xdr:cNvPr id="129" name="Picture 22" descr="http://upload.wikimedia.org/wikipedia/commons/thumb/0/06/Neptune.jpg/100px-Neptune.jpg" hidden="1">
          <a:extLst>
            <a:ext uri="{FF2B5EF4-FFF2-40B4-BE49-F238E27FC236}">
              <a16:creationId xmlns:a16="http://schemas.microsoft.com/office/drawing/2014/main" id="{2EFF45FF-E3CE-3F48-B6A1-7943A76F628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35</xdr:col>
      <xdr:colOff>9524</xdr:colOff>
      <xdr:row>61</xdr:row>
      <xdr:rowOff>0</xdr:rowOff>
    </xdr:from>
    <xdr:ext cx="638175" cy="579157"/>
    <xdr:pic macro="[0]!InfoPluto">
      <xdr:nvPicPr>
        <xdr:cNvPr id="130" name="Picture 23" descr="http://upload.wikimedia.org/wikipedia/en/thumb/9/90/Pluto2.jpg/100px-Pluto2.jpg" hidden="1">
          <a:extLst>
            <a:ext uri="{FF2B5EF4-FFF2-40B4-BE49-F238E27FC236}">
              <a16:creationId xmlns:a16="http://schemas.microsoft.com/office/drawing/2014/main" id="{241EB829-8E52-CA42-95A3-4247F2E0AFB9}"/>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36</xdr:col>
      <xdr:colOff>0</xdr:colOff>
      <xdr:row>53</xdr:row>
      <xdr:rowOff>0</xdr:rowOff>
    </xdr:from>
    <xdr:ext cx="730187" cy="588682"/>
    <xdr:pic macro="[0]!InfoUranus">
      <xdr:nvPicPr>
        <xdr:cNvPr id="131" name="Picture 21" descr="http://upload.wikimedia.org/wikipedia/commons/thumb/3/3d/Uranus2.jpg/100px-Uranus2.jpg" hidden="1">
          <a:extLst>
            <a:ext uri="{FF2B5EF4-FFF2-40B4-BE49-F238E27FC236}">
              <a16:creationId xmlns:a16="http://schemas.microsoft.com/office/drawing/2014/main" id="{B99126ED-03A9-5F4E-8834-E99EE7604439}"/>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36</xdr:col>
      <xdr:colOff>28575</xdr:colOff>
      <xdr:row>53</xdr:row>
      <xdr:rowOff>0</xdr:rowOff>
    </xdr:from>
    <xdr:ext cx="710940" cy="550581"/>
    <xdr:pic macro="[0]!InfoNeptune">
      <xdr:nvPicPr>
        <xdr:cNvPr id="132" name="Picture 22" descr="http://upload.wikimedia.org/wikipedia/commons/thumb/0/06/Neptune.jpg/100px-Neptune.jpg" hidden="1">
          <a:extLst>
            <a:ext uri="{FF2B5EF4-FFF2-40B4-BE49-F238E27FC236}">
              <a16:creationId xmlns:a16="http://schemas.microsoft.com/office/drawing/2014/main" id="{A113DBFA-4FC1-A64D-AB61-643AB6B4185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36</xdr:col>
      <xdr:colOff>9524</xdr:colOff>
      <xdr:row>61</xdr:row>
      <xdr:rowOff>0</xdr:rowOff>
    </xdr:from>
    <xdr:ext cx="638175" cy="579157"/>
    <xdr:pic macro="[0]!InfoPluto">
      <xdr:nvPicPr>
        <xdr:cNvPr id="133" name="Picture 23" descr="http://upload.wikimedia.org/wikipedia/en/thumb/9/90/Pluto2.jpg/100px-Pluto2.jpg" hidden="1">
          <a:extLst>
            <a:ext uri="{FF2B5EF4-FFF2-40B4-BE49-F238E27FC236}">
              <a16:creationId xmlns:a16="http://schemas.microsoft.com/office/drawing/2014/main" id="{00D60850-DEA1-7942-AF9A-5FC755284362}"/>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37</xdr:col>
      <xdr:colOff>0</xdr:colOff>
      <xdr:row>53</xdr:row>
      <xdr:rowOff>0</xdr:rowOff>
    </xdr:from>
    <xdr:ext cx="730187" cy="588682"/>
    <xdr:pic macro="[0]!InfoUranus">
      <xdr:nvPicPr>
        <xdr:cNvPr id="134" name="Picture 21" descr="http://upload.wikimedia.org/wikipedia/commons/thumb/3/3d/Uranus2.jpg/100px-Uranus2.jpg" hidden="1">
          <a:extLst>
            <a:ext uri="{FF2B5EF4-FFF2-40B4-BE49-F238E27FC236}">
              <a16:creationId xmlns:a16="http://schemas.microsoft.com/office/drawing/2014/main" id="{7F79752C-CABB-3F4E-BCF6-9C2F6C03DB3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37</xdr:col>
      <xdr:colOff>28575</xdr:colOff>
      <xdr:row>53</xdr:row>
      <xdr:rowOff>0</xdr:rowOff>
    </xdr:from>
    <xdr:ext cx="710940" cy="550581"/>
    <xdr:pic macro="[0]!InfoNeptune">
      <xdr:nvPicPr>
        <xdr:cNvPr id="135" name="Picture 22" descr="http://upload.wikimedia.org/wikipedia/commons/thumb/0/06/Neptune.jpg/100px-Neptune.jpg" hidden="1">
          <a:extLst>
            <a:ext uri="{FF2B5EF4-FFF2-40B4-BE49-F238E27FC236}">
              <a16:creationId xmlns:a16="http://schemas.microsoft.com/office/drawing/2014/main" id="{919943AF-929D-F345-A9A6-51AC790F77F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37</xdr:col>
      <xdr:colOff>9524</xdr:colOff>
      <xdr:row>61</xdr:row>
      <xdr:rowOff>0</xdr:rowOff>
    </xdr:from>
    <xdr:ext cx="638175" cy="579157"/>
    <xdr:pic macro="[0]!InfoPluto">
      <xdr:nvPicPr>
        <xdr:cNvPr id="136" name="Picture 23" descr="http://upload.wikimedia.org/wikipedia/en/thumb/9/90/Pluto2.jpg/100px-Pluto2.jpg" hidden="1">
          <a:extLst>
            <a:ext uri="{FF2B5EF4-FFF2-40B4-BE49-F238E27FC236}">
              <a16:creationId xmlns:a16="http://schemas.microsoft.com/office/drawing/2014/main" id="{A70CA69B-4232-3142-A21F-DFF96477BA4F}"/>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38</xdr:col>
      <xdr:colOff>0</xdr:colOff>
      <xdr:row>53</xdr:row>
      <xdr:rowOff>0</xdr:rowOff>
    </xdr:from>
    <xdr:ext cx="730187" cy="588682"/>
    <xdr:pic macro="[0]!InfoUranus">
      <xdr:nvPicPr>
        <xdr:cNvPr id="137" name="Picture 21" descr="http://upload.wikimedia.org/wikipedia/commons/thumb/3/3d/Uranus2.jpg/100px-Uranus2.jpg" hidden="1">
          <a:extLst>
            <a:ext uri="{FF2B5EF4-FFF2-40B4-BE49-F238E27FC236}">
              <a16:creationId xmlns:a16="http://schemas.microsoft.com/office/drawing/2014/main" id="{985D5614-666B-E642-AFFD-93182127440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38</xdr:col>
      <xdr:colOff>28575</xdr:colOff>
      <xdr:row>53</xdr:row>
      <xdr:rowOff>0</xdr:rowOff>
    </xdr:from>
    <xdr:ext cx="710940" cy="550581"/>
    <xdr:pic macro="[0]!InfoNeptune">
      <xdr:nvPicPr>
        <xdr:cNvPr id="138" name="Picture 22" descr="http://upload.wikimedia.org/wikipedia/commons/thumb/0/06/Neptune.jpg/100px-Neptune.jpg" hidden="1">
          <a:extLst>
            <a:ext uri="{FF2B5EF4-FFF2-40B4-BE49-F238E27FC236}">
              <a16:creationId xmlns:a16="http://schemas.microsoft.com/office/drawing/2014/main" id="{4D1EA1D4-9EB4-8E47-B5CD-8C4AB39CBFF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38</xdr:col>
      <xdr:colOff>9524</xdr:colOff>
      <xdr:row>61</xdr:row>
      <xdr:rowOff>0</xdr:rowOff>
    </xdr:from>
    <xdr:ext cx="638175" cy="579157"/>
    <xdr:pic macro="[0]!InfoPluto">
      <xdr:nvPicPr>
        <xdr:cNvPr id="139" name="Picture 23" descr="http://upload.wikimedia.org/wikipedia/en/thumb/9/90/Pluto2.jpg/100px-Pluto2.jpg" hidden="1">
          <a:extLst>
            <a:ext uri="{FF2B5EF4-FFF2-40B4-BE49-F238E27FC236}">
              <a16:creationId xmlns:a16="http://schemas.microsoft.com/office/drawing/2014/main" id="{3DF3946A-BEAB-C149-93B0-14A1434AF4E9}"/>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39</xdr:col>
      <xdr:colOff>0</xdr:colOff>
      <xdr:row>53</xdr:row>
      <xdr:rowOff>0</xdr:rowOff>
    </xdr:from>
    <xdr:ext cx="730187" cy="588682"/>
    <xdr:pic macro="[0]!InfoUranus">
      <xdr:nvPicPr>
        <xdr:cNvPr id="140" name="Picture 21" descr="http://upload.wikimedia.org/wikipedia/commons/thumb/3/3d/Uranus2.jpg/100px-Uranus2.jpg" hidden="1">
          <a:extLst>
            <a:ext uri="{FF2B5EF4-FFF2-40B4-BE49-F238E27FC236}">
              <a16:creationId xmlns:a16="http://schemas.microsoft.com/office/drawing/2014/main" id="{E24AE56C-C6A3-7345-A59D-2A71AB0C0539}"/>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39</xdr:col>
      <xdr:colOff>28575</xdr:colOff>
      <xdr:row>53</xdr:row>
      <xdr:rowOff>0</xdr:rowOff>
    </xdr:from>
    <xdr:ext cx="710940" cy="550581"/>
    <xdr:pic macro="[0]!InfoNeptune">
      <xdr:nvPicPr>
        <xdr:cNvPr id="141" name="Picture 22" descr="http://upload.wikimedia.org/wikipedia/commons/thumb/0/06/Neptune.jpg/100px-Neptune.jpg" hidden="1">
          <a:extLst>
            <a:ext uri="{FF2B5EF4-FFF2-40B4-BE49-F238E27FC236}">
              <a16:creationId xmlns:a16="http://schemas.microsoft.com/office/drawing/2014/main" id="{5DA98B17-2219-7D4A-8BA4-4BF4427C978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39</xdr:col>
      <xdr:colOff>9524</xdr:colOff>
      <xdr:row>61</xdr:row>
      <xdr:rowOff>0</xdr:rowOff>
    </xdr:from>
    <xdr:ext cx="638175" cy="579157"/>
    <xdr:pic macro="[0]!InfoPluto">
      <xdr:nvPicPr>
        <xdr:cNvPr id="142" name="Picture 23" descr="http://upload.wikimedia.org/wikipedia/en/thumb/9/90/Pluto2.jpg/100px-Pluto2.jpg" hidden="1">
          <a:extLst>
            <a:ext uri="{FF2B5EF4-FFF2-40B4-BE49-F238E27FC236}">
              <a16:creationId xmlns:a16="http://schemas.microsoft.com/office/drawing/2014/main" id="{B4CBE0FC-5CB9-6343-BCCC-5B0A5B9FFECD}"/>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40</xdr:col>
      <xdr:colOff>0</xdr:colOff>
      <xdr:row>53</xdr:row>
      <xdr:rowOff>0</xdr:rowOff>
    </xdr:from>
    <xdr:ext cx="730187" cy="588682"/>
    <xdr:pic macro="[0]!InfoUranus">
      <xdr:nvPicPr>
        <xdr:cNvPr id="143" name="Picture 21" descr="http://upload.wikimedia.org/wikipedia/commons/thumb/3/3d/Uranus2.jpg/100px-Uranus2.jpg" hidden="1">
          <a:extLst>
            <a:ext uri="{FF2B5EF4-FFF2-40B4-BE49-F238E27FC236}">
              <a16:creationId xmlns:a16="http://schemas.microsoft.com/office/drawing/2014/main" id="{1C2157A8-D1CB-2948-9448-5ACFA828A6C1}"/>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40</xdr:col>
      <xdr:colOff>28575</xdr:colOff>
      <xdr:row>53</xdr:row>
      <xdr:rowOff>0</xdr:rowOff>
    </xdr:from>
    <xdr:ext cx="710940" cy="550581"/>
    <xdr:pic macro="[0]!InfoNeptune">
      <xdr:nvPicPr>
        <xdr:cNvPr id="144" name="Picture 22" descr="http://upload.wikimedia.org/wikipedia/commons/thumb/0/06/Neptune.jpg/100px-Neptune.jpg" hidden="1">
          <a:extLst>
            <a:ext uri="{FF2B5EF4-FFF2-40B4-BE49-F238E27FC236}">
              <a16:creationId xmlns:a16="http://schemas.microsoft.com/office/drawing/2014/main" id="{2568DA14-BC36-F54A-866A-1BBC40129C4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40</xdr:col>
      <xdr:colOff>9524</xdr:colOff>
      <xdr:row>61</xdr:row>
      <xdr:rowOff>0</xdr:rowOff>
    </xdr:from>
    <xdr:ext cx="638175" cy="579157"/>
    <xdr:pic macro="[0]!InfoPluto">
      <xdr:nvPicPr>
        <xdr:cNvPr id="145" name="Picture 23" descr="http://upload.wikimedia.org/wikipedia/en/thumb/9/90/Pluto2.jpg/100px-Pluto2.jpg" hidden="1">
          <a:extLst>
            <a:ext uri="{FF2B5EF4-FFF2-40B4-BE49-F238E27FC236}">
              <a16:creationId xmlns:a16="http://schemas.microsoft.com/office/drawing/2014/main" id="{5901E5CF-B04C-704F-826C-5813F790A9FD}"/>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41</xdr:col>
      <xdr:colOff>0</xdr:colOff>
      <xdr:row>53</xdr:row>
      <xdr:rowOff>0</xdr:rowOff>
    </xdr:from>
    <xdr:ext cx="730187" cy="588682"/>
    <xdr:pic macro="[0]!InfoUranus">
      <xdr:nvPicPr>
        <xdr:cNvPr id="146" name="Picture 21" descr="http://upload.wikimedia.org/wikipedia/commons/thumb/3/3d/Uranus2.jpg/100px-Uranus2.jpg" hidden="1">
          <a:extLst>
            <a:ext uri="{FF2B5EF4-FFF2-40B4-BE49-F238E27FC236}">
              <a16:creationId xmlns:a16="http://schemas.microsoft.com/office/drawing/2014/main" id="{7941A7A7-2FCC-324C-80BA-A6A07355F2E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41</xdr:col>
      <xdr:colOff>28575</xdr:colOff>
      <xdr:row>53</xdr:row>
      <xdr:rowOff>0</xdr:rowOff>
    </xdr:from>
    <xdr:ext cx="710940" cy="550581"/>
    <xdr:pic macro="[0]!InfoNeptune">
      <xdr:nvPicPr>
        <xdr:cNvPr id="147" name="Picture 22" descr="http://upload.wikimedia.org/wikipedia/commons/thumb/0/06/Neptune.jpg/100px-Neptune.jpg" hidden="1">
          <a:extLst>
            <a:ext uri="{FF2B5EF4-FFF2-40B4-BE49-F238E27FC236}">
              <a16:creationId xmlns:a16="http://schemas.microsoft.com/office/drawing/2014/main" id="{562D5CFF-7FE5-CD45-A59D-E6A1E4216ED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41</xdr:col>
      <xdr:colOff>9524</xdr:colOff>
      <xdr:row>61</xdr:row>
      <xdr:rowOff>0</xdr:rowOff>
    </xdr:from>
    <xdr:ext cx="638175" cy="579157"/>
    <xdr:pic macro="[0]!InfoPluto">
      <xdr:nvPicPr>
        <xdr:cNvPr id="148" name="Picture 23" descr="http://upload.wikimedia.org/wikipedia/en/thumb/9/90/Pluto2.jpg/100px-Pluto2.jpg" hidden="1">
          <a:extLst>
            <a:ext uri="{FF2B5EF4-FFF2-40B4-BE49-F238E27FC236}">
              <a16:creationId xmlns:a16="http://schemas.microsoft.com/office/drawing/2014/main" id="{1C5F7CA2-EA68-EA4D-BF4F-7F0AA5064C07}"/>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42</xdr:col>
      <xdr:colOff>0</xdr:colOff>
      <xdr:row>53</xdr:row>
      <xdr:rowOff>0</xdr:rowOff>
    </xdr:from>
    <xdr:ext cx="730187" cy="588682"/>
    <xdr:pic macro="[0]!InfoUranus">
      <xdr:nvPicPr>
        <xdr:cNvPr id="149" name="Picture 21" descr="http://upload.wikimedia.org/wikipedia/commons/thumb/3/3d/Uranus2.jpg/100px-Uranus2.jpg" hidden="1">
          <a:extLst>
            <a:ext uri="{FF2B5EF4-FFF2-40B4-BE49-F238E27FC236}">
              <a16:creationId xmlns:a16="http://schemas.microsoft.com/office/drawing/2014/main" id="{289B2ED3-2F42-5349-B555-1D758D7EC5C4}"/>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42</xdr:col>
      <xdr:colOff>28575</xdr:colOff>
      <xdr:row>53</xdr:row>
      <xdr:rowOff>0</xdr:rowOff>
    </xdr:from>
    <xdr:ext cx="710940" cy="550581"/>
    <xdr:pic macro="[0]!InfoNeptune">
      <xdr:nvPicPr>
        <xdr:cNvPr id="150" name="Picture 22" descr="http://upload.wikimedia.org/wikipedia/commons/thumb/0/06/Neptune.jpg/100px-Neptune.jpg" hidden="1">
          <a:extLst>
            <a:ext uri="{FF2B5EF4-FFF2-40B4-BE49-F238E27FC236}">
              <a16:creationId xmlns:a16="http://schemas.microsoft.com/office/drawing/2014/main" id="{0FCE8CED-5463-304D-8B6B-45D1B3B0CFB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42</xdr:col>
      <xdr:colOff>9524</xdr:colOff>
      <xdr:row>61</xdr:row>
      <xdr:rowOff>0</xdr:rowOff>
    </xdr:from>
    <xdr:ext cx="638175" cy="579157"/>
    <xdr:pic macro="[0]!InfoPluto">
      <xdr:nvPicPr>
        <xdr:cNvPr id="151" name="Picture 23" descr="http://upload.wikimedia.org/wikipedia/en/thumb/9/90/Pluto2.jpg/100px-Pluto2.jpg" hidden="1">
          <a:extLst>
            <a:ext uri="{FF2B5EF4-FFF2-40B4-BE49-F238E27FC236}">
              <a16:creationId xmlns:a16="http://schemas.microsoft.com/office/drawing/2014/main" id="{A83507A6-DF15-AA49-92FC-B3765E5232FB}"/>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43</xdr:col>
      <xdr:colOff>0</xdr:colOff>
      <xdr:row>53</xdr:row>
      <xdr:rowOff>0</xdr:rowOff>
    </xdr:from>
    <xdr:ext cx="730187" cy="588682"/>
    <xdr:pic macro="[0]!InfoUranus">
      <xdr:nvPicPr>
        <xdr:cNvPr id="152" name="Picture 21" descr="http://upload.wikimedia.org/wikipedia/commons/thumb/3/3d/Uranus2.jpg/100px-Uranus2.jpg" hidden="1">
          <a:extLst>
            <a:ext uri="{FF2B5EF4-FFF2-40B4-BE49-F238E27FC236}">
              <a16:creationId xmlns:a16="http://schemas.microsoft.com/office/drawing/2014/main" id="{745018E7-2324-3F43-8234-47A861BE8FEB}"/>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43</xdr:col>
      <xdr:colOff>28575</xdr:colOff>
      <xdr:row>53</xdr:row>
      <xdr:rowOff>0</xdr:rowOff>
    </xdr:from>
    <xdr:ext cx="710940" cy="550581"/>
    <xdr:pic macro="[0]!InfoNeptune">
      <xdr:nvPicPr>
        <xdr:cNvPr id="153" name="Picture 22" descr="http://upload.wikimedia.org/wikipedia/commons/thumb/0/06/Neptune.jpg/100px-Neptune.jpg" hidden="1">
          <a:extLst>
            <a:ext uri="{FF2B5EF4-FFF2-40B4-BE49-F238E27FC236}">
              <a16:creationId xmlns:a16="http://schemas.microsoft.com/office/drawing/2014/main" id="{C9DBBABC-5702-8042-86E4-EE7FC18F675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43</xdr:col>
      <xdr:colOff>9524</xdr:colOff>
      <xdr:row>61</xdr:row>
      <xdr:rowOff>0</xdr:rowOff>
    </xdr:from>
    <xdr:ext cx="638175" cy="579157"/>
    <xdr:pic macro="[0]!InfoPluto">
      <xdr:nvPicPr>
        <xdr:cNvPr id="154" name="Picture 23" descr="http://upload.wikimedia.org/wikipedia/en/thumb/9/90/Pluto2.jpg/100px-Pluto2.jpg" hidden="1">
          <a:extLst>
            <a:ext uri="{FF2B5EF4-FFF2-40B4-BE49-F238E27FC236}">
              <a16:creationId xmlns:a16="http://schemas.microsoft.com/office/drawing/2014/main" id="{E14C2A99-6B45-7846-BBAB-41C5E467C51F}"/>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44</xdr:col>
      <xdr:colOff>0</xdr:colOff>
      <xdr:row>53</xdr:row>
      <xdr:rowOff>0</xdr:rowOff>
    </xdr:from>
    <xdr:ext cx="730187" cy="588682"/>
    <xdr:pic macro="[0]!InfoUranus">
      <xdr:nvPicPr>
        <xdr:cNvPr id="155" name="Picture 21" descr="http://upload.wikimedia.org/wikipedia/commons/thumb/3/3d/Uranus2.jpg/100px-Uranus2.jpg" hidden="1">
          <a:extLst>
            <a:ext uri="{FF2B5EF4-FFF2-40B4-BE49-F238E27FC236}">
              <a16:creationId xmlns:a16="http://schemas.microsoft.com/office/drawing/2014/main" id="{14E9EF93-E476-9A4D-9095-4772F48AE43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44</xdr:col>
      <xdr:colOff>28575</xdr:colOff>
      <xdr:row>53</xdr:row>
      <xdr:rowOff>0</xdr:rowOff>
    </xdr:from>
    <xdr:ext cx="710940" cy="550581"/>
    <xdr:pic macro="[0]!InfoNeptune">
      <xdr:nvPicPr>
        <xdr:cNvPr id="156" name="Picture 22" descr="http://upload.wikimedia.org/wikipedia/commons/thumb/0/06/Neptune.jpg/100px-Neptune.jpg" hidden="1">
          <a:extLst>
            <a:ext uri="{FF2B5EF4-FFF2-40B4-BE49-F238E27FC236}">
              <a16:creationId xmlns:a16="http://schemas.microsoft.com/office/drawing/2014/main" id="{5D1355CE-A2B4-0A49-B121-C48A4CABEBC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44</xdr:col>
      <xdr:colOff>9524</xdr:colOff>
      <xdr:row>61</xdr:row>
      <xdr:rowOff>0</xdr:rowOff>
    </xdr:from>
    <xdr:ext cx="638175" cy="579157"/>
    <xdr:pic macro="[0]!InfoPluto">
      <xdr:nvPicPr>
        <xdr:cNvPr id="157" name="Picture 23" descr="http://upload.wikimedia.org/wikipedia/en/thumb/9/90/Pluto2.jpg/100px-Pluto2.jpg" hidden="1">
          <a:extLst>
            <a:ext uri="{FF2B5EF4-FFF2-40B4-BE49-F238E27FC236}">
              <a16:creationId xmlns:a16="http://schemas.microsoft.com/office/drawing/2014/main" id="{17B139C1-B3BD-7446-A0DF-CC25BE7A7606}"/>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45</xdr:col>
      <xdr:colOff>0</xdr:colOff>
      <xdr:row>53</xdr:row>
      <xdr:rowOff>0</xdr:rowOff>
    </xdr:from>
    <xdr:ext cx="730187" cy="588682"/>
    <xdr:pic macro="[0]!InfoUranus">
      <xdr:nvPicPr>
        <xdr:cNvPr id="158" name="Picture 21" descr="http://upload.wikimedia.org/wikipedia/commons/thumb/3/3d/Uranus2.jpg/100px-Uranus2.jpg" hidden="1">
          <a:extLst>
            <a:ext uri="{FF2B5EF4-FFF2-40B4-BE49-F238E27FC236}">
              <a16:creationId xmlns:a16="http://schemas.microsoft.com/office/drawing/2014/main" id="{3AAEDB84-0F44-B94C-A6EC-DAC57B0F5BB6}"/>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45</xdr:col>
      <xdr:colOff>28575</xdr:colOff>
      <xdr:row>53</xdr:row>
      <xdr:rowOff>0</xdr:rowOff>
    </xdr:from>
    <xdr:ext cx="710940" cy="550581"/>
    <xdr:pic macro="[0]!InfoNeptune">
      <xdr:nvPicPr>
        <xdr:cNvPr id="159" name="Picture 22" descr="http://upload.wikimedia.org/wikipedia/commons/thumb/0/06/Neptune.jpg/100px-Neptune.jpg" hidden="1">
          <a:extLst>
            <a:ext uri="{FF2B5EF4-FFF2-40B4-BE49-F238E27FC236}">
              <a16:creationId xmlns:a16="http://schemas.microsoft.com/office/drawing/2014/main" id="{DEA29442-70B7-0B48-8B85-CAC8A674B66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45</xdr:col>
      <xdr:colOff>9524</xdr:colOff>
      <xdr:row>61</xdr:row>
      <xdr:rowOff>0</xdr:rowOff>
    </xdr:from>
    <xdr:ext cx="638175" cy="579157"/>
    <xdr:pic macro="[0]!InfoPluto">
      <xdr:nvPicPr>
        <xdr:cNvPr id="160" name="Picture 23" descr="http://upload.wikimedia.org/wikipedia/en/thumb/9/90/Pluto2.jpg/100px-Pluto2.jpg" hidden="1">
          <a:extLst>
            <a:ext uri="{FF2B5EF4-FFF2-40B4-BE49-F238E27FC236}">
              <a16:creationId xmlns:a16="http://schemas.microsoft.com/office/drawing/2014/main" id="{7E918A05-257B-7F4E-B641-FC1DF95F4247}"/>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46</xdr:col>
      <xdr:colOff>0</xdr:colOff>
      <xdr:row>53</xdr:row>
      <xdr:rowOff>0</xdr:rowOff>
    </xdr:from>
    <xdr:ext cx="730187" cy="588682"/>
    <xdr:pic macro="[0]!InfoUranus">
      <xdr:nvPicPr>
        <xdr:cNvPr id="161" name="Picture 21" descr="http://upload.wikimedia.org/wikipedia/commons/thumb/3/3d/Uranus2.jpg/100px-Uranus2.jpg" hidden="1">
          <a:extLst>
            <a:ext uri="{FF2B5EF4-FFF2-40B4-BE49-F238E27FC236}">
              <a16:creationId xmlns:a16="http://schemas.microsoft.com/office/drawing/2014/main" id="{8978F675-91D8-F442-BCBF-3D896FA434DA}"/>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46</xdr:col>
      <xdr:colOff>28575</xdr:colOff>
      <xdr:row>53</xdr:row>
      <xdr:rowOff>0</xdr:rowOff>
    </xdr:from>
    <xdr:ext cx="710940" cy="550581"/>
    <xdr:pic macro="[0]!InfoNeptune">
      <xdr:nvPicPr>
        <xdr:cNvPr id="162" name="Picture 22" descr="http://upload.wikimedia.org/wikipedia/commons/thumb/0/06/Neptune.jpg/100px-Neptune.jpg" hidden="1">
          <a:extLst>
            <a:ext uri="{FF2B5EF4-FFF2-40B4-BE49-F238E27FC236}">
              <a16:creationId xmlns:a16="http://schemas.microsoft.com/office/drawing/2014/main" id="{41C0850F-7C28-AE4E-8529-55C11A7F574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46</xdr:col>
      <xdr:colOff>9524</xdr:colOff>
      <xdr:row>61</xdr:row>
      <xdr:rowOff>0</xdr:rowOff>
    </xdr:from>
    <xdr:ext cx="638175" cy="579157"/>
    <xdr:pic macro="[0]!InfoPluto">
      <xdr:nvPicPr>
        <xdr:cNvPr id="163" name="Picture 23" descr="http://upload.wikimedia.org/wikipedia/en/thumb/9/90/Pluto2.jpg/100px-Pluto2.jpg" hidden="1">
          <a:extLst>
            <a:ext uri="{FF2B5EF4-FFF2-40B4-BE49-F238E27FC236}">
              <a16:creationId xmlns:a16="http://schemas.microsoft.com/office/drawing/2014/main" id="{32F1D154-62C7-4743-A534-269905EE978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47</xdr:col>
      <xdr:colOff>0</xdr:colOff>
      <xdr:row>53</xdr:row>
      <xdr:rowOff>0</xdr:rowOff>
    </xdr:from>
    <xdr:ext cx="730187" cy="588682"/>
    <xdr:pic macro="[0]!InfoUranus">
      <xdr:nvPicPr>
        <xdr:cNvPr id="164" name="Picture 21" descr="http://upload.wikimedia.org/wikipedia/commons/thumb/3/3d/Uranus2.jpg/100px-Uranus2.jpg" hidden="1">
          <a:extLst>
            <a:ext uri="{FF2B5EF4-FFF2-40B4-BE49-F238E27FC236}">
              <a16:creationId xmlns:a16="http://schemas.microsoft.com/office/drawing/2014/main" id="{994E2C7D-5E49-D243-9F7E-07B5252D11BD}"/>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47</xdr:col>
      <xdr:colOff>28575</xdr:colOff>
      <xdr:row>53</xdr:row>
      <xdr:rowOff>0</xdr:rowOff>
    </xdr:from>
    <xdr:ext cx="710940" cy="550581"/>
    <xdr:pic macro="[0]!InfoNeptune">
      <xdr:nvPicPr>
        <xdr:cNvPr id="165" name="Picture 22" descr="http://upload.wikimedia.org/wikipedia/commons/thumb/0/06/Neptune.jpg/100px-Neptune.jpg" hidden="1">
          <a:extLst>
            <a:ext uri="{FF2B5EF4-FFF2-40B4-BE49-F238E27FC236}">
              <a16:creationId xmlns:a16="http://schemas.microsoft.com/office/drawing/2014/main" id="{FA8F98A5-5139-ED42-A4CD-21FE920411A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47</xdr:col>
      <xdr:colOff>9524</xdr:colOff>
      <xdr:row>61</xdr:row>
      <xdr:rowOff>0</xdr:rowOff>
    </xdr:from>
    <xdr:ext cx="638175" cy="579157"/>
    <xdr:pic macro="[0]!InfoPluto">
      <xdr:nvPicPr>
        <xdr:cNvPr id="166" name="Picture 23" descr="http://upload.wikimedia.org/wikipedia/en/thumb/9/90/Pluto2.jpg/100px-Pluto2.jpg" hidden="1">
          <a:extLst>
            <a:ext uri="{FF2B5EF4-FFF2-40B4-BE49-F238E27FC236}">
              <a16:creationId xmlns:a16="http://schemas.microsoft.com/office/drawing/2014/main" id="{51D3D2E1-2E22-504E-B1A5-A1655EB69623}"/>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48</xdr:col>
      <xdr:colOff>0</xdr:colOff>
      <xdr:row>53</xdr:row>
      <xdr:rowOff>0</xdr:rowOff>
    </xdr:from>
    <xdr:ext cx="730187" cy="588682"/>
    <xdr:pic macro="[0]!InfoUranus">
      <xdr:nvPicPr>
        <xdr:cNvPr id="167" name="Picture 21" descr="http://upload.wikimedia.org/wikipedia/commons/thumb/3/3d/Uranus2.jpg/100px-Uranus2.jpg" hidden="1">
          <a:extLst>
            <a:ext uri="{FF2B5EF4-FFF2-40B4-BE49-F238E27FC236}">
              <a16:creationId xmlns:a16="http://schemas.microsoft.com/office/drawing/2014/main" id="{91AF5A62-6FBA-5647-991E-50167FD70BD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48</xdr:col>
      <xdr:colOff>28575</xdr:colOff>
      <xdr:row>53</xdr:row>
      <xdr:rowOff>0</xdr:rowOff>
    </xdr:from>
    <xdr:ext cx="710940" cy="550581"/>
    <xdr:pic macro="[0]!InfoNeptune">
      <xdr:nvPicPr>
        <xdr:cNvPr id="168" name="Picture 22" descr="http://upload.wikimedia.org/wikipedia/commons/thumb/0/06/Neptune.jpg/100px-Neptune.jpg" hidden="1">
          <a:extLst>
            <a:ext uri="{FF2B5EF4-FFF2-40B4-BE49-F238E27FC236}">
              <a16:creationId xmlns:a16="http://schemas.microsoft.com/office/drawing/2014/main" id="{268CBF3C-2AF0-7D48-96AA-B4D54B108B2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48</xdr:col>
      <xdr:colOff>9524</xdr:colOff>
      <xdr:row>61</xdr:row>
      <xdr:rowOff>0</xdr:rowOff>
    </xdr:from>
    <xdr:ext cx="638175" cy="579157"/>
    <xdr:pic macro="[0]!InfoPluto">
      <xdr:nvPicPr>
        <xdr:cNvPr id="169" name="Picture 23" descr="http://upload.wikimedia.org/wikipedia/en/thumb/9/90/Pluto2.jpg/100px-Pluto2.jpg" hidden="1">
          <a:extLst>
            <a:ext uri="{FF2B5EF4-FFF2-40B4-BE49-F238E27FC236}">
              <a16:creationId xmlns:a16="http://schemas.microsoft.com/office/drawing/2014/main" id="{7CE3D897-2887-614B-A583-474929EFFB8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49</xdr:col>
      <xdr:colOff>0</xdr:colOff>
      <xdr:row>53</xdr:row>
      <xdr:rowOff>0</xdr:rowOff>
    </xdr:from>
    <xdr:ext cx="730187" cy="588682"/>
    <xdr:pic macro="[0]!InfoUranus">
      <xdr:nvPicPr>
        <xdr:cNvPr id="170" name="Picture 21" descr="http://upload.wikimedia.org/wikipedia/commons/thumb/3/3d/Uranus2.jpg/100px-Uranus2.jpg" hidden="1">
          <a:extLst>
            <a:ext uri="{FF2B5EF4-FFF2-40B4-BE49-F238E27FC236}">
              <a16:creationId xmlns:a16="http://schemas.microsoft.com/office/drawing/2014/main" id="{AEB50DAA-D286-394A-83E1-CC94C25BDD51}"/>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49</xdr:col>
      <xdr:colOff>28575</xdr:colOff>
      <xdr:row>53</xdr:row>
      <xdr:rowOff>0</xdr:rowOff>
    </xdr:from>
    <xdr:ext cx="710940" cy="550581"/>
    <xdr:pic macro="[0]!InfoNeptune">
      <xdr:nvPicPr>
        <xdr:cNvPr id="171" name="Picture 22" descr="http://upload.wikimedia.org/wikipedia/commons/thumb/0/06/Neptune.jpg/100px-Neptune.jpg" hidden="1">
          <a:extLst>
            <a:ext uri="{FF2B5EF4-FFF2-40B4-BE49-F238E27FC236}">
              <a16:creationId xmlns:a16="http://schemas.microsoft.com/office/drawing/2014/main" id="{12128E4A-4918-A84F-A057-4538F3C241F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49</xdr:col>
      <xdr:colOff>9524</xdr:colOff>
      <xdr:row>61</xdr:row>
      <xdr:rowOff>0</xdr:rowOff>
    </xdr:from>
    <xdr:ext cx="638175" cy="579157"/>
    <xdr:pic macro="[0]!InfoPluto">
      <xdr:nvPicPr>
        <xdr:cNvPr id="172" name="Picture 23" descr="http://upload.wikimedia.org/wikipedia/en/thumb/9/90/Pluto2.jpg/100px-Pluto2.jpg" hidden="1">
          <a:extLst>
            <a:ext uri="{FF2B5EF4-FFF2-40B4-BE49-F238E27FC236}">
              <a16:creationId xmlns:a16="http://schemas.microsoft.com/office/drawing/2014/main" id="{2C29EDD7-9C81-C540-86D0-F0DF212A61F2}"/>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50</xdr:col>
      <xdr:colOff>0</xdr:colOff>
      <xdr:row>53</xdr:row>
      <xdr:rowOff>0</xdr:rowOff>
    </xdr:from>
    <xdr:ext cx="730187" cy="588682"/>
    <xdr:pic macro="[0]!InfoUranus">
      <xdr:nvPicPr>
        <xdr:cNvPr id="173" name="Picture 21" descr="http://upload.wikimedia.org/wikipedia/commons/thumb/3/3d/Uranus2.jpg/100px-Uranus2.jpg" hidden="1">
          <a:extLst>
            <a:ext uri="{FF2B5EF4-FFF2-40B4-BE49-F238E27FC236}">
              <a16:creationId xmlns:a16="http://schemas.microsoft.com/office/drawing/2014/main" id="{A44496A0-00E1-7D46-9F53-4477A3D5FD36}"/>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50</xdr:col>
      <xdr:colOff>28575</xdr:colOff>
      <xdr:row>53</xdr:row>
      <xdr:rowOff>0</xdr:rowOff>
    </xdr:from>
    <xdr:ext cx="710940" cy="550581"/>
    <xdr:pic macro="[0]!InfoNeptune">
      <xdr:nvPicPr>
        <xdr:cNvPr id="174" name="Picture 22" descr="http://upload.wikimedia.org/wikipedia/commons/thumb/0/06/Neptune.jpg/100px-Neptune.jpg" hidden="1">
          <a:extLst>
            <a:ext uri="{FF2B5EF4-FFF2-40B4-BE49-F238E27FC236}">
              <a16:creationId xmlns:a16="http://schemas.microsoft.com/office/drawing/2014/main" id="{5E568C5A-73DE-AA4D-9A94-4DB563DC8C8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50</xdr:col>
      <xdr:colOff>9524</xdr:colOff>
      <xdr:row>61</xdr:row>
      <xdr:rowOff>0</xdr:rowOff>
    </xdr:from>
    <xdr:ext cx="638175" cy="579157"/>
    <xdr:pic macro="[0]!InfoPluto">
      <xdr:nvPicPr>
        <xdr:cNvPr id="175" name="Picture 23" descr="http://upload.wikimedia.org/wikipedia/en/thumb/9/90/Pluto2.jpg/100px-Pluto2.jpg" hidden="1">
          <a:extLst>
            <a:ext uri="{FF2B5EF4-FFF2-40B4-BE49-F238E27FC236}">
              <a16:creationId xmlns:a16="http://schemas.microsoft.com/office/drawing/2014/main" id="{3AF47CEE-89BC-AD47-8742-0ADB56D096F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51</xdr:col>
      <xdr:colOff>0</xdr:colOff>
      <xdr:row>53</xdr:row>
      <xdr:rowOff>0</xdr:rowOff>
    </xdr:from>
    <xdr:ext cx="730187" cy="588682"/>
    <xdr:pic macro="[0]!InfoUranus">
      <xdr:nvPicPr>
        <xdr:cNvPr id="176" name="Picture 21" descr="http://upload.wikimedia.org/wikipedia/commons/thumb/3/3d/Uranus2.jpg/100px-Uranus2.jpg" hidden="1">
          <a:extLst>
            <a:ext uri="{FF2B5EF4-FFF2-40B4-BE49-F238E27FC236}">
              <a16:creationId xmlns:a16="http://schemas.microsoft.com/office/drawing/2014/main" id="{A3C9586D-0716-5948-8209-0576572C3E6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51</xdr:col>
      <xdr:colOff>28575</xdr:colOff>
      <xdr:row>53</xdr:row>
      <xdr:rowOff>0</xdr:rowOff>
    </xdr:from>
    <xdr:ext cx="710940" cy="550581"/>
    <xdr:pic macro="[0]!InfoNeptune">
      <xdr:nvPicPr>
        <xdr:cNvPr id="177" name="Picture 22" descr="http://upload.wikimedia.org/wikipedia/commons/thumb/0/06/Neptune.jpg/100px-Neptune.jpg" hidden="1">
          <a:extLst>
            <a:ext uri="{FF2B5EF4-FFF2-40B4-BE49-F238E27FC236}">
              <a16:creationId xmlns:a16="http://schemas.microsoft.com/office/drawing/2014/main" id="{07D76A70-1AC6-F049-A81E-4F8C76925E9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51</xdr:col>
      <xdr:colOff>9524</xdr:colOff>
      <xdr:row>61</xdr:row>
      <xdr:rowOff>0</xdr:rowOff>
    </xdr:from>
    <xdr:ext cx="638175" cy="579157"/>
    <xdr:pic macro="[0]!InfoPluto">
      <xdr:nvPicPr>
        <xdr:cNvPr id="178" name="Picture 23" descr="http://upload.wikimedia.org/wikipedia/en/thumb/9/90/Pluto2.jpg/100px-Pluto2.jpg" hidden="1">
          <a:extLst>
            <a:ext uri="{FF2B5EF4-FFF2-40B4-BE49-F238E27FC236}">
              <a16:creationId xmlns:a16="http://schemas.microsoft.com/office/drawing/2014/main" id="{FF153844-2D86-5240-9537-5121C93A190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52</xdr:col>
      <xdr:colOff>0</xdr:colOff>
      <xdr:row>53</xdr:row>
      <xdr:rowOff>0</xdr:rowOff>
    </xdr:from>
    <xdr:ext cx="730187" cy="588682"/>
    <xdr:pic macro="[0]!InfoUranus">
      <xdr:nvPicPr>
        <xdr:cNvPr id="179" name="Picture 21" descr="http://upload.wikimedia.org/wikipedia/commons/thumb/3/3d/Uranus2.jpg/100px-Uranus2.jpg" hidden="1">
          <a:extLst>
            <a:ext uri="{FF2B5EF4-FFF2-40B4-BE49-F238E27FC236}">
              <a16:creationId xmlns:a16="http://schemas.microsoft.com/office/drawing/2014/main" id="{F605FAA0-9654-7E47-9DC9-A24319F2DBE8}"/>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52</xdr:col>
      <xdr:colOff>28575</xdr:colOff>
      <xdr:row>53</xdr:row>
      <xdr:rowOff>0</xdr:rowOff>
    </xdr:from>
    <xdr:ext cx="710940" cy="550581"/>
    <xdr:pic macro="[0]!InfoNeptune">
      <xdr:nvPicPr>
        <xdr:cNvPr id="180" name="Picture 22" descr="http://upload.wikimedia.org/wikipedia/commons/thumb/0/06/Neptune.jpg/100px-Neptune.jpg" hidden="1">
          <a:extLst>
            <a:ext uri="{FF2B5EF4-FFF2-40B4-BE49-F238E27FC236}">
              <a16:creationId xmlns:a16="http://schemas.microsoft.com/office/drawing/2014/main" id="{42CED4FC-F3C0-4949-948A-3301492D680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52</xdr:col>
      <xdr:colOff>9524</xdr:colOff>
      <xdr:row>61</xdr:row>
      <xdr:rowOff>0</xdr:rowOff>
    </xdr:from>
    <xdr:ext cx="638175" cy="579157"/>
    <xdr:pic macro="[0]!InfoPluto">
      <xdr:nvPicPr>
        <xdr:cNvPr id="181" name="Picture 23" descr="http://upload.wikimedia.org/wikipedia/en/thumb/9/90/Pluto2.jpg/100px-Pluto2.jpg" hidden="1">
          <a:extLst>
            <a:ext uri="{FF2B5EF4-FFF2-40B4-BE49-F238E27FC236}">
              <a16:creationId xmlns:a16="http://schemas.microsoft.com/office/drawing/2014/main" id="{4D453091-69C9-1347-9B99-80492ECCE56E}"/>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53</xdr:col>
      <xdr:colOff>0</xdr:colOff>
      <xdr:row>53</xdr:row>
      <xdr:rowOff>0</xdr:rowOff>
    </xdr:from>
    <xdr:ext cx="730187" cy="588682"/>
    <xdr:pic macro="[0]!InfoUranus">
      <xdr:nvPicPr>
        <xdr:cNvPr id="182" name="Picture 21" descr="http://upload.wikimedia.org/wikipedia/commons/thumb/3/3d/Uranus2.jpg/100px-Uranus2.jpg" hidden="1">
          <a:extLst>
            <a:ext uri="{FF2B5EF4-FFF2-40B4-BE49-F238E27FC236}">
              <a16:creationId xmlns:a16="http://schemas.microsoft.com/office/drawing/2014/main" id="{8D9E3B20-AF14-8649-8093-FAFDA6D130A9}"/>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53</xdr:col>
      <xdr:colOff>28575</xdr:colOff>
      <xdr:row>53</xdr:row>
      <xdr:rowOff>0</xdr:rowOff>
    </xdr:from>
    <xdr:ext cx="710940" cy="550581"/>
    <xdr:pic macro="[0]!InfoNeptune">
      <xdr:nvPicPr>
        <xdr:cNvPr id="183" name="Picture 22" descr="http://upload.wikimedia.org/wikipedia/commons/thumb/0/06/Neptune.jpg/100px-Neptune.jpg" hidden="1">
          <a:extLst>
            <a:ext uri="{FF2B5EF4-FFF2-40B4-BE49-F238E27FC236}">
              <a16:creationId xmlns:a16="http://schemas.microsoft.com/office/drawing/2014/main" id="{80C0F675-E71E-2440-9135-B179A01B64C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53</xdr:col>
      <xdr:colOff>9524</xdr:colOff>
      <xdr:row>61</xdr:row>
      <xdr:rowOff>0</xdr:rowOff>
    </xdr:from>
    <xdr:ext cx="638175" cy="579157"/>
    <xdr:pic macro="[0]!InfoPluto">
      <xdr:nvPicPr>
        <xdr:cNvPr id="184" name="Picture 23" descr="http://upload.wikimedia.org/wikipedia/en/thumb/9/90/Pluto2.jpg/100px-Pluto2.jpg" hidden="1">
          <a:extLst>
            <a:ext uri="{FF2B5EF4-FFF2-40B4-BE49-F238E27FC236}">
              <a16:creationId xmlns:a16="http://schemas.microsoft.com/office/drawing/2014/main" id="{DA076E4A-6648-5844-B741-377B0402BB9D}"/>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54</xdr:col>
      <xdr:colOff>0</xdr:colOff>
      <xdr:row>53</xdr:row>
      <xdr:rowOff>0</xdr:rowOff>
    </xdr:from>
    <xdr:ext cx="730187" cy="588682"/>
    <xdr:pic macro="[0]!InfoUranus">
      <xdr:nvPicPr>
        <xdr:cNvPr id="185" name="Picture 21" descr="http://upload.wikimedia.org/wikipedia/commons/thumb/3/3d/Uranus2.jpg/100px-Uranus2.jpg" hidden="1">
          <a:extLst>
            <a:ext uri="{FF2B5EF4-FFF2-40B4-BE49-F238E27FC236}">
              <a16:creationId xmlns:a16="http://schemas.microsoft.com/office/drawing/2014/main" id="{5EDC0568-D2A4-C94F-BE05-19A12DF8E564}"/>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54</xdr:col>
      <xdr:colOff>28575</xdr:colOff>
      <xdr:row>53</xdr:row>
      <xdr:rowOff>0</xdr:rowOff>
    </xdr:from>
    <xdr:ext cx="710940" cy="550581"/>
    <xdr:pic macro="[0]!InfoNeptune">
      <xdr:nvPicPr>
        <xdr:cNvPr id="186" name="Picture 22" descr="http://upload.wikimedia.org/wikipedia/commons/thumb/0/06/Neptune.jpg/100px-Neptune.jpg" hidden="1">
          <a:extLst>
            <a:ext uri="{FF2B5EF4-FFF2-40B4-BE49-F238E27FC236}">
              <a16:creationId xmlns:a16="http://schemas.microsoft.com/office/drawing/2014/main" id="{2860AED1-7C1D-1B4E-8760-F80D564FA62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54</xdr:col>
      <xdr:colOff>9524</xdr:colOff>
      <xdr:row>61</xdr:row>
      <xdr:rowOff>0</xdr:rowOff>
    </xdr:from>
    <xdr:ext cx="638175" cy="579157"/>
    <xdr:pic macro="[0]!InfoPluto">
      <xdr:nvPicPr>
        <xdr:cNvPr id="187" name="Picture 23" descr="http://upload.wikimedia.org/wikipedia/en/thumb/9/90/Pluto2.jpg/100px-Pluto2.jpg" hidden="1">
          <a:extLst>
            <a:ext uri="{FF2B5EF4-FFF2-40B4-BE49-F238E27FC236}">
              <a16:creationId xmlns:a16="http://schemas.microsoft.com/office/drawing/2014/main" id="{EC228D52-898E-1646-9F0F-1A6175D27154}"/>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55</xdr:col>
      <xdr:colOff>0</xdr:colOff>
      <xdr:row>53</xdr:row>
      <xdr:rowOff>0</xdr:rowOff>
    </xdr:from>
    <xdr:ext cx="730187" cy="588682"/>
    <xdr:pic macro="[0]!InfoUranus">
      <xdr:nvPicPr>
        <xdr:cNvPr id="188" name="Picture 21" descr="http://upload.wikimedia.org/wikipedia/commons/thumb/3/3d/Uranus2.jpg/100px-Uranus2.jpg" hidden="1">
          <a:extLst>
            <a:ext uri="{FF2B5EF4-FFF2-40B4-BE49-F238E27FC236}">
              <a16:creationId xmlns:a16="http://schemas.microsoft.com/office/drawing/2014/main" id="{5ADCF077-80B8-D14F-B877-FDF63E4D315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55</xdr:col>
      <xdr:colOff>28575</xdr:colOff>
      <xdr:row>53</xdr:row>
      <xdr:rowOff>0</xdr:rowOff>
    </xdr:from>
    <xdr:ext cx="710940" cy="550581"/>
    <xdr:pic macro="[0]!InfoNeptune">
      <xdr:nvPicPr>
        <xdr:cNvPr id="189" name="Picture 22" descr="http://upload.wikimedia.org/wikipedia/commons/thumb/0/06/Neptune.jpg/100px-Neptune.jpg" hidden="1">
          <a:extLst>
            <a:ext uri="{FF2B5EF4-FFF2-40B4-BE49-F238E27FC236}">
              <a16:creationId xmlns:a16="http://schemas.microsoft.com/office/drawing/2014/main" id="{36892B90-FAB6-DC48-A255-29F848ECD46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55</xdr:col>
      <xdr:colOff>9524</xdr:colOff>
      <xdr:row>61</xdr:row>
      <xdr:rowOff>0</xdr:rowOff>
    </xdr:from>
    <xdr:ext cx="638175" cy="579157"/>
    <xdr:pic macro="[0]!InfoPluto">
      <xdr:nvPicPr>
        <xdr:cNvPr id="190" name="Picture 23" descr="http://upload.wikimedia.org/wikipedia/en/thumb/9/90/Pluto2.jpg/100px-Pluto2.jpg" hidden="1">
          <a:extLst>
            <a:ext uri="{FF2B5EF4-FFF2-40B4-BE49-F238E27FC236}">
              <a16:creationId xmlns:a16="http://schemas.microsoft.com/office/drawing/2014/main" id="{4EAE5615-63B9-D648-8E69-A1966276316C}"/>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56</xdr:col>
      <xdr:colOff>0</xdr:colOff>
      <xdr:row>53</xdr:row>
      <xdr:rowOff>0</xdr:rowOff>
    </xdr:from>
    <xdr:ext cx="730187" cy="588682"/>
    <xdr:pic macro="[0]!InfoUranus">
      <xdr:nvPicPr>
        <xdr:cNvPr id="191" name="Picture 21" descr="http://upload.wikimedia.org/wikipedia/commons/thumb/3/3d/Uranus2.jpg/100px-Uranus2.jpg" hidden="1">
          <a:extLst>
            <a:ext uri="{FF2B5EF4-FFF2-40B4-BE49-F238E27FC236}">
              <a16:creationId xmlns:a16="http://schemas.microsoft.com/office/drawing/2014/main" id="{E37A6B53-94B4-C447-A26E-F72F822FA92B}"/>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56</xdr:col>
      <xdr:colOff>28575</xdr:colOff>
      <xdr:row>53</xdr:row>
      <xdr:rowOff>0</xdr:rowOff>
    </xdr:from>
    <xdr:ext cx="710940" cy="550581"/>
    <xdr:pic macro="[0]!InfoNeptune">
      <xdr:nvPicPr>
        <xdr:cNvPr id="192" name="Picture 22" descr="http://upload.wikimedia.org/wikipedia/commons/thumb/0/06/Neptune.jpg/100px-Neptune.jpg" hidden="1">
          <a:extLst>
            <a:ext uri="{FF2B5EF4-FFF2-40B4-BE49-F238E27FC236}">
              <a16:creationId xmlns:a16="http://schemas.microsoft.com/office/drawing/2014/main" id="{A90CE5FF-0899-3C42-B898-8926772E14B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56</xdr:col>
      <xdr:colOff>9524</xdr:colOff>
      <xdr:row>61</xdr:row>
      <xdr:rowOff>0</xdr:rowOff>
    </xdr:from>
    <xdr:ext cx="638175" cy="579157"/>
    <xdr:pic macro="[0]!InfoPluto">
      <xdr:nvPicPr>
        <xdr:cNvPr id="193" name="Picture 23" descr="http://upload.wikimedia.org/wikipedia/en/thumb/9/90/Pluto2.jpg/100px-Pluto2.jpg" hidden="1">
          <a:extLst>
            <a:ext uri="{FF2B5EF4-FFF2-40B4-BE49-F238E27FC236}">
              <a16:creationId xmlns:a16="http://schemas.microsoft.com/office/drawing/2014/main" id="{74DC4B53-F006-BA4C-9693-C0A7FE3CDDE2}"/>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57</xdr:col>
      <xdr:colOff>0</xdr:colOff>
      <xdr:row>53</xdr:row>
      <xdr:rowOff>0</xdr:rowOff>
    </xdr:from>
    <xdr:ext cx="730187" cy="588682"/>
    <xdr:pic macro="[0]!InfoUranus">
      <xdr:nvPicPr>
        <xdr:cNvPr id="194" name="Picture 21" descr="http://upload.wikimedia.org/wikipedia/commons/thumb/3/3d/Uranus2.jpg/100px-Uranus2.jpg" hidden="1">
          <a:extLst>
            <a:ext uri="{FF2B5EF4-FFF2-40B4-BE49-F238E27FC236}">
              <a16:creationId xmlns:a16="http://schemas.microsoft.com/office/drawing/2014/main" id="{762743F9-B638-BF4C-8DDD-1E053055810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57</xdr:col>
      <xdr:colOff>28575</xdr:colOff>
      <xdr:row>53</xdr:row>
      <xdr:rowOff>0</xdr:rowOff>
    </xdr:from>
    <xdr:ext cx="710940" cy="550581"/>
    <xdr:pic macro="[0]!InfoNeptune">
      <xdr:nvPicPr>
        <xdr:cNvPr id="195" name="Picture 22" descr="http://upload.wikimedia.org/wikipedia/commons/thumb/0/06/Neptune.jpg/100px-Neptune.jpg" hidden="1">
          <a:extLst>
            <a:ext uri="{FF2B5EF4-FFF2-40B4-BE49-F238E27FC236}">
              <a16:creationId xmlns:a16="http://schemas.microsoft.com/office/drawing/2014/main" id="{0569C5D7-CE05-F141-87A7-322528E3093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57</xdr:col>
      <xdr:colOff>9524</xdr:colOff>
      <xdr:row>61</xdr:row>
      <xdr:rowOff>0</xdr:rowOff>
    </xdr:from>
    <xdr:ext cx="638175" cy="579157"/>
    <xdr:pic macro="[0]!InfoPluto">
      <xdr:nvPicPr>
        <xdr:cNvPr id="196" name="Picture 23" descr="http://upload.wikimedia.org/wikipedia/en/thumb/9/90/Pluto2.jpg/100px-Pluto2.jpg" hidden="1">
          <a:extLst>
            <a:ext uri="{FF2B5EF4-FFF2-40B4-BE49-F238E27FC236}">
              <a16:creationId xmlns:a16="http://schemas.microsoft.com/office/drawing/2014/main" id="{3AC9F4C4-EC1A-7443-BE0E-74C8D1A76F22}"/>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58</xdr:col>
      <xdr:colOff>0</xdr:colOff>
      <xdr:row>53</xdr:row>
      <xdr:rowOff>0</xdr:rowOff>
    </xdr:from>
    <xdr:ext cx="730187" cy="588682"/>
    <xdr:pic macro="[0]!InfoUranus">
      <xdr:nvPicPr>
        <xdr:cNvPr id="197" name="Picture 21" descr="http://upload.wikimedia.org/wikipedia/commons/thumb/3/3d/Uranus2.jpg/100px-Uranus2.jpg" hidden="1">
          <a:extLst>
            <a:ext uri="{FF2B5EF4-FFF2-40B4-BE49-F238E27FC236}">
              <a16:creationId xmlns:a16="http://schemas.microsoft.com/office/drawing/2014/main" id="{F6A0CAFB-B5A9-2B41-92DF-241FEF65829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58</xdr:col>
      <xdr:colOff>28575</xdr:colOff>
      <xdr:row>53</xdr:row>
      <xdr:rowOff>0</xdr:rowOff>
    </xdr:from>
    <xdr:ext cx="710940" cy="550581"/>
    <xdr:pic macro="[0]!InfoNeptune">
      <xdr:nvPicPr>
        <xdr:cNvPr id="198" name="Picture 22" descr="http://upload.wikimedia.org/wikipedia/commons/thumb/0/06/Neptune.jpg/100px-Neptune.jpg" hidden="1">
          <a:extLst>
            <a:ext uri="{FF2B5EF4-FFF2-40B4-BE49-F238E27FC236}">
              <a16:creationId xmlns:a16="http://schemas.microsoft.com/office/drawing/2014/main" id="{E57FE0C0-61A0-054F-9838-48C8287FCB7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58</xdr:col>
      <xdr:colOff>9524</xdr:colOff>
      <xdr:row>61</xdr:row>
      <xdr:rowOff>0</xdr:rowOff>
    </xdr:from>
    <xdr:ext cx="638175" cy="579157"/>
    <xdr:pic macro="[0]!InfoPluto">
      <xdr:nvPicPr>
        <xdr:cNvPr id="199" name="Picture 23" descr="http://upload.wikimedia.org/wikipedia/en/thumb/9/90/Pluto2.jpg/100px-Pluto2.jpg" hidden="1">
          <a:extLst>
            <a:ext uri="{FF2B5EF4-FFF2-40B4-BE49-F238E27FC236}">
              <a16:creationId xmlns:a16="http://schemas.microsoft.com/office/drawing/2014/main" id="{CFD2C57A-09B6-CD4E-8B82-19A80FCCF4E4}"/>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59</xdr:col>
      <xdr:colOff>0</xdr:colOff>
      <xdr:row>53</xdr:row>
      <xdr:rowOff>0</xdr:rowOff>
    </xdr:from>
    <xdr:ext cx="730187" cy="588682"/>
    <xdr:pic macro="[0]!InfoUranus">
      <xdr:nvPicPr>
        <xdr:cNvPr id="200" name="Picture 21" descr="http://upload.wikimedia.org/wikipedia/commons/thumb/3/3d/Uranus2.jpg/100px-Uranus2.jpg" hidden="1">
          <a:extLst>
            <a:ext uri="{FF2B5EF4-FFF2-40B4-BE49-F238E27FC236}">
              <a16:creationId xmlns:a16="http://schemas.microsoft.com/office/drawing/2014/main" id="{C58F02C8-C79A-BB40-A633-A1DC2214A324}"/>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59</xdr:col>
      <xdr:colOff>28575</xdr:colOff>
      <xdr:row>53</xdr:row>
      <xdr:rowOff>0</xdr:rowOff>
    </xdr:from>
    <xdr:ext cx="710940" cy="550581"/>
    <xdr:pic macro="[0]!InfoNeptune">
      <xdr:nvPicPr>
        <xdr:cNvPr id="201" name="Picture 22" descr="http://upload.wikimedia.org/wikipedia/commons/thumb/0/06/Neptune.jpg/100px-Neptune.jpg" hidden="1">
          <a:extLst>
            <a:ext uri="{FF2B5EF4-FFF2-40B4-BE49-F238E27FC236}">
              <a16:creationId xmlns:a16="http://schemas.microsoft.com/office/drawing/2014/main" id="{95FF35A8-9872-EB42-AC61-8542E46C7E7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59</xdr:col>
      <xdr:colOff>9524</xdr:colOff>
      <xdr:row>61</xdr:row>
      <xdr:rowOff>0</xdr:rowOff>
    </xdr:from>
    <xdr:ext cx="638175" cy="579157"/>
    <xdr:pic macro="[0]!InfoPluto">
      <xdr:nvPicPr>
        <xdr:cNvPr id="202" name="Picture 23" descr="http://upload.wikimedia.org/wikipedia/en/thumb/9/90/Pluto2.jpg/100px-Pluto2.jpg" hidden="1">
          <a:extLst>
            <a:ext uri="{FF2B5EF4-FFF2-40B4-BE49-F238E27FC236}">
              <a16:creationId xmlns:a16="http://schemas.microsoft.com/office/drawing/2014/main" id="{EA4344B8-9225-AE4B-8D69-AFB2C610C154}"/>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60</xdr:col>
      <xdr:colOff>0</xdr:colOff>
      <xdr:row>53</xdr:row>
      <xdr:rowOff>0</xdr:rowOff>
    </xdr:from>
    <xdr:ext cx="730187" cy="588682"/>
    <xdr:pic macro="[0]!InfoUranus">
      <xdr:nvPicPr>
        <xdr:cNvPr id="203" name="Picture 21" descr="http://upload.wikimedia.org/wikipedia/commons/thumb/3/3d/Uranus2.jpg/100px-Uranus2.jpg" hidden="1">
          <a:extLst>
            <a:ext uri="{FF2B5EF4-FFF2-40B4-BE49-F238E27FC236}">
              <a16:creationId xmlns:a16="http://schemas.microsoft.com/office/drawing/2014/main" id="{BCF7BC0A-72FD-F347-BDD3-69D358CF15F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60</xdr:col>
      <xdr:colOff>28575</xdr:colOff>
      <xdr:row>53</xdr:row>
      <xdr:rowOff>0</xdr:rowOff>
    </xdr:from>
    <xdr:ext cx="710940" cy="550581"/>
    <xdr:pic macro="[0]!InfoNeptune">
      <xdr:nvPicPr>
        <xdr:cNvPr id="204" name="Picture 22" descr="http://upload.wikimedia.org/wikipedia/commons/thumb/0/06/Neptune.jpg/100px-Neptune.jpg" hidden="1">
          <a:extLst>
            <a:ext uri="{FF2B5EF4-FFF2-40B4-BE49-F238E27FC236}">
              <a16:creationId xmlns:a16="http://schemas.microsoft.com/office/drawing/2014/main" id="{774E8DE2-C15C-AA45-988E-9041D3E21AD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60</xdr:col>
      <xdr:colOff>9524</xdr:colOff>
      <xdr:row>61</xdr:row>
      <xdr:rowOff>0</xdr:rowOff>
    </xdr:from>
    <xdr:ext cx="638175" cy="579157"/>
    <xdr:pic macro="[0]!InfoPluto">
      <xdr:nvPicPr>
        <xdr:cNvPr id="205" name="Picture 23" descr="http://upload.wikimedia.org/wikipedia/en/thumb/9/90/Pluto2.jpg/100px-Pluto2.jpg" hidden="1">
          <a:extLst>
            <a:ext uri="{FF2B5EF4-FFF2-40B4-BE49-F238E27FC236}">
              <a16:creationId xmlns:a16="http://schemas.microsoft.com/office/drawing/2014/main" id="{84E1F28A-7013-1B42-9C6C-9FB165531327}"/>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61</xdr:col>
      <xdr:colOff>0</xdr:colOff>
      <xdr:row>53</xdr:row>
      <xdr:rowOff>0</xdr:rowOff>
    </xdr:from>
    <xdr:ext cx="730187" cy="588682"/>
    <xdr:pic macro="[0]!InfoUranus">
      <xdr:nvPicPr>
        <xdr:cNvPr id="206" name="Picture 21" descr="http://upload.wikimedia.org/wikipedia/commons/thumb/3/3d/Uranus2.jpg/100px-Uranus2.jpg" hidden="1">
          <a:extLst>
            <a:ext uri="{FF2B5EF4-FFF2-40B4-BE49-F238E27FC236}">
              <a16:creationId xmlns:a16="http://schemas.microsoft.com/office/drawing/2014/main" id="{F94BE0A1-3842-F04A-B0FB-DB36E2782ED8}"/>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61</xdr:col>
      <xdr:colOff>28575</xdr:colOff>
      <xdr:row>53</xdr:row>
      <xdr:rowOff>0</xdr:rowOff>
    </xdr:from>
    <xdr:ext cx="710940" cy="550581"/>
    <xdr:pic macro="[0]!InfoNeptune">
      <xdr:nvPicPr>
        <xdr:cNvPr id="207" name="Picture 22" descr="http://upload.wikimedia.org/wikipedia/commons/thumb/0/06/Neptune.jpg/100px-Neptune.jpg" hidden="1">
          <a:extLst>
            <a:ext uri="{FF2B5EF4-FFF2-40B4-BE49-F238E27FC236}">
              <a16:creationId xmlns:a16="http://schemas.microsoft.com/office/drawing/2014/main" id="{AB7ED978-0EFE-6946-ACAE-2834603BB02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61</xdr:col>
      <xdr:colOff>9524</xdr:colOff>
      <xdr:row>61</xdr:row>
      <xdr:rowOff>0</xdr:rowOff>
    </xdr:from>
    <xdr:ext cx="638175" cy="579157"/>
    <xdr:pic macro="[0]!InfoPluto">
      <xdr:nvPicPr>
        <xdr:cNvPr id="208" name="Picture 23" descr="http://upload.wikimedia.org/wikipedia/en/thumb/9/90/Pluto2.jpg/100px-Pluto2.jpg" hidden="1">
          <a:extLst>
            <a:ext uri="{FF2B5EF4-FFF2-40B4-BE49-F238E27FC236}">
              <a16:creationId xmlns:a16="http://schemas.microsoft.com/office/drawing/2014/main" id="{43DEF782-4595-C04C-A729-BD6B1A69798E}"/>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oneCellAnchor>
    <xdr:from>
      <xdr:col>62</xdr:col>
      <xdr:colOff>0</xdr:colOff>
      <xdr:row>53</xdr:row>
      <xdr:rowOff>0</xdr:rowOff>
    </xdr:from>
    <xdr:ext cx="730187" cy="588682"/>
    <xdr:pic macro="[0]!InfoUranus">
      <xdr:nvPicPr>
        <xdr:cNvPr id="209" name="Picture 21" descr="http://upload.wikimedia.org/wikipedia/commons/thumb/3/3d/Uranus2.jpg/100px-Uranus2.jpg" hidden="1">
          <a:extLst>
            <a:ext uri="{FF2B5EF4-FFF2-40B4-BE49-F238E27FC236}">
              <a16:creationId xmlns:a16="http://schemas.microsoft.com/office/drawing/2014/main" id="{149EC636-601A-8E45-9AF4-8C2D004862E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62</xdr:col>
      <xdr:colOff>28575</xdr:colOff>
      <xdr:row>53</xdr:row>
      <xdr:rowOff>0</xdr:rowOff>
    </xdr:from>
    <xdr:ext cx="710940" cy="550581"/>
    <xdr:pic macro="[0]!InfoNeptune">
      <xdr:nvPicPr>
        <xdr:cNvPr id="210" name="Picture 22" descr="http://upload.wikimedia.org/wikipedia/commons/thumb/0/06/Neptune.jpg/100px-Neptune.jpg" hidden="1">
          <a:extLst>
            <a:ext uri="{FF2B5EF4-FFF2-40B4-BE49-F238E27FC236}">
              <a16:creationId xmlns:a16="http://schemas.microsoft.com/office/drawing/2014/main" id="{B85D88E4-923D-104E-8FE0-5A0C1498253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62</xdr:col>
      <xdr:colOff>9524</xdr:colOff>
      <xdr:row>61</xdr:row>
      <xdr:rowOff>0</xdr:rowOff>
    </xdr:from>
    <xdr:ext cx="638175" cy="579157"/>
    <xdr:pic macro="[0]!InfoPluto">
      <xdr:nvPicPr>
        <xdr:cNvPr id="211" name="Picture 23" descr="http://upload.wikimedia.org/wikipedia/en/thumb/9/90/Pluto2.jpg/100px-Pluto2.jpg" hidden="1">
          <a:extLst>
            <a:ext uri="{FF2B5EF4-FFF2-40B4-BE49-F238E27FC236}">
              <a16:creationId xmlns:a16="http://schemas.microsoft.com/office/drawing/2014/main" id="{DDA719DE-DA4C-8D49-8EE8-7A4D16C0A1AB}"/>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4</xdr:col>
      <xdr:colOff>85725</xdr:colOff>
      <xdr:row>314</xdr:row>
      <xdr:rowOff>0</xdr:rowOff>
    </xdr:from>
    <xdr:to>
      <xdr:col>4</xdr:col>
      <xdr:colOff>561975</xdr:colOff>
      <xdr:row>316</xdr:row>
      <xdr:rowOff>85725</xdr:rowOff>
    </xdr:to>
    <xdr:pic>
      <xdr:nvPicPr>
        <xdr:cNvPr id="2" name="Moon_NM" descr="O" hidden="1">
          <a:extLst>
            <a:ext uri="{FF2B5EF4-FFF2-40B4-BE49-F238E27FC236}">
              <a16:creationId xmlns:a16="http://schemas.microsoft.com/office/drawing/2014/main" id="{83AE9E41-4151-5F49-9FBE-46BA86AA2E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1325" y="53594000"/>
          <a:ext cx="476250" cy="479425"/>
        </a:xfrm>
        <a:prstGeom prst="rect">
          <a:avLst/>
        </a:prstGeom>
        <a:noFill/>
      </xdr:spPr>
    </xdr:pic>
    <xdr:clientData/>
  </xdr:twoCellAnchor>
  <xdr:twoCellAnchor editAs="oneCell">
    <xdr:from>
      <xdr:col>11</xdr:col>
      <xdr:colOff>0</xdr:colOff>
      <xdr:row>0</xdr:row>
      <xdr:rowOff>0</xdr:rowOff>
    </xdr:from>
    <xdr:to>
      <xdr:col>13</xdr:col>
      <xdr:colOff>410434</xdr:colOff>
      <xdr:row>10</xdr:row>
      <xdr:rowOff>104387</xdr:rowOff>
    </xdr:to>
    <xdr:pic>
      <xdr:nvPicPr>
        <xdr:cNvPr id="3" name="Picture 11" descr="http://lepmfi.gsfc.nasa.gov/mfi/lepedu/siteimg/all_planets.gif" hidden="1">
          <a:extLst>
            <a:ext uri="{FF2B5EF4-FFF2-40B4-BE49-F238E27FC236}">
              <a16:creationId xmlns:a16="http://schemas.microsoft.com/office/drawing/2014/main" id="{AA4C2341-81C3-904D-95E9-E7789F19AB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277600" y="0"/>
          <a:ext cx="2442434" cy="2136387"/>
        </a:xfrm>
        <a:prstGeom prst="rect">
          <a:avLst/>
        </a:prstGeom>
        <a:noFill/>
      </xdr:spPr>
    </xdr:pic>
    <xdr:clientData/>
  </xdr:twoCellAnchor>
  <xdr:twoCellAnchor editAs="oneCell">
    <xdr:from>
      <xdr:col>2</xdr:col>
      <xdr:colOff>9525</xdr:colOff>
      <xdr:row>1</xdr:row>
      <xdr:rowOff>0</xdr:rowOff>
    </xdr:from>
    <xdr:to>
      <xdr:col>2</xdr:col>
      <xdr:colOff>644525</xdr:colOff>
      <xdr:row>3</xdr:row>
      <xdr:rowOff>32497</xdr:rowOff>
    </xdr:to>
    <xdr:pic macro="[0]!InfoSun">
      <xdr:nvPicPr>
        <xdr:cNvPr id="4" name="Picture 14" descr="http://upload.wikimedia.org/wikipedia/commons/thumb/a/aa/Sun920607.jpg/100px-Sun920607.jpg" hidden="1">
          <a:extLst>
            <a:ext uri="{FF2B5EF4-FFF2-40B4-BE49-F238E27FC236}">
              <a16:creationId xmlns:a16="http://schemas.microsoft.com/office/drawing/2014/main" id="{01AE0462-2EE4-CB49-937D-B8BFF8194FF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3125" y="203200"/>
          <a:ext cx="635000" cy="438897"/>
        </a:xfrm>
        <a:prstGeom prst="rect">
          <a:avLst/>
        </a:prstGeom>
        <a:noFill/>
      </xdr:spPr>
    </xdr:pic>
    <xdr:clientData/>
  </xdr:twoCellAnchor>
  <xdr:twoCellAnchor editAs="oneCell">
    <xdr:from>
      <xdr:col>5</xdr:col>
      <xdr:colOff>19050</xdr:colOff>
      <xdr:row>0</xdr:row>
      <xdr:rowOff>0</xdr:rowOff>
    </xdr:from>
    <xdr:to>
      <xdr:col>5</xdr:col>
      <xdr:colOff>641476</xdr:colOff>
      <xdr:row>2</xdr:row>
      <xdr:rowOff>163232</xdr:rowOff>
    </xdr:to>
    <xdr:pic macro="[0]!InfoMoon">
      <xdr:nvPicPr>
        <xdr:cNvPr id="5" name="Picture 15" descr="http://upload.wikimedia.org/wikipedia/commons/thumb/d/dd/Full_Moon_Luc_Viatour.jpg/100px-Full_Moon_Luc_Viatour.jpg" hidden="1">
          <a:extLst>
            <a:ext uri="{FF2B5EF4-FFF2-40B4-BE49-F238E27FC236}">
              <a16:creationId xmlns:a16="http://schemas.microsoft.com/office/drawing/2014/main" id="{52883104-34F6-E045-B130-4A0E194F2774}"/>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200650" y="0"/>
          <a:ext cx="622426" cy="569632"/>
        </a:xfrm>
        <a:prstGeom prst="rect">
          <a:avLst/>
        </a:prstGeom>
        <a:noFill/>
      </xdr:spPr>
    </xdr:pic>
    <xdr:clientData/>
  </xdr:twoCellAnchor>
  <xdr:twoCellAnchor editAs="oneCell">
    <xdr:from>
      <xdr:col>3</xdr:col>
      <xdr:colOff>0</xdr:colOff>
      <xdr:row>1</xdr:row>
      <xdr:rowOff>0</xdr:rowOff>
    </xdr:from>
    <xdr:to>
      <xdr:col>3</xdr:col>
      <xdr:colOff>615759</xdr:colOff>
      <xdr:row>3</xdr:row>
      <xdr:rowOff>144184</xdr:rowOff>
    </xdr:to>
    <xdr:pic macro="[0]!InfoMercury">
      <xdr:nvPicPr>
        <xdr:cNvPr id="6" name="Picture 16" descr="http://upload.wikimedia.org/wikipedia/commons/thumb/3/30/Mercury_in_color_-_Prockter07_centered.jpg/100px-Mercury_in_color_-_Prockter07_centered.jpg" hidden="1">
          <a:extLst>
            <a:ext uri="{FF2B5EF4-FFF2-40B4-BE49-F238E27FC236}">
              <a16:creationId xmlns:a16="http://schemas.microsoft.com/office/drawing/2014/main" id="{5C283EB9-D940-3F45-83C8-4E9A309458E9}"/>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3149600" y="203200"/>
          <a:ext cx="615759" cy="550584"/>
        </a:xfrm>
        <a:prstGeom prst="rect">
          <a:avLst/>
        </a:prstGeom>
        <a:noFill/>
      </xdr:spPr>
    </xdr:pic>
    <xdr:clientData/>
  </xdr:twoCellAnchor>
  <xdr:twoCellAnchor editAs="oneCell">
    <xdr:from>
      <xdr:col>4</xdr:col>
      <xdr:colOff>19050</xdr:colOff>
      <xdr:row>0</xdr:row>
      <xdr:rowOff>0</xdr:rowOff>
    </xdr:from>
    <xdr:to>
      <xdr:col>4</xdr:col>
      <xdr:colOff>736600</xdr:colOff>
      <xdr:row>2</xdr:row>
      <xdr:rowOff>163232</xdr:rowOff>
    </xdr:to>
    <xdr:pic macro="[0]!InfoVenus">
      <xdr:nvPicPr>
        <xdr:cNvPr id="7" name="Picture 17" descr="http://upload.wikimedia.org/wikipedia/commons/thumb/5/51/Venus-real.jpg/100px-Venus-real.jpg" hidden="1">
          <a:extLst>
            <a:ext uri="{FF2B5EF4-FFF2-40B4-BE49-F238E27FC236}">
              <a16:creationId xmlns:a16="http://schemas.microsoft.com/office/drawing/2014/main" id="{8EC8B646-C7FB-184B-9003-46EC3558847D}"/>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184650" y="0"/>
          <a:ext cx="717550" cy="569632"/>
        </a:xfrm>
        <a:prstGeom prst="rect">
          <a:avLst/>
        </a:prstGeom>
        <a:noFill/>
      </xdr:spPr>
    </xdr:pic>
    <xdr:clientData/>
  </xdr:twoCellAnchor>
  <xdr:twoCellAnchor editAs="oneCell">
    <xdr:from>
      <xdr:col>6</xdr:col>
      <xdr:colOff>19050</xdr:colOff>
      <xdr:row>0</xdr:row>
      <xdr:rowOff>0</xdr:rowOff>
    </xdr:from>
    <xdr:to>
      <xdr:col>6</xdr:col>
      <xdr:colOff>643467</xdr:colOff>
      <xdr:row>2</xdr:row>
      <xdr:rowOff>96557</xdr:rowOff>
    </xdr:to>
    <xdr:pic macro="[0]!InfoMars">
      <xdr:nvPicPr>
        <xdr:cNvPr id="8" name="Picture 18" descr="http://upload.wikimedia.org/wikipedia/commons/thumb/7/76/Mars_Hubble.jpg/100px-Mars_Hubble.jpg" hidden="1">
          <a:extLst>
            <a:ext uri="{FF2B5EF4-FFF2-40B4-BE49-F238E27FC236}">
              <a16:creationId xmlns:a16="http://schemas.microsoft.com/office/drawing/2014/main" id="{725BB9C0-5A7F-8B4E-B6D6-4BBA0C7CB9AC}"/>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6216650" y="0"/>
          <a:ext cx="624417" cy="502957"/>
        </a:xfrm>
        <a:prstGeom prst="rect">
          <a:avLst/>
        </a:prstGeom>
        <a:noFill/>
      </xdr:spPr>
    </xdr:pic>
    <xdr:clientData/>
  </xdr:twoCellAnchor>
  <xdr:twoCellAnchor editAs="oneCell">
    <xdr:from>
      <xdr:col>7</xdr:col>
      <xdr:colOff>19050</xdr:colOff>
      <xdr:row>0</xdr:row>
      <xdr:rowOff>0</xdr:rowOff>
    </xdr:from>
    <xdr:to>
      <xdr:col>7</xdr:col>
      <xdr:colOff>746125</xdr:colOff>
      <xdr:row>2</xdr:row>
      <xdr:rowOff>172757</xdr:rowOff>
    </xdr:to>
    <xdr:pic macro="[0]!InfoJupiter">
      <xdr:nvPicPr>
        <xdr:cNvPr id="9" name="Picture 19" descr="http://upload.wikimedia.org/wikipedia/commons/thumb/e/e2/Jupiter.jpg/100px-Jupiter.jpg" hidden="1">
          <a:extLst>
            <a:ext uri="{FF2B5EF4-FFF2-40B4-BE49-F238E27FC236}">
              <a16:creationId xmlns:a16="http://schemas.microsoft.com/office/drawing/2014/main" id="{8BED40AE-DDDF-AB47-B227-58AC354582E8}"/>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232650" y="0"/>
          <a:ext cx="727075" cy="579157"/>
        </a:xfrm>
        <a:prstGeom prst="rect">
          <a:avLst/>
        </a:prstGeom>
        <a:noFill/>
      </xdr:spPr>
    </xdr:pic>
    <xdr:clientData/>
  </xdr:twoCellAnchor>
  <xdr:twoCellAnchor editAs="oneCell">
    <xdr:from>
      <xdr:col>2</xdr:col>
      <xdr:colOff>0</xdr:colOff>
      <xdr:row>87</xdr:row>
      <xdr:rowOff>0</xdr:rowOff>
    </xdr:from>
    <xdr:to>
      <xdr:col>2</xdr:col>
      <xdr:colOff>730187</xdr:colOff>
      <xdr:row>89</xdr:row>
      <xdr:rowOff>194982</xdr:rowOff>
    </xdr:to>
    <xdr:pic macro="[0]!InfoUranus">
      <xdr:nvPicPr>
        <xdr:cNvPr id="10" name="Picture 21" descr="http://upload.wikimedia.org/wikipedia/commons/thumb/3/3d/Uranus2.jpg/100px-Uranus2.jpg" hidden="1">
          <a:extLst>
            <a:ext uri="{FF2B5EF4-FFF2-40B4-BE49-F238E27FC236}">
              <a16:creationId xmlns:a16="http://schemas.microsoft.com/office/drawing/2014/main" id="{4A704980-D485-954B-8287-2E7D0F31FF6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133600" y="10248900"/>
          <a:ext cx="730187" cy="588682"/>
        </a:xfrm>
        <a:prstGeom prst="rect">
          <a:avLst/>
        </a:prstGeom>
        <a:noFill/>
      </xdr:spPr>
    </xdr:pic>
    <xdr:clientData/>
  </xdr:twoCellAnchor>
  <xdr:twoCellAnchor editAs="oneCell">
    <xdr:from>
      <xdr:col>2</xdr:col>
      <xdr:colOff>28575</xdr:colOff>
      <xdr:row>87</xdr:row>
      <xdr:rowOff>0</xdr:rowOff>
    </xdr:from>
    <xdr:to>
      <xdr:col>2</xdr:col>
      <xdr:colOff>739515</xdr:colOff>
      <xdr:row>89</xdr:row>
      <xdr:rowOff>156881</xdr:rowOff>
    </xdr:to>
    <xdr:pic macro="[0]!InfoNeptune">
      <xdr:nvPicPr>
        <xdr:cNvPr id="11" name="Picture 22" descr="http://upload.wikimedia.org/wikipedia/commons/thumb/0/06/Neptune.jpg/100px-Neptune.jpg" hidden="1">
          <a:extLst>
            <a:ext uri="{FF2B5EF4-FFF2-40B4-BE49-F238E27FC236}">
              <a16:creationId xmlns:a16="http://schemas.microsoft.com/office/drawing/2014/main" id="{DB4D3C1C-AFE9-C743-AF95-D109F00EA95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162175" y="10248900"/>
          <a:ext cx="710940" cy="550581"/>
        </a:xfrm>
        <a:prstGeom prst="rect">
          <a:avLst/>
        </a:prstGeom>
        <a:noFill/>
      </xdr:spPr>
    </xdr:pic>
    <xdr:clientData/>
  </xdr:twoCellAnchor>
  <xdr:twoCellAnchor editAs="oneCell">
    <xdr:from>
      <xdr:col>2</xdr:col>
      <xdr:colOff>9524</xdr:colOff>
      <xdr:row>95</xdr:row>
      <xdr:rowOff>0</xdr:rowOff>
    </xdr:from>
    <xdr:to>
      <xdr:col>2</xdr:col>
      <xdr:colOff>647699</xdr:colOff>
      <xdr:row>97</xdr:row>
      <xdr:rowOff>185457</xdr:rowOff>
    </xdr:to>
    <xdr:pic macro="[0]!InfoPluto">
      <xdr:nvPicPr>
        <xdr:cNvPr id="12" name="Picture 23" descr="http://upload.wikimedia.org/wikipedia/en/thumb/9/90/Pluto2.jpg/100px-Pluto2.jpg" hidden="1">
          <a:extLst>
            <a:ext uri="{FF2B5EF4-FFF2-40B4-BE49-F238E27FC236}">
              <a16:creationId xmlns:a16="http://schemas.microsoft.com/office/drawing/2014/main" id="{0CA36B51-19BC-564F-A2C2-8435FBDBED27}"/>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143124" y="11798300"/>
          <a:ext cx="638175" cy="579157"/>
        </a:xfrm>
        <a:prstGeom prst="rect">
          <a:avLst/>
        </a:prstGeom>
        <a:noFill/>
      </xdr:spPr>
    </xdr:pic>
    <xdr:clientData/>
  </xdr:twoCellAnchor>
  <xdr:twoCellAnchor editAs="oneCell">
    <xdr:from>
      <xdr:col>1</xdr:col>
      <xdr:colOff>9525</xdr:colOff>
      <xdr:row>87</xdr:row>
      <xdr:rowOff>0</xdr:rowOff>
    </xdr:from>
    <xdr:to>
      <xdr:col>1</xdr:col>
      <xdr:colOff>749017</xdr:colOff>
      <xdr:row>89</xdr:row>
      <xdr:rowOff>50239</xdr:rowOff>
    </xdr:to>
    <xdr:pic macro="[0]!InfoSaturn">
      <xdr:nvPicPr>
        <xdr:cNvPr id="13" name="Picture 24" descr="http://www.planetengrund.net/desktophintergrund/small/planeten/saturn03_1024.jpg" hidden="1">
          <a:extLst>
            <a:ext uri="{FF2B5EF4-FFF2-40B4-BE49-F238E27FC236}">
              <a16:creationId xmlns:a16="http://schemas.microsoft.com/office/drawing/2014/main" id="{FDF01B62-BE4E-6740-9D2F-ED12429E906D}"/>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1127125" y="10248900"/>
          <a:ext cx="739492" cy="443939"/>
        </a:xfrm>
        <a:prstGeom prst="rect">
          <a:avLst/>
        </a:prstGeom>
        <a:noFill/>
      </xdr:spPr>
    </xdr:pic>
    <xdr:clientData/>
  </xdr:twoCellAnchor>
  <xdr:twoCellAnchor editAs="oneCell">
    <xdr:from>
      <xdr:col>11</xdr:col>
      <xdr:colOff>0</xdr:colOff>
      <xdr:row>0</xdr:row>
      <xdr:rowOff>0</xdr:rowOff>
    </xdr:from>
    <xdr:to>
      <xdr:col>13</xdr:col>
      <xdr:colOff>271368</xdr:colOff>
      <xdr:row>10</xdr:row>
      <xdr:rowOff>118245</xdr:rowOff>
    </xdr:to>
    <xdr:pic>
      <xdr:nvPicPr>
        <xdr:cNvPr id="14" name="Picture 13" descr="SolarSystem.jpg" hidden="1">
          <a:extLst>
            <a:ext uri="{FF2B5EF4-FFF2-40B4-BE49-F238E27FC236}">
              <a16:creationId xmlns:a16="http://schemas.microsoft.com/office/drawing/2014/main" id="{57B19449-FF03-E444-AE5A-27C93810C9FC}"/>
            </a:ext>
          </a:extLst>
        </xdr:cNvPr>
        <xdr:cNvPicPr>
          <a:picLocks noChangeAspect="1"/>
        </xdr:cNvPicPr>
      </xdr:nvPicPr>
      <xdr:blipFill>
        <a:blip xmlns:r="http://schemas.openxmlformats.org/officeDocument/2006/relationships" r:embed="rId13" cstate="print"/>
        <a:stretch>
          <a:fillRect/>
        </a:stretch>
      </xdr:blipFill>
      <xdr:spPr>
        <a:xfrm>
          <a:off x="11277600" y="0"/>
          <a:ext cx="2303368" cy="2150245"/>
        </a:xfrm>
        <a:prstGeom prst="rect">
          <a:avLst/>
        </a:prstGeom>
      </xdr:spPr>
    </xdr:pic>
    <xdr:clientData/>
  </xdr:twoCellAnchor>
  <xdr:twoCellAnchor editAs="oneCell">
    <xdr:from>
      <xdr:col>1</xdr:col>
      <xdr:colOff>0</xdr:colOff>
      <xdr:row>1</xdr:row>
      <xdr:rowOff>0</xdr:rowOff>
    </xdr:from>
    <xdr:to>
      <xdr:col>4</xdr:col>
      <xdr:colOff>85725</xdr:colOff>
      <xdr:row>10</xdr:row>
      <xdr:rowOff>6911</xdr:rowOff>
    </xdr:to>
    <xdr:pic>
      <xdr:nvPicPr>
        <xdr:cNvPr id="15" name="Picture 14" descr="SolarSystem2.jpg" hidden="1">
          <a:extLst>
            <a:ext uri="{FF2B5EF4-FFF2-40B4-BE49-F238E27FC236}">
              <a16:creationId xmlns:a16="http://schemas.microsoft.com/office/drawing/2014/main" id="{3F22F6AD-D64E-2C44-8A49-2B83C6AED816}"/>
            </a:ext>
          </a:extLst>
        </xdr:cNvPr>
        <xdr:cNvPicPr>
          <a:picLocks noChangeAspect="1"/>
        </xdr:cNvPicPr>
      </xdr:nvPicPr>
      <xdr:blipFill>
        <a:blip xmlns:r="http://schemas.openxmlformats.org/officeDocument/2006/relationships" r:embed="rId14" cstate="print"/>
        <a:stretch>
          <a:fillRect/>
        </a:stretch>
      </xdr:blipFill>
      <xdr:spPr>
        <a:xfrm>
          <a:off x="1117600" y="203200"/>
          <a:ext cx="3133725" cy="1835711"/>
        </a:xfrm>
        <a:prstGeom prst="rect">
          <a:avLst/>
        </a:prstGeom>
      </xdr:spPr>
    </xdr:pic>
    <xdr:clientData/>
  </xdr:twoCellAnchor>
  <xdr:twoCellAnchor editAs="oneCell">
    <xdr:from>
      <xdr:col>11</xdr:col>
      <xdr:colOff>0</xdr:colOff>
      <xdr:row>0</xdr:row>
      <xdr:rowOff>0</xdr:rowOff>
    </xdr:from>
    <xdr:to>
      <xdr:col>13</xdr:col>
      <xdr:colOff>175557</xdr:colOff>
      <xdr:row>10</xdr:row>
      <xdr:rowOff>117394</xdr:rowOff>
    </xdr:to>
    <xdr:pic>
      <xdr:nvPicPr>
        <xdr:cNvPr id="16" name="Picture 15" descr="SolarSystem.jpg" hidden="1">
          <a:extLst>
            <a:ext uri="{FF2B5EF4-FFF2-40B4-BE49-F238E27FC236}">
              <a16:creationId xmlns:a16="http://schemas.microsoft.com/office/drawing/2014/main" id="{B3D7129D-0383-284F-BD8E-64A3D0A3BB42}"/>
            </a:ext>
          </a:extLst>
        </xdr:cNvPr>
        <xdr:cNvPicPr>
          <a:picLocks noChangeAspect="1"/>
        </xdr:cNvPicPr>
      </xdr:nvPicPr>
      <xdr:blipFill>
        <a:blip xmlns:r="http://schemas.openxmlformats.org/officeDocument/2006/relationships" r:embed="rId13" cstate="print"/>
        <a:stretch>
          <a:fillRect/>
        </a:stretch>
      </xdr:blipFill>
      <xdr:spPr>
        <a:xfrm>
          <a:off x="11277600" y="0"/>
          <a:ext cx="2207557" cy="2149394"/>
        </a:xfrm>
        <a:prstGeom prst="rect">
          <a:avLst/>
        </a:prstGeom>
      </xdr:spPr>
    </xdr:pic>
    <xdr:clientData/>
  </xdr:twoCellAnchor>
  <xdr:twoCellAnchor editAs="oneCell">
    <xdr:from>
      <xdr:col>1</xdr:col>
      <xdr:colOff>114300</xdr:colOff>
      <xdr:row>1</xdr:row>
      <xdr:rowOff>0</xdr:rowOff>
    </xdr:from>
    <xdr:to>
      <xdr:col>4</xdr:col>
      <xdr:colOff>180975</xdr:colOff>
      <xdr:row>10</xdr:row>
      <xdr:rowOff>6911</xdr:rowOff>
    </xdr:to>
    <xdr:pic>
      <xdr:nvPicPr>
        <xdr:cNvPr id="17" name="Picture 16" descr="SolarSystem2.jpg" hidden="1">
          <a:extLst>
            <a:ext uri="{FF2B5EF4-FFF2-40B4-BE49-F238E27FC236}">
              <a16:creationId xmlns:a16="http://schemas.microsoft.com/office/drawing/2014/main" id="{93EAD364-BB48-C948-BCFC-7705F7A02557}"/>
            </a:ext>
          </a:extLst>
        </xdr:cNvPr>
        <xdr:cNvPicPr>
          <a:picLocks noChangeAspect="1"/>
        </xdr:cNvPicPr>
      </xdr:nvPicPr>
      <xdr:blipFill>
        <a:blip xmlns:r="http://schemas.openxmlformats.org/officeDocument/2006/relationships" r:embed="rId14" cstate="print"/>
        <a:stretch>
          <a:fillRect/>
        </a:stretch>
      </xdr:blipFill>
      <xdr:spPr>
        <a:xfrm>
          <a:off x="1231900" y="203200"/>
          <a:ext cx="3114675" cy="1835711"/>
        </a:xfrm>
        <a:prstGeom prst="rect">
          <a:avLst/>
        </a:prstGeom>
      </xdr:spPr>
    </xdr:pic>
    <xdr:clientData/>
  </xdr:twoCellAnchor>
  <xdr:twoCellAnchor editAs="oneCell">
    <xdr:from>
      <xdr:col>2</xdr:col>
      <xdr:colOff>0</xdr:colOff>
      <xdr:row>1</xdr:row>
      <xdr:rowOff>0</xdr:rowOff>
    </xdr:from>
    <xdr:to>
      <xdr:col>5</xdr:col>
      <xdr:colOff>50800</xdr:colOff>
      <xdr:row>10</xdr:row>
      <xdr:rowOff>6911</xdr:rowOff>
    </xdr:to>
    <xdr:pic>
      <xdr:nvPicPr>
        <xdr:cNvPr id="18" name="Picture 17" descr="SolarSystem2.jpg" hidden="1">
          <a:extLst>
            <a:ext uri="{FF2B5EF4-FFF2-40B4-BE49-F238E27FC236}">
              <a16:creationId xmlns:a16="http://schemas.microsoft.com/office/drawing/2014/main" id="{EAD4F116-DE82-3842-B610-C515201E446A}"/>
            </a:ext>
          </a:extLst>
        </xdr:cNvPr>
        <xdr:cNvPicPr>
          <a:picLocks noChangeAspect="1"/>
        </xdr:cNvPicPr>
      </xdr:nvPicPr>
      <xdr:blipFill>
        <a:blip xmlns:r="http://schemas.openxmlformats.org/officeDocument/2006/relationships" r:embed="rId14" cstate="print"/>
        <a:stretch>
          <a:fillRect/>
        </a:stretch>
      </xdr:blipFill>
      <xdr:spPr>
        <a:xfrm>
          <a:off x="2133600" y="203200"/>
          <a:ext cx="3098800" cy="1835711"/>
        </a:xfrm>
        <a:prstGeom prst="rect">
          <a:avLst/>
        </a:prstGeom>
      </xdr:spPr>
    </xdr:pic>
    <xdr:clientData/>
  </xdr:twoCellAnchor>
  <xdr:twoCellAnchor editAs="oneCell">
    <xdr:from>
      <xdr:col>6</xdr:col>
      <xdr:colOff>0</xdr:colOff>
      <xdr:row>0</xdr:row>
      <xdr:rowOff>0</xdr:rowOff>
    </xdr:from>
    <xdr:to>
      <xdr:col>9</xdr:col>
      <xdr:colOff>50053</xdr:colOff>
      <xdr:row>9</xdr:row>
      <xdr:rowOff>6911</xdr:rowOff>
    </xdr:to>
    <xdr:pic>
      <xdr:nvPicPr>
        <xdr:cNvPr id="19" name="Picture 18" descr="SolarSystem2.jpg" hidden="1">
          <a:extLst>
            <a:ext uri="{FF2B5EF4-FFF2-40B4-BE49-F238E27FC236}">
              <a16:creationId xmlns:a16="http://schemas.microsoft.com/office/drawing/2014/main" id="{AE088E6F-8A85-EC47-A1D1-1EDDB0F11FBC}"/>
            </a:ext>
          </a:extLst>
        </xdr:cNvPr>
        <xdr:cNvPicPr>
          <a:picLocks noChangeAspect="1"/>
        </xdr:cNvPicPr>
      </xdr:nvPicPr>
      <xdr:blipFill>
        <a:blip xmlns:r="http://schemas.openxmlformats.org/officeDocument/2006/relationships" r:embed="rId14" cstate="print"/>
        <a:stretch>
          <a:fillRect/>
        </a:stretch>
      </xdr:blipFill>
      <xdr:spPr>
        <a:xfrm>
          <a:off x="6197600" y="0"/>
          <a:ext cx="3098053" cy="1835711"/>
        </a:xfrm>
        <a:prstGeom prst="rect">
          <a:avLst/>
        </a:prstGeom>
      </xdr:spPr>
    </xdr:pic>
    <xdr:clientData/>
  </xdr:twoCellAnchor>
  <xdr:twoCellAnchor editAs="oneCell">
    <xdr:from>
      <xdr:col>2</xdr:col>
      <xdr:colOff>0</xdr:colOff>
      <xdr:row>1</xdr:row>
      <xdr:rowOff>0</xdr:rowOff>
    </xdr:from>
    <xdr:to>
      <xdr:col>3</xdr:col>
      <xdr:colOff>349250</xdr:colOff>
      <xdr:row>5</xdr:row>
      <xdr:rowOff>87780</xdr:rowOff>
    </xdr:to>
    <xdr:pic>
      <xdr:nvPicPr>
        <xdr:cNvPr id="20" name="Picture 19" descr="Saturn.jpg" hidden="1">
          <a:extLst>
            <a:ext uri="{FF2B5EF4-FFF2-40B4-BE49-F238E27FC236}">
              <a16:creationId xmlns:a16="http://schemas.microsoft.com/office/drawing/2014/main" id="{8578A881-9C8D-5749-B4CB-0F6D53751166}"/>
            </a:ext>
          </a:extLst>
        </xdr:cNvPr>
        <xdr:cNvPicPr>
          <a:picLocks noChangeAspect="1"/>
        </xdr:cNvPicPr>
      </xdr:nvPicPr>
      <xdr:blipFill>
        <a:blip xmlns:r="http://schemas.openxmlformats.org/officeDocument/2006/relationships" r:embed="rId15" cstate="print"/>
        <a:stretch>
          <a:fillRect/>
        </a:stretch>
      </xdr:blipFill>
      <xdr:spPr>
        <a:xfrm>
          <a:off x="2133600" y="203200"/>
          <a:ext cx="1365250" cy="900580"/>
        </a:xfrm>
        <a:prstGeom prst="rect">
          <a:avLst/>
        </a:prstGeom>
      </xdr:spPr>
    </xdr:pic>
    <xdr:clientData/>
  </xdr:twoCellAnchor>
  <xdr:twoCellAnchor editAs="oneCell">
    <xdr:from>
      <xdr:col>3</xdr:col>
      <xdr:colOff>0</xdr:colOff>
      <xdr:row>1</xdr:row>
      <xdr:rowOff>0</xdr:rowOff>
    </xdr:from>
    <xdr:to>
      <xdr:col>4</xdr:col>
      <xdr:colOff>118035</xdr:colOff>
      <xdr:row>5</xdr:row>
      <xdr:rowOff>54162</xdr:rowOff>
    </xdr:to>
    <xdr:pic>
      <xdr:nvPicPr>
        <xdr:cNvPr id="21" name="MoonNewMoon" descr="MoonNew.gif" hidden="1">
          <a:extLst>
            <a:ext uri="{FF2B5EF4-FFF2-40B4-BE49-F238E27FC236}">
              <a16:creationId xmlns:a16="http://schemas.microsoft.com/office/drawing/2014/main" id="{1FE5C8B3-5EE1-904D-9963-AB917F22E02C}"/>
            </a:ext>
          </a:extLst>
        </xdr:cNvPr>
        <xdr:cNvPicPr>
          <a:picLocks noChangeAspect="1"/>
        </xdr:cNvPicPr>
      </xdr:nvPicPr>
      <xdr:blipFill>
        <a:blip xmlns:r="http://schemas.openxmlformats.org/officeDocument/2006/relationships" r:embed="rId16" cstate="print"/>
        <a:stretch>
          <a:fillRect/>
        </a:stretch>
      </xdr:blipFill>
      <xdr:spPr>
        <a:xfrm>
          <a:off x="3149600" y="203200"/>
          <a:ext cx="1134035" cy="866962"/>
        </a:xfrm>
        <a:prstGeom prst="rect">
          <a:avLst/>
        </a:prstGeom>
      </xdr:spPr>
    </xdr:pic>
    <xdr:clientData/>
  </xdr:twoCellAnchor>
  <xdr:twoCellAnchor editAs="oneCell">
    <xdr:from>
      <xdr:col>4</xdr:col>
      <xdr:colOff>457200</xdr:colOff>
      <xdr:row>0</xdr:row>
      <xdr:rowOff>0</xdr:rowOff>
    </xdr:from>
    <xdr:to>
      <xdr:col>5</xdr:col>
      <xdr:colOff>889000</xdr:colOff>
      <xdr:row>5</xdr:row>
      <xdr:rowOff>115047</xdr:rowOff>
    </xdr:to>
    <xdr:pic>
      <xdr:nvPicPr>
        <xdr:cNvPr id="22" name="Picture 21" descr="Jupiter.jpg" hidden="1">
          <a:extLst>
            <a:ext uri="{FF2B5EF4-FFF2-40B4-BE49-F238E27FC236}">
              <a16:creationId xmlns:a16="http://schemas.microsoft.com/office/drawing/2014/main" id="{B754CF48-B83A-A442-A165-5CB3F95B50D0}"/>
            </a:ext>
          </a:extLst>
        </xdr:cNvPr>
        <xdr:cNvPicPr>
          <a:picLocks noChangeAspect="1"/>
        </xdr:cNvPicPr>
      </xdr:nvPicPr>
      <xdr:blipFill>
        <a:blip xmlns:r="http://schemas.openxmlformats.org/officeDocument/2006/relationships" r:embed="rId8" cstate="print"/>
        <a:stretch>
          <a:fillRect/>
        </a:stretch>
      </xdr:blipFill>
      <xdr:spPr>
        <a:xfrm>
          <a:off x="4622800" y="0"/>
          <a:ext cx="1447800" cy="1131047"/>
        </a:xfrm>
        <a:prstGeom prst="rect">
          <a:avLst/>
        </a:prstGeom>
      </xdr:spPr>
    </xdr:pic>
    <xdr:clientData/>
  </xdr:twoCellAnchor>
  <xdr:twoCellAnchor editAs="oneCell">
    <xdr:from>
      <xdr:col>2</xdr:col>
      <xdr:colOff>0</xdr:colOff>
      <xdr:row>1</xdr:row>
      <xdr:rowOff>0</xdr:rowOff>
    </xdr:from>
    <xdr:to>
      <xdr:col>3</xdr:col>
      <xdr:colOff>25400</xdr:colOff>
      <xdr:row>5</xdr:row>
      <xdr:rowOff>54162</xdr:rowOff>
    </xdr:to>
    <xdr:pic>
      <xdr:nvPicPr>
        <xdr:cNvPr id="23" name="Picture 22" descr="MoonNew.gif" hidden="1">
          <a:extLst>
            <a:ext uri="{FF2B5EF4-FFF2-40B4-BE49-F238E27FC236}">
              <a16:creationId xmlns:a16="http://schemas.microsoft.com/office/drawing/2014/main" id="{A2204A33-5E84-5345-94A8-06DD81686612}"/>
            </a:ext>
          </a:extLst>
        </xdr:cNvPr>
        <xdr:cNvPicPr>
          <a:picLocks noChangeAspect="1"/>
        </xdr:cNvPicPr>
      </xdr:nvPicPr>
      <xdr:blipFill>
        <a:blip xmlns:r="http://schemas.openxmlformats.org/officeDocument/2006/relationships" r:embed="rId16" cstate="print"/>
        <a:stretch>
          <a:fillRect/>
        </a:stretch>
      </xdr:blipFill>
      <xdr:spPr>
        <a:xfrm>
          <a:off x="2133600" y="203200"/>
          <a:ext cx="1041400" cy="866962"/>
        </a:xfrm>
        <a:prstGeom prst="rect">
          <a:avLst/>
        </a:prstGeom>
      </xdr:spPr>
    </xdr:pic>
    <xdr:clientData/>
  </xdr:twoCellAnchor>
  <xdr:twoCellAnchor editAs="oneCell">
    <xdr:from>
      <xdr:col>1</xdr:col>
      <xdr:colOff>647700</xdr:colOff>
      <xdr:row>1</xdr:row>
      <xdr:rowOff>0</xdr:rowOff>
    </xdr:from>
    <xdr:to>
      <xdr:col>4</xdr:col>
      <xdr:colOff>803275</xdr:colOff>
      <xdr:row>10</xdr:row>
      <xdr:rowOff>6911</xdr:rowOff>
    </xdr:to>
    <xdr:pic>
      <xdr:nvPicPr>
        <xdr:cNvPr id="24" name="Picture 23" descr="SolarSystem2.jpg" hidden="1">
          <a:extLst>
            <a:ext uri="{FF2B5EF4-FFF2-40B4-BE49-F238E27FC236}">
              <a16:creationId xmlns:a16="http://schemas.microsoft.com/office/drawing/2014/main" id="{2679B9E4-7325-6B4E-A83E-EBF8AE7E3629}"/>
            </a:ext>
          </a:extLst>
        </xdr:cNvPr>
        <xdr:cNvPicPr>
          <a:picLocks noChangeAspect="1"/>
        </xdr:cNvPicPr>
      </xdr:nvPicPr>
      <xdr:blipFill>
        <a:blip xmlns:r="http://schemas.openxmlformats.org/officeDocument/2006/relationships" r:embed="rId14" cstate="print"/>
        <a:stretch>
          <a:fillRect/>
        </a:stretch>
      </xdr:blipFill>
      <xdr:spPr>
        <a:xfrm>
          <a:off x="1765300" y="203200"/>
          <a:ext cx="3203575" cy="1835711"/>
        </a:xfrm>
        <a:prstGeom prst="rect">
          <a:avLst/>
        </a:prstGeom>
      </xdr:spPr>
    </xdr:pic>
    <xdr:clientData/>
  </xdr:twoCellAnchor>
  <xdr:twoCellAnchor editAs="oneCell">
    <xdr:from>
      <xdr:col>1</xdr:col>
      <xdr:colOff>647700</xdr:colOff>
      <xdr:row>1</xdr:row>
      <xdr:rowOff>0</xdr:rowOff>
    </xdr:from>
    <xdr:to>
      <xdr:col>4</xdr:col>
      <xdr:colOff>803275</xdr:colOff>
      <xdr:row>10</xdr:row>
      <xdr:rowOff>6911</xdr:rowOff>
    </xdr:to>
    <xdr:pic>
      <xdr:nvPicPr>
        <xdr:cNvPr id="25" name="Picture 24" descr="SolarSystem2.jpg" hidden="1">
          <a:extLst>
            <a:ext uri="{FF2B5EF4-FFF2-40B4-BE49-F238E27FC236}">
              <a16:creationId xmlns:a16="http://schemas.microsoft.com/office/drawing/2014/main" id="{969D124A-67D4-BA4E-A777-2856A4B8103E}"/>
            </a:ext>
          </a:extLst>
        </xdr:cNvPr>
        <xdr:cNvPicPr>
          <a:picLocks noChangeAspect="1"/>
        </xdr:cNvPicPr>
      </xdr:nvPicPr>
      <xdr:blipFill>
        <a:blip xmlns:r="http://schemas.openxmlformats.org/officeDocument/2006/relationships" r:embed="rId14" cstate="print"/>
        <a:stretch>
          <a:fillRect/>
        </a:stretch>
      </xdr:blipFill>
      <xdr:spPr>
        <a:xfrm>
          <a:off x="1765300" y="203200"/>
          <a:ext cx="3203575" cy="1835711"/>
        </a:xfrm>
        <a:prstGeom prst="rect">
          <a:avLst/>
        </a:prstGeom>
      </xdr:spPr>
    </xdr:pic>
    <xdr:clientData/>
  </xdr:twoCellAnchor>
  <xdr:oneCellAnchor>
    <xdr:from>
      <xdr:col>4</xdr:col>
      <xdr:colOff>0</xdr:colOff>
      <xdr:row>0</xdr:row>
      <xdr:rowOff>0</xdr:rowOff>
    </xdr:from>
    <xdr:ext cx="2448411" cy="2173740"/>
    <xdr:pic>
      <xdr:nvPicPr>
        <xdr:cNvPr id="26" name="Picture 25" descr="http://lepmfi.gsfc.nasa.gov/mfi/lepedu/siteimg/all_planets.gif" hidden="1">
          <a:extLst>
            <a:ext uri="{FF2B5EF4-FFF2-40B4-BE49-F238E27FC236}">
              <a16:creationId xmlns:a16="http://schemas.microsoft.com/office/drawing/2014/main" id="{E4730DEB-AD01-C540-B21A-505E2489232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65600" y="0"/>
          <a:ext cx="2448411" cy="2173740"/>
        </a:xfrm>
        <a:prstGeom prst="rect">
          <a:avLst/>
        </a:prstGeom>
        <a:noFill/>
      </xdr:spPr>
    </xdr:pic>
    <xdr:clientData/>
  </xdr:oneCellAnchor>
  <xdr:oneCellAnchor>
    <xdr:from>
      <xdr:col>4</xdr:col>
      <xdr:colOff>0</xdr:colOff>
      <xdr:row>0</xdr:row>
      <xdr:rowOff>0</xdr:rowOff>
    </xdr:from>
    <xdr:ext cx="2309345" cy="2187598"/>
    <xdr:pic>
      <xdr:nvPicPr>
        <xdr:cNvPr id="27" name="Picture 26" descr="SolarSystem.jpg" hidden="1">
          <a:extLst>
            <a:ext uri="{FF2B5EF4-FFF2-40B4-BE49-F238E27FC236}">
              <a16:creationId xmlns:a16="http://schemas.microsoft.com/office/drawing/2014/main" id="{38145002-AE11-0C48-98FA-3B7780825361}"/>
            </a:ext>
          </a:extLst>
        </xdr:cNvPr>
        <xdr:cNvPicPr>
          <a:picLocks noChangeAspect="1"/>
        </xdr:cNvPicPr>
      </xdr:nvPicPr>
      <xdr:blipFill>
        <a:blip xmlns:r="http://schemas.openxmlformats.org/officeDocument/2006/relationships" r:embed="rId13" cstate="print"/>
        <a:stretch>
          <a:fillRect/>
        </a:stretch>
      </xdr:blipFill>
      <xdr:spPr>
        <a:xfrm>
          <a:off x="4165600" y="0"/>
          <a:ext cx="2309345" cy="2187598"/>
        </a:xfrm>
        <a:prstGeom prst="rect">
          <a:avLst/>
        </a:prstGeom>
      </xdr:spPr>
    </xdr:pic>
    <xdr:clientData/>
  </xdr:oneCellAnchor>
  <xdr:oneCellAnchor>
    <xdr:from>
      <xdr:col>4</xdr:col>
      <xdr:colOff>0</xdr:colOff>
      <xdr:row>0</xdr:row>
      <xdr:rowOff>0</xdr:rowOff>
    </xdr:from>
    <xdr:ext cx="2213534" cy="2186747"/>
    <xdr:pic>
      <xdr:nvPicPr>
        <xdr:cNvPr id="28" name="Picture 27" descr="SolarSystem.jpg" hidden="1">
          <a:extLst>
            <a:ext uri="{FF2B5EF4-FFF2-40B4-BE49-F238E27FC236}">
              <a16:creationId xmlns:a16="http://schemas.microsoft.com/office/drawing/2014/main" id="{5A79052B-03F0-644D-9EC9-43D49BAF7B7B}"/>
            </a:ext>
          </a:extLst>
        </xdr:cNvPr>
        <xdr:cNvPicPr>
          <a:picLocks noChangeAspect="1"/>
        </xdr:cNvPicPr>
      </xdr:nvPicPr>
      <xdr:blipFill>
        <a:blip xmlns:r="http://schemas.openxmlformats.org/officeDocument/2006/relationships" r:embed="rId13" cstate="print"/>
        <a:stretch>
          <a:fillRect/>
        </a:stretch>
      </xdr:blipFill>
      <xdr:spPr>
        <a:xfrm>
          <a:off x="4165600" y="0"/>
          <a:ext cx="2213534" cy="2186747"/>
        </a:xfrm>
        <a:prstGeom prst="rect">
          <a:avLst/>
        </a:prstGeom>
      </xdr:spPr>
    </xdr:pic>
    <xdr:clientData/>
  </xdr:oneCellAnchor>
  <xdr:oneCellAnchor>
    <xdr:from>
      <xdr:col>3</xdr:col>
      <xdr:colOff>0</xdr:colOff>
      <xdr:row>87</xdr:row>
      <xdr:rowOff>0</xdr:rowOff>
    </xdr:from>
    <xdr:ext cx="730187" cy="588682"/>
    <xdr:pic macro="[0]!InfoUranus">
      <xdr:nvPicPr>
        <xdr:cNvPr id="29" name="Picture 21" descr="http://upload.wikimedia.org/wikipedia/commons/thumb/3/3d/Uranus2.jpg/100px-Uranus2.jpg" hidden="1">
          <a:extLst>
            <a:ext uri="{FF2B5EF4-FFF2-40B4-BE49-F238E27FC236}">
              <a16:creationId xmlns:a16="http://schemas.microsoft.com/office/drawing/2014/main" id="{7B712E58-8194-CB48-BB96-BFE6AE345F4B}"/>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149600" y="10248900"/>
          <a:ext cx="730187" cy="588682"/>
        </a:xfrm>
        <a:prstGeom prst="rect">
          <a:avLst/>
        </a:prstGeom>
        <a:noFill/>
      </xdr:spPr>
    </xdr:pic>
    <xdr:clientData/>
  </xdr:oneCellAnchor>
  <xdr:oneCellAnchor>
    <xdr:from>
      <xdr:col>3</xdr:col>
      <xdr:colOff>28575</xdr:colOff>
      <xdr:row>87</xdr:row>
      <xdr:rowOff>0</xdr:rowOff>
    </xdr:from>
    <xdr:ext cx="710940" cy="550581"/>
    <xdr:pic macro="[0]!InfoNeptune">
      <xdr:nvPicPr>
        <xdr:cNvPr id="30" name="Picture 22" descr="http://upload.wikimedia.org/wikipedia/commons/thumb/0/06/Neptune.jpg/100px-Neptune.jpg" hidden="1">
          <a:extLst>
            <a:ext uri="{FF2B5EF4-FFF2-40B4-BE49-F238E27FC236}">
              <a16:creationId xmlns:a16="http://schemas.microsoft.com/office/drawing/2014/main" id="{116DBC7F-F130-DD45-B6A1-514E54FA48F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178175" y="10248900"/>
          <a:ext cx="710940" cy="550581"/>
        </a:xfrm>
        <a:prstGeom prst="rect">
          <a:avLst/>
        </a:prstGeom>
        <a:noFill/>
      </xdr:spPr>
    </xdr:pic>
    <xdr:clientData/>
  </xdr:oneCellAnchor>
  <xdr:oneCellAnchor>
    <xdr:from>
      <xdr:col>3</xdr:col>
      <xdr:colOff>9524</xdr:colOff>
      <xdr:row>95</xdr:row>
      <xdr:rowOff>0</xdr:rowOff>
    </xdr:from>
    <xdr:ext cx="638175" cy="579157"/>
    <xdr:pic macro="[0]!InfoPluto">
      <xdr:nvPicPr>
        <xdr:cNvPr id="31" name="Picture 23" descr="http://upload.wikimedia.org/wikipedia/en/thumb/9/90/Pluto2.jpg/100px-Pluto2.jpg" hidden="1">
          <a:extLst>
            <a:ext uri="{FF2B5EF4-FFF2-40B4-BE49-F238E27FC236}">
              <a16:creationId xmlns:a16="http://schemas.microsoft.com/office/drawing/2014/main" id="{B6E6F132-01D8-3E4B-A424-F60C12A88E36}"/>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159124" y="11798300"/>
          <a:ext cx="638175" cy="579157"/>
        </a:xfrm>
        <a:prstGeom prst="rect">
          <a:avLst/>
        </a:prstGeom>
        <a:noFill/>
      </xdr:spPr>
    </xdr:pic>
    <xdr:clientData/>
  </xdr:oneCellAnchor>
  <xdr:oneCellAnchor>
    <xdr:from>
      <xdr:col>4</xdr:col>
      <xdr:colOff>0</xdr:colOff>
      <xdr:row>87</xdr:row>
      <xdr:rowOff>0</xdr:rowOff>
    </xdr:from>
    <xdr:ext cx="730187" cy="588682"/>
    <xdr:pic macro="[0]!InfoUranus">
      <xdr:nvPicPr>
        <xdr:cNvPr id="32" name="Picture 21" descr="http://upload.wikimedia.org/wikipedia/commons/thumb/3/3d/Uranus2.jpg/100px-Uranus2.jpg" hidden="1">
          <a:extLst>
            <a:ext uri="{FF2B5EF4-FFF2-40B4-BE49-F238E27FC236}">
              <a16:creationId xmlns:a16="http://schemas.microsoft.com/office/drawing/2014/main" id="{E77D65D2-378C-A848-9D38-BF8A9248F074}"/>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4165600" y="10248900"/>
          <a:ext cx="730187" cy="588682"/>
        </a:xfrm>
        <a:prstGeom prst="rect">
          <a:avLst/>
        </a:prstGeom>
        <a:noFill/>
      </xdr:spPr>
    </xdr:pic>
    <xdr:clientData/>
  </xdr:oneCellAnchor>
  <xdr:oneCellAnchor>
    <xdr:from>
      <xdr:col>4</xdr:col>
      <xdr:colOff>28575</xdr:colOff>
      <xdr:row>87</xdr:row>
      <xdr:rowOff>0</xdr:rowOff>
    </xdr:from>
    <xdr:ext cx="710940" cy="550581"/>
    <xdr:pic macro="[0]!InfoNeptune">
      <xdr:nvPicPr>
        <xdr:cNvPr id="33" name="Picture 22" descr="http://upload.wikimedia.org/wikipedia/commons/thumb/0/06/Neptune.jpg/100px-Neptune.jpg" hidden="1">
          <a:extLst>
            <a:ext uri="{FF2B5EF4-FFF2-40B4-BE49-F238E27FC236}">
              <a16:creationId xmlns:a16="http://schemas.microsoft.com/office/drawing/2014/main" id="{44DCC3DB-AFB6-BC40-9F38-3493734B6F1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4194175" y="10248900"/>
          <a:ext cx="710940" cy="550581"/>
        </a:xfrm>
        <a:prstGeom prst="rect">
          <a:avLst/>
        </a:prstGeom>
        <a:noFill/>
      </xdr:spPr>
    </xdr:pic>
    <xdr:clientData/>
  </xdr:oneCellAnchor>
  <xdr:oneCellAnchor>
    <xdr:from>
      <xdr:col>4</xdr:col>
      <xdr:colOff>9524</xdr:colOff>
      <xdr:row>95</xdr:row>
      <xdr:rowOff>0</xdr:rowOff>
    </xdr:from>
    <xdr:ext cx="638175" cy="579157"/>
    <xdr:pic macro="[0]!InfoPluto">
      <xdr:nvPicPr>
        <xdr:cNvPr id="34" name="Picture 23" descr="http://upload.wikimedia.org/wikipedia/en/thumb/9/90/Pluto2.jpg/100px-Pluto2.jpg" hidden="1">
          <a:extLst>
            <a:ext uri="{FF2B5EF4-FFF2-40B4-BE49-F238E27FC236}">
              <a16:creationId xmlns:a16="http://schemas.microsoft.com/office/drawing/2014/main" id="{628335E0-284E-DA46-B0B3-0E245CB32F5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4175124" y="11798300"/>
          <a:ext cx="638175" cy="579157"/>
        </a:xfrm>
        <a:prstGeom prst="rect">
          <a:avLst/>
        </a:prstGeom>
        <a:noFill/>
      </xdr:spPr>
    </xdr:pic>
    <xdr:clientData/>
  </xdr:oneCellAnchor>
  <xdr:oneCellAnchor>
    <xdr:from>
      <xdr:col>5</xdr:col>
      <xdr:colOff>0</xdr:colOff>
      <xdr:row>87</xdr:row>
      <xdr:rowOff>0</xdr:rowOff>
    </xdr:from>
    <xdr:ext cx="730187" cy="588682"/>
    <xdr:pic macro="[0]!InfoUranus">
      <xdr:nvPicPr>
        <xdr:cNvPr id="35" name="Picture 21" descr="http://upload.wikimedia.org/wikipedia/commons/thumb/3/3d/Uranus2.jpg/100px-Uranus2.jpg" hidden="1">
          <a:extLst>
            <a:ext uri="{FF2B5EF4-FFF2-40B4-BE49-F238E27FC236}">
              <a16:creationId xmlns:a16="http://schemas.microsoft.com/office/drawing/2014/main" id="{2EB6B050-8115-AC45-9585-1FBDE7313DA3}"/>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5181600" y="10248900"/>
          <a:ext cx="730187" cy="588682"/>
        </a:xfrm>
        <a:prstGeom prst="rect">
          <a:avLst/>
        </a:prstGeom>
        <a:noFill/>
      </xdr:spPr>
    </xdr:pic>
    <xdr:clientData/>
  </xdr:oneCellAnchor>
  <xdr:oneCellAnchor>
    <xdr:from>
      <xdr:col>5</xdr:col>
      <xdr:colOff>28575</xdr:colOff>
      <xdr:row>87</xdr:row>
      <xdr:rowOff>0</xdr:rowOff>
    </xdr:from>
    <xdr:ext cx="710940" cy="550581"/>
    <xdr:pic macro="[0]!InfoNeptune">
      <xdr:nvPicPr>
        <xdr:cNvPr id="36" name="Picture 22" descr="http://upload.wikimedia.org/wikipedia/commons/thumb/0/06/Neptune.jpg/100px-Neptune.jpg" hidden="1">
          <a:extLst>
            <a:ext uri="{FF2B5EF4-FFF2-40B4-BE49-F238E27FC236}">
              <a16:creationId xmlns:a16="http://schemas.microsoft.com/office/drawing/2014/main" id="{F2221D7A-819C-504F-B7E0-2756EABD8C2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5210175" y="10248900"/>
          <a:ext cx="710940" cy="550581"/>
        </a:xfrm>
        <a:prstGeom prst="rect">
          <a:avLst/>
        </a:prstGeom>
        <a:noFill/>
      </xdr:spPr>
    </xdr:pic>
    <xdr:clientData/>
  </xdr:oneCellAnchor>
  <xdr:oneCellAnchor>
    <xdr:from>
      <xdr:col>5</xdr:col>
      <xdr:colOff>9524</xdr:colOff>
      <xdr:row>95</xdr:row>
      <xdr:rowOff>0</xdr:rowOff>
    </xdr:from>
    <xdr:ext cx="638175" cy="579157"/>
    <xdr:pic macro="[0]!InfoPluto">
      <xdr:nvPicPr>
        <xdr:cNvPr id="37" name="Picture 23" descr="http://upload.wikimedia.org/wikipedia/en/thumb/9/90/Pluto2.jpg/100px-Pluto2.jpg" hidden="1">
          <a:extLst>
            <a:ext uri="{FF2B5EF4-FFF2-40B4-BE49-F238E27FC236}">
              <a16:creationId xmlns:a16="http://schemas.microsoft.com/office/drawing/2014/main" id="{215075C1-7709-284B-9A73-E27537FF3DC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5191124" y="11798300"/>
          <a:ext cx="638175" cy="579157"/>
        </a:xfrm>
        <a:prstGeom prst="rect">
          <a:avLst/>
        </a:prstGeom>
        <a:noFill/>
      </xdr:spPr>
    </xdr:pic>
    <xdr:clientData/>
  </xdr:oneCellAnchor>
  <xdr:oneCellAnchor>
    <xdr:from>
      <xdr:col>6</xdr:col>
      <xdr:colOff>0</xdr:colOff>
      <xdr:row>87</xdr:row>
      <xdr:rowOff>0</xdr:rowOff>
    </xdr:from>
    <xdr:ext cx="730187" cy="588682"/>
    <xdr:pic macro="[0]!InfoUranus">
      <xdr:nvPicPr>
        <xdr:cNvPr id="38" name="Picture 21" descr="http://upload.wikimedia.org/wikipedia/commons/thumb/3/3d/Uranus2.jpg/100px-Uranus2.jpg" hidden="1">
          <a:extLst>
            <a:ext uri="{FF2B5EF4-FFF2-40B4-BE49-F238E27FC236}">
              <a16:creationId xmlns:a16="http://schemas.microsoft.com/office/drawing/2014/main" id="{561F56D7-8D0B-FC4A-96B7-5BE80139306B}"/>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197600" y="10248900"/>
          <a:ext cx="730187" cy="588682"/>
        </a:xfrm>
        <a:prstGeom prst="rect">
          <a:avLst/>
        </a:prstGeom>
        <a:noFill/>
      </xdr:spPr>
    </xdr:pic>
    <xdr:clientData/>
  </xdr:oneCellAnchor>
  <xdr:oneCellAnchor>
    <xdr:from>
      <xdr:col>6</xdr:col>
      <xdr:colOff>28575</xdr:colOff>
      <xdr:row>87</xdr:row>
      <xdr:rowOff>0</xdr:rowOff>
    </xdr:from>
    <xdr:ext cx="710940" cy="550581"/>
    <xdr:pic macro="[0]!InfoNeptune">
      <xdr:nvPicPr>
        <xdr:cNvPr id="39" name="Picture 22" descr="http://upload.wikimedia.org/wikipedia/commons/thumb/0/06/Neptune.jpg/100px-Neptune.jpg" hidden="1">
          <a:extLst>
            <a:ext uri="{FF2B5EF4-FFF2-40B4-BE49-F238E27FC236}">
              <a16:creationId xmlns:a16="http://schemas.microsoft.com/office/drawing/2014/main" id="{0250D536-34D7-8741-B0EF-3260F9CF202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226175" y="10248900"/>
          <a:ext cx="710940" cy="550581"/>
        </a:xfrm>
        <a:prstGeom prst="rect">
          <a:avLst/>
        </a:prstGeom>
        <a:noFill/>
      </xdr:spPr>
    </xdr:pic>
    <xdr:clientData/>
  </xdr:oneCellAnchor>
  <xdr:oneCellAnchor>
    <xdr:from>
      <xdr:col>6</xdr:col>
      <xdr:colOff>9524</xdr:colOff>
      <xdr:row>95</xdr:row>
      <xdr:rowOff>0</xdr:rowOff>
    </xdr:from>
    <xdr:ext cx="638175" cy="579157"/>
    <xdr:pic macro="[0]!InfoPluto">
      <xdr:nvPicPr>
        <xdr:cNvPr id="40" name="Picture 23" descr="http://upload.wikimedia.org/wikipedia/en/thumb/9/90/Pluto2.jpg/100px-Pluto2.jpg" hidden="1">
          <a:extLst>
            <a:ext uri="{FF2B5EF4-FFF2-40B4-BE49-F238E27FC236}">
              <a16:creationId xmlns:a16="http://schemas.microsoft.com/office/drawing/2014/main" id="{08DA0A21-0E79-354A-B068-724BE774995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207124" y="11798300"/>
          <a:ext cx="638175" cy="579157"/>
        </a:xfrm>
        <a:prstGeom prst="rect">
          <a:avLst/>
        </a:prstGeom>
        <a:noFill/>
      </xdr:spPr>
    </xdr:pic>
    <xdr:clientData/>
  </xdr:oneCellAnchor>
  <xdr:oneCellAnchor>
    <xdr:from>
      <xdr:col>7</xdr:col>
      <xdr:colOff>0</xdr:colOff>
      <xdr:row>87</xdr:row>
      <xdr:rowOff>0</xdr:rowOff>
    </xdr:from>
    <xdr:ext cx="730187" cy="588682"/>
    <xdr:pic macro="[0]!InfoUranus">
      <xdr:nvPicPr>
        <xdr:cNvPr id="41" name="Picture 21" descr="http://upload.wikimedia.org/wikipedia/commons/thumb/3/3d/Uranus2.jpg/100px-Uranus2.jpg" hidden="1">
          <a:extLst>
            <a:ext uri="{FF2B5EF4-FFF2-40B4-BE49-F238E27FC236}">
              <a16:creationId xmlns:a16="http://schemas.microsoft.com/office/drawing/2014/main" id="{4E06D253-F122-D545-AE30-0FD7C4634AD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213600" y="10248900"/>
          <a:ext cx="730187" cy="588682"/>
        </a:xfrm>
        <a:prstGeom prst="rect">
          <a:avLst/>
        </a:prstGeom>
        <a:noFill/>
      </xdr:spPr>
    </xdr:pic>
    <xdr:clientData/>
  </xdr:oneCellAnchor>
  <xdr:oneCellAnchor>
    <xdr:from>
      <xdr:col>7</xdr:col>
      <xdr:colOff>28575</xdr:colOff>
      <xdr:row>87</xdr:row>
      <xdr:rowOff>0</xdr:rowOff>
    </xdr:from>
    <xdr:ext cx="710940" cy="550581"/>
    <xdr:pic macro="[0]!InfoNeptune">
      <xdr:nvPicPr>
        <xdr:cNvPr id="42" name="Picture 22" descr="http://upload.wikimedia.org/wikipedia/commons/thumb/0/06/Neptune.jpg/100px-Neptune.jpg" hidden="1">
          <a:extLst>
            <a:ext uri="{FF2B5EF4-FFF2-40B4-BE49-F238E27FC236}">
              <a16:creationId xmlns:a16="http://schemas.microsoft.com/office/drawing/2014/main" id="{ADA8BD9A-3C7F-4B48-A699-B7B1DB7FD83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242175" y="10248900"/>
          <a:ext cx="710940" cy="550581"/>
        </a:xfrm>
        <a:prstGeom prst="rect">
          <a:avLst/>
        </a:prstGeom>
        <a:noFill/>
      </xdr:spPr>
    </xdr:pic>
    <xdr:clientData/>
  </xdr:oneCellAnchor>
  <xdr:oneCellAnchor>
    <xdr:from>
      <xdr:col>7</xdr:col>
      <xdr:colOff>9524</xdr:colOff>
      <xdr:row>95</xdr:row>
      <xdr:rowOff>0</xdr:rowOff>
    </xdr:from>
    <xdr:ext cx="638175" cy="579157"/>
    <xdr:pic macro="[0]!InfoPluto">
      <xdr:nvPicPr>
        <xdr:cNvPr id="43" name="Picture 23" descr="http://upload.wikimedia.org/wikipedia/en/thumb/9/90/Pluto2.jpg/100px-Pluto2.jpg" hidden="1">
          <a:extLst>
            <a:ext uri="{FF2B5EF4-FFF2-40B4-BE49-F238E27FC236}">
              <a16:creationId xmlns:a16="http://schemas.microsoft.com/office/drawing/2014/main" id="{851E61D0-C955-BE49-B6C6-AE1E382A0DB3}"/>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7223124" y="11798300"/>
          <a:ext cx="638175" cy="579157"/>
        </a:xfrm>
        <a:prstGeom prst="rect">
          <a:avLst/>
        </a:prstGeom>
        <a:noFill/>
      </xdr:spPr>
    </xdr:pic>
    <xdr:clientData/>
  </xdr:oneCellAnchor>
  <xdr:oneCellAnchor>
    <xdr:from>
      <xdr:col>8</xdr:col>
      <xdr:colOff>0</xdr:colOff>
      <xdr:row>87</xdr:row>
      <xdr:rowOff>0</xdr:rowOff>
    </xdr:from>
    <xdr:ext cx="730187" cy="588682"/>
    <xdr:pic macro="[0]!InfoUranus">
      <xdr:nvPicPr>
        <xdr:cNvPr id="44" name="Picture 21" descr="http://upload.wikimedia.org/wikipedia/commons/thumb/3/3d/Uranus2.jpg/100px-Uranus2.jpg" hidden="1">
          <a:extLst>
            <a:ext uri="{FF2B5EF4-FFF2-40B4-BE49-F238E27FC236}">
              <a16:creationId xmlns:a16="http://schemas.microsoft.com/office/drawing/2014/main" id="{CE68C360-6BE1-B343-B734-DF5838A9A0F6}"/>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8229600" y="10248900"/>
          <a:ext cx="730187" cy="588682"/>
        </a:xfrm>
        <a:prstGeom prst="rect">
          <a:avLst/>
        </a:prstGeom>
        <a:noFill/>
      </xdr:spPr>
    </xdr:pic>
    <xdr:clientData/>
  </xdr:oneCellAnchor>
  <xdr:oneCellAnchor>
    <xdr:from>
      <xdr:col>8</xdr:col>
      <xdr:colOff>28575</xdr:colOff>
      <xdr:row>87</xdr:row>
      <xdr:rowOff>0</xdr:rowOff>
    </xdr:from>
    <xdr:ext cx="710940" cy="550581"/>
    <xdr:pic macro="[0]!InfoNeptune">
      <xdr:nvPicPr>
        <xdr:cNvPr id="45" name="Picture 22" descr="http://upload.wikimedia.org/wikipedia/commons/thumb/0/06/Neptune.jpg/100px-Neptune.jpg" hidden="1">
          <a:extLst>
            <a:ext uri="{FF2B5EF4-FFF2-40B4-BE49-F238E27FC236}">
              <a16:creationId xmlns:a16="http://schemas.microsoft.com/office/drawing/2014/main" id="{5B986092-D107-904D-A4FB-6229FEA14D8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258175" y="10248900"/>
          <a:ext cx="710940" cy="550581"/>
        </a:xfrm>
        <a:prstGeom prst="rect">
          <a:avLst/>
        </a:prstGeom>
        <a:noFill/>
      </xdr:spPr>
    </xdr:pic>
    <xdr:clientData/>
  </xdr:oneCellAnchor>
  <xdr:oneCellAnchor>
    <xdr:from>
      <xdr:col>8</xdr:col>
      <xdr:colOff>9524</xdr:colOff>
      <xdr:row>95</xdr:row>
      <xdr:rowOff>0</xdr:rowOff>
    </xdr:from>
    <xdr:ext cx="638175" cy="579157"/>
    <xdr:pic macro="[0]!InfoPluto">
      <xdr:nvPicPr>
        <xdr:cNvPr id="46" name="Picture 23" descr="http://upload.wikimedia.org/wikipedia/en/thumb/9/90/Pluto2.jpg/100px-Pluto2.jpg" hidden="1">
          <a:extLst>
            <a:ext uri="{FF2B5EF4-FFF2-40B4-BE49-F238E27FC236}">
              <a16:creationId xmlns:a16="http://schemas.microsoft.com/office/drawing/2014/main" id="{DF18C88B-9D6A-5B44-9993-8DEA781C3056}"/>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8239124" y="11798300"/>
          <a:ext cx="638175" cy="579157"/>
        </a:xfrm>
        <a:prstGeom prst="rect">
          <a:avLst/>
        </a:prstGeom>
        <a:noFill/>
      </xdr:spPr>
    </xdr:pic>
    <xdr:clientData/>
  </xdr:oneCellAnchor>
  <xdr:oneCellAnchor>
    <xdr:from>
      <xdr:col>9</xdr:col>
      <xdr:colOff>0</xdr:colOff>
      <xdr:row>87</xdr:row>
      <xdr:rowOff>0</xdr:rowOff>
    </xdr:from>
    <xdr:ext cx="730187" cy="588682"/>
    <xdr:pic macro="[0]!InfoUranus">
      <xdr:nvPicPr>
        <xdr:cNvPr id="47" name="Picture 21" descr="http://upload.wikimedia.org/wikipedia/commons/thumb/3/3d/Uranus2.jpg/100px-Uranus2.jpg" hidden="1">
          <a:extLst>
            <a:ext uri="{FF2B5EF4-FFF2-40B4-BE49-F238E27FC236}">
              <a16:creationId xmlns:a16="http://schemas.microsoft.com/office/drawing/2014/main" id="{6C9146BE-1B15-1144-AA7B-211971C55B91}"/>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245600" y="10248900"/>
          <a:ext cx="730187" cy="588682"/>
        </a:xfrm>
        <a:prstGeom prst="rect">
          <a:avLst/>
        </a:prstGeom>
        <a:noFill/>
      </xdr:spPr>
    </xdr:pic>
    <xdr:clientData/>
  </xdr:oneCellAnchor>
  <xdr:oneCellAnchor>
    <xdr:from>
      <xdr:col>9</xdr:col>
      <xdr:colOff>28575</xdr:colOff>
      <xdr:row>87</xdr:row>
      <xdr:rowOff>0</xdr:rowOff>
    </xdr:from>
    <xdr:ext cx="710940" cy="550581"/>
    <xdr:pic macro="[0]!InfoNeptune">
      <xdr:nvPicPr>
        <xdr:cNvPr id="48" name="Picture 22" descr="http://upload.wikimedia.org/wikipedia/commons/thumb/0/06/Neptune.jpg/100px-Neptune.jpg" hidden="1">
          <a:extLst>
            <a:ext uri="{FF2B5EF4-FFF2-40B4-BE49-F238E27FC236}">
              <a16:creationId xmlns:a16="http://schemas.microsoft.com/office/drawing/2014/main" id="{D2162122-5050-0842-AFC4-C4E575047B4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9274175" y="10248900"/>
          <a:ext cx="710940" cy="550581"/>
        </a:xfrm>
        <a:prstGeom prst="rect">
          <a:avLst/>
        </a:prstGeom>
        <a:noFill/>
      </xdr:spPr>
    </xdr:pic>
    <xdr:clientData/>
  </xdr:oneCellAnchor>
  <xdr:oneCellAnchor>
    <xdr:from>
      <xdr:col>9</xdr:col>
      <xdr:colOff>9524</xdr:colOff>
      <xdr:row>95</xdr:row>
      <xdr:rowOff>0</xdr:rowOff>
    </xdr:from>
    <xdr:ext cx="638175" cy="579157"/>
    <xdr:pic macro="[0]!InfoPluto">
      <xdr:nvPicPr>
        <xdr:cNvPr id="49" name="Picture 23" descr="http://upload.wikimedia.org/wikipedia/en/thumb/9/90/Pluto2.jpg/100px-Pluto2.jpg" hidden="1">
          <a:extLst>
            <a:ext uri="{FF2B5EF4-FFF2-40B4-BE49-F238E27FC236}">
              <a16:creationId xmlns:a16="http://schemas.microsoft.com/office/drawing/2014/main" id="{07E8E030-1C47-FB44-8394-432C4B6239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9255124" y="11798300"/>
          <a:ext cx="638175" cy="579157"/>
        </a:xfrm>
        <a:prstGeom prst="rect">
          <a:avLst/>
        </a:prstGeom>
        <a:noFill/>
      </xdr:spPr>
    </xdr:pic>
    <xdr:clientData/>
  </xdr:oneCellAnchor>
  <xdr:oneCellAnchor>
    <xdr:from>
      <xdr:col>10</xdr:col>
      <xdr:colOff>0</xdr:colOff>
      <xdr:row>87</xdr:row>
      <xdr:rowOff>0</xdr:rowOff>
    </xdr:from>
    <xdr:ext cx="730187" cy="588682"/>
    <xdr:pic macro="[0]!InfoUranus">
      <xdr:nvPicPr>
        <xdr:cNvPr id="50" name="Picture 21" descr="http://upload.wikimedia.org/wikipedia/commons/thumb/3/3d/Uranus2.jpg/100px-Uranus2.jpg" hidden="1">
          <a:extLst>
            <a:ext uri="{FF2B5EF4-FFF2-40B4-BE49-F238E27FC236}">
              <a16:creationId xmlns:a16="http://schemas.microsoft.com/office/drawing/2014/main" id="{5AE678EB-0992-7046-9F76-F1882116D996}"/>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0261600" y="10248900"/>
          <a:ext cx="730187" cy="588682"/>
        </a:xfrm>
        <a:prstGeom prst="rect">
          <a:avLst/>
        </a:prstGeom>
        <a:noFill/>
      </xdr:spPr>
    </xdr:pic>
    <xdr:clientData/>
  </xdr:oneCellAnchor>
  <xdr:oneCellAnchor>
    <xdr:from>
      <xdr:col>10</xdr:col>
      <xdr:colOff>28575</xdr:colOff>
      <xdr:row>87</xdr:row>
      <xdr:rowOff>0</xdr:rowOff>
    </xdr:from>
    <xdr:ext cx="710940" cy="550581"/>
    <xdr:pic macro="[0]!InfoNeptune">
      <xdr:nvPicPr>
        <xdr:cNvPr id="51" name="Picture 22" descr="http://upload.wikimedia.org/wikipedia/commons/thumb/0/06/Neptune.jpg/100px-Neptune.jpg" hidden="1">
          <a:extLst>
            <a:ext uri="{FF2B5EF4-FFF2-40B4-BE49-F238E27FC236}">
              <a16:creationId xmlns:a16="http://schemas.microsoft.com/office/drawing/2014/main" id="{D5D28808-D516-6542-99C9-34E9DDD7315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0290175" y="10248900"/>
          <a:ext cx="710940" cy="550581"/>
        </a:xfrm>
        <a:prstGeom prst="rect">
          <a:avLst/>
        </a:prstGeom>
        <a:noFill/>
      </xdr:spPr>
    </xdr:pic>
    <xdr:clientData/>
  </xdr:oneCellAnchor>
  <xdr:oneCellAnchor>
    <xdr:from>
      <xdr:col>10</xdr:col>
      <xdr:colOff>9524</xdr:colOff>
      <xdr:row>95</xdr:row>
      <xdr:rowOff>0</xdr:rowOff>
    </xdr:from>
    <xdr:ext cx="638175" cy="579157"/>
    <xdr:pic macro="[0]!InfoPluto">
      <xdr:nvPicPr>
        <xdr:cNvPr id="52" name="Picture 23" descr="http://upload.wikimedia.org/wikipedia/en/thumb/9/90/Pluto2.jpg/100px-Pluto2.jpg" hidden="1">
          <a:extLst>
            <a:ext uri="{FF2B5EF4-FFF2-40B4-BE49-F238E27FC236}">
              <a16:creationId xmlns:a16="http://schemas.microsoft.com/office/drawing/2014/main" id="{06D873EF-5EA6-BC49-9642-6639CF4FD1AF}"/>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0271124" y="11798300"/>
          <a:ext cx="638175" cy="579157"/>
        </a:xfrm>
        <a:prstGeom prst="rect">
          <a:avLst/>
        </a:prstGeom>
        <a:noFill/>
      </xdr:spPr>
    </xdr:pic>
    <xdr:clientData/>
  </xdr:oneCellAnchor>
  <xdr:oneCellAnchor>
    <xdr:from>
      <xdr:col>11</xdr:col>
      <xdr:colOff>0</xdr:colOff>
      <xdr:row>87</xdr:row>
      <xdr:rowOff>0</xdr:rowOff>
    </xdr:from>
    <xdr:ext cx="730187" cy="588682"/>
    <xdr:pic macro="[0]!InfoUranus">
      <xdr:nvPicPr>
        <xdr:cNvPr id="53" name="Picture 21" descr="http://upload.wikimedia.org/wikipedia/commons/thumb/3/3d/Uranus2.jpg/100px-Uranus2.jpg" hidden="1">
          <a:extLst>
            <a:ext uri="{FF2B5EF4-FFF2-40B4-BE49-F238E27FC236}">
              <a16:creationId xmlns:a16="http://schemas.microsoft.com/office/drawing/2014/main" id="{05061397-7D27-A34B-9366-4F33FCFA47C6}"/>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1277600" y="10248900"/>
          <a:ext cx="730187" cy="588682"/>
        </a:xfrm>
        <a:prstGeom prst="rect">
          <a:avLst/>
        </a:prstGeom>
        <a:noFill/>
      </xdr:spPr>
    </xdr:pic>
    <xdr:clientData/>
  </xdr:oneCellAnchor>
  <xdr:oneCellAnchor>
    <xdr:from>
      <xdr:col>11</xdr:col>
      <xdr:colOff>28575</xdr:colOff>
      <xdr:row>87</xdr:row>
      <xdr:rowOff>0</xdr:rowOff>
    </xdr:from>
    <xdr:ext cx="710940" cy="550581"/>
    <xdr:pic macro="[0]!InfoNeptune">
      <xdr:nvPicPr>
        <xdr:cNvPr id="54" name="Picture 22" descr="http://upload.wikimedia.org/wikipedia/commons/thumb/0/06/Neptune.jpg/100px-Neptune.jpg" hidden="1">
          <a:extLst>
            <a:ext uri="{FF2B5EF4-FFF2-40B4-BE49-F238E27FC236}">
              <a16:creationId xmlns:a16="http://schemas.microsoft.com/office/drawing/2014/main" id="{16F7A166-DB39-5F44-9C0D-0DFDDB61260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1306175" y="10248900"/>
          <a:ext cx="710940" cy="550581"/>
        </a:xfrm>
        <a:prstGeom prst="rect">
          <a:avLst/>
        </a:prstGeom>
        <a:noFill/>
      </xdr:spPr>
    </xdr:pic>
    <xdr:clientData/>
  </xdr:oneCellAnchor>
  <xdr:oneCellAnchor>
    <xdr:from>
      <xdr:col>11</xdr:col>
      <xdr:colOff>9524</xdr:colOff>
      <xdr:row>95</xdr:row>
      <xdr:rowOff>0</xdr:rowOff>
    </xdr:from>
    <xdr:ext cx="638175" cy="579157"/>
    <xdr:pic macro="[0]!InfoPluto">
      <xdr:nvPicPr>
        <xdr:cNvPr id="55" name="Picture 23" descr="http://upload.wikimedia.org/wikipedia/en/thumb/9/90/Pluto2.jpg/100px-Pluto2.jpg" hidden="1">
          <a:extLst>
            <a:ext uri="{FF2B5EF4-FFF2-40B4-BE49-F238E27FC236}">
              <a16:creationId xmlns:a16="http://schemas.microsoft.com/office/drawing/2014/main" id="{D98F3B10-E6A0-8344-845C-BBC9C12CC78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1287124" y="11798300"/>
          <a:ext cx="638175" cy="579157"/>
        </a:xfrm>
        <a:prstGeom prst="rect">
          <a:avLst/>
        </a:prstGeom>
        <a:noFill/>
      </xdr:spPr>
    </xdr:pic>
    <xdr:clientData/>
  </xdr:oneCellAnchor>
  <xdr:oneCellAnchor>
    <xdr:from>
      <xdr:col>12</xdr:col>
      <xdr:colOff>0</xdr:colOff>
      <xdr:row>87</xdr:row>
      <xdr:rowOff>0</xdr:rowOff>
    </xdr:from>
    <xdr:ext cx="730187" cy="588682"/>
    <xdr:pic macro="[0]!InfoUranus">
      <xdr:nvPicPr>
        <xdr:cNvPr id="56" name="Picture 21" descr="http://upload.wikimedia.org/wikipedia/commons/thumb/3/3d/Uranus2.jpg/100px-Uranus2.jpg" hidden="1">
          <a:extLst>
            <a:ext uri="{FF2B5EF4-FFF2-40B4-BE49-F238E27FC236}">
              <a16:creationId xmlns:a16="http://schemas.microsoft.com/office/drawing/2014/main" id="{DBB37BF1-19EE-4F4C-BBA7-05085A0E0B0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2293600" y="10248900"/>
          <a:ext cx="730187" cy="588682"/>
        </a:xfrm>
        <a:prstGeom prst="rect">
          <a:avLst/>
        </a:prstGeom>
        <a:noFill/>
      </xdr:spPr>
    </xdr:pic>
    <xdr:clientData/>
  </xdr:oneCellAnchor>
  <xdr:oneCellAnchor>
    <xdr:from>
      <xdr:col>12</xdr:col>
      <xdr:colOff>28575</xdr:colOff>
      <xdr:row>87</xdr:row>
      <xdr:rowOff>0</xdr:rowOff>
    </xdr:from>
    <xdr:ext cx="710940" cy="550581"/>
    <xdr:pic macro="[0]!InfoNeptune">
      <xdr:nvPicPr>
        <xdr:cNvPr id="57" name="Picture 22" descr="http://upload.wikimedia.org/wikipedia/commons/thumb/0/06/Neptune.jpg/100px-Neptune.jpg" hidden="1">
          <a:extLst>
            <a:ext uri="{FF2B5EF4-FFF2-40B4-BE49-F238E27FC236}">
              <a16:creationId xmlns:a16="http://schemas.microsoft.com/office/drawing/2014/main" id="{3C851813-0BDC-9D4B-A84B-EC193EE1B8F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2322175" y="10248900"/>
          <a:ext cx="710940" cy="550581"/>
        </a:xfrm>
        <a:prstGeom prst="rect">
          <a:avLst/>
        </a:prstGeom>
        <a:noFill/>
      </xdr:spPr>
    </xdr:pic>
    <xdr:clientData/>
  </xdr:oneCellAnchor>
  <xdr:oneCellAnchor>
    <xdr:from>
      <xdr:col>12</xdr:col>
      <xdr:colOff>9524</xdr:colOff>
      <xdr:row>95</xdr:row>
      <xdr:rowOff>0</xdr:rowOff>
    </xdr:from>
    <xdr:ext cx="638175" cy="579157"/>
    <xdr:pic macro="[0]!InfoPluto">
      <xdr:nvPicPr>
        <xdr:cNvPr id="58" name="Picture 23" descr="http://upload.wikimedia.org/wikipedia/en/thumb/9/90/Pluto2.jpg/100px-Pluto2.jpg" hidden="1">
          <a:extLst>
            <a:ext uri="{FF2B5EF4-FFF2-40B4-BE49-F238E27FC236}">
              <a16:creationId xmlns:a16="http://schemas.microsoft.com/office/drawing/2014/main" id="{042DDE2D-394D-504A-94C7-054055A1BB09}"/>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2303124" y="11798300"/>
          <a:ext cx="638175" cy="579157"/>
        </a:xfrm>
        <a:prstGeom prst="rect">
          <a:avLst/>
        </a:prstGeom>
        <a:noFill/>
      </xdr:spPr>
    </xdr:pic>
    <xdr:clientData/>
  </xdr:oneCellAnchor>
  <xdr:oneCellAnchor>
    <xdr:from>
      <xdr:col>13</xdr:col>
      <xdr:colOff>0</xdr:colOff>
      <xdr:row>87</xdr:row>
      <xdr:rowOff>0</xdr:rowOff>
    </xdr:from>
    <xdr:ext cx="730187" cy="588682"/>
    <xdr:pic macro="[0]!InfoUranus">
      <xdr:nvPicPr>
        <xdr:cNvPr id="59" name="Picture 21" descr="http://upload.wikimedia.org/wikipedia/commons/thumb/3/3d/Uranus2.jpg/100px-Uranus2.jpg" hidden="1">
          <a:extLst>
            <a:ext uri="{FF2B5EF4-FFF2-40B4-BE49-F238E27FC236}">
              <a16:creationId xmlns:a16="http://schemas.microsoft.com/office/drawing/2014/main" id="{3EE48146-D44B-4244-8802-4634D98DCBA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3309600" y="10248900"/>
          <a:ext cx="730187" cy="588682"/>
        </a:xfrm>
        <a:prstGeom prst="rect">
          <a:avLst/>
        </a:prstGeom>
        <a:noFill/>
      </xdr:spPr>
    </xdr:pic>
    <xdr:clientData/>
  </xdr:oneCellAnchor>
  <xdr:oneCellAnchor>
    <xdr:from>
      <xdr:col>13</xdr:col>
      <xdr:colOff>28575</xdr:colOff>
      <xdr:row>87</xdr:row>
      <xdr:rowOff>0</xdr:rowOff>
    </xdr:from>
    <xdr:ext cx="710940" cy="550581"/>
    <xdr:pic macro="[0]!InfoNeptune">
      <xdr:nvPicPr>
        <xdr:cNvPr id="60" name="Picture 22" descr="http://upload.wikimedia.org/wikipedia/commons/thumb/0/06/Neptune.jpg/100px-Neptune.jpg" hidden="1">
          <a:extLst>
            <a:ext uri="{FF2B5EF4-FFF2-40B4-BE49-F238E27FC236}">
              <a16:creationId xmlns:a16="http://schemas.microsoft.com/office/drawing/2014/main" id="{C3302A4D-6259-3845-A54F-EEADB39F03A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3338175" y="10248900"/>
          <a:ext cx="710940" cy="550581"/>
        </a:xfrm>
        <a:prstGeom prst="rect">
          <a:avLst/>
        </a:prstGeom>
        <a:noFill/>
      </xdr:spPr>
    </xdr:pic>
    <xdr:clientData/>
  </xdr:oneCellAnchor>
  <xdr:oneCellAnchor>
    <xdr:from>
      <xdr:col>13</xdr:col>
      <xdr:colOff>9524</xdr:colOff>
      <xdr:row>95</xdr:row>
      <xdr:rowOff>0</xdr:rowOff>
    </xdr:from>
    <xdr:ext cx="638175" cy="579157"/>
    <xdr:pic macro="[0]!InfoPluto">
      <xdr:nvPicPr>
        <xdr:cNvPr id="61" name="Picture 23" descr="http://upload.wikimedia.org/wikipedia/en/thumb/9/90/Pluto2.jpg/100px-Pluto2.jpg" hidden="1">
          <a:extLst>
            <a:ext uri="{FF2B5EF4-FFF2-40B4-BE49-F238E27FC236}">
              <a16:creationId xmlns:a16="http://schemas.microsoft.com/office/drawing/2014/main" id="{0DEDE66C-8E82-2E49-B3EB-5B044E15ED4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3319124" y="11798300"/>
          <a:ext cx="638175" cy="579157"/>
        </a:xfrm>
        <a:prstGeom prst="rect">
          <a:avLst/>
        </a:prstGeom>
        <a:noFill/>
      </xdr:spPr>
    </xdr:pic>
    <xdr:clientData/>
  </xdr:oneCellAnchor>
  <xdr:oneCellAnchor>
    <xdr:from>
      <xdr:col>14</xdr:col>
      <xdr:colOff>0</xdr:colOff>
      <xdr:row>87</xdr:row>
      <xdr:rowOff>0</xdr:rowOff>
    </xdr:from>
    <xdr:ext cx="730187" cy="588682"/>
    <xdr:pic macro="[0]!InfoUranus">
      <xdr:nvPicPr>
        <xdr:cNvPr id="62" name="Picture 21" descr="http://upload.wikimedia.org/wikipedia/commons/thumb/3/3d/Uranus2.jpg/100px-Uranus2.jpg" hidden="1">
          <a:extLst>
            <a:ext uri="{FF2B5EF4-FFF2-40B4-BE49-F238E27FC236}">
              <a16:creationId xmlns:a16="http://schemas.microsoft.com/office/drawing/2014/main" id="{261595A9-0F1D-B248-8D2E-F281558ABA7E}"/>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4325600" y="10248900"/>
          <a:ext cx="730187" cy="588682"/>
        </a:xfrm>
        <a:prstGeom prst="rect">
          <a:avLst/>
        </a:prstGeom>
        <a:noFill/>
      </xdr:spPr>
    </xdr:pic>
    <xdr:clientData/>
  </xdr:oneCellAnchor>
  <xdr:oneCellAnchor>
    <xdr:from>
      <xdr:col>14</xdr:col>
      <xdr:colOff>28575</xdr:colOff>
      <xdr:row>87</xdr:row>
      <xdr:rowOff>0</xdr:rowOff>
    </xdr:from>
    <xdr:ext cx="710940" cy="550581"/>
    <xdr:pic macro="[0]!InfoNeptune">
      <xdr:nvPicPr>
        <xdr:cNvPr id="63" name="Picture 22" descr="http://upload.wikimedia.org/wikipedia/commons/thumb/0/06/Neptune.jpg/100px-Neptune.jpg" hidden="1">
          <a:extLst>
            <a:ext uri="{FF2B5EF4-FFF2-40B4-BE49-F238E27FC236}">
              <a16:creationId xmlns:a16="http://schemas.microsoft.com/office/drawing/2014/main" id="{D1993C6F-7269-5646-9A73-AD6C6E900DE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4354175" y="10248900"/>
          <a:ext cx="710940" cy="550581"/>
        </a:xfrm>
        <a:prstGeom prst="rect">
          <a:avLst/>
        </a:prstGeom>
        <a:noFill/>
      </xdr:spPr>
    </xdr:pic>
    <xdr:clientData/>
  </xdr:oneCellAnchor>
  <xdr:oneCellAnchor>
    <xdr:from>
      <xdr:col>14</xdr:col>
      <xdr:colOff>9524</xdr:colOff>
      <xdr:row>95</xdr:row>
      <xdr:rowOff>0</xdr:rowOff>
    </xdr:from>
    <xdr:ext cx="638175" cy="579157"/>
    <xdr:pic macro="[0]!InfoPluto">
      <xdr:nvPicPr>
        <xdr:cNvPr id="64" name="Picture 23" descr="http://upload.wikimedia.org/wikipedia/en/thumb/9/90/Pluto2.jpg/100px-Pluto2.jpg" hidden="1">
          <a:extLst>
            <a:ext uri="{FF2B5EF4-FFF2-40B4-BE49-F238E27FC236}">
              <a16:creationId xmlns:a16="http://schemas.microsoft.com/office/drawing/2014/main" id="{D75F3749-81B4-B14F-A90B-224ACC130C21}"/>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4335124" y="11798300"/>
          <a:ext cx="638175" cy="579157"/>
        </a:xfrm>
        <a:prstGeom prst="rect">
          <a:avLst/>
        </a:prstGeom>
        <a:noFill/>
      </xdr:spPr>
    </xdr:pic>
    <xdr:clientData/>
  </xdr:oneCellAnchor>
  <xdr:oneCellAnchor>
    <xdr:from>
      <xdr:col>15</xdr:col>
      <xdr:colOff>0</xdr:colOff>
      <xdr:row>87</xdr:row>
      <xdr:rowOff>0</xdr:rowOff>
    </xdr:from>
    <xdr:ext cx="730187" cy="588682"/>
    <xdr:pic macro="[0]!InfoUranus">
      <xdr:nvPicPr>
        <xdr:cNvPr id="65" name="Picture 21" descr="http://upload.wikimedia.org/wikipedia/commons/thumb/3/3d/Uranus2.jpg/100px-Uranus2.jpg" hidden="1">
          <a:extLst>
            <a:ext uri="{FF2B5EF4-FFF2-40B4-BE49-F238E27FC236}">
              <a16:creationId xmlns:a16="http://schemas.microsoft.com/office/drawing/2014/main" id="{3219FF06-84B4-484B-AB0A-F187A3E32EB6}"/>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5341600" y="10248900"/>
          <a:ext cx="730187" cy="588682"/>
        </a:xfrm>
        <a:prstGeom prst="rect">
          <a:avLst/>
        </a:prstGeom>
        <a:noFill/>
      </xdr:spPr>
    </xdr:pic>
    <xdr:clientData/>
  </xdr:oneCellAnchor>
  <xdr:oneCellAnchor>
    <xdr:from>
      <xdr:col>15</xdr:col>
      <xdr:colOff>28575</xdr:colOff>
      <xdr:row>87</xdr:row>
      <xdr:rowOff>0</xdr:rowOff>
    </xdr:from>
    <xdr:ext cx="710940" cy="550581"/>
    <xdr:pic macro="[0]!InfoNeptune">
      <xdr:nvPicPr>
        <xdr:cNvPr id="66" name="Picture 22" descr="http://upload.wikimedia.org/wikipedia/commons/thumb/0/06/Neptune.jpg/100px-Neptune.jpg" hidden="1">
          <a:extLst>
            <a:ext uri="{FF2B5EF4-FFF2-40B4-BE49-F238E27FC236}">
              <a16:creationId xmlns:a16="http://schemas.microsoft.com/office/drawing/2014/main" id="{DCFF5BF0-ACFC-B44D-B766-46FF3B7F3A6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5370175" y="10248900"/>
          <a:ext cx="710940" cy="550581"/>
        </a:xfrm>
        <a:prstGeom prst="rect">
          <a:avLst/>
        </a:prstGeom>
        <a:noFill/>
      </xdr:spPr>
    </xdr:pic>
    <xdr:clientData/>
  </xdr:oneCellAnchor>
  <xdr:oneCellAnchor>
    <xdr:from>
      <xdr:col>15</xdr:col>
      <xdr:colOff>9524</xdr:colOff>
      <xdr:row>95</xdr:row>
      <xdr:rowOff>0</xdr:rowOff>
    </xdr:from>
    <xdr:ext cx="638175" cy="579157"/>
    <xdr:pic macro="[0]!InfoPluto">
      <xdr:nvPicPr>
        <xdr:cNvPr id="67" name="Picture 23" descr="http://upload.wikimedia.org/wikipedia/en/thumb/9/90/Pluto2.jpg/100px-Pluto2.jpg" hidden="1">
          <a:extLst>
            <a:ext uri="{FF2B5EF4-FFF2-40B4-BE49-F238E27FC236}">
              <a16:creationId xmlns:a16="http://schemas.microsoft.com/office/drawing/2014/main" id="{E6AA977A-1D80-D640-94C0-80BEA1309257}"/>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5351124" y="11798300"/>
          <a:ext cx="638175" cy="579157"/>
        </a:xfrm>
        <a:prstGeom prst="rect">
          <a:avLst/>
        </a:prstGeom>
        <a:noFill/>
      </xdr:spPr>
    </xdr:pic>
    <xdr:clientData/>
  </xdr:oneCellAnchor>
  <xdr:oneCellAnchor>
    <xdr:from>
      <xdr:col>16</xdr:col>
      <xdr:colOff>0</xdr:colOff>
      <xdr:row>87</xdr:row>
      <xdr:rowOff>0</xdr:rowOff>
    </xdr:from>
    <xdr:ext cx="730187" cy="588682"/>
    <xdr:pic macro="[0]!InfoUranus">
      <xdr:nvPicPr>
        <xdr:cNvPr id="68" name="Picture 21" descr="http://upload.wikimedia.org/wikipedia/commons/thumb/3/3d/Uranus2.jpg/100px-Uranus2.jpg" hidden="1">
          <a:extLst>
            <a:ext uri="{FF2B5EF4-FFF2-40B4-BE49-F238E27FC236}">
              <a16:creationId xmlns:a16="http://schemas.microsoft.com/office/drawing/2014/main" id="{4B57104A-7B87-BC49-BF5D-4575B6FEAEF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6357600" y="10248900"/>
          <a:ext cx="730187" cy="588682"/>
        </a:xfrm>
        <a:prstGeom prst="rect">
          <a:avLst/>
        </a:prstGeom>
        <a:noFill/>
      </xdr:spPr>
    </xdr:pic>
    <xdr:clientData/>
  </xdr:oneCellAnchor>
  <xdr:oneCellAnchor>
    <xdr:from>
      <xdr:col>16</xdr:col>
      <xdr:colOff>28575</xdr:colOff>
      <xdr:row>87</xdr:row>
      <xdr:rowOff>0</xdr:rowOff>
    </xdr:from>
    <xdr:ext cx="710940" cy="550581"/>
    <xdr:pic macro="[0]!InfoNeptune">
      <xdr:nvPicPr>
        <xdr:cNvPr id="69" name="Picture 22" descr="http://upload.wikimedia.org/wikipedia/commons/thumb/0/06/Neptune.jpg/100px-Neptune.jpg" hidden="1">
          <a:extLst>
            <a:ext uri="{FF2B5EF4-FFF2-40B4-BE49-F238E27FC236}">
              <a16:creationId xmlns:a16="http://schemas.microsoft.com/office/drawing/2014/main" id="{C9A1AB15-FC12-FF46-B6B4-56539DFFF14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6386175" y="10248900"/>
          <a:ext cx="710940" cy="550581"/>
        </a:xfrm>
        <a:prstGeom prst="rect">
          <a:avLst/>
        </a:prstGeom>
        <a:noFill/>
      </xdr:spPr>
    </xdr:pic>
    <xdr:clientData/>
  </xdr:oneCellAnchor>
  <xdr:oneCellAnchor>
    <xdr:from>
      <xdr:col>16</xdr:col>
      <xdr:colOff>9524</xdr:colOff>
      <xdr:row>95</xdr:row>
      <xdr:rowOff>0</xdr:rowOff>
    </xdr:from>
    <xdr:ext cx="638175" cy="579157"/>
    <xdr:pic macro="[0]!InfoPluto">
      <xdr:nvPicPr>
        <xdr:cNvPr id="70" name="Picture 23" descr="http://upload.wikimedia.org/wikipedia/en/thumb/9/90/Pluto2.jpg/100px-Pluto2.jpg" hidden="1">
          <a:extLst>
            <a:ext uri="{FF2B5EF4-FFF2-40B4-BE49-F238E27FC236}">
              <a16:creationId xmlns:a16="http://schemas.microsoft.com/office/drawing/2014/main" id="{DBE3FF8E-7F5F-854B-AE39-DFA4DCC72BB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6367124" y="11798300"/>
          <a:ext cx="638175" cy="579157"/>
        </a:xfrm>
        <a:prstGeom prst="rect">
          <a:avLst/>
        </a:prstGeom>
        <a:noFill/>
      </xdr:spPr>
    </xdr:pic>
    <xdr:clientData/>
  </xdr:oneCellAnchor>
  <xdr:oneCellAnchor>
    <xdr:from>
      <xdr:col>17</xdr:col>
      <xdr:colOff>0</xdr:colOff>
      <xdr:row>87</xdr:row>
      <xdr:rowOff>0</xdr:rowOff>
    </xdr:from>
    <xdr:ext cx="730187" cy="588682"/>
    <xdr:pic macro="[0]!InfoUranus">
      <xdr:nvPicPr>
        <xdr:cNvPr id="71" name="Picture 21" descr="http://upload.wikimedia.org/wikipedia/commons/thumb/3/3d/Uranus2.jpg/100px-Uranus2.jpg" hidden="1">
          <a:extLst>
            <a:ext uri="{FF2B5EF4-FFF2-40B4-BE49-F238E27FC236}">
              <a16:creationId xmlns:a16="http://schemas.microsoft.com/office/drawing/2014/main" id="{EBAA9EBD-B7B6-D744-9122-D3644C8CF35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7373600" y="10248900"/>
          <a:ext cx="730187" cy="588682"/>
        </a:xfrm>
        <a:prstGeom prst="rect">
          <a:avLst/>
        </a:prstGeom>
        <a:noFill/>
      </xdr:spPr>
    </xdr:pic>
    <xdr:clientData/>
  </xdr:oneCellAnchor>
  <xdr:oneCellAnchor>
    <xdr:from>
      <xdr:col>17</xdr:col>
      <xdr:colOff>28575</xdr:colOff>
      <xdr:row>87</xdr:row>
      <xdr:rowOff>0</xdr:rowOff>
    </xdr:from>
    <xdr:ext cx="710940" cy="550581"/>
    <xdr:pic macro="[0]!InfoNeptune">
      <xdr:nvPicPr>
        <xdr:cNvPr id="72" name="Picture 22" descr="http://upload.wikimedia.org/wikipedia/commons/thumb/0/06/Neptune.jpg/100px-Neptune.jpg" hidden="1">
          <a:extLst>
            <a:ext uri="{FF2B5EF4-FFF2-40B4-BE49-F238E27FC236}">
              <a16:creationId xmlns:a16="http://schemas.microsoft.com/office/drawing/2014/main" id="{6D8677E7-F4A7-6246-8D3D-378E4036432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7402175" y="10248900"/>
          <a:ext cx="710940" cy="550581"/>
        </a:xfrm>
        <a:prstGeom prst="rect">
          <a:avLst/>
        </a:prstGeom>
        <a:noFill/>
      </xdr:spPr>
    </xdr:pic>
    <xdr:clientData/>
  </xdr:oneCellAnchor>
  <xdr:oneCellAnchor>
    <xdr:from>
      <xdr:col>17</xdr:col>
      <xdr:colOff>9524</xdr:colOff>
      <xdr:row>95</xdr:row>
      <xdr:rowOff>0</xdr:rowOff>
    </xdr:from>
    <xdr:ext cx="638175" cy="579157"/>
    <xdr:pic macro="[0]!InfoPluto">
      <xdr:nvPicPr>
        <xdr:cNvPr id="73" name="Picture 23" descr="http://upload.wikimedia.org/wikipedia/en/thumb/9/90/Pluto2.jpg/100px-Pluto2.jpg" hidden="1">
          <a:extLst>
            <a:ext uri="{FF2B5EF4-FFF2-40B4-BE49-F238E27FC236}">
              <a16:creationId xmlns:a16="http://schemas.microsoft.com/office/drawing/2014/main" id="{1B3EA160-B09F-FA4E-868E-5E1FF8B9786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7383124" y="11798300"/>
          <a:ext cx="638175" cy="579157"/>
        </a:xfrm>
        <a:prstGeom prst="rect">
          <a:avLst/>
        </a:prstGeom>
        <a:noFill/>
      </xdr:spPr>
    </xdr:pic>
    <xdr:clientData/>
  </xdr:oneCellAnchor>
  <xdr:oneCellAnchor>
    <xdr:from>
      <xdr:col>18</xdr:col>
      <xdr:colOff>0</xdr:colOff>
      <xdr:row>87</xdr:row>
      <xdr:rowOff>0</xdr:rowOff>
    </xdr:from>
    <xdr:ext cx="730187" cy="588682"/>
    <xdr:pic macro="[0]!InfoUranus">
      <xdr:nvPicPr>
        <xdr:cNvPr id="74" name="Picture 21" descr="http://upload.wikimedia.org/wikipedia/commons/thumb/3/3d/Uranus2.jpg/100px-Uranus2.jpg" hidden="1">
          <a:extLst>
            <a:ext uri="{FF2B5EF4-FFF2-40B4-BE49-F238E27FC236}">
              <a16:creationId xmlns:a16="http://schemas.microsoft.com/office/drawing/2014/main" id="{723CC7AB-935A-F34A-91CB-5A50CD600D98}"/>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8389600" y="10248900"/>
          <a:ext cx="730187" cy="588682"/>
        </a:xfrm>
        <a:prstGeom prst="rect">
          <a:avLst/>
        </a:prstGeom>
        <a:noFill/>
      </xdr:spPr>
    </xdr:pic>
    <xdr:clientData/>
  </xdr:oneCellAnchor>
  <xdr:oneCellAnchor>
    <xdr:from>
      <xdr:col>18</xdr:col>
      <xdr:colOff>28575</xdr:colOff>
      <xdr:row>87</xdr:row>
      <xdr:rowOff>0</xdr:rowOff>
    </xdr:from>
    <xdr:ext cx="710940" cy="550581"/>
    <xdr:pic macro="[0]!InfoNeptune">
      <xdr:nvPicPr>
        <xdr:cNvPr id="75" name="Picture 22" descr="http://upload.wikimedia.org/wikipedia/commons/thumb/0/06/Neptune.jpg/100px-Neptune.jpg" hidden="1">
          <a:extLst>
            <a:ext uri="{FF2B5EF4-FFF2-40B4-BE49-F238E27FC236}">
              <a16:creationId xmlns:a16="http://schemas.microsoft.com/office/drawing/2014/main" id="{AE10C0EF-8B67-894B-98F0-E3294F06DCD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8418175" y="10248900"/>
          <a:ext cx="710940" cy="550581"/>
        </a:xfrm>
        <a:prstGeom prst="rect">
          <a:avLst/>
        </a:prstGeom>
        <a:noFill/>
      </xdr:spPr>
    </xdr:pic>
    <xdr:clientData/>
  </xdr:oneCellAnchor>
  <xdr:oneCellAnchor>
    <xdr:from>
      <xdr:col>18</xdr:col>
      <xdr:colOff>9524</xdr:colOff>
      <xdr:row>95</xdr:row>
      <xdr:rowOff>0</xdr:rowOff>
    </xdr:from>
    <xdr:ext cx="638175" cy="579157"/>
    <xdr:pic macro="[0]!InfoPluto">
      <xdr:nvPicPr>
        <xdr:cNvPr id="76" name="Picture 23" descr="http://upload.wikimedia.org/wikipedia/en/thumb/9/90/Pluto2.jpg/100px-Pluto2.jpg" hidden="1">
          <a:extLst>
            <a:ext uri="{FF2B5EF4-FFF2-40B4-BE49-F238E27FC236}">
              <a16:creationId xmlns:a16="http://schemas.microsoft.com/office/drawing/2014/main" id="{1A2AB983-707B-A142-A653-E8D522DFE6C7}"/>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8399124" y="11798300"/>
          <a:ext cx="638175" cy="579157"/>
        </a:xfrm>
        <a:prstGeom prst="rect">
          <a:avLst/>
        </a:prstGeom>
        <a:noFill/>
      </xdr:spPr>
    </xdr:pic>
    <xdr:clientData/>
  </xdr:oneCellAnchor>
  <xdr:oneCellAnchor>
    <xdr:from>
      <xdr:col>19</xdr:col>
      <xdr:colOff>0</xdr:colOff>
      <xdr:row>87</xdr:row>
      <xdr:rowOff>0</xdr:rowOff>
    </xdr:from>
    <xdr:ext cx="730187" cy="588682"/>
    <xdr:pic macro="[0]!InfoUranus">
      <xdr:nvPicPr>
        <xdr:cNvPr id="77" name="Picture 21" descr="http://upload.wikimedia.org/wikipedia/commons/thumb/3/3d/Uranus2.jpg/100px-Uranus2.jpg" hidden="1">
          <a:extLst>
            <a:ext uri="{FF2B5EF4-FFF2-40B4-BE49-F238E27FC236}">
              <a16:creationId xmlns:a16="http://schemas.microsoft.com/office/drawing/2014/main" id="{81F252BF-2914-114C-94CF-F8505699F4BD}"/>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9405600" y="10248900"/>
          <a:ext cx="730187" cy="588682"/>
        </a:xfrm>
        <a:prstGeom prst="rect">
          <a:avLst/>
        </a:prstGeom>
        <a:noFill/>
      </xdr:spPr>
    </xdr:pic>
    <xdr:clientData/>
  </xdr:oneCellAnchor>
  <xdr:oneCellAnchor>
    <xdr:from>
      <xdr:col>19</xdr:col>
      <xdr:colOff>28575</xdr:colOff>
      <xdr:row>87</xdr:row>
      <xdr:rowOff>0</xdr:rowOff>
    </xdr:from>
    <xdr:ext cx="710940" cy="550581"/>
    <xdr:pic macro="[0]!InfoNeptune">
      <xdr:nvPicPr>
        <xdr:cNvPr id="78" name="Picture 22" descr="http://upload.wikimedia.org/wikipedia/commons/thumb/0/06/Neptune.jpg/100px-Neptune.jpg" hidden="1">
          <a:extLst>
            <a:ext uri="{FF2B5EF4-FFF2-40B4-BE49-F238E27FC236}">
              <a16:creationId xmlns:a16="http://schemas.microsoft.com/office/drawing/2014/main" id="{C489AD35-436B-2F48-9DCD-8100CAFA994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9434175" y="10248900"/>
          <a:ext cx="710940" cy="550581"/>
        </a:xfrm>
        <a:prstGeom prst="rect">
          <a:avLst/>
        </a:prstGeom>
        <a:noFill/>
      </xdr:spPr>
    </xdr:pic>
    <xdr:clientData/>
  </xdr:oneCellAnchor>
  <xdr:oneCellAnchor>
    <xdr:from>
      <xdr:col>19</xdr:col>
      <xdr:colOff>9524</xdr:colOff>
      <xdr:row>95</xdr:row>
      <xdr:rowOff>0</xdr:rowOff>
    </xdr:from>
    <xdr:ext cx="638175" cy="579157"/>
    <xdr:pic macro="[0]!InfoPluto">
      <xdr:nvPicPr>
        <xdr:cNvPr id="79" name="Picture 23" descr="http://upload.wikimedia.org/wikipedia/en/thumb/9/90/Pluto2.jpg/100px-Pluto2.jpg" hidden="1">
          <a:extLst>
            <a:ext uri="{FF2B5EF4-FFF2-40B4-BE49-F238E27FC236}">
              <a16:creationId xmlns:a16="http://schemas.microsoft.com/office/drawing/2014/main" id="{75350455-4F75-5F40-90F3-1B46A3EBD096}"/>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9415124" y="11798300"/>
          <a:ext cx="638175" cy="579157"/>
        </a:xfrm>
        <a:prstGeom prst="rect">
          <a:avLst/>
        </a:prstGeom>
        <a:noFill/>
      </xdr:spPr>
    </xdr:pic>
    <xdr:clientData/>
  </xdr:oneCellAnchor>
  <xdr:oneCellAnchor>
    <xdr:from>
      <xdr:col>20</xdr:col>
      <xdr:colOff>0</xdr:colOff>
      <xdr:row>87</xdr:row>
      <xdr:rowOff>0</xdr:rowOff>
    </xdr:from>
    <xdr:ext cx="730187" cy="588682"/>
    <xdr:pic macro="[0]!InfoUranus">
      <xdr:nvPicPr>
        <xdr:cNvPr id="80" name="Picture 21" descr="http://upload.wikimedia.org/wikipedia/commons/thumb/3/3d/Uranus2.jpg/100px-Uranus2.jpg" hidden="1">
          <a:extLst>
            <a:ext uri="{FF2B5EF4-FFF2-40B4-BE49-F238E27FC236}">
              <a16:creationId xmlns:a16="http://schemas.microsoft.com/office/drawing/2014/main" id="{9416C5D1-A474-7A45-8203-FE48BA6AE00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0421600" y="10248900"/>
          <a:ext cx="730187" cy="588682"/>
        </a:xfrm>
        <a:prstGeom prst="rect">
          <a:avLst/>
        </a:prstGeom>
        <a:noFill/>
      </xdr:spPr>
    </xdr:pic>
    <xdr:clientData/>
  </xdr:oneCellAnchor>
  <xdr:oneCellAnchor>
    <xdr:from>
      <xdr:col>20</xdr:col>
      <xdr:colOff>28575</xdr:colOff>
      <xdr:row>87</xdr:row>
      <xdr:rowOff>0</xdr:rowOff>
    </xdr:from>
    <xdr:ext cx="710940" cy="550581"/>
    <xdr:pic macro="[0]!InfoNeptune">
      <xdr:nvPicPr>
        <xdr:cNvPr id="81" name="Picture 22" descr="http://upload.wikimedia.org/wikipedia/commons/thumb/0/06/Neptune.jpg/100px-Neptune.jpg" hidden="1">
          <a:extLst>
            <a:ext uri="{FF2B5EF4-FFF2-40B4-BE49-F238E27FC236}">
              <a16:creationId xmlns:a16="http://schemas.microsoft.com/office/drawing/2014/main" id="{E16AE141-C573-FA49-96E2-DB3C5291A22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0450175" y="10248900"/>
          <a:ext cx="710940" cy="550581"/>
        </a:xfrm>
        <a:prstGeom prst="rect">
          <a:avLst/>
        </a:prstGeom>
        <a:noFill/>
      </xdr:spPr>
    </xdr:pic>
    <xdr:clientData/>
  </xdr:oneCellAnchor>
  <xdr:oneCellAnchor>
    <xdr:from>
      <xdr:col>20</xdr:col>
      <xdr:colOff>9524</xdr:colOff>
      <xdr:row>95</xdr:row>
      <xdr:rowOff>0</xdr:rowOff>
    </xdr:from>
    <xdr:ext cx="638175" cy="579157"/>
    <xdr:pic macro="[0]!InfoPluto">
      <xdr:nvPicPr>
        <xdr:cNvPr id="82" name="Picture 23" descr="http://upload.wikimedia.org/wikipedia/en/thumb/9/90/Pluto2.jpg/100px-Pluto2.jpg" hidden="1">
          <a:extLst>
            <a:ext uri="{FF2B5EF4-FFF2-40B4-BE49-F238E27FC236}">
              <a16:creationId xmlns:a16="http://schemas.microsoft.com/office/drawing/2014/main" id="{EAA27C3E-A566-394E-957D-09F9BA134772}"/>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0431124" y="11798300"/>
          <a:ext cx="638175" cy="579157"/>
        </a:xfrm>
        <a:prstGeom prst="rect">
          <a:avLst/>
        </a:prstGeom>
        <a:noFill/>
      </xdr:spPr>
    </xdr:pic>
    <xdr:clientData/>
  </xdr:oneCellAnchor>
  <xdr:oneCellAnchor>
    <xdr:from>
      <xdr:col>21</xdr:col>
      <xdr:colOff>0</xdr:colOff>
      <xdr:row>87</xdr:row>
      <xdr:rowOff>0</xdr:rowOff>
    </xdr:from>
    <xdr:ext cx="730187" cy="588682"/>
    <xdr:pic macro="[0]!InfoUranus">
      <xdr:nvPicPr>
        <xdr:cNvPr id="83" name="Picture 21" descr="http://upload.wikimedia.org/wikipedia/commons/thumb/3/3d/Uranus2.jpg/100px-Uranus2.jpg" hidden="1">
          <a:extLst>
            <a:ext uri="{FF2B5EF4-FFF2-40B4-BE49-F238E27FC236}">
              <a16:creationId xmlns:a16="http://schemas.microsoft.com/office/drawing/2014/main" id="{37996FC4-37F7-374D-BC1B-6541B145F3F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1437600" y="10248900"/>
          <a:ext cx="730187" cy="588682"/>
        </a:xfrm>
        <a:prstGeom prst="rect">
          <a:avLst/>
        </a:prstGeom>
        <a:noFill/>
      </xdr:spPr>
    </xdr:pic>
    <xdr:clientData/>
  </xdr:oneCellAnchor>
  <xdr:oneCellAnchor>
    <xdr:from>
      <xdr:col>21</xdr:col>
      <xdr:colOff>28575</xdr:colOff>
      <xdr:row>87</xdr:row>
      <xdr:rowOff>0</xdr:rowOff>
    </xdr:from>
    <xdr:ext cx="710940" cy="550581"/>
    <xdr:pic macro="[0]!InfoNeptune">
      <xdr:nvPicPr>
        <xdr:cNvPr id="84" name="Picture 22" descr="http://upload.wikimedia.org/wikipedia/commons/thumb/0/06/Neptune.jpg/100px-Neptune.jpg" hidden="1">
          <a:extLst>
            <a:ext uri="{FF2B5EF4-FFF2-40B4-BE49-F238E27FC236}">
              <a16:creationId xmlns:a16="http://schemas.microsoft.com/office/drawing/2014/main" id="{D4BAC41C-1FAE-3D4D-9365-9E9F4BE6A60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1466175" y="10248900"/>
          <a:ext cx="710940" cy="550581"/>
        </a:xfrm>
        <a:prstGeom prst="rect">
          <a:avLst/>
        </a:prstGeom>
        <a:noFill/>
      </xdr:spPr>
    </xdr:pic>
    <xdr:clientData/>
  </xdr:oneCellAnchor>
  <xdr:oneCellAnchor>
    <xdr:from>
      <xdr:col>21</xdr:col>
      <xdr:colOff>9524</xdr:colOff>
      <xdr:row>95</xdr:row>
      <xdr:rowOff>0</xdr:rowOff>
    </xdr:from>
    <xdr:ext cx="638175" cy="579157"/>
    <xdr:pic macro="[0]!InfoPluto">
      <xdr:nvPicPr>
        <xdr:cNvPr id="85" name="Picture 23" descr="http://upload.wikimedia.org/wikipedia/en/thumb/9/90/Pluto2.jpg/100px-Pluto2.jpg" hidden="1">
          <a:extLst>
            <a:ext uri="{FF2B5EF4-FFF2-40B4-BE49-F238E27FC236}">
              <a16:creationId xmlns:a16="http://schemas.microsoft.com/office/drawing/2014/main" id="{A42DFED4-5284-904B-93DD-6693B8A3F19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1447124" y="11798300"/>
          <a:ext cx="638175" cy="579157"/>
        </a:xfrm>
        <a:prstGeom prst="rect">
          <a:avLst/>
        </a:prstGeom>
        <a:noFill/>
      </xdr:spPr>
    </xdr:pic>
    <xdr:clientData/>
  </xdr:oneCellAnchor>
  <xdr:oneCellAnchor>
    <xdr:from>
      <xdr:col>22</xdr:col>
      <xdr:colOff>0</xdr:colOff>
      <xdr:row>87</xdr:row>
      <xdr:rowOff>0</xdr:rowOff>
    </xdr:from>
    <xdr:ext cx="730187" cy="588682"/>
    <xdr:pic macro="[0]!InfoUranus">
      <xdr:nvPicPr>
        <xdr:cNvPr id="86" name="Picture 21" descr="http://upload.wikimedia.org/wikipedia/commons/thumb/3/3d/Uranus2.jpg/100px-Uranus2.jpg" hidden="1">
          <a:extLst>
            <a:ext uri="{FF2B5EF4-FFF2-40B4-BE49-F238E27FC236}">
              <a16:creationId xmlns:a16="http://schemas.microsoft.com/office/drawing/2014/main" id="{676A4E70-D6D4-1548-8E9E-39FBCBAF9241}"/>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2453600" y="10248900"/>
          <a:ext cx="730187" cy="588682"/>
        </a:xfrm>
        <a:prstGeom prst="rect">
          <a:avLst/>
        </a:prstGeom>
        <a:noFill/>
      </xdr:spPr>
    </xdr:pic>
    <xdr:clientData/>
  </xdr:oneCellAnchor>
  <xdr:oneCellAnchor>
    <xdr:from>
      <xdr:col>22</xdr:col>
      <xdr:colOff>28575</xdr:colOff>
      <xdr:row>87</xdr:row>
      <xdr:rowOff>0</xdr:rowOff>
    </xdr:from>
    <xdr:ext cx="710940" cy="550581"/>
    <xdr:pic macro="[0]!InfoNeptune">
      <xdr:nvPicPr>
        <xdr:cNvPr id="87" name="Picture 22" descr="http://upload.wikimedia.org/wikipedia/commons/thumb/0/06/Neptune.jpg/100px-Neptune.jpg" hidden="1">
          <a:extLst>
            <a:ext uri="{FF2B5EF4-FFF2-40B4-BE49-F238E27FC236}">
              <a16:creationId xmlns:a16="http://schemas.microsoft.com/office/drawing/2014/main" id="{185E21A6-B0C5-D94E-B24F-FAE9170EA4E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2482175" y="10248900"/>
          <a:ext cx="710940" cy="550581"/>
        </a:xfrm>
        <a:prstGeom prst="rect">
          <a:avLst/>
        </a:prstGeom>
        <a:noFill/>
      </xdr:spPr>
    </xdr:pic>
    <xdr:clientData/>
  </xdr:oneCellAnchor>
  <xdr:oneCellAnchor>
    <xdr:from>
      <xdr:col>22</xdr:col>
      <xdr:colOff>9524</xdr:colOff>
      <xdr:row>95</xdr:row>
      <xdr:rowOff>0</xdr:rowOff>
    </xdr:from>
    <xdr:ext cx="638175" cy="579157"/>
    <xdr:pic macro="[0]!InfoPluto">
      <xdr:nvPicPr>
        <xdr:cNvPr id="88" name="Picture 23" descr="http://upload.wikimedia.org/wikipedia/en/thumb/9/90/Pluto2.jpg/100px-Pluto2.jpg" hidden="1">
          <a:extLst>
            <a:ext uri="{FF2B5EF4-FFF2-40B4-BE49-F238E27FC236}">
              <a16:creationId xmlns:a16="http://schemas.microsoft.com/office/drawing/2014/main" id="{F7A58239-69CD-DA4F-AEDF-AF731B5588C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2463124" y="11798300"/>
          <a:ext cx="638175" cy="579157"/>
        </a:xfrm>
        <a:prstGeom prst="rect">
          <a:avLst/>
        </a:prstGeom>
        <a:noFill/>
      </xdr:spPr>
    </xdr:pic>
    <xdr:clientData/>
  </xdr:oneCellAnchor>
  <xdr:oneCellAnchor>
    <xdr:from>
      <xdr:col>23</xdr:col>
      <xdr:colOff>0</xdr:colOff>
      <xdr:row>87</xdr:row>
      <xdr:rowOff>0</xdr:rowOff>
    </xdr:from>
    <xdr:ext cx="730187" cy="588682"/>
    <xdr:pic macro="[0]!InfoUranus">
      <xdr:nvPicPr>
        <xdr:cNvPr id="89" name="Picture 21" descr="http://upload.wikimedia.org/wikipedia/commons/thumb/3/3d/Uranus2.jpg/100px-Uranus2.jpg" hidden="1">
          <a:extLst>
            <a:ext uri="{FF2B5EF4-FFF2-40B4-BE49-F238E27FC236}">
              <a16:creationId xmlns:a16="http://schemas.microsoft.com/office/drawing/2014/main" id="{4BF338DC-4BC3-0143-A4D8-750DB4FC58F3}"/>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3469600" y="10248900"/>
          <a:ext cx="730187" cy="588682"/>
        </a:xfrm>
        <a:prstGeom prst="rect">
          <a:avLst/>
        </a:prstGeom>
        <a:noFill/>
      </xdr:spPr>
    </xdr:pic>
    <xdr:clientData/>
  </xdr:oneCellAnchor>
  <xdr:oneCellAnchor>
    <xdr:from>
      <xdr:col>23</xdr:col>
      <xdr:colOff>28575</xdr:colOff>
      <xdr:row>87</xdr:row>
      <xdr:rowOff>0</xdr:rowOff>
    </xdr:from>
    <xdr:ext cx="710940" cy="550581"/>
    <xdr:pic macro="[0]!InfoNeptune">
      <xdr:nvPicPr>
        <xdr:cNvPr id="90" name="Picture 22" descr="http://upload.wikimedia.org/wikipedia/commons/thumb/0/06/Neptune.jpg/100px-Neptune.jpg" hidden="1">
          <a:extLst>
            <a:ext uri="{FF2B5EF4-FFF2-40B4-BE49-F238E27FC236}">
              <a16:creationId xmlns:a16="http://schemas.microsoft.com/office/drawing/2014/main" id="{ED651278-1730-8441-92A9-5D287DCF6EA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3498175" y="10248900"/>
          <a:ext cx="710940" cy="550581"/>
        </a:xfrm>
        <a:prstGeom prst="rect">
          <a:avLst/>
        </a:prstGeom>
        <a:noFill/>
      </xdr:spPr>
    </xdr:pic>
    <xdr:clientData/>
  </xdr:oneCellAnchor>
  <xdr:oneCellAnchor>
    <xdr:from>
      <xdr:col>23</xdr:col>
      <xdr:colOff>9524</xdr:colOff>
      <xdr:row>95</xdr:row>
      <xdr:rowOff>0</xdr:rowOff>
    </xdr:from>
    <xdr:ext cx="638175" cy="579157"/>
    <xdr:pic macro="[0]!InfoPluto">
      <xdr:nvPicPr>
        <xdr:cNvPr id="91" name="Picture 23" descr="http://upload.wikimedia.org/wikipedia/en/thumb/9/90/Pluto2.jpg/100px-Pluto2.jpg" hidden="1">
          <a:extLst>
            <a:ext uri="{FF2B5EF4-FFF2-40B4-BE49-F238E27FC236}">
              <a16:creationId xmlns:a16="http://schemas.microsoft.com/office/drawing/2014/main" id="{2C085478-D34F-5A4E-8FD8-7888D2FE12ED}"/>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3479124" y="11798300"/>
          <a:ext cx="638175" cy="579157"/>
        </a:xfrm>
        <a:prstGeom prst="rect">
          <a:avLst/>
        </a:prstGeom>
        <a:noFill/>
      </xdr:spPr>
    </xdr:pic>
    <xdr:clientData/>
  </xdr:oneCellAnchor>
  <xdr:oneCellAnchor>
    <xdr:from>
      <xdr:col>24</xdr:col>
      <xdr:colOff>0</xdr:colOff>
      <xdr:row>87</xdr:row>
      <xdr:rowOff>0</xdr:rowOff>
    </xdr:from>
    <xdr:ext cx="730187" cy="588682"/>
    <xdr:pic macro="[0]!InfoUranus">
      <xdr:nvPicPr>
        <xdr:cNvPr id="92" name="Picture 21" descr="http://upload.wikimedia.org/wikipedia/commons/thumb/3/3d/Uranus2.jpg/100px-Uranus2.jpg" hidden="1">
          <a:extLst>
            <a:ext uri="{FF2B5EF4-FFF2-40B4-BE49-F238E27FC236}">
              <a16:creationId xmlns:a16="http://schemas.microsoft.com/office/drawing/2014/main" id="{61814DCA-1038-4943-BCA6-D8C2CCC55499}"/>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4485600" y="10248900"/>
          <a:ext cx="730187" cy="588682"/>
        </a:xfrm>
        <a:prstGeom prst="rect">
          <a:avLst/>
        </a:prstGeom>
        <a:noFill/>
      </xdr:spPr>
    </xdr:pic>
    <xdr:clientData/>
  </xdr:oneCellAnchor>
  <xdr:oneCellAnchor>
    <xdr:from>
      <xdr:col>24</xdr:col>
      <xdr:colOff>28575</xdr:colOff>
      <xdr:row>87</xdr:row>
      <xdr:rowOff>0</xdr:rowOff>
    </xdr:from>
    <xdr:ext cx="710940" cy="550581"/>
    <xdr:pic macro="[0]!InfoNeptune">
      <xdr:nvPicPr>
        <xdr:cNvPr id="93" name="Picture 22" descr="http://upload.wikimedia.org/wikipedia/commons/thumb/0/06/Neptune.jpg/100px-Neptune.jpg" hidden="1">
          <a:extLst>
            <a:ext uri="{FF2B5EF4-FFF2-40B4-BE49-F238E27FC236}">
              <a16:creationId xmlns:a16="http://schemas.microsoft.com/office/drawing/2014/main" id="{327BDDFE-8B39-2B48-9BFD-6D850298BA3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4514175" y="10248900"/>
          <a:ext cx="710940" cy="550581"/>
        </a:xfrm>
        <a:prstGeom prst="rect">
          <a:avLst/>
        </a:prstGeom>
        <a:noFill/>
      </xdr:spPr>
    </xdr:pic>
    <xdr:clientData/>
  </xdr:oneCellAnchor>
  <xdr:oneCellAnchor>
    <xdr:from>
      <xdr:col>24</xdr:col>
      <xdr:colOff>9524</xdr:colOff>
      <xdr:row>95</xdr:row>
      <xdr:rowOff>0</xdr:rowOff>
    </xdr:from>
    <xdr:ext cx="638175" cy="579157"/>
    <xdr:pic macro="[0]!InfoPluto">
      <xdr:nvPicPr>
        <xdr:cNvPr id="94" name="Picture 23" descr="http://upload.wikimedia.org/wikipedia/en/thumb/9/90/Pluto2.jpg/100px-Pluto2.jpg" hidden="1">
          <a:extLst>
            <a:ext uri="{FF2B5EF4-FFF2-40B4-BE49-F238E27FC236}">
              <a16:creationId xmlns:a16="http://schemas.microsoft.com/office/drawing/2014/main" id="{EEAE901A-C818-B845-B80C-9B2D96A6FD6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4495124" y="11798300"/>
          <a:ext cx="638175" cy="579157"/>
        </a:xfrm>
        <a:prstGeom prst="rect">
          <a:avLst/>
        </a:prstGeom>
        <a:noFill/>
      </xdr:spPr>
    </xdr:pic>
    <xdr:clientData/>
  </xdr:oneCellAnchor>
  <xdr:oneCellAnchor>
    <xdr:from>
      <xdr:col>25</xdr:col>
      <xdr:colOff>0</xdr:colOff>
      <xdr:row>87</xdr:row>
      <xdr:rowOff>0</xdr:rowOff>
    </xdr:from>
    <xdr:ext cx="730187" cy="588682"/>
    <xdr:pic macro="[0]!InfoUranus">
      <xdr:nvPicPr>
        <xdr:cNvPr id="95" name="Picture 21" descr="http://upload.wikimedia.org/wikipedia/commons/thumb/3/3d/Uranus2.jpg/100px-Uranus2.jpg" hidden="1">
          <a:extLst>
            <a:ext uri="{FF2B5EF4-FFF2-40B4-BE49-F238E27FC236}">
              <a16:creationId xmlns:a16="http://schemas.microsoft.com/office/drawing/2014/main" id="{6166AEB3-D745-AF41-81C7-9189DA9FA54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5501600" y="10248900"/>
          <a:ext cx="730187" cy="588682"/>
        </a:xfrm>
        <a:prstGeom prst="rect">
          <a:avLst/>
        </a:prstGeom>
        <a:noFill/>
      </xdr:spPr>
    </xdr:pic>
    <xdr:clientData/>
  </xdr:oneCellAnchor>
  <xdr:oneCellAnchor>
    <xdr:from>
      <xdr:col>25</xdr:col>
      <xdr:colOff>28575</xdr:colOff>
      <xdr:row>87</xdr:row>
      <xdr:rowOff>0</xdr:rowOff>
    </xdr:from>
    <xdr:ext cx="710940" cy="550581"/>
    <xdr:pic macro="[0]!InfoNeptune">
      <xdr:nvPicPr>
        <xdr:cNvPr id="96" name="Picture 22" descr="http://upload.wikimedia.org/wikipedia/commons/thumb/0/06/Neptune.jpg/100px-Neptune.jpg" hidden="1">
          <a:extLst>
            <a:ext uri="{FF2B5EF4-FFF2-40B4-BE49-F238E27FC236}">
              <a16:creationId xmlns:a16="http://schemas.microsoft.com/office/drawing/2014/main" id="{A4A64843-B67E-2748-8B29-D8DE8B995B4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5530175" y="10248900"/>
          <a:ext cx="710940" cy="550581"/>
        </a:xfrm>
        <a:prstGeom prst="rect">
          <a:avLst/>
        </a:prstGeom>
        <a:noFill/>
      </xdr:spPr>
    </xdr:pic>
    <xdr:clientData/>
  </xdr:oneCellAnchor>
  <xdr:oneCellAnchor>
    <xdr:from>
      <xdr:col>25</xdr:col>
      <xdr:colOff>9524</xdr:colOff>
      <xdr:row>95</xdr:row>
      <xdr:rowOff>0</xdr:rowOff>
    </xdr:from>
    <xdr:ext cx="638175" cy="579157"/>
    <xdr:pic macro="[0]!InfoPluto">
      <xdr:nvPicPr>
        <xdr:cNvPr id="97" name="Picture 23" descr="http://upload.wikimedia.org/wikipedia/en/thumb/9/90/Pluto2.jpg/100px-Pluto2.jpg" hidden="1">
          <a:extLst>
            <a:ext uri="{FF2B5EF4-FFF2-40B4-BE49-F238E27FC236}">
              <a16:creationId xmlns:a16="http://schemas.microsoft.com/office/drawing/2014/main" id="{51089616-FF91-CF4A-B415-70A562D3766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5511124" y="11798300"/>
          <a:ext cx="638175" cy="579157"/>
        </a:xfrm>
        <a:prstGeom prst="rect">
          <a:avLst/>
        </a:prstGeom>
        <a:noFill/>
      </xdr:spPr>
    </xdr:pic>
    <xdr:clientData/>
  </xdr:oneCellAnchor>
  <xdr:oneCellAnchor>
    <xdr:from>
      <xdr:col>26</xdr:col>
      <xdr:colOff>0</xdr:colOff>
      <xdr:row>87</xdr:row>
      <xdr:rowOff>0</xdr:rowOff>
    </xdr:from>
    <xdr:ext cx="730187" cy="588682"/>
    <xdr:pic macro="[0]!InfoUranus">
      <xdr:nvPicPr>
        <xdr:cNvPr id="98" name="Picture 21" descr="http://upload.wikimedia.org/wikipedia/commons/thumb/3/3d/Uranus2.jpg/100px-Uranus2.jpg" hidden="1">
          <a:extLst>
            <a:ext uri="{FF2B5EF4-FFF2-40B4-BE49-F238E27FC236}">
              <a16:creationId xmlns:a16="http://schemas.microsoft.com/office/drawing/2014/main" id="{DFF712B9-F113-6540-8DEA-58B1149E53B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6517600" y="10248900"/>
          <a:ext cx="730187" cy="588682"/>
        </a:xfrm>
        <a:prstGeom prst="rect">
          <a:avLst/>
        </a:prstGeom>
        <a:noFill/>
      </xdr:spPr>
    </xdr:pic>
    <xdr:clientData/>
  </xdr:oneCellAnchor>
  <xdr:oneCellAnchor>
    <xdr:from>
      <xdr:col>26</xdr:col>
      <xdr:colOff>28575</xdr:colOff>
      <xdr:row>87</xdr:row>
      <xdr:rowOff>0</xdr:rowOff>
    </xdr:from>
    <xdr:ext cx="710940" cy="550581"/>
    <xdr:pic macro="[0]!InfoNeptune">
      <xdr:nvPicPr>
        <xdr:cNvPr id="99" name="Picture 22" descr="http://upload.wikimedia.org/wikipedia/commons/thumb/0/06/Neptune.jpg/100px-Neptune.jpg" hidden="1">
          <a:extLst>
            <a:ext uri="{FF2B5EF4-FFF2-40B4-BE49-F238E27FC236}">
              <a16:creationId xmlns:a16="http://schemas.microsoft.com/office/drawing/2014/main" id="{7133DEB9-AF5A-6C4E-A740-79EA6051C69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6546175" y="10248900"/>
          <a:ext cx="710940" cy="550581"/>
        </a:xfrm>
        <a:prstGeom prst="rect">
          <a:avLst/>
        </a:prstGeom>
        <a:noFill/>
      </xdr:spPr>
    </xdr:pic>
    <xdr:clientData/>
  </xdr:oneCellAnchor>
  <xdr:oneCellAnchor>
    <xdr:from>
      <xdr:col>26</xdr:col>
      <xdr:colOff>9524</xdr:colOff>
      <xdr:row>95</xdr:row>
      <xdr:rowOff>0</xdr:rowOff>
    </xdr:from>
    <xdr:ext cx="638175" cy="579157"/>
    <xdr:pic macro="[0]!InfoPluto">
      <xdr:nvPicPr>
        <xdr:cNvPr id="100" name="Picture 23" descr="http://upload.wikimedia.org/wikipedia/en/thumb/9/90/Pluto2.jpg/100px-Pluto2.jpg" hidden="1">
          <a:extLst>
            <a:ext uri="{FF2B5EF4-FFF2-40B4-BE49-F238E27FC236}">
              <a16:creationId xmlns:a16="http://schemas.microsoft.com/office/drawing/2014/main" id="{9E51DD1F-AFF0-204C-852D-07CFD4AED2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6527124" y="11798300"/>
          <a:ext cx="638175" cy="579157"/>
        </a:xfrm>
        <a:prstGeom prst="rect">
          <a:avLst/>
        </a:prstGeom>
        <a:noFill/>
      </xdr:spPr>
    </xdr:pic>
    <xdr:clientData/>
  </xdr:oneCellAnchor>
  <xdr:oneCellAnchor>
    <xdr:from>
      <xdr:col>27</xdr:col>
      <xdr:colOff>0</xdr:colOff>
      <xdr:row>87</xdr:row>
      <xdr:rowOff>0</xdr:rowOff>
    </xdr:from>
    <xdr:ext cx="730187" cy="588682"/>
    <xdr:pic macro="[0]!InfoUranus">
      <xdr:nvPicPr>
        <xdr:cNvPr id="101" name="Picture 21" descr="http://upload.wikimedia.org/wikipedia/commons/thumb/3/3d/Uranus2.jpg/100px-Uranus2.jpg" hidden="1">
          <a:extLst>
            <a:ext uri="{FF2B5EF4-FFF2-40B4-BE49-F238E27FC236}">
              <a16:creationId xmlns:a16="http://schemas.microsoft.com/office/drawing/2014/main" id="{5B78E6D4-164C-5245-8E01-E7A82BE8B3D9}"/>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7533600" y="10248900"/>
          <a:ext cx="730187" cy="588682"/>
        </a:xfrm>
        <a:prstGeom prst="rect">
          <a:avLst/>
        </a:prstGeom>
        <a:noFill/>
      </xdr:spPr>
    </xdr:pic>
    <xdr:clientData/>
  </xdr:oneCellAnchor>
  <xdr:oneCellAnchor>
    <xdr:from>
      <xdr:col>27</xdr:col>
      <xdr:colOff>28575</xdr:colOff>
      <xdr:row>87</xdr:row>
      <xdr:rowOff>0</xdr:rowOff>
    </xdr:from>
    <xdr:ext cx="710940" cy="550581"/>
    <xdr:pic macro="[0]!InfoNeptune">
      <xdr:nvPicPr>
        <xdr:cNvPr id="102" name="Picture 22" descr="http://upload.wikimedia.org/wikipedia/commons/thumb/0/06/Neptune.jpg/100px-Neptune.jpg" hidden="1">
          <a:extLst>
            <a:ext uri="{FF2B5EF4-FFF2-40B4-BE49-F238E27FC236}">
              <a16:creationId xmlns:a16="http://schemas.microsoft.com/office/drawing/2014/main" id="{109AA6E4-C8D8-E846-AF40-A3A1F109E3E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7562175" y="10248900"/>
          <a:ext cx="710940" cy="550581"/>
        </a:xfrm>
        <a:prstGeom prst="rect">
          <a:avLst/>
        </a:prstGeom>
        <a:noFill/>
      </xdr:spPr>
    </xdr:pic>
    <xdr:clientData/>
  </xdr:oneCellAnchor>
  <xdr:oneCellAnchor>
    <xdr:from>
      <xdr:col>27</xdr:col>
      <xdr:colOff>9524</xdr:colOff>
      <xdr:row>95</xdr:row>
      <xdr:rowOff>0</xdr:rowOff>
    </xdr:from>
    <xdr:ext cx="638175" cy="579157"/>
    <xdr:pic macro="[0]!InfoPluto">
      <xdr:nvPicPr>
        <xdr:cNvPr id="103" name="Picture 23" descr="http://upload.wikimedia.org/wikipedia/en/thumb/9/90/Pluto2.jpg/100px-Pluto2.jpg" hidden="1">
          <a:extLst>
            <a:ext uri="{FF2B5EF4-FFF2-40B4-BE49-F238E27FC236}">
              <a16:creationId xmlns:a16="http://schemas.microsoft.com/office/drawing/2014/main" id="{8E12872A-8C89-9E44-96C2-0D7CBDB6DBC3}"/>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7543124" y="11798300"/>
          <a:ext cx="638175" cy="579157"/>
        </a:xfrm>
        <a:prstGeom prst="rect">
          <a:avLst/>
        </a:prstGeom>
        <a:noFill/>
      </xdr:spPr>
    </xdr:pic>
    <xdr:clientData/>
  </xdr:oneCellAnchor>
  <xdr:oneCellAnchor>
    <xdr:from>
      <xdr:col>28</xdr:col>
      <xdr:colOff>0</xdr:colOff>
      <xdr:row>87</xdr:row>
      <xdr:rowOff>0</xdr:rowOff>
    </xdr:from>
    <xdr:ext cx="730187" cy="588682"/>
    <xdr:pic macro="[0]!InfoUranus">
      <xdr:nvPicPr>
        <xdr:cNvPr id="104" name="Picture 21" descr="http://upload.wikimedia.org/wikipedia/commons/thumb/3/3d/Uranus2.jpg/100px-Uranus2.jpg" hidden="1">
          <a:extLst>
            <a:ext uri="{FF2B5EF4-FFF2-40B4-BE49-F238E27FC236}">
              <a16:creationId xmlns:a16="http://schemas.microsoft.com/office/drawing/2014/main" id="{8B0437D1-3E8A-564A-9251-2E94347DA96A}"/>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8549600" y="10248900"/>
          <a:ext cx="730187" cy="588682"/>
        </a:xfrm>
        <a:prstGeom prst="rect">
          <a:avLst/>
        </a:prstGeom>
        <a:noFill/>
      </xdr:spPr>
    </xdr:pic>
    <xdr:clientData/>
  </xdr:oneCellAnchor>
  <xdr:oneCellAnchor>
    <xdr:from>
      <xdr:col>28</xdr:col>
      <xdr:colOff>28575</xdr:colOff>
      <xdr:row>87</xdr:row>
      <xdr:rowOff>0</xdr:rowOff>
    </xdr:from>
    <xdr:ext cx="710940" cy="550581"/>
    <xdr:pic macro="[0]!InfoNeptune">
      <xdr:nvPicPr>
        <xdr:cNvPr id="105" name="Picture 22" descr="http://upload.wikimedia.org/wikipedia/commons/thumb/0/06/Neptune.jpg/100px-Neptune.jpg" hidden="1">
          <a:extLst>
            <a:ext uri="{FF2B5EF4-FFF2-40B4-BE49-F238E27FC236}">
              <a16:creationId xmlns:a16="http://schemas.microsoft.com/office/drawing/2014/main" id="{10DBAA27-50D5-C94D-B39A-0CE5AAA7BD2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8578175" y="10248900"/>
          <a:ext cx="710940" cy="550581"/>
        </a:xfrm>
        <a:prstGeom prst="rect">
          <a:avLst/>
        </a:prstGeom>
        <a:noFill/>
      </xdr:spPr>
    </xdr:pic>
    <xdr:clientData/>
  </xdr:oneCellAnchor>
  <xdr:oneCellAnchor>
    <xdr:from>
      <xdr:col>28</xdr:col>
      <xdr:colOff>9524</xdr:colOff>
      <xdr:row>95</xdr:row>
      <xdr:rowOff>0</xdr:rowOff>
    </xdr:from>
    <xdr:ext cx="638175" cy="579157"/>
    <xdr:pic macro="[0]!InfoPluto">
      <xdr:nvPicPr>
        <xdr:cNvPr id="106" name="Picture 23" descr="http://upload.wikimedia.org/wikipedia/en/thumb/9/90/Pluto2.jpg/100px-Pluto2.jpg" hidden="1">
          <a:extLst>
            <a:ext uri="{FF2B5EF4-FFF2-40B4-BE49-F238E27FC236}">
              <a16:creationId xmlns:a16="http://schemas.microsoft.com/office/drawing/2014/main" id="{A542F316-AEC2-1C44-B16E-DC02525B5969}"/>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8559124" y="11798300"/>
          <a:ext cx="638175" cy="579157"/>
        </a:xfrm>
        <a:prstGeom prst="rect">
          <a:avLst/>
        </a:prstGeom>
        <a:noFill/>
      </xdr:spPr>
    </xdr:pic>
    <xdr:clientData/>
  </xdr:oneCellAnchor>
  <xdr:oneCellAnchor>
    <xdr:from>
      <xdr:col>29</xdr:col>
      <xdr:colOff>0</xdr:colOff>
      <xdr:row>87</xdr:row>
      <xdr:rowOff>0</xdr:rowOff>
    </xdr:from>
    <xdr:ext cx="730187" cy="588682"/>
    <xdr:pic macro="[0]!InfoUranus">
      <xdr:nvPicPr>
        <xdr:cNvPr id="107" name="Picture 21" descr="http://upload.wikimedia.org/wikipedia/commons/thumb/3/3d/Uranus2.jpg/100px-Uranus2.jpg" hidden="1">
          <a:extLst>
            <a:ext uri="{FF2B5EF4-FFF2-40B4-BE49-F238E27FC236}">
              <a16:creationId xmlns:a16="http://schemas.microsoft.com/office/drawing/2014/main" id="{EDB87D99-52A9-A443-A27E-91A9B67173C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9565600" y="10248900"/>
          <a:ext cx="730187" cy="588682"/>
        </a:xfrm>
        <a:prstGeom prst="rect">
          <a:avLst/>
        </a:prstGeom>
        <a:noFill/>
      </xdr:spPr>
    </xdr:pic>
    <xdr:clientData/>
  </xdr:oneCellAnchor>
  <xdr:oneCellAnchor>
    <xdr:from>
      <xdr:col>29</xdr:col>
      <xdr:colOff>28575</xdr:colOff>
      <xdr:row>87</xdr:row>
      <xdr:rowOff>0</xdr:rowOff>
    </xdr:from>
    <xdr:ext cx="710940" cy="550581"/>
    <xdr:pic macro="[0]!InfoNeptune">
      <xdr:nvPicPr>
        <xdr:cNvPr id="108" name="Picture 22" descr="http://upload.wikimedia.org/wikipedia/commons/thumb/0/06/Neptune.jpg/100px-Neptune.jpg" hidden="1">
          <a:extLst>
            <a:ext uri="{FF2B5EF4-FFF2-40B4-BE49-F238E27FC236}">
              <a16:creationId xmlns:a16="http://schemas.microsoft.com/office/drawing/2014/main" id="{99EC0F77-72F4-1144-848F-5DE778923D3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9594175" y="10248900"/>
          <a:ext cx="710940" cy="550581"/>
        </a:xfrm>
        <a:prstGeom prst="rect">
          <a:avLst/>
        </a:prstGeom>
        <a:noFill/>
      </xdr:spPr>
    </xdr:pic>
    <xdr:clientData/>
  </xdr:oneCellAnchor>
  <xdr:oneCellAnchor>
    <xdr:from>
      <xdr:col>29</xdr:col>
      <xdr:colOff>9524</xdr:colOff>
      <xdr:row>95</xdr:row>
      <xdr:rowOff>0</xdr:rowOff>
    </xdr:from>
    <xdr:ext cx="638175" cy="579157"/>
    <xdr:pic macro="[0]!InfoPluto">
      <xdr:nvPicPr>
        <xdr:cNvPr id="109" name="Picture 23" descr="http://upload.wikimedia.org/wikipedia/en/thumb/9/90/Pluto2.jpg/100px-Pluto2.jpg" hidden="1">
          <a:extLst>
            <a:ext uri="{FF2B5EF4-FFF2-40B4-BE49-F238E27FC236}">
              <a16:creationId xmlns:a16="http://schemas.microsoft.com/office/drawing/2014/main" id="{00C4C1A8-D558-8E4C-B004-6419ECC3AEE7}"/>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9575124" y="11798300"/>
          <a:ext cx="638175" cy="579157"/>
        </a:xfrm>
        <a:prstGeom prst="rect">
          <a:avLst/>
        </a:prstGeom>
        <a:noFill/>
      </xdr:spPr>
    </xdr:pic>
    <xdr:clientData/>
  </xdr:oneCellAnchor>
  <xdr:oneCellAnchor>
    <xdr:from>
      <xdr:col>30</xdr:col>
      <xdr:colOff>0</xdr:colOff>
      <xdr:row>87</xdr:row>
      <xdr:rowOff>0</xdr:rowOff>
    </xdr:from>
    <xdr:ext cx="730187" cy="588682"/>
    <xdr:pic macro="[0]!InfoUranus">
      <xdr:nvPicPr>
        <xdr:cNvPr id="110" name="Picture 21" descr="http://upload.wikimedia.org/wikipedia/commons/thumb/3/3d/Uranus2.jpg/100px-Uranus2.jpg" hidden="1">
          <a:extLst>
            <a:ext uri="{FF2B5EF4-FFF2-40B4-BE49-F238E27FC236}">
              <a16:creationId xmlns:a16="http://schemas.microsoft.com/office/drawing/2014/main" id="{ADA15608-6216-874D-ABF1-57D9F9217B6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0581600" y="10248900"/>
          <a:ext cx="730187" cy="588682"/>
        </a:xfrm>
        <a:prstGeom prst="rect">
          <a:avLst/>
        </a:prstGeom>
        <a:noFill/>
      </xdr:spPr>
    </xdr:pic>
    <xdr:clientData/>
  </xdr:oneCellAnchor>
  <xdr:oneCellAnchor>
    <xdr:from>
      <xdr:col>30</xdr:col>
      <xdr:colOff>28575</xdr:colOff>
      <xdr:row>87</xdr:row>
      <xdr:rowOff>0</xdr:rowOff>
    </xdr:from>
    <xdr:ext cx="710940" cy="550581"/>
    <xdr:pic macro="[0]!InfoNeptune">
      <xdr:nvPicPr>
        <xdr:cNvPr id="111" name="Picture 22" descr="http://upload.wikimedia.org/wikipedia/commons/thumb/0/06/Neptune.jpg/100px-Neptune.jpg" hidden="1">
          <a:extLst>
            <a:ext uri="{FF2B5EF4-FFF2-40B4-BE49-F238E27FC236}">
              <a16:creationId xmlns:a16="http://schemas.microsoft.com/office/drawing/2014/main" id="{2FDA8279-8F94-C345-9432-F73D8CF01BF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0610175" y="10248900"/>
          <a:ext cx="710940" cy="550581"/>
        </a:xfrm>
        <a:prstGeom prst="rect">
          <a:avLst/>
        </a:prstGeom>
        <a:noFill/>
      </xdr:spPr>
    </xdr:pic>
    <xdr:clientData/>
  </xdr:oneCellAnchor>
  <xdr:oneCellAnchor>
    <xdr:from>
      <xdr:col>30</xdr:col>
      <xdr:colOff>9524</xdr:colOff>
      <xdr:row>95</xdr:row>
      <xdr:rowOff>0</xdr:rowOff>
    </xdr:from>
    <xdr:ext cx="638175" cy="579157"/>
    <xdr:pic macro="[0]!InfoPluto">
      <xdr:nvPicPr>
        <xdr:cNvPr id="112" name="Picture 23" descr="http://upload.wikimedia.org/wikipedia/en/thumb/9/90/Pluto2.jpg/100px-Pluto2.jpg" hidden="1">
          <a:extLst>
            <a:ext uri="{FF2B5EF4-FFF2-40B4-BE49-F238E27FC236}">
              <a16:creationId xmlns:a16="http://schemas.microsoft.com/office/drawing/2014/main" id="{36FEC9AE-FE8A-C64C-90A2-DD583A03C1B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0591124" y="11798300"/>
          <a:ext cx="638175" cy="579157"/>
        </a:xfrm>
        <a:prstGeom prst="rect">
          <a:avLst/>
        </a:prstGeom>
        <a:noFill/>
      </xdr:spPr>
    </xdr:pic>
    <xdr:clientData/>
  </xdr:oneCellAnchor>
  <xdr:oneCellAnchor>
    <xdr:from>
      <xdr:col>31</xdr:col>
      <xdr:colOff>0</xdr:colOff>
      <xdr:row>87</xdr:row>
      <xdr:rowOff>0</xdr:rowOff>
    </xdr:from>
    <xdr:ext cx="730187" cy="588682"/>
    <xdr:pic macro="[0]!InfoUranus">
      <xdr:nvPicPr>
        <xdr:cNvPr id="113" name="Picture 21" descr="http://upload.wikimedia.org/wikipedia/commons/thumb/3/3d/Uranus2.jpg/100px-Uranus2.jpg" hidden="1">
          <a:extLst>
            <a:ext uri="{FF2B5EF4-FFF2-40B4-BE49-F238E27FC236}">
              <a16:creationId xmlns:a16="http://schemas.microsoft.com/office/drawing/2014/main" id="{BF7D66A8-75C2-5B40-8D56-98CF4956D2E4}"/>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1597600" y="10248900"/>
          <a:ext cx="730187" cy="588682"/>
        </a:xfrm>
        <a:prstGeom prst="rect">
          <a:avLst/>
        </a:prstGeom>
        <a:noFill/>
      </xdr:spPr>
    </xdr:pic>
    <xdr:clientData/>
  </xdr:oneCellAnchor>
  <xdr:oneCellAnchor>
    <xdr:from>
      <xdr:col>31</xdr:col>
      <xdr:colOff>28575</xdr:colOff>
      <xdr:row>87</xdr:row>
      <xdr:rowOff>0</xdr:rowOff>
    </xdr:from>
    <xdr:ext cx="710940" cy="550581"/>
    <xdr:pic macro="[0]!InfoNeptune">
      <xdr:nvPicPr>
        <xdr:cNvPr id="114" name="Picture 22" descr="http://upload.wikimedia.org/wikipedia/commons/thumb/0/06/Neptune.jpg/100px-Neptune.jpg" hidden="1">
          <a:extLst>
            <a:ext uri="{FF2B5EF4-FFF2-40B4-BE49-F238E27FC236}">
              <a16:creationId xmlns:a16="http://schemas.microsoft.com/office/drawing/2014/main" id="{9E9C9A58-EE9D-614D-B3D2-6D3A40D3837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1626175" y="10248900"/>
          <a:ext cx="710940" cy="550581"/>
        </a:xfrm>
        <a:prstGeom prst="rect">
          <a:avLst/>
        </a:prstGeom>
        <a:noFill/>
      </xdr:spPr>
    </xdr:pic>
    <xdr:clientData/>
  </xdr:oneCellAnchor>
  <xdr:oneCellAnchor>
    <xdr:from>
      <xdr:col>31</xdr:col>
      <xdr:colOff>9524</xdr:colOff>
      <xdr:row>95</xdr:row>
      <xdr:rowOff>0</xdr:rowOff>
    </xdr:from>
    <xdr:ext cx="638175" cy="579157"/>
    <xdr:pic macro="[0]!InfoPluto">
      <xdr:nvPicPr>
        <xdr:cNvPr id="115" name="Picture 23" descr="http://upload.wikimedia.org/wikipedia/en/thumb/9/90/Pluto2.jpg/100px-Pluto2.jpg" hidden="1">
          <a:extLst>
            <a:ext uri="{FF2B5EF4-FFF2-40B4-BE49-F238E27FC236}">
              <a16:creationId xmlns:a16="http://schemas.microsoft.com/office/drawing/2014/main" id="{FAC29049-3EA9-8F44-878C-C81D34D94667}"/>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1607124" y="11798300"/>
          <a:ext cx="638175" cy="579157"/>
        </a:xfrm>
        <a:prstGeom prst="rect">
          <a:avLst/>
        </a:prstGeom>
        <a:noFill/>
      </xdr:spPr>
    </xdr:pic>
    <xdr:clientData/>
  </xdr:oneCellAnchor>
  <xdr:oneCellAnchor>
    <xdr:from>
      <xdr:col>32</xdr:col>
      <xdr:colOff>0</xdr:colOff>
      <xdr:row>87</xdr:row>
      <xdr:rowOff>0</xdr:rowOff>
    </xdr:from>
    <xdr:ext cx="730187" cy="588682"/>
    <xdr:pic macro="[0]!InfoUranus">
      <xdr:nvPicPr>
        <xdr:cNvPr id="116" name="Picture 21" descr="http://upload.wikimedia.org/wikipedia/commons/thumb/3/3d/Uranus2.jpg/100px-Uranus2.jpg" hidden="1">
          <a:extLst>
            <a:ext uri="{FF2B5EF4-FFF2-40B4-BE49-F238E27FC236}">
              <a16:creationId xmlns:a16="http://schemas.microsoft.com/office/drawing/2014/main" id="{180BB39D-500F-484B-B887-0CDD3169D999}"/>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0248900"/>
          <a:ext cx="730187" cy="588682"/>
        </a:xfrm>
        <a:prstGeom prst="rect">
          <a:avLst/>
        </a:prstGeom>
        <a:noFill/>
      </xdr:spPr>
    </xdr:pic>
    <xdr:clientData/>
  </xdr:oneCellAnchor>
  <xdr:oneCellAnchor>
    <xdr:from>
      <xdr:col>32</xdr:col>
      <xdr:colOff>28575</xdr:colOff>
      <xdr:row>87</xdr:row>
      <xdr:rowOff>0</xdr:rowOff>
    </xdr:from>
    <xdr:ext cx="710940" cy="550581"/>
    <xdr:pic macro="[0]!InfoNeptune">
      <xdr:nvPicPr>
        <xdr:cNvPr id="117" name="Picture 22" descr="http://upload.wikimedia.org/wikipedia/commons/thumb/0/06/Neptune.jpg/100px-Neptune.jpg" hidden="1">
          <a:extLst>
            <a:ext uri="{FF2B5EF4-FFF2-40B4-BE49-F238E27FC236}">
              <a16:creationId xmlns:a16="http://schemas.microsoft.com/office/drawing/2014/main" id="{FF95943A-B283-2C4C-BC7C-0130386C019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0248900"/>
          <a:ext cx="710940" cy="550581"/>
        </a:xfrm>
        <a:prstGeom prst="rect">
          <a:avLst/>
        </a:prstGeom>
        <a:noFill/>
      </xdr:spPr>
    </xdr:pic>
    <xdr:clientData/>
  </xdr:oneCellAnchor>
  <xdr:oneCellAnchor>
    <xdr:from>
      <xdr:col>32</xdr:col>
      <xdr:colOff>9524</xdr:colOff>
      <xdr:row>95</xdr:row>
      <xdr:rowOff>0</xdr:rowOff>
    </xdr:from>
    <xdr:ext cx="638175" cy="579157"/>
    <xdr:pic macro="[0]!InfoPluto">
      <xdr:nvPicPr>
        <xdr:cNvPr id="118" name="Picture 23" descr="http://upload.wikimedia.org/wikipedia/en/thumb/9/90/Pluto2.jpg/100px-Pluto2.jpg" hidden="1">
          <a:extLst>
            <a:ext uri="{FF2B5EF4-FFF2-40B4-BE49-F238E27FC236}">
              <a16:creationId xmlns:a16="http://schemas.microsoft.com/office/drawing/2014/main" id="{D41F08ED-61E1-EF4A-8CC3-DA5FE220AFB4}"/>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1798300"/>
          <a:ext cx="638175" cy="579157"/>
        </a:xfrm>
        <a:prstGeom prst="rect">
          <a:avLst/>
        </a:prstGeom>
        <a:noFill/>
      </xdr:spPr>
    </xdr:pic>
    <xdr:clientData/>
  </xdr:oneCellAnchor>
  <xdr:twoCellAnchor>
    <xdr:from>
      <xdr:col>0</xdr:col>
      <xdr:colOff>1098550</xdr:colOff>
      <xdr:row>11</xdr:row>
      <xdr:rowOff>50800</xdr:rowOff>
    </xdr:from>
    <xdr:to>
      <xdr:col>17</xdr:col>
      <xdr:colOff>1003300</xdr:colOff>
      <xdr:row>55</xdr:row>
      <xdr:rowOff>88900</xdr:rowOff>
    </xdr:to>
    <xdr:graphicFrame macro="">
      <xdr:nvGraphicFramePr>
        <xdr:cNvPr id="119" name="Chart 118">
          <a:extLst>
            <a:ext uri="{FF2B5EF4-FFF2-40B4-BE49-F238E27FC236}">
              <a16:creationId xmlns:a16="http://schemas.microsoft.com/office/drawing/2014/main" id="{93B12003-C41A-764F-83D1-D821A706F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33</xdr:col>
      <xdr:colOff>0</xdr:colOff>
      <xdr:row>87</xdr:row>
      <xdr:rowOff>0</xdr:rowOff>
    </xdr:from>
    <xdr:ext cx="730187" cy="588682"/>
    <xdr:pic macro="[0]!InfoUranus">
      <xdr:nvPicPr>
        <xdr:cNvPr id="120" name="Picture 21" descr="http://upload.wikimedia.org/wikipedia/commons/thumb/3/3d/Uranus2.jpg/100px-Uranus2.jpg" hidden="1">
          <a:extLst>
            <a:ext uri="{FF2B5EF4-FFF2-40B4-BE49-F238E27FC236}">
              <a16:creationId xmlns:a16="http://schemas.microsoft.com/office/drawing/2014/main" id="{1C4C4D3B-84C0-1749-9B38-28DA12E8867D}"/>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33</xdr:col>
      <xdr:colOff>28575</xdr:colOff>
      <xdr:row>87</xdr:row>
      <xdr:rowOff>0</xdr:rowOff>
    </xdr:from>
    <xdr:ext cx="710940" cy="550581"/>
    <xdr:pic macro="[0]!InfoNeptune">
      <xdr:nvPicPr>
        <xdr:cNvPr id="121" name="Picture 22" descr="http://upload.wikimedia.org/wikipedia/commons/thumb/0/06/Neptune.jpg/100px-Neptune.jpg" hidden="1">
          <a:extLst>
            <a:ext uri="{FF2B5EF4-FFF2-40B4-BE49-F238E27FC236}">
              <a16:creationId xmlns:a16="http://schemas.microsoft.com/office/drawing/2014/main" id="{35229C4B-6A5E-7F4D-9EE0-13DFF1176AA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33</xdr:col>
      <xdr:colOff>9524</xdr:colOff>
      <xdr:row>95</xdr:row>
      <xdr:rowOff>0</xdr:rowOff>
    </xdr:from>
    <xdr:ext cx="638175" cy="579157"/>
    <xdr:pic macro="[0]!InfoPluto">
      <xdr:nvPicPr>
        <xdr:cNvPr id="122" name="Picture 23" descr="http://upload.wikimedia.org/wikipedia/en/thumb/9/90/Pluto2.jpg/100px-Pluto2.jpg" hidden="1">
          <a:extLst>
            <a:ext uri="{FF2B5EF4-FFF2-40B4-BE49-F238E27FC236}">
              <a16:creationId xmlns:a16="http://schemas.microsoft.com/office/drawing/2014/main" id="{C4444736-0FF5-3244-BF90-676843B96ED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34</xdr:col>
      <xdr:colOff>0</xdr:colOff>
      <xdr:row>87</xdr:row>
      <xdr:rowOff>0</xdr:rowOff>
    </xdr:from>
    <xdr:ext cx="730187" cy="588682"/>
    <xdr:pic macro="[0]!InfoUranus">
      <xdr:nvPicPr>
        <xdr:cNvPr id="123" name="Picture 21" descr="http://upload.wikimedia.org/wikipedia/commons/thumb/3/3d/Uranus2.jpg/100px-Uranus2.jpg" hidden="1">
          <a:extLst>
            <a:ext uri="{FF2B5EF4-FFF2-40B4-BE49-F238E27FC236}">
              <a16:creationId xmlns:a16="http://schemas.microsoft.com/office/drawing/2014/main" id="{0EA914D9-4B6B-A941-ADEC-3EE7B0337829}"/>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34</xdr:col>
      <xdr:colOff>28575</xdr:colOff>
      <xdr:row>87</xdr:row>
      <xdr:rowOff>0</xdr:rowOff>
    </xdr:from>
    <xdr:ext cx="710940" cy="550581"/>
    <xdr:pic macro="[0]!InfoNeptune">
      <xdr:nvPicPr>
        <xdr:cNvPr id="124" name="Picture 22" descr="http://upload.wikimedia.org/wikipedia/commons/thumb/0/06/Neptune.jpg/100px-Neptune.jpg" hidden="1">
          <a:extLst>
            <a:ext uri="{FF2B5EF4-FFF2-40B4-BE49-F238E27FC236}">
              <a16:creationId xmlns:a16="http://schemas.microsoft.com/office/drawing/2014/main" id="{C4ED8588-3A0E-8446-95AB-4064996A0A4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34</xdr:col>
      <xdr:colOff>9524</xdr:colOff>
      <xdr:row>95</xdr:row>
      <xdr:rowOff>0</xdr:rowOff>
    </xdr:from>
    <xdr:ext cx="638175" cy="579157"/>
    <xdr:pic macro="[0]!InfoPluto">
      <xdr:nvPicPr>
        <xdr:cNvPr id="125" name="Picture 23" descr="http://upload.wikimedia.org/wikipedia/en/thumb/9/90/Pluto2.jpg/100px-Pluto2.jpg" hidden="1">
          <a:extLst>
            <a:ext uri="{FF2B5EF4-FFF2-40B4-BE49-F238E27FC236}">
              <a16:creationId xmlns:a16="http://schemas.microsoft.com/office/drawing/2014/main" id="{4BC72851-7F92-9E43-AEE6-2BECE2D28F33}"/>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35</xdr:col>
      <xdr:colOff>0</xdr:colOff>
      <xdr:row>87</xdr:row>
      <xdr:rowOff>0</xdr:rowOff>
    </xdr:from>
    <xdr:ext cx="730187" cy="588682"/>
    <xdr:pic macro="[0]!InfoUranus">
      <xdr:nvPicPr>
        <xdr:cNvPr id="126" name="Picture 21" descr="http://upload.wikimedia.org/wikipedia/commons/thumb/3/3d/Uranus2.jpg/100px-Uranus2.jpg" hidden="1">
          <a:extLst>
            <a:ext uri="{FF2B5EF4-FFF2-40B4-BE49-F238E27FC236}">
              <a16:creationId xmlns:a16="http://schemas.microsoft.com/office/drawing/2014/main" id="{77A9B381-FFB0-4049-8B3A-C97FA0E3BBC7}"/>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35</xdr:col>
      <xdr:colOff>28575</xdr:colOff>
      <xdr:row>87</xdr:row>
      <xdr:rowOff>0</xdr:rowOff>
    </xdr:from>
    <xdr:ext cx="710940" cy="550581"/>
    <xdr:pic macro="[0]!InfoNeptune">
      <xdr:nvPicPr>
        <xdr:cNvPr id="127" name="Picture 22" descr="http://upload.wikimedia.org/wikipedia/commons/thumb/0/06/Neptune.jpg/100px-Neptune.jpg" hidden="1">
          <a:extLst>
            <a:ext uri="{FF2B5EF4-FFF2-40B4-BE49-F238E27FC236}">
              <a16:creationId xmlns:a16="http://schemas.microsoft.com/office/drawing/2014/main" id="{1EF7D08A-2746-F74D-96F7-0472084C8CF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35</xdr:col>
      <xdr:colOff>9524</xdr:colOff>
      <xdr:row>95</xdr:row>
      <xdr:rowOff>0</xdr:rowOff>
    </xdr:from>
    <xdr:ext cx="638175" cy="579157"/>
    <xdr:pic macro="[0]!InfoPluto">
      <xdr:nvPicPr>
        <xdr:cNvPr id="128" name="Picture 23" descr="http://upload.wikimedia.org/wikipedia/en/thumb/9/90/Pluto2.jpg/100px-Pluto2.jpg" hidden="1">
          <a:extLst>
            <a:ext uri="{FF2B5EF4-FFF2-40B4-BE49-F238E27FC236}">
              <a16:creationId xmlns:a16="http://schemas.microsoft.com/office/drawing/2014/main" id="{5708533B-82BA-5A41-9204-1E038ED69F4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36</xdr:col>
      <xdr:colOff>0</xdr:colOff>
      <xdr:row>87</xdr:row>
      <xdr:rowOff>0</xdr:rowOff>
    </xdr:from>
    <xdr:ext cx="730187" cy="588682"/>
    <xdr:pic macro="[0]!InfoUranus">
      <xdr:nvPicPr>
        <xdr:cNvPr id="129" name="Picture 21" descr="http://upload.wikimedia.org/wikipedia/commons/thumb/3/3d/Uranus2.jpg/100px-Uranus2.jpg" hidden="1">
          <a:extLst>
            <a:ext uri="{FF2B5EF4-FFF2-40B4-BE49-F238E27FC236}">
              <a16:creationId xmlns:a16="http://schemas.microsoft.com/office/drawing/2014/main" id="{F23A1FD5-6208-A745-9FE1-D15EBBCEE103}"/>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36</xdr:col>
      <xdr:colOff>28575</xdr:colOff>
      <xdr:row>87</xdr:row>
      <xdr:rowOff>0</xdr:rowOff>
    </xdr:from>
    <xdr:ext cx="710940" cy="550581"/>
    <xdr:pic macro="[0]!InfoNeptune">
      <xdr:nvPicPr>
        <xdr:cNvPr id="130" name="Picture 22" descr="http://upload.wikimedia.org/wikipedia/commons/thumb/0/06/Neptune.jpg/100px-Neptune.jpg" hidden="1">
          <a:extLst>
            <a:ext uri="{FF2B5EF4-FFF2-40B4-BE49-F238E27FC236}">
              <a16:creationId xmlns:a16="http://schemas.microsoft.com/office/drawing/2014/main" id="{F25A4FBC-CB48-D34E-B473-DB4E7A7984D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36</xdr:col>
      <xdr:colOff>9524</xdr:colOff>
      <xdr:row>95</xdr:row>
      <xdr:rowOff>0</xdr:rowOff>
    </xdr:from>
    <xdr:ext cx="638175" cy="579157"/>
    <xdr:pic macro="[0]!InfoPluto">
      <xdr:nvPicPr>
        <xdr:cNvPr id="131" name="Picture 23" descr="http://upload.wikimedia.org/wikipedia/en/thumb/9/90/Pluto2.jpg/100px-Pluto2.jpg" hidden="1">
          <a:extLst>
            <a:ext uri="{FF2B5EF4-FFF2-40B4-BE49-F238E27FC236}">
              <a16:creationId xmlns:a16="http://schemas.microsoft.com/office/drawing/2014/main" id="{EE88A397-855A-5648-9CE7-06485290BFFD}"/>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37</xdr:col>
      <xdr:colOff>0</xdr:colOff>
      <xdr:row>87</xdr:row>
      <xdr:rowOff>0</xdr:rowOff>
    </xdr:from>
    <xdr:ext cx="730187" cy="588682"/>
    <xdr:pic macro="[0]!InfoUranus">
      <xdr:nvPicPr>
        <xdr:cNvPr id="132" name="Picture 21" descr="http://upload.wikimedia.org/wikipedia/commons/thumb/3/3d/Uranus2.jpg/100px-Uranus2.jpg" hidden="1">
          <a:extLst>
            <a:ext uri="{FF2B5EF4-FFF2-40B4-BE49-F238E27FC236}">
              <a16:creationId xmlns:a16="http://schemas.microsoft.com/office/drawing/2014/main" id="{F1D36CCA-CC9C-6046-8725-833E37A6D75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37</xdr:col>
      <xdr:colOff>28575</xdr:colOff>
      <xdr:row>87</xdr:row>
      <xdr:rowOff>0</xdr:rowOff>
    </xdr:from>
    <xdr:ext cx="710940" cy="550581"/>
    <xdr:pic macro="[0]!InfoNeptune">
      <xdr:nvPicPr>
        <xdr:cNvPr id="133" name="Picture 22" descr="http://upload.wikimedia.org/wikipedia/commons/thumb/0/06/Neptune.jpg/100px-Neptune.jpg" hidden="1">
          <a:extLst>
            <a:ext uri="{FF2B5EF4-FFF2-40B4-BE49-F238E27FC236}">
              <a16:creationId xmlns:a16="http://schemas.microsoft.com/office/drawing/2014/main" id="{B4A04FE7-D662-294B-8C74-59F5BEB22AF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37</xdr:col>
      <xdr:colOff>9524</xdr:colOff>
      <xdr:row>95</xdr:row>
      <xdr:rowOff>0</xdr:rowOff>
    </xdr:from>
    <xdr:ext cx="638175" cy="579157"/>
    <xdr:pic macro="[0]!InfoPluto">
      <xdr:nvPicPr>
        <xdr:cNvPr id="134" name="Picture 23" descr="http://upload.wikimedia.org/wikipedia/en/thumb/9/90/Pluto2.jpg/100px-Pluto2.jpg" hidden="1">
          <a:extLst>
            <a:ext uri="{FF2B5EF4-FFF2-40B4-BE49-F238E27FC236}">
              <a16:creationId xmlns:a16="http://schemas.microsoft.com/office/drawing/2014/main" id="{08F86695-3D62-1E40-82C9-510DDB4EAC2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38</xdr:col>
      <xdr:colOff>0</xdr:colOff>
      <xdr:row>87</xdr:row>
      <xdr:rowOff>0</xdr:rowOff>
    </xdr:from>
    <xdr:ext cx="730187" cy="588682"/>
    <xdr:pic macro="[0]!InfoUranus">
      <xdr:nvPicPr>
        <xdr:cNvPr id="135" name="Picture 21" descr="http://upload.wikimedia.org/wikipedia/commons/thumb/3/3d/Uranus2.jpg/100px-Uranus2.jpg" hidden="1">
          <a:extLst>
            <a:ext uri="{FF2B5EF4-FFF2-40B4-BE49-F238E27FC236}">
              <a16:creationId xmlns:a16="http://schemas.microsoft.com/office/drawing/2014/main" id="{F71F80D0-EFD4-6446-83B2-DE75AB67B98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38</xdr:col>
      <xdr:colOff>28575</xdr:colOff>
      <xdr:row>87</xdr:row>
      <xdr:rowOff>0</xdr:rowOff>
    </xdr:from>
    <xdr:ext cx="710940" cy="550581"/>
    <xdr:pic macro="[0]!InfoNeptune">
      <xdr:nvPicPr>
        <xdr:cNvPr id="136" name="Picture 22" descr="http://upload.wikimedia.org/wikipedia/commons/thumb/0/06/Neptune.jpg/100px-Neptune.jpg" hidden="1">
          <a:extLst>
            <a:ext uri="{FF2B5EF4-FFF2-40B4-BE49-F238E27FC236}">
              <a16:creationId xmlns:a16="http://schemas.microsoft.com/office/drawing/2014/main" id="{5F62FFB8-79F5-A84A-9132-8BEB2C3CE28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38</xdr:col>
      <xdr:colOff>9524</xdr:colOff>
      <xdr:row>95</xdr:row>
      <xdr:rowOff>0</xdr:rowOff>
    </xdr:from>
    <xdr:ext cx="638175" cy="579157"/>
    <xdr:pic macro="[0]!InfoPluto">
      <xdr:nvPicPr>
        <xdr:cNvPr id="137" name="Picture 23" descr="http://upload.wikimedia.org/wikipedia/en/thumb/9/90/Pluto2.jpg/100px-Pluto2.jpg" hidden="1">
          <a:extLst>
            <a:ext uri="{FF2B5EF4-FFF2-40B4-BE49-F238E27FC236}">
              <a16:creationId xmlns:a16="http://schemas.microsoft.com/office/drawing/2014/main" id="{D3892EBD-57EA-9F45-829B-DB1CD74AB33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39</xdr:col>
      <xdr:colOff>0</xdr:colOff>
      <xdr:row>87</xdr:row>
      <xdr:rowOff>0</xdr:rowOff>
    </xdr:from>
    <xdr:ext cx="730187" cy="588682"/>
    <xdr:pic macro="[0]!InfoUranus">
      <xdr:nvPicPr>
        <xdr:cNvPr id="138" name="Picture 21" descr="http://upload.wikimedia.org/wikipedia/commons/thumb/3/3d/Uranus2.jpg/100px-Uranus2.jpg" hidden="1">
          <a:extLst>
            <a:ext uri="{FF2B5EF4-FFF2-40B4-BE49-F238E27FC236}">
              <a16:creationId xmlns:a16="http://schemas.microsoft.com/office/drawing/2014/main" id="{9452746D-1568-9C48-976D-E786863ADCA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39</xdr:col>
      <xdr:colOff>28575</xdr:colOff>
      <xdr:row>87</xdr:row>
      <xdr:rowOff>0</xdr:rowOff>
    </xdr:from>
    <xdr:ext cx="710940" cy="550581"/>
    <xdr:pic macro="[0]!InfoNeptune">
      <xdr:nvPicPr>
        <xdr:cNvPr id="139" name="Picture 22" descr="http://upload.wikimedia.org/wikipedia/commons/thumb/0/06/Neptune.jpg/100px-Neptune.jpg" hidden="1">
          <a:extLst>
            <a:ext uri="{FF2B5EF4-FFF2-40B4-BE49-F238E27FC236}">
              <a16:creationId xmlns:a16="http://schemas.microsoft.com/office/drawing/2014/main" id="{36A84EC0-FA5C-4447-A7B8-8A7E19DE0E6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39</xdr:col>
      <xdr:colOff>9524</xdr:colOff>
      <xdr:row>95</xdr:row>
      <xdr:rowOff>0</xdr:rowOff>
    </xdr:from>
    <xdr:ext cx="638175" cy="579157"/>
    <xdr:pic macro="[0]!InfoPluto">
      <xdr:nvPicPr>
        <xdr:cNvPr id="140" name="Picture 23" descr="http://upload.wikimedia.org/wikipedia/en/thumb/9/90/Pluto2.jpg/100px-Pluto2.jpg" hidden="1">
          <a:extLst>
            <a:ext uri="{FF2B5EF4-FFF2-40B4-BE49-F238E27FC236}">
              <a16:creationId xmlns:a16="http://schemas.microsoft.com/office/drawing/2014/main" id="{B5457F04-5ABC-3444-96C1-83D424AA3383}"/>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40</xdr:col>
      <xdr:colOff>0</xdr:colOff>
      <xdr:row>87</xdr:row>
      <xdr:rowOff>0</xdr:rowOff>
    </xdr:from>
    <xdr:ext cx="730187" cy="588682"/>
    <xdr:pic macro="[0]!InfoUranus">
      <xdr:nvPicPr>
        <xdr:cNvPr id="141" name="Picture 21" descr="http://upload.wikimedia.org/wikipedia/commons/thumb/3/3d/Uranus2.jpg/100px-Uranus2.jpg" hidden="1">
          <a:extLst>
            <a:ext uri="{FF2B5EF4-FFF2-40B4-BE49-F238E27FC236}">
              <a16:creationId xmlns:a16="http://schemas.microsoft.com/office/drawing/2014/main" id="{3A5B8E04-0DEA-D44F-A1DC-B838F8F0C88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40</xdr:col>
      <xdr:colOff>28575</xdr:colOff>
      <xdr:row>87</xdr:row>
      <xdr:rowOff>0</xdr:rowOff>
    </xdr:from>
    <xdr:ext cx="710940" cy="550581"/>
    <xdr:pic macro="[0]!InfoNeptune">
      <xdr:nvPicPr>
        <xdr:cNvPr id="142" name="Picture 22" descr="http://upload.wikimedia.org/wikipedia/commons/thumb/0/06/Neptune.jpg/100px-Neptune.jpg" hidden="1">
          <a:extLst>
            <a:ext uri="{FF2B5EF4-FFF2-40B4-BE49-F238E27FC236}">
              <a16:creationId xmlns:a16="http://schemas.microsoft.com/office/drawing/2014/main" id="{F7295D98-A7B6-2C48-9250-716EDA6F3A9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40</xdr:col>
      <xdr:colOff>9524</xdr:colOff>
      <xdr:row>95</xdr:row>
      <xdr:rowOff>0</xdr:rowOff>
    </xdr:from>
    <xdr:ext cx="638175" cy="579157"/>
    <xdr:pic macro="[0]!InfoPluto">
      <xdr:nvPicPr>
        <xdr:cNvPr id="143" name="Picture 23" descr="http://upload.wikimedia.org/wikipedia/en/thumb/9/90/Pluto2.jpg/100px-Pluto2.jpg" hidden="1">
          <a:extLst>
            <a:ext uri="{FF2B5EF4-FFF2-40B4-BE49-F238E27FC236}">
              <a16:creationId xmlns:a16="http://schemas.microsoft.com/office/drawing/2014/main" id="{69F0B134-297F-954B-8E11-B7B2476A6B7D}"/>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41</xdr:col>
      <xdr:colOff>0</xdr:colOff>
      <xdr:row>87</xdr:row>
      <xdr:rowOff>0</xdr:rowOff>
    </xdr:from>
    <xdr:ext cx="730187" cy="588682"/>
    <xdr:pic macro="[0]!InfoUranus">
      <xdr:nvPicPr>
        <xdr:cNvPr id="144" name="Picture 21" descr="http://upload.wikimedia.org/wikipedia/commons/thumb/3/3d/Uranus2.jpg/100px-Uranus2.jpg" hidden="1">
          <a:extLst>
            <a:ext uri="{FF2B5EF4-FFF2-40B4-BE49-F238E27FC236}">
              <a16:creationId xmlns:a16="http://schemas.microsoft.com/office/drawing/2014/main" id="{6B5D9527-EF13-084D-AFCC-26DA6E11A48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41</xdr:col>
      <xdr:colOff>28575</xdr:colOff>
      <xdr:row>87</xdr:row>
      <xdr:rowOff>0</xdr:rowOff>
    </xdr:from>
    <xdr:ext cx="710940" cy="550581"/>
    <xdr:pic macro="[0]!InfoNeptune">
      <xdr:nvPicPr>
        <xdr:cNvPr id="145" name="Picture 22" descr="http://upload.wikimedia.org/wikipedia/commons/thumb/0/06/Neptune.jpg/100px-Neptune.jpg" hidden="1">
          <a:extLst>
            <a:ext uri="{FF2B5EF4-FFF2-40B4-BE49-F238E27FC236}">
              <a16:creationId xmlns:a16="http://schemas.microsoft.com/office/drawing/2014/main" id="{03B29CDC-0410-9F42-BF8D-662833590DE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41</xdr:col>
      <xdr:colOff>9524</xdr:colOff>
      <xdr:row>95</xdr:row>
      <xdr:rowOff>0</xdr:rowOff>
    </xdr:from>
    <xdr:ext cx="638175" cy="579157"/>
    <xdr:pic macro="[0]!InfoPluto">
      <xdr:nvPicPr>
        <xdr:cNvPr id="146" name="Picture 23" descr="http://upload.wikimedia.org/wikipedia/en/thumb/9/90/Pluto2.jpg/100px-Pluto2.jpg" hidden="1">
          <a:extLst>
            <a:ext uri="{FF2B5EF4-FFF2-40B4-BE49-F238E27FC236}">
              <a16:creationId xmlns:a16="http://schemas.microsoft.com/office/drawing/2014/main" id="{10AF1487-8B57-5C4A-A42B-60A5DC6EAFBB}"/>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42</xdr:col>
      <xdr:colOff>0</xdr:colOff>
      <xdr:row>87</xdr:row>
      <xdr:rowOff>0</xdr:rowOff>
    </xdr:from>
    <xdr:ext cx="730187" cy="588682"/>
    <xdr:pic macro="[0]!InfoUranus">
      <xdr:nvPicPr>
        <xdr:cNvPr id="147" name="Picture 21" descr="http://upload.wikimedia.org/wikipedia/commons/thumb/3/3d/Uranus2.jpg/100px-Uranus2.jpg" hidden="1">
          <a:extLst>
            <a:ext uri="{FF2B5EF4-FFF2-40B4-BE49-F238E27FC236}">
              <a16:creationId xmlns:a16="http://schemas.microsoft.com/office/drawing/2014/main" id="{3F40460A-E480-A249-8EEE-D60102FF694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42</xdr:col>
      <xdr:colOff>28575</xdr:colOff>
      <xdr:row>87</xdr:row>
      <xdr:rowOff>0</xdr:rowOff>
    </xdr:from>
    <xdr:ext cx="710940" cy="550581"/>
    <xdr:pic macro="[0]!InfoNeptune">
      <xdr:nvPicPr>
        <xdr:cNvPr id="148" name="Picture 22" descr="http://upload.wikimedia.org/wikipedia/commons/thumb/0/06/Neptune.jpg/100px-Neptune.jpg" hidden="1">
          <a:extLst>
            <a:ext uri="{FF2B5EF4-FFF2-40B4-BE49-F238E27FC236}">
              <a16:creationId xmlns:a16="http://schemas.microsoft.com/office/drawing/2014/main" id="{7825FDD6-23E3-2B4B-8AB7-0DAA680BB4C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42</xdr:col>
      <xdr:colOff>9524</xdr:colOff>
      <xdr:row>95</xdr:row>
      <xdr:rowOff>0</xdr:rowOff>
    </xdr:from>
    <xdr:ext cx="638175" cy="579157"/>
    <xdr:pic macro="[0]!InfoPluto">
      <xdr:nvPicPr>
        <xdr:cNvPr id="149" name="Picture 23" descr="http://upload.wikimedia.org/wikipedia/en/thumb/9/90/Pluto2.jpg/100px-Pluto2.jpg" hidden="1">
          <a:extLst>
            <a:ext uri="{FF2B5EF4-FFF2-40B4-BE49-F238E27FC236}">
              <a16:creationId xmlns:a16="http://schemas.microsoft.com/office/drawing/2014/main" id="{FAB8F953-3F55-7E43-9D37-E06400B950F3}"/>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43</xdr:col>
      <xdr:colOff>0</xdr:colOff>
      <xdr:row>87</xdr:row>
      <xdr:rowOff>0</xdr:rowOff>
    </xdr:from>
    <xdr:ext cx="730187" cy="588682"/>
    <xdr:pic macro="[0]!InfoUranus">
      <xdr:nvPicPr>
        <xdr:cNvPr id="150" name="Picture 21" descr="http://upload.wikimedia.org/wikipedia/commons/thumb/3/3d/Uranus2.jpg/100px-Uranus2.jpg" hidden="1">
          <a:extLst>
            <a:ext uri="{FF2B5EF4-FFF2-40B4-BE49-F238E27FC236}">
              <a16:creationId xmlns:a16="http://schemas.microsoft.com/office/drawing/2014/main" id="{9EDE9605-46CD-B946-AD7B-3E8F5CEED7F7}"/>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43</xdr:col>
      <xdr:colOff>28575</xdr:colOff>
      <xdr:row>87</xdr:row>
      <xdr:rowOff>0</xdr:rowOff>
    </xdr:from>
    <xdr:ext cx="710940" cy="550581"/>
    <xdr:pic macro="[0]!InfoNeptune">
      <xdr:nvPicPr>
        <xdr:cNvPr id="151" name="Picture 22" descr="http://upload.wikimedia.org/wikipedia/commons/thumb/0/06/Neptune.jpg/100px-Neptune.jpg" hidden="1">
          <a:extLst>
            <a:ext uri="{FF2B5EF4-FFF2-40B4-BE49-F238E27FC236}">
              <a16:creationId xmlns:a16="http://schemas.microsoft.com/office/drawing/2014/main" id="{8D4BDF7F-216E-2B4D-84A4-ACBC3B56A36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43</xdr:col>
      <xdr:colOff>9524</xdr:colOff>
      <xdr:row>95</xdr:row>
      <xdr:rowOff>0</xdr:rowOff>
    </xdr:from>
    <xdr:ext cx="638175" cy="579157"/>
    <xdr:pic macro="[0]!InfoPluto">
      <xdr:nvPicPr>
        <xdr:cNvPr id="152" name="Picture 23" descr="http://upload.wikimedia.org/wikipedia/en/thumb/9/90/Pluto2.jpg/100px-Pluto2.jpg" hidden="1">
          <a:extLst>
            <a:ext uri="{FF2B5EF4-FFF2-40B4-BE49-F238E27FC236}">
              <a16:creationId xmlns:a16="http://schemas.microsoft.com/office/drawing/2014/main" id="{ED6F50F7-44AB-7E40-A4DB-05E1EC9DB0B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44</xdr:col>
      <xdr:colOff>0</xdr:colOff>
      <xdr:row>87</xdr:row>
      <xdr:rowOff>0</xdr:rowOff>
    </xdr:from>
    <xdr:ext cx="730187" cy="588682"/>
    <xdr:pic macro="[0]!InfoUranus">
      <xdr:nvPicPr>
        <xdr:cNvPr id="153" name="Picture 21" descr="http://upload.wikimedia.org/wikipedia/commons/thumb/3/3d/Uranus2.jpg/100px-Uranus2.jpg" hidden="1">
          <a:extLst>
            <a:ext uri="{FF2B5EF4-FFF2-40B4-BE49-F238E27FC236}">
              <a16:creationId xmlns:a16="http://schemas.microsoft.com/office/drawing/2014/main" id="{E7869656-2009-0440-B956-AA3E7A9FA9D4}"/>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44</xdr:col>
      <xdr:colOff>28575</xdr:colOff>
      <xdr:row>87</xdr:row>
      <xdr:rowOff>0</xdr:rowOff>
    </xdr:from>
    <xdr:ext cx="710940" cy="550581"/>
    <xdr:pic macro="[0]!InfoNeptune">
      <xdr:nvPicPr>
        <xdr:cNvPr id="154" name="Picture 22" descr="http://upload.wikimedia.org/wikipedia/commons/thumb/0/06/Neptune.jpg/100px-Neptune.jpg" hidden="1">
          <a:extLst>
            <a:ext uri="{FF2B5EF4-FFF2-40B4-BE49-F238E27FC236}">
              <a16:creationId xmlns:a16="http://schemas.microsoft.com/office/drawing/2014/main" id="{B04634CD-DC3C-DC43-9E04-660C6C3D9A4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44</xdr:col>
      <xdr:colOff>9524</xdr:colOff>
      <xdr:row>95</xdr:row>
      <xdr:rowOff>0</xdr:rowOff>
    </xdr:from>
    <xdr:ext cx="638175" cy="579157"/>
    <xdr:pic macro="[0]!InfoPluto">
      <xdr:nvPicPr>
        <xdr:cNvPr id="155" name="Picture 23" descr="http://upload.wikimedia.org/wikipedia/en/thumb/9/90/Pluto2.jpg/100px-Pluto2.jpg" hidden="1">
          <a:extLst>
            <a:ext uri="{FF2B5EF4-FFF2-40B4-BE49-F238E27FC236}">
              <a16:creationId xmlns:a16="http://schemas.microsoft.com/office/drawing/2014/main" id="{A883921F-C850-2141-9105-7035A5B55E97}"/>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45</xdr:col>
      <xdr:colOff>0</xdr:colOff>
      <xdr:row>87</xdr:row>
      <xdr:rowOff>0</xdr:rowOff>
    </xdr:from>
    <xdr:ext cx="730187" cy="588682"/>
    <xdr:pic macro="[0]!InfoUranus">
      <xdr:nvPicPr>
        <xdr:cNvPr id="156" name="Picture 21" descr="http://upload.wikimedia.org/wikipedia/commons/thumb/3/3d/Uranus2.jpg/100px-Uranus2.jpg" hidden="1">
          <a:extLst>
            <a:ext uri="{FF2B5EF4-FFF2-40B4-BE49-F238E27FC236}">
              <a16:creationId xmlns:a16="http://schemas.microsoft.com/office/drawing/2014/main" id="{CE51E349-3C56-4B43-9130-2FB7996E266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45</xdr:col>
      <xdr:colOff>28575</xdr:colOff>
      <xdr:row>87</xdr:row>
      <xdr:rowOff>0</xdr:rowOff>
    </xdr:from>
    <xdr:ext cx="710940" cy="550581"/>
    <xdr:pic macro="[0]!InfoNeptune">
      <xdr:nvPicPr>
        <xdr:cNvPr id="157" name="Picture 22" descr="http://upload.wikimedia.org/wikipedia/commons/thumb/0/06/Neptune.jpg/100px-Neptune.jpg" hidden="1">
          <a:extLst>
            <a:ext uri="{FF2B5EF4-FFF2-40B4-BE49-F238E27FC236}">
              <a16:creationId xmlns:a16="http://schemas.microsoft.com/office/drawing/2014/main" id="{874B35B9-8DF2-CA4A-A84B-EF53352BCC3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45</xdr:col>
      <xdr:colOff>9524</xdr:colOff>
      <xdr:row>95</xdr:row>
      <xdr:rowOff>0</xdr:rowOff>
    </xdr:from>
    <xdr:ext cx="638175" cy="579157"/>
    <xdr:pic macro="[0]!InfoPluto">
      <xdr:nvPicPr>
        <xdr:cNvPr id="158" name="Picture 23" descr="http://upload.wikimedia.org/wikipedia/en/thumb/9/90/Pluto2.jpg/100px-Pluto2.jpg" hidden="1">
          <a:extLst>
            <a:ext uri="{FF2B5EF4-FFF2-40B4-BE49-F238E27FC236}">
              <a16:creationId xmlns:a16="http://schemas.microsoft.com/office/drawing/2014/main" id="{FA1492F3-57F8-024C-AF7E-8CA55702F18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46</xdr:col>
      <xdr:colOff>0</xdr:colOff>
      <xdr:row>87</xdr:row>
      <xdr:rowOff>0</xdr:rowOff>
    </xdr:from>
    <xdr:ext cx="730187" cy="588682"/>
    <xdr:pic macro="[0]!InfoUranus">
      <xdr:nvPicPr>
        <xdr:cNvPr id="159" name="Picture 21" descr="http://upload.wikimedia.org/wikipedia/commons/thumb/3/3d/Uranus2.jpg/100px-Uranus2.jpg" hidden="1">
          <a:extLst>
            <a:ext uri="{FF2B5EF4-FFF2-40B4-BE49-F238E27FC236}">
              <a16:creationId xmlns:a16="http://schemas.microsoft.com/office/drawing/2014/main" id="{34E90402-138D-8343-8FB3-F7F40779C72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46</xdr:col>
      <xdr:colOff>28575</xdr:colOff>
      <xdr:row>87</xdr:row>
      <xdr:rowOff>0</xdr:rowOff>
    </xdr:from>
    <xdr:ext cx="710940" cy="550581"/>
    <xdr:pic macro="[0]!InfoNeptune">
      <xdr:nvPicPr>
        <xdr:cNvPr id="160" name="Picture 22" descr="http://upload.wikimedia.org/wikipedia/commons/thumb/0/06/Neptune.jpg/100px-Neptune.jpg" hidden="1">
          <a:extLst>
            <a:ext uri="{FF2B5EF4-FFF2-40B4-BE49-F238E27FC236}">
              <a16:creationId xmlns:a16="http://schemas.microsoft.com/office/drawing/2014/main" id="{BCCD1AA4-FC31-D742-90BB-A2189B52745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46</xdr:col>
      <xdr:colOff>9524</xdr:colOff>
      <xdr:row>95</xdr:row>
      <xdr:rowOff>0</xdr:rowOff>
    </xdr:from>
    <xdr:ext cx="638175" cy="579157"/>
    <xdr:pic macro="[0]!InfoPluto">
      <xdr:nvPicPr>
        <xdr:cNvPr id="161" name="Picture 23" descr="http://upload.wikimedia.org/wikipedia/en/thumb/9/90/Pluto2.jpg/100px-Pluto2.jpg" hidden="1">
          <a:extLst>
            <a:ext uri="{FF2B5EF4-FFF2-40B4-BE49-F238E27FC236}">
              <a16:creationId xmlns:a16="http://schemas.microsoft.com/office/drawing/2014/main" id="{0FF47E4F-00DD-3344-916E-F3CCE7E7B61B}"/>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47</xdr:col>
      <xdr:colOff>0</xdr:colOff>
      <xdr:row>87</xdr:row>
      <xdr:rowOff>0</xdr:rowOff>
    </xdr:from>
    <xdr:ext cx="730187" cy="588682"/>
    <xdr:pic macro="[0]!InfoUranus">
      <xdr:nvPicPr>
        <xdr:cNvPr id="162" name="Picture 21" descr="http://upload.wikimedia.org/wikipedia/commons/thumb/3/3d/Uranus2.jpg/100px-Uranus2.jpg" hidden="1">
          <a:extLst>
            <a:ext uri="{FF2B5EF4-FFF2-40B4-BE49-F238E27FC236}">
              <a16:creationId xmlns:a16="http://schemas.microsoft.com/office/drawing/2014/main" id="{632F4F23-0B42-8141-AFAE-F3D88DDD820D}"/>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47</xdr:col>
      <xdr:colOff>28575</xdr:colOff>
      <xdr:row>87</xdr:row>
      <xdr:rowOff>0</xdr:rowOff>
    </xdr:from>
    <xdr:ext cx="710940" cy="550581"/>
    <xdr:pic macro="[0]!InfoNeptune">
      <xdr:nvPicPr>
        <xdr:cNvPr id="163" name="Picture 22" descr="http://upload.wikimedia.org/wikipedia/commons/thumb/0/06/Neptune.jpg/100px-Neptune.jpg" hidden="1">
          <a:extLst>
            <a:ext uri="{FF2B5EF4-FFF2-40B4-BE49-F238E27FC236}">
              <a16:creationId xmlns:a16="http://schemas.microsoft.com/office/drawing/2014/main" id="{C69273F6-B88C-FD4E-A1B4-C7401EFC36E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47</xdr:col>
      <xdr:colOff>9524</xdr:colOff>
      <xdr:row>95</xdr:row>
      <xdr:rowOff>0</xdr:rowOff>
    </xdr:from>
    <xdr:ext cx="638175" cy="579157"/>
    <xdr:pic macro="[0]!InfoPluto">
      <xdr:nvPicPr>
        <xdr:cNvPr id="164" name="Picture 23" descr="http://upload.wikimedia.org/wikipedia/en/thumb/9/90/Pluto2.jpg/100px-Pluto2.jpg" hidden="1">
          <a:extLst>
            <a:ext uri="{FF2B5EF4-FFF2-40B4-BE49-F238E27FC236}">
              <a16:creationId xmlns:a16="http://schemas.microsoft.com/office/drawing/2014/main" id="{82B5D01E-A552-184C-BFB0-308EE537BA4D}"/>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48</xdr:col>
      <xdr:colOff>0</xdr:colOff>
      <xdr:row>87</xdr:row>
      <xdr:rowOff>0</xdr:rowOff>
    </xdr:from>
    <xdr:ext cx="730187" cy="588682"/>
    <xdr:pic macro="[0]!InfoUranus">
      <xdr:nvPicPr>
        <xdr:cNvPr id="165" name="Picture 21" descr="http://upload.wikimedia.org/wikipedia/commons/thumb/3/3d/Uranus2.jpg/100px-Uranus2.jpg" hidden="1">
          <a:extLst>
            <a:ext uri="{FF2B5EF4-FFF2-40B4-BE49-F238E27FC236}">
              <a16:creationId xmlns:a16="http://schemas.microsoft.com/office/drawing/2014/main" id="{F0EFE181-62A7-1545-BEAD-89A27130FF7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48</xdr:col>
      <xdr:colOff>28575</xdr:colOff>
      <xdr:row>87</xdr:row>
      <xdr:rowOff>0</xdr:rowOff>
    </xdr:from>
    <xdr:ext cx="710940" cy="550581"/>
    <xdr:pic macro="[0]!InfoNeptune">
      <xdr:nvPicPr>
        <xdr:cNvPr id="166" name="Picture 22" descr="http://upload.wikimedia.org/wikipedia/commons/thumb/0/06/Neptune.jpg/100px-Neptune.jpg" hidden="1">
          <a:extLst>
            <a:ext uri="{FF2B5EF4-FFF2-40B4-BE49-F238E27FC236}">
              <a16:creationId xmlns:a16="http://schemas.microsoft.com/office/drawing/2014/main" id="{5A263901-DA73-AD40-8B9C-6B325E9F0E6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48</xdr:col>
      <xdr:colOff>9524</xdr:colOff>
      <xdr:row>95</xdr:row>
      <xdr:rowOff>0</xdr:rowOff>
    </xdr:from>
    <xdr:ext cx="638175" cy="579157"/>
    <xdr:pic macro="[0]!InfoPluto">
      <xdr:nvPicPr>
        <xdr:cNvPr id="167" name="Picture 23" descr="http://upload.wikimedia.org/wikipedia/en/thumb/9/90/Pluto2.jpg/100px-Pluto2.jpg" hidden="1">
          <a:extLst>
            <a:ext uri="{FF2B5EF4-FFF2-40B4-BE49-F238E27FC236}">
              <a16:creationId xmlns:a16="http://schemas.microsoft.com/office/drawing/2014/main" id="{ECD453E5-1069-0242-9181-327C862B56E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49</xdr:col>
      <xdr:colOff>0</xdr:colOff>
      <xdr:row>87</xdr:row>
      <xdr:rowOff>0</xdr:rowOff>
    </xdr:from>
    <xdr:ext cx="730187" cy="588682"/>
    <xdr:pic macro="[0]!InfoUranus">
      <xdr:nvPicPr>
        <xdr:cNvPr id="168" name="Picture 21" descr="http://upload.wikimedia.org/wikipedia/commons/thumb/3/3d/Uranus2.jpg/100px-Uranus2.jpg" hidden="1">
          <a:extLst>
            <a:ext uri="{FF2B5EF4-FFF2-40B4-BE49-F238E27FC236}">
              <a16:creationId xmlns:a16="http://schemas.microsoft.com/office/drawing/2014/main" id="{2A287972-A3E0-DE41-9994-3C52441D3697}"/>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49</xdr:col>
      <xdr:colOff>28575</xdr:colOff>
      <xdr:row>87</xdr:row>
      <xdr:rowOff>0</xdr:rowOff>
    </xdr:from>
    <xdr:ext cx="710940" cy="550581"/>
    <xdr:pic macro="[0]!InfoNeptune">
      <xdr:nvPicPr>
        <xdr:cNvPr id="169" name="Picture 22" descr="http://upload.wikimedia.org/wikipedia/commons/thumb/0/06/Neptune.jpg/100px-Neptune.jpg" hidden="1">
          <a:extLst>
            <a:ext uri="{FF2B5EF4-FFF2-40B4-BE49-F238E27FC236}">
              <a16:creationId xmlns:a16="http://schemas.microsoft.com/office/drawing/2014/main" id="{E6D4A272-6FA3-114B-B6B5-336B629CF8E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49</xdr:col>
      <xdr:colOff>9524</xdr:colOff>
      <xdr:row>95</xdr:row>
      <xdr:rowOff>0</xdr:rowOff>
    </xdr:from>
    <xdr:ext cx="638175" cy="579157"/>
    <xdr:pic macro="[0]!InfoPluto">
      <xdr:nvPicPr>
        <xdr:cNvPr id="170" name="Picture 23" descr="http://upload.wikimedia.org/wikipedia/en/thumb/9/90/Pluto2.jpg/100px-Pluto2.jpg" hidden="1">
          <a:extLst>
            <a:ext uri="{FF2B5EF4-FFF2-40B4-BE49-F238E27FC236}">
              <a16:creationId xmlns:a16="http://schemas.microsoft.com/office/drawing/2014/main" id="{6488EE1F-A8AB-8942-AFC0-A3516995DD1D}"/>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50</xdr:col>
      <xdr:colOff>0</xdr:colOff>
      <xdr:row>87</xdr:row>
      <xdr:rowOff>0</xdr:rowOff>
    </xdr:from>
    <xdr:ext cx="730187" cy="588682"/>
    <xdr:pic macro="[0]!InfoUranus">
      <xdr:nvPicPr>
        <xdr:cNvPr id="171" name="Picture 21" descr="http://upload.wikimedia.org/wikipedia/commons/thumb/3/3d/Uranus2.jpg/100px-Uranus2.jpg" hidden="1">
          <a:extLst>
            <a:ext uri="{FF2B5EF4-FFF2-40B4-BE49-F238E27FC236}">
              <a16:creationId xmlns:a16="http://schemas.microsoft.com/office/drawing/2014/main" id="{6B22AC04-72BE-D94B-A3FA-E7C5DC6F7899}"/>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50</xdr:col>
      <xdr:colOff>28575</xdr:colOff>
      <xdr:row>87</xdr:row>
      <xdr:rowOff>0</xdr:rowOff>
    </xdr:from>
    <xdr:ext cx="710940" cy="550581"/>
    <xdr:pic macro="[0]!InfoNeptune">
      <xdr:nvPicPr>
        <xdr:cNvPr id="172" name="Picture 22" descr="http://upload.wikimedia.org/wikipedia/commons/thumb/0/06/Neptune.jpg/100px-Neptune.jpg" hidden="1">
          <a:extLst>
            <a:ext uri="{FF2B5EF4-FFF2-40B4-BE49-F238E27FC236}">
              <a16:creationId xmlns:a16="http://schemas.microsoft.com/office/drawing/2014/main" id="{F1AB869F-14E1-F448-9998-6DBE07F228D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50</xdr:col>
      <xdr:colOff>9524</xdr:colOff>
      <xdr:row>95</xdr:row>
      <xdr:rowOff>0</xdr:rowOff>
    </xdr:from>
    <xdr:ext cx="638175" cy="579157"/>
    <xdr:pic macro="[0]!InfoPluto">
      <xdr:nvPicPr>
        <xdr:cNvPr id="173" name="Picture 23" descr="http://upload.wikimedia.org/wikipedia/en/thumb/9/90/Pluto2.jpg/100px-Pluto2.jpg" hidden="1">
          <a:extLst>
            <a:ext uri="{FF2B5EF4-FFF2-40B4-BE49-F238E27FC236}">
              <a16:creationId xmlns:a16="http://schemas.microsoft.com/office/drawing/2014/main" id="{07E2621F-A900-2946-B240-7D49BBA487EE}"/>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51</xdr:col>
      <xdr:colOff>0</xdr:colOff>
      <xdr:row>87</xdr:row>
      <xdr:rowOff>0</xdr:rowOff>
    </xdr:from>
    <xdr:ext cx="730187" cy="588682"/>
    <xdr:pic macro="[0]!InfoUranus">
      <xdr:nvPicPr>
        <xdr:cNvPr id="174" name="Picture 21" descr="http://upload.wikimedia.org/wikipedia/commons/thumb/3/3d/Uranus2.jpg/100px-Uranus2.jpg" hidden="1">
          <a:extLst>
            <a:ext uri="{FF2B5EF4-FFF2-40B4-BE49-F238E27FC236}">
              <a16:creationId xmlns:a16="http://schemas.microsoft.com/office/drawing/2014/main" id="{D0CD6AED-7EAE-FD45-844A-246469A69553}"/>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51</xdr:col>
      <xdr:colOff>28575</xdr:colOff>
      <xdr:row>87</xdr:row>
      <xdr:rowOff>0</xdr:rowOff>
    </xdr:from>
    <xdr:ext cx="710940" cy="550581"/>
    <xdr:pic macro="[0]!InfoNeptune">
      <xdr:nvPicPr>
        <xdr:cNvPr id="175" name="Picture 22" descr="http://upload.wikimedia.org/wikipedia/commons/thumb/0/06/Neptune.jpg/100px-Neptune.jpg" hidden="1">
          <a:extLst>
            <a:ext uri="{FF2B5EF4-FFF2-40B4-BE49-F238E27FC236}">
              <a16:creationId xmlns:a16="http://schemas.microsoft.com/office/drawing/2014/main" id="{4C9CA1A5-D3EC-EE43-94A1-4EF0283CFA3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51</xdr:col>
      <xdr:colOff>9524</xdr:colOff>
      <xdr:row>95</xdr:row>
      <xdr:rowOff>0</xdr:rowOff>
    </xdr:from>
    <xdr:ext cx="638175" cy="579157"/>
    <xdr:pic macro="[0]!InfoPluto">
      <xdr:nvPicPr>
        <xdr:cNvPr id="176" name="Picture 23" descr="http://upload.wikimedia.org/wikipedia/en/thumb/9/90/Pluto2.jpg/100px-Pluto2.jpg" hidden="1">
          <a:extLst>
            <a:ext uri="{FF2B5EF4-FFF2-40B4-BE49-F238E27FC236}">
              <a16:creationId xmlns:a16="http://schemas.microsoft.com/office/drawing/2014/main" id="{DCE08F4A-AE69-A44D-90BB-067E58278866}"/>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52</xdr:col>
      <xdr:colOff>0</xdr:colOff>
      <xdr:row>87</xdr:row>
      <xdr:rowOff>0</xdr:rowOff>
    </xdr:from>
    <xdr:ext cx="730187" cy="588682"/>
    <xdr:pic macro="[0]!InfoUranus">
      <xdr:nvPicPr>
        <xdr:cNvPr id="177" name="Picture 21" descr="http://upload.wikimedia.org/wikipedia/commons/thumb/3/3d/Uranus2.jpg/100px-Uranus2.jpg" hidden="1">
          <a:extLst>
            <a:ext uri="{FF2B5EF4-FFF2-40B4-BE49-F238E27FC236}">
              <a16:creationId xmlns:a16="http://schemas.microsoft.com/office/drawing/2014/main" id="{7BFC8378-E6FF-F345-B60B-D80723661EF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52</xdr:col>
      <xdr:colOff>28575</xdr:colOff>
      <xdr:row>87</xdr:row>
      <xdr:rowOff>0</xdr:rowOff>
    </xdr:from>
    <xdr:ext cx="710940" cy="550581"/>
    <xdr:pic macro="[0]!InfoNeptune">
      <xdr:nvPicPr>
        <xdr:cNvPr id="178" name="Picture 22" descr="http://upload.wikimedia.org/wikipedia/commons/thumb/0/06/Neptune.jpg/100px-Neptune.jpg" hidden="1">
          <a:extLst>
            <a:ext uri="{FF2B5EF4-FFF2-40B4-BE49-F238E27FC236}">
              <a16:creationId xmlns:a16="http://schemas.microsoft.com/office/drawing/2014/main" id="{BC1BEE97-E3C4-5348-97FE-35981A2763F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52</xdr:col>
      <xdr:colOff>9524</xdr:colOff>
      <xdr:row>95</xdr:row>
      <xdr:rowOff>0</xdr:rowOff>
    </xdr:from>
    <xdr:ext cx="638175" cy="579157"/>
    <xdr:pic macro="[0]!InfoPluto">
      <xdr:nvPicPr>
        <xdr:cNvPr id="179" name="Picture 23" descr="http://upload.wikimedia.org/wikipedia/en/thumb/9/90/Pluto2.jpg/100px-Pluto2.jpg" hidden="1">
          <a:extLst>
            <a:ext uri="{FF2B5EF4-FFF2-40B4-BE49-F238E27FC236}">
              <a16:creationId xmlns:a16="http://schemas.microsoft.com/office/drawing/2014/main" id="{EAD362A4-DB87-3F44-89D9-24E24A44BE4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53</xdr:col>
      <xdr:colOff>0</xdr:colOff>
      <xdr:row>87</xdr:row>
      <xdr:rowOff>0</xdr:rowOff>
    </xdr:from>
    <xdr:ext cx="730187" cy="588682"/>
    <xdr:pic macro="[0]!InfoUranus">
      <xdr:nvPicPr>
        <xdr:cNvPr id="180" name="Picture 21" descr="http://upload.wikimedia.org/wikipedia/commons/thumb/3/3d/Uranus2.jpg/100px-Uranus2.jpg" hidden="1">
          <a:extLst>
            <a:ext uri="{FF2B5EF4-FFF2-40B4-BE49-F238E27FC236}">
              <a16:creationId xmlns:a16="http://schemas.microsoft.com/office/drawing/2014/main" id="{72C8CA0E-6406-084E-B2EC-B96EF10EE117}"/>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53</xdr:col>
      <xdr:colOff>28575</xdr:colOff>
      <xdr:row>87</xdr:row>
      <xdr:rowOff>0</xdr:rowOff>
    </xdr:from>
    <xdr:ext cx="710940" cy="550581"/>
    <xdr:pic macro="[0]!InfoNeptune">
      <xdr:nvPicPr>
        <xdr:cNvPr id="181" name="Picture 22" descr="http://upload.wikimedia.org/wikipedia/commons/thumb/0/06/Neptune.jpg/100px-Neptune.jpg" hidden="1">
          <a:extLst>
            <a:ext uri="{FF2B5EF4-FFF2-40B4-BE49-F238E27FC236}">
              <a16:creationId xmlns:a16="http://schemas.microsoft.com/office/drawing/2014/main" id="{4C45DC1A-150B-D443-B0FA-EB84308ACBC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53</xdr:col>
      <xdr:colOff>9524</xdr:colOff>
      <xdr:row>95</xdr:row>
      <xdr:rowOff>0</xdr:rowOff>
    </xdr:from>
    <xdr:ext cx="638175" cy="579157"/>
    <xdr:pic macro="[0]!InfoPluto">
      <xdr:nvPicPr>
        <xdr:cNvPr id="182" name="Picture 23" descr="http://upload.wikimedia.org/wikipedia/en/thumb/9/90/Pluto2.jpg/100px-Pluto2.jpg" hidden="1">
          <a:extLst>
            <a:ext uri="{FF2B5EF4-FFF2-40B4-BE49-F238E27FC236}">
              <a16:creationId xmlns:a16="http://schemas.microsoft.com/office/drawing/2014/main" id="{0B1674A2-B94C-FA4D-BCDD-C4F2D6C5C71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54</xdr:col>
      <xdr:colOff>0</xdr:colOff>
      <xdr:row>87</xdr:row>
      <xdr:rowOff>0</xdr:rowOff>
    </xdr:from>
    <xdr:ext cx="730187" cy="588682"/>
    <xdr:pic macro="[0]!InfoUranus">
      <xdr:nvPicPr>
        <xdr:cNvPr id="183" name="Picture 21" descr="http://upload.wikimedia.org/wikipedia/commons/thumb/3/3d/Uranus2.jpg/100px-Uranus2.jpg" hidden="1">
          <a:extLst>
            <a:ext uri="{FF2B5EF4-FFF2-40B4-BE49-F238E27FC236}">
              <a16:creationId xmlns:a16="http://schemas.microsoft.com/office/drawing/2014/main" id="{BC0995D5-5704-D44B-A328-8A3F8EBBEEA6}"/>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54</xdr:col>
      <xdr:colOff>28575</xdr:colOff>
      <xdr:row>87</xdr:row>
      <xdr:rowOff>0</xdr:rowOff>
    </xdr:from>
    <xdr:ext cx="710940" cy="550581"/>
    <xdr:pic macro="[0]!InfoNeptune">
      <xdr:nvPicPr>
        <xdr:cNvPr id="184" name="Picture 22" descr="http://upload.wikimedia.org/wikipedia/commons/thumb/0/06/Neptune.jpg/100px-Neptune.jpg" hidden="1">
          <a:extLst>
            <a:ext uri="{FF2B5EF4-FFF2-40B4-BE49-F238E27FC236}">
              <a16:creationId xmlns:a16="http://schemas.microsoft.com/office/drawing/2014/main" id="{BA1A2D08-99EB-E74C-9895-DF529224F95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54</xdr:col>
      <xdr:colOff>9524</xdr:colOff>
      <xdr:row>95</xdr:row>
      <xdr:rowOff>0</xdr:rowOff>
    </xdr:from>
    <xdr:ext cx="638175" cy="579157"/>
    <xdr:pic macro="[0]!InfoPluto">
      <xdr:nvPicPr>
        <xdr:cNvPr id="185" name="Picture 23" descr="http://upload.wikimedia.org/wikipedia/en/thumb/9/90/Pluto2.jpg/100px-Pluto2.jpg" hidden="1">
          <a:extLst>
            <a:ext uri="{FF2B5EF4-FFF2-40B4-BE49-F238E27FC236}">
              <a16:creationId xmlns:a16="http://schemas.microsoft.com/office/drawing/2014/main" id="{124D9CEC-5112-254F-832A-AB7E8C31C0CD}"/>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55</xdr:col>
      <xdr:colOff>0</xdr:colOff>
      <xdr:row>87</xdr:row>
      <xdr:rowOff>0</xdr:rowOff>
    </xdr:from>
    <xdr:ext cx="730187" cy="588682"/>
    <xdr:pic macro="[0]!InfoUranus">
      <xdr:nvPicPr>
        <xdr:cNvPr id="186" name="Picture 21" descr="http://upload.wikimedia.org/wikipedia/commons/thumb/3/3d/Uranus2.jpg/100px-Uranus2.jpg" hidden="1">
          <a:extLst>
            <a:ext uri="{FF2B5EF4-FFF2-40B4-BE49-F238E27FC236}">
              <a16:creationId xmlns:a16="http://schemas.microsoft.com/office/drawing/2014/main" id="{1925989E-739B-6D48-99BB-4C8F2BD9FB6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55</xdr:col>
      <xdr:colOff>28575</xdr:colOff>
      <xdr:row>87</xdr:row>
      <xdr:rowOff>0</xdr:rowOff>
    </xdr:from>
    <xdr:ext cx="710940" cy="550581"/>
    <xdr:pic macro="[0]!InfoNeptune">
      <xdr:nvPicPr>
        <xdr:cNvPr id="187" name="Picture 22" descr="http://upload.wikimedia.org/wikipedia/commons/thumb/0/06/Neptune.jpg/100px-Neptune.jpg" hidden="1">
          <a:extLst>
            <a:ext uri="{FF2B5EF4-FFF2-40B4-BE49-F238E27FC236}">
              <a16:creationId xmlns:a16="http://schemas.microsoft.com/office/drawing/2014/main" id="{9BF7DE7B-FCF8-FE43-B3B5-66A7B9D9C33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55</xdr:col>
      <xdr:colOff>9524</xdr:colOff>
      <xdr:row>95</xdr:row>
      <xdr:rowOff>0</xdr:rowOff>
    </xdr:from>
    <xdr:ext cx="638175" cy="579157"/>
    <xdr:pic macro="[0]!InfoPluto">
      <xdr:nvPicPr>
        <xdr:cNvPr id="188" name="Picture 23" descr="http://upload.wikimedia.org/wikipedia/en/thumb/9/90/Pluto2.jpg/100px-Pluto2.jpg" hidden="1">
          <a:extLst>
            <a:ext uri="{FF2B5EF4-FFF2-40B4-BE49-F238E27FC236}">
              <a16:creationId xmlns:a16="http://schemas.microsoft.com/office/drawing/2014/main" id="{FCEDE30A-120D-0E4E-9585-2AA63BAE63B3}"/>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56</xdr:col>
      <xdr:colOff>0</xdr:colOff>
      <xdr:row>87</xdr:row>
      <xdr:rowOff>0</xdr:rowOff>
    </xdr:from>
    <xdr:ext cx="730187" cy="588682"/>
    <xdr:pic macro="[0]!InfoUranus">
      <xdr:nvPicPr>
        <xdr:cNvPr id="189" name="Picture 21" descr="http://upload.wikimedia.org/wikipedia/commons/thumb/3/3d/Uranus2.jpg/100px-Uranus2.jpg" hidden="1">
          <a:extLst>
            <a:ext uri="{FF2B5EF4-FFF2-40B4-BE49-F238E27FC236}">
              <a16:creationId xmlns:a16="http://schemas.microsoft.com/office/drawing/2014/main" id="{E0794C4D-36B1-8D43-BE21-20D50C34FC6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56</xdr:col>
      <xdr:colOff>28575</xdr:colOff>
      <xdr:row>87</xdr:row>
      <xdr:rowOff>0</xdr:rowOff>
    </xdr:from>
    <xdr:ext cx="710940" cy="550581"/>
    <xdr:pic macro="[0]!InfoNeptune">
      <xdr:nvPicPr>
        <xdr:cNvPr id="190" name="Picture 22" descr="http://upload.wikimedia.org/wikipedia/commons/thumb/0/06/Neptune.jpg/100px-Neptune.jpg" hidden="1">
          <a:extLst>
            <a:ext uri="{FF2B5EF4-FFF2-40B4-BE49-F238E27FC236}">
              <a16:creationId xmlns:a16="http://schemas.microsoft.com/office/drawing/2014/main" id="{6090A52A-73CD-9741-A493-B3BD1650A8D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56</xdr:col>
      <xdr:colOff>9524</xdr:colOff>
      <xdr:row>95</xdr:row>
      <xdr:rowOff>0</xdr:rowOff>
    </xdr:from>
    <xdr:ext cx="638175" cy="579157"/>
    <xdr:pic macro="[0]!InfoPluto">
      <xdr:nvPicPr>
        <xdr:cNvPr id="191" name="Picture 23" descr="http://upload.wikimedia.org/wikipedia/en/thumb/9/90/Pluto2.jpg/100px-Pluto2.jpg" hidden="1">
          <a:extLst>
            <a:ext uri="{FF2B5EF4-FFF2-40B4-BE49-F238E27FC236}">
              <a16:creationId xmlns:a16="http://schemas.microsoft.com/office/drawing/2014/main" id="{563D06C7-BD4C-1542-A938-3F4F06FDBA2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57</xdr:col>
      <xdr:colOff>0</xdr:colOff>
      <xdr:row>87</xdr:row>
      <xdr:rowOff>0</xdr:rowOff>
    </xdr:from>
    <xdr:ext cx="730187" cy="588682"/>
    <xdr:pic macro="[0]!InfoUranus">
      <xdr:nvPicPr>
        <xdr:cNvPr id="192" name="Picture 21" descr="http://upload.wikimedia.org/wikipedia/commons/thumb/3/3d/Uranus2.jpg/100px-Uranus2.jpg" hidden="1">
          <a:extLst>
            <a:ext uri="{FF2B5EF4-FFF2-40B4-BE49-F238E27FC236}">
              <a16:creationId xmlns:a16="http://schemas.microsoft.com/office/drawing/2014/main" id="{1A003683-1387-3D4A-87D2-21554AEEB59E}"/>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57</xdr:col>
      <xdr:colOff>28575</xdr:colOff>
      <xdr:row>87</xdr:row>
      <xdr:rowOff>0</xdr:rowOff>
    </xdr:from>
    <xdr:ext cx="710940" cy="550581"/>
    <xdr:pic macro="[0]!InfoNeptune">
      <xdr:nvPicPr>
        <xdr:cNvPr id="193" name="Picture 22" descr="http://upload.wikimedia.org/wikipedia/commons/thumb/0/06/Neptune.jpg/100px-Neptune.jpg" hidden="1">
          <a:extLst>
            <a:ext uri="{FF2B5EF4-FFF2-40B4-BE49-F238E27FC236}">
              <a16:creationId xmlns:a16="http://schemas.microsoft.com/office/drawing/2014/main" id="{475AD2BE-FFF4-6447-B6B7-4A32B5BB757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57</xdr:col>
      <xdr:colOff>9524</xdr:colOff>
      <xdr:row>95</xdr:row>
      <xdr:rowOff>0</xdr:rowOff>
    </xdr:from>
    <xdr:ext cx="638175" cy="579157"/>
    <xdr:pic macro="[0]!InfoPluto">
      <xdr:nvPicPr>
        <xdr:cNvPr id="194" name="Picture 23" descr="http://upload.wikimedia.org/wikipedia/en/thumb/9/90/Pluto2.jpg/100px-Pluto2.jpg" hidden="1">
          <a:extLst>
            <a:ext uri="{FF2B5EF4-FFF2-40B4-BE49-F238E27FC236}">
              <a16:creationId xmlns:a16="http://schemas.microsoft.com/office/drawing/2014/main" id="{3E44941A-C9BF-EB47-989E-0A0C666E11E5}"/>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58</xdr:col>
      <xdr:colOff>0</xdr:colOff>
      <xdr:row>87</xdr:row>
      <xdr:rowOff>0</xdr:rowOff>
    </xdr:from>
    <xdr:ext cx="730187" cy="588682"/>
    <xdr:pic macro="[0]!InfoUranus">
      <xdr:nvPicPr>
        <xdr:cNvPr id="195" name="Picture 21" descr="http://upload.wikimedia.org/wikipedia/commons/thumb/3/3d/Uranus2.jpg/100px-Uranus2.jpg" hidden="1">
          <a:extLst>
            <a:ext uri="{FF2B5EF4-FFF2-40B4-BE49-F238E27FC236}">
              <a16:creationId xmlns:a16="http://schemas.microsoft.com/office/drawing/2014/main" id="{5B203DD3-A581-CF45-A9CA-712E3326BCA9}"/>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58</xdr:col>
      <xdr:colOff>28575</xdr:colOff>
      <xdr:row>87</xdr:row>
      <xdr:rowOff>0</xdr:rowOff>
    </xdr:from>
    <xdr:ext cx="710940" cy="550581"/>
    <xdr:pic macro="[0]!InfoNeptune">
      <xdr:nvPicPr>
        <xdr:cNvPr id="196" name="Picture 22" descr="http://upload.wikimedia.org/wikipedia/commons/thumb/0/06/Neptune.jpg/100px-Neptune.jpg" hidden="1">
          <a:extLst>
            <a:ext uri="{FF2B5EF4-FFF2-40B4-BE49-F238E27FC236}">
              <a16:creationId xmlns:a16="http://schemas.microsoft.com/office/drawing/2014/main" id="{1B2F9344-F772-4F4A-A28C-270E6C3F5B7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58</xdr:col>
      <xdr:colOff>9524</xdr:colOff>
      <xdr:row>95</xdr:row>
      <xdr:rowOff>0</xdr:rowOff>
    </xdr:from>
    <xdr:ext cx="638175" cy="579157"/>
    <xdr:pic macro="[0]!InfoPluto">
      <xdr:nvPicPr>
        <xdr:cNvPr id="197" name="Picture 23" descr="http://upload.wikimedia.org/wikipedia/en/thumb/9/90/Pluto2.jpg/100px-Pluto2.jpg" hidden="1">
          <a:extLst>
            <a:ext uri="{FF2B5EF4-FFF2-40B4-BE49-F238E27FC236}">
              <a16:creationId xmlns:a16="http://schemas.microsoft.com/office/drawing/2014/main" id="{D4D2DB5F-7F0A-2446-A0F9-04D86BF38C38}"/>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59</xdr:col>
      <xdr:colOff>0</xdr:colOff>
      <xdr:row>87</xdr:row>
      <xdr:rowOff>0</xdr:rowOff>
    </xdr:from>
    <xdr:ext cx="730187" cy="588682"/>
    <xdr:pic macro="[0]!InfoUranus">
      <xdr:nvPicPr>
        <xdr:cNvPr id="198" name="Picture 21" descr="http://upload.wikimedia.org/wikipedia/commons/thumb/3/3d/Uranus2.jpg/100px-Uranus2.jpg" hidden="1">
          <a:extLst>
            <a:ext uri="{FF2B5EF4-FFF2-40B4-BE49-F238E27FC236}">
              <a16:creationId xmlns:a16="http://schemas.microsoft.com/office/drawing/2014/main" id="{0909B04C-EF9E-4B40-94F0-EE7BEF95CB4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59</xdr:col>
      <xdr:colOff>28575</xdr:colOff>
      <xdr:row>87</xdr:row>
      <xdr:rowOff>0</xdr:rowOff>
    </xdr:from>
    <xdr:ext cx="710940" cy="550581"/>
    <xdr:pic macro="[0]!InfoNeptune">
      <xdr:nvPicPr>
        <xdr:cNvPr id="199" name="Picture 22" descr="http://upload.wikimedia.org/wikipedia/commons/thumb/0/06/Neptune.jpg/100px-Neptune.jpg" hidden="1">
          <a:extLst>
            <a:ext uri="{FF2B5EF4-FFF2-40B4-BE49-F238E27FC236}">
              <a16:creationId xmlns:a16="http://schemas.microsoft.com/office/drawing/2014/main" id="{6CBF71EA-8E1B-D645-A4C2-D4E008CCDBE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59</xdr:col>
      <xdr:colOff>9524</xdr:colOff>
      <xdr:row>95</xdr:row>
      <xdr:rowOff>0</xdr:rowOff>
    </xdr:from>
    <xdr:ext cx="638175" cy="579157"/>
    <xdr:pic macro="[0]!InfoPluto">
      <xdr:nvPicPr>
        <xdr:cNvPr id="200" name="Picture 23" descr="http://upload.wikimedia.org/wikipedia/en/thumb/9/90/Pluto2.jpg/100px-Pluto2.jpg" hidden="1">
          <a:extLst>
            <a:ext uri="{FF2B5EF4-FFF2-40B4-BE49-F238E27FC236}">
              <a16:creationId xmlns:a16="http://schemas.microsoft.com/office/drawing/2014/main" id="{A4811B81-87D7-C149-A686-63D70FB567DC}"/>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60</xdr:col>
      <xdr:colOff>0</xdr:colOff>
      <xdr:row>87</xdr:row>
      <xdr:rowOff>0</xdr:rowOff>
    </xdr:from>
    <xdr:ext cx="730187" cy="588682"/>
    <xdr:pic macro="[0]!InfoUranus">
      <xdr:nvPicPr>
        <xdr:cNvPr id="201" name="Picture 21" descr="http://upload.wikimedia.org/wikipedia/commons/thumb/3/3d/Uranus2.jpg/100px-Uranus2.jpg" hidden="1">
          <a:extLst>
            <a:ext uri="{FF2B5EF4-FFF2-40B4-BE49-F238E27FC236}">
              <a16:creationId xmlns:a16="http://schemas.microsoft.com/office/drawing/2014/main" id="{8D2BF0A2-9F18-5A41-A971-7B942C060C7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60</xdr:col>
      <xdr:colOff>28575</xdr:colOff>
      <xdr:row>87</xdr:row>
      <xdr:rowOff>0</xdr:rowOff>
    </xdr:from>
    <xdr:ext cx="710940" cy="550581"/>
    <xdr:pic macro="[0]!InfoNeptune">
      <xdr:nvPicPr>
        <xdr:cNvPr id="202" name="Picture 22" descr="http://upload.wikimedia.org/wikipedia/commons/thumb/0/06/Neptune.jpg/100px-Neptune.jpg" hidden="1">
          <a:extLst>
            <a:ext uri="{FF2B5EF4-FFF2-40B4-BE49-F238E27FC236}">
              <a16:creationId xmlns:a16="http://schemas.microsoft.com/office/drawing/2014/main" id="{2E6EF8CF-0D7E-9347-9AD2-CD45679A527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60</xdr:col>
      <xdr:colOff>9524</xdr:colOff>
      <xdr:row>95</xdr:row>
      <xdr:rowOff>0</xdr:rowOff>
    </xdr:from>
    <xdr:ext cx="638175" cy="579157"/>
    <xdr:pic macro="[0]!InfoPluto">
      <xdr:nvPicPr>
        <xdr:cNvPr id="203" name="Picture 23" descr="http://upload.wikimedia.org/wikipedia/en/thumb/9/90/Pluto2.jpg/100px-Pluto2.jpg" hidden="1">
          <a:extLst>
            <a:ext uri="{FF2B5EF4-FFF2-40B4-BE49-F238E27FC236}">
              <a16:creationId xmlns:a16="http://schemas.microsoft.com/office/drawing/2014/main" id="{58D48134-03B1-D647-9C87-D33C3B38B2A9}"/>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61</xdr:col>
      <xdr:colOff>0</xdr:colOff>
      <xdr:row>87</xdr:row>
      <xdr:rowOff>0</xdr:rowOff>
    </xdr:from>
    <xdr:ext cx="730187" cy="588682"/>
    <xdr:pic macro="[0]!InfoUranus">
      <xdr:nvPicPr>
        <xdr:cNvPr id="204" name="Picture 21" descr="http://upload.wikimedia.org/wikipedia/commons/thumb/3/3d/Uranus2.jpg/100px-Uranus2.jpg" hidden="1">
          <a:extLst>
            <a:ext uri="{FF2B5EF4-FFF2-40B4-BE49-F238E27FC236}">
              <a16:creationId xmlns:a16="http://schemas.microsoft.com/office/drawing/2014/main" id="{9DD93C39-BE60-0648-86B8-CE4A63DFA76A}"/>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61</xdr:col>
      <xdr:colOff>28575</xdr:colOff>
      <xdr:row>87</xdr:row>
      <xdr:rowOff>0</xdr:rowOff>
    </xdr:from>
    <xdr:ext cx="710940" cy="550581"/>
    <xdr:pic macro="[0]!InfoNeptune">
      <xdr:nvPicPr>
        <xdr:cNvPr id="205" name="Picture 22" descr="http://upload.wikimedia.org/wikipedia/commons/thumb/0/06/Neptune.jpg/100px-Neptune.jpg" hidden="1">
          <a:extLst>
            <a:ext uri="{FF2B5EF4-FFF2-40B4-BE49-F238E27FC236}">
              <a16:creationId xmlns:a16="http://schemas.microsoft.com/office/drawing/2014/main" id="{795A24FF-71CC-7749-B1FB-B9BADAE7208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61</xdr:col>
      <xdr:colOff>9524</xdr:colOff>
      <xdr:row>95</xdr:row>
      <xdr:rowOff>0</xdr:rowOff>
    </xdr:from>
    <xdr:ext cx="638175" cy="579157"/>
    <xdr:pic macro="[0]!InfoPluto">
      <xdr:nvPicPr>
        <xdr:cNvPr id="206" name="Picture 23" descr="http://upload.wikimedia.org/wikipedia/en/thumb/9/90/Pluto2.jpg/100px-Pluto2.jpg" hidden="1">
          <a:extLst>
            <a:ext uri="{FF2B5EF4-FFF2-40B4-BE49-F238E27FC236}">
              <a16:creationId xmlns:a16="http://schemas.microsoft.com/office/drawing/2014/main" id="{73BC596F-B361-8A4F-B373-F56EF6F36822}"/>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62</xdr:col>
      <xdr:colOff>0</xdr:colOff>
      <xdr:row>87</xdr:row>
      <xdr:rowOff>0</xdr:rowOff>
    </xdr:from>
    <xdr:ext cx="730187" cy="588682"/>
    <xdr:pic macro="[0]!InfoUranus">
      <xdr:nvPicPr>
        <xdr:cNvPr id="207" name="Picture 21" descr="http://upload.wikimedia.org/wikipedia/commons/thumb/3/3d/Uranus2.jpg/100px-Uranus2.jpg" hidden="1">
          <a:extLst>
            <a:ext uri="{FF2B5EF4-FFF2-40B4-BE49-F238E27FC236}">
              <a16:creationId xmlns:a16="http://schemas.microsoft.com/office/drawing/2014/main" id="{E7B7CEA6-8722-F949-8106-04E7342191A7}"/>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62</xdr:col>
      <xdr:colOff>28575</xdr:colOff>
      <xdr:row>87</xdr:row>
      <xdr:rowOff>0</xdr:rowOff>
    </xdr:from>
    <xdr:ext cx="710940" cy="550581"/>
    <xdr:pic macro="[0]!InfoNeptune">
      <xdr:nvPicPr>
        <xdr:cNvPr id="208" name="Picture 22" descr="http://upload.wikimedia.org/wikipedia/commons/thumb/0/06/Neptune.jpg/100px-Neptune.jpg" hidden="1">
          <a:extLst>
            <a:ext uri="{FF2B5EF4-FFF2-40B4-BE49-F238E27FC236}">
              <a16:creationId xmlns:a16="http://schemas.microsoft.com/office/drawing/2014/main" id="{529A794A-F520-0B47-AD8A-2A92B78FBBA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62</xdr:col>
      <xdr:colOff>9524</xdr:colOff>
      <xdr:row>95</xdr:row>
      <xdr:rowOff>0</xdr:rowOff>
    </xdr:from>
    <xdr:ext cx="638175" cy="579157"/>
    <xdr:pic macro="[0]!InfoPluto">
      <xdr:nvPicPr>
        <xdr:cNvPr id="209" name="Picture 23" descr="http://upload.wikimedia.org/wikipedia/en/thumb/9/90/Pluto2.jpg/100px-Pluto2.jpg" hidden="1">
          <a:extLst>
            <a:ext uri="{FF2B5EF4-FFF2-40B4-BE49-F238E27FC236}">
              <a16:creationId xmlns:a16="http://schemas.microsoft.com/office/drawing/2014/main" id="{ED1DED35-202C-134F-A682-2DDAC4286F5B}"/>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63</xdr:col>
      <xdr:colOff>0</xdr:colOff>
      <xdr:row>87</xdr:row>
      <xdr:rowOff>0</xdr:rowOff>
    </xdr:from>
    <xdr:ext cx="730187" cy="588682"/>
    <xdr:pic macro="[0]!InfoUranus">
      <xdr:nvPicPr>
        <xdr:cNvPr id="210" name="Picture 21" descr="http://upload.wikimedia.org/wikipedia/commons/thumb/3/3d/Uranus2.jpg/100px-Uranus2.jpg" hidden="1">
          <a:extLst>
            <a:ext uri="{FF2B5EF4-FFF2-40B4-BE49-F238E27FC236}">
              <a16:creationId xmlns:a16="http://schemas.microsoft.com/office/drawing/2014/main" id="{C249F864-302A-3D4D-AF93-F3E67A3214D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63</xdr:col>
      <xdr:colOff>0</xdr:colOff>
      <xdr:row>87</xdr:row>
      <xdr:rowOff>0</xdr:rowOff>
    </xdr:from>
    <xdr:ext cx="710940" cy="550581"/>
    <xdr:pic macro="[0]!InfoNeptune">
      <xdr:nvPicPr>
        <xdr:cNvPr id="211" name="Picture 22" descr="http://upload.wikimedia.org/wikipedia/commons/thumb/0/06/Neptune.jpg/100px-Neptune.jpg" hidden="1">
          <a:extLst>
            <a:ext uri="{FF2B5EF4-FFF2-40B4-BE49-F238E27FC236}">
              <a16:creationId xmlns:a16="http://schemas.microsoft.com/office/drawing/2014/main" id="{B9C592C7-6915-9C49-AD1D-7A2856ACC46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63</xdr:col>
      <xdr:colOff>0</xdr:colOff>
      <xdr:row>95</xdr:row>
      <xdr:rowOff>0</xdr:rowOff>
    </xdr:from>
    <xdr:ext cx="638175" cy="579157"/>
    <xdr:pic macro="[0]!InfoPluto">
      <xdr:nvPicPr>
        <xdr:cNvPr id="212" name="Picture 23" descr="http://upload.wikimedia.org/wikipedia/en/thumb/9/90/Pluto2.jpg/100px-Pluto2.jpg" hidden="1">
          <a:extLst>
            <a:ext uri="{FF2B5EF4-FFF2-40B4-BE49-F238E27FC236}">
              <a16:creationId xmlns:a16="http://schemas.microsoft.com/office/drawing/2014/main" id="{777B6A67-5A5F-AE40-B6A2-CDD1C880B97C}"/>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63</xdr:col>
      <xdr:colOff>0</xdr:colOff>
      <xdr:row>87</xdr:row>
      <xdr:rowOff>0</xdr:rowOff>
    </xdr:from>
    <xdr:ext cx="730187" cy="588682"/>
    <xdr:pic macro="[0]!InfoUranus">
      <xdr:nvPicPr>
        <xdr:cNvPr id="213" name="Picture 21" descr="http://upload.wikimedia.org/wikipedia/commons/thumb/3/3d/Uranus2.jpg/100px-Uranus2.jpg" hidden="1">
          <a:extLst>
            <a:ext uri="{FF2B5EF4-FFF2-40B4-BE49-F238E27FC236}">
              <a16:creationId xmlns:a16="http://schemas.microsoft.com/office/drawing/2014/main" id="{51DF593C-9044-C14E-B511-001A5E10522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63</xdr:col>
      <xdr:colOff>0</xdr:colOff>
      <xdr:row>87</xdr:row>
      <xdr:rowOff>0</xdr:rowOff>
    </xdr:from>
    <xdr:ext cx="710940" cy="550581"/>
    <xdr:pic macro="[0]!InfoNeptune">
      <xdr:nvPicPr>
        <xdr:cNvPr id="214" name="Picture 22" descr="http://upload.wikimedia.org/wikipedia/commons/thumb/0/06/Neptune.jpg/100px-Neptune.jpg" hidden="1">
          <a:extLst>
            <a:ext uri="{FF2B5EF4-FFF2-40B4-BE49-F238E27FC236}">
              <a16:creationId xmlns:a16="http://schemas.microsoft.com/office/drawing/2014/main" id="{124BB220-2C55-BB44-A81D-D339DA8CE77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63</xdr:col>
      <xdr:colOff>0</xdr:colOff>
      <xdr:row>95</xdr:row>
      <xdr:rowOff>0</xdr:rowOff>
    </xdr:from>
    <xdr:ext cx="638175" cy="579157"/>
    <xdr:pic macro="[0]!InfoPluto">
      <xdr:nvPicPr>
        <xdr:cNvPr id="215" name="Picture 23" descr="http://upload.wikimedia.org/wikipedia/en/thumb/9/90/Pluto2.jpg/100px-Pluto2.jpg" hidden="1">
          <a:extLst>
            <a:ext uri="{FF2B5EF4-FFF2-40B4-BE49-F238E27FC236}">
              <a16:creationId xmlns:a16="http://schemas.microsoft.com/office/drawing/2014/main" id="{DFAA7341-C003-1246-8EAE-1C6400D19942}"/>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63</xdr:col>
      <xdr:colOff>0</xdr:colOff>
      <xdr:row>87</xdr:row>
      <xdr:rowOff>0</xdr:rowOff>
    </xdr:from>
    <xdr:ext cx="730187" cy="588682"/>
    <xdr:pic macro="[0]!InfoUranus">
      <xdr:nvPicPr>
        <xdr:cNvPr id="216" name="Picture 21" descr="http://upload.wikimedia.org/wikipedia/commons/thumb/3/3d/Uranus2.jpg/100px-Uranus2.jpg" hidden="1">
          <a:extLst>
            <a:ext uri="{FF2B5EF4-FFF2-40B4-BE49-F238E27FC236}">
              <a16:creationId xmlns:a16="http://schemas.microsoft.com/office/drawing/2014/main" id="{87E25109-9EA0-E949-8BF2-49E7D0EC975F}"/>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63</xdr:col>
      <xdr:colOff>0</xdr:colOff>
      <xdr:row>87</xdr:row>
      <xdr:rowOff>0</xdr:rowOff>
    </xdr:from>
    <xdr:ext cx="710940" cy="550581"/>
    <xdr:pic macro="[0]!InfoNeptune">
      <xdr:nvPicPr>
        <xdr:cNvPr id="217" name="Picture 22" descr="http://upload.wikimedia.org/wikipedia/commons/thumb/0/06/Neptune.jpg/100px-Neptune.jpg" hidden="1">
          <a:extLst>
            <a:ext uri="{FF2B5EF4-FFF2-40B4-BE49-F238E27FC236}">
              <a16:creationId xmlns:a16="http://schemas.microsoft.com/office/drawing/2014/main" id="{E9395596-4DB3-274E-88FB-735FCCBD555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63</xdr:col>
      <xdr:colOff>0</xdr:colOff>
      <xdr:row>95</xdr:row>
      <xdr:rowOff>0</xdr:rowOff>
    </xdr:from>
    <xdr:ext cx="638175" cy="579157"/>
    <xdr:pic macro="[0]!InfoPluto">
      <xdr:nvPicPr>
        <xdr:cNvPr id="218" name="Picture 23" descr="http://upload.wikimedia.org/wikipedia/en/thumb/9/90/Pluto2.jpg/100px-Pluto2.jpg" hidden="1">
          <a:extLst>
            <a:ext uri="{FF2B5EF4-FFF2-40B4-BE49-F238E27FC236}">
              <a16:creationId xmlns:a16="http://schemas.microsoft.com/office/drawing/2014/main" id="{745FB95C-ABB2-E749-BB2F-76BFA4F6070A}"/>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oneCellAnchor>
    <xdr:from>
      <xdr:col>63</xdr:col>
      <xdr:colOff>0</xdr:colOff>
      <xdr:row>87</xdr:row>
      <xdr:rowOff>0</xdr:rowOff>
    </xdr:from>
    <xdr:ext cx="730187" cy="588682"/>
    <xdr:pic macro="[0]!InfoUranus">
      <xdr:nvPicPr>
        <xdr:cNvPr id="219" name="Picture 21" descr="http://upload.wikimedia.org/wikipedia/commons/thumb/3/3d/Uranus2.jpg/100px-Uranus2.jpg" hidden="1">
          <a:extLst>
            <a:ext uri="{FF2B5EF4-FFF2-40B4-BE49-F238E27FC236}">
              <a16:creationId xmlns:a16="http://schemas.microsoft.com/office/drawing/2014/main" id="{11CE81C4-4EB3-3E45-9E06-8F1426D0B4BB}"/>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2613600" y="16725900"/>
          <a:ext cx="730187" cy="588682"/>
        </a:xfrm>
        <a:prstGeom prst="rect">
          <a:avLst/>
        </a:prstGeom>
        <a:noFill/>
      </xdr:spPr>
    </xdr:pic>
    <xdr:clientData/>
  </xdr:oneCellAnchor>
  <xdr:oneCellAnchor>
    <xdr:from>
      <xdr:col>63</xdr:col>
      <xdr:colOff>0</xdr:colOff>
      <xdr:row>87</xdr:row>
      <xdr:rowOff>0</xdr:rowOff>
    </xdr:from>
    <xdr:ext cx="710940" cy="550581"/>
    <xdr:pic macro="[0]!InfoNeptune">
      <xdr:nvPicPr>
        <xdr:cNvPr id="220" name="Picture 22" descr="http://upload.wikimedia.org/wikipedia/commons/thumb/0/06/Neptune.jpg/100px-Neptune.jpg" hidden="1">
          <a:extLst>
            <a:ext uri="{FF2B5EF4-FFF2-40B4-BE49-F238E27FC236}">
              <a16:creationId xmlns:a16="http://schemas.microsoft.com/office/drawing/2014/main" id="{BB559FA8-BE2A-4B41-969C-5BF3BB112DD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2642175" y="16725900"/>
          <a:ext cx="710940" cy="550581"/>
        </a:xfrm>
        <a:prstGeom prst="rect">
          <a:avLst/>
        </a:prstGeom>
        <a:noFill/>
      </xdr:spPr>
    </xdr:pic>
    <xdr:clientData/>
  </xdr:oneCellAnchor>
  <xdr:oneCellAnchor>
    <xdr:from>
      <xdr:col>63</xdr:col>
      <xdr:colOff>0</xdr:colOff>
      <xdr:row>95</xdr:row>
      <xdr:rowOff>0</xdr:rowOff>
    </xdr:from>
    <xdr:ext cx="638175" cy="579157"/>
    <xdr:pic macro="[0]!InfoPluto">
      <xdr:nvPicPr>
        <xdr:cNvPr id="221" name="Picture 23" descr="http://upload.wikimedia.org/wikipedia/en/thumb/9/90/Pluto2.jpg/100px-Pluto2.jpg" hidden="1">
          <a:extLst>
            <a:ext uri="{FF2B5EF4-FFF2-40B4-BE49-F238E27FC236}">
              <a16:creationId xmlns:a16="http://schemas.microsoft.com/office/drawing/2014/main" id="{AD7A3337-D2A3-CD4C-8C91-ED44E5ACC732}"/>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2623124" y="18275300"/>
          <a:ext cx="638175" cy="57915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23</xdr:row>
      <xdr:rowOff>101118</xdr:rowOff>
    </xdr:from>
    <xdr:to>
      <xdr:col>18</xdr:col>
      <xdr:colOff>38100</xdr:colOff>
      <xdr:row>61</xdr:row>
      <xdr:rowOff>7231</xdr:rowOff>
    </xdr:to>
    <xdr:pic>
      <xdr:nvPicPr>
        <xdr:cNvPr id="2" name="Picture 1" descr="Galilean Moons of Jupiter - LongCard">
          <a:extLst>
            <a:ext uri="{FF2B5EF4-FFF2-40B4-BE49-F238E27FC236}">
              <a16:creationId xmlns:a16="http://schemas.microsoft.com/office/drawing/2014/main" id="{B70D4A55-3F40-5342-A8EC-9F53A699F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1" y="863118"/>
          <a:ext cx="14071599" cy="7145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266700</xdr:colOff>
      <xdr:row>3</xdr:row>
      <xdr:rowOff>25400</xdr:rowOff>
    </xdr:from>
    <xdr:to>
      <xdr:col>14</xdr:col>
      <xdr:colOff>368300</xdr:colOff>
      <xdr:row>20</xdr:row>
      <xdr:rowOff>177800</xdr:rowOff>
    </xdr:to>
    <xdr:pic>
      <xdr:nvPicPr>
        <xdr:cNvPr id="3" name="Picture 2">
          <a:extLst>
            <a:ext uri="{FF2B5EF4-FFF2-40B4-BE49-F238E27FC236}">
              <a16:creationId xmlns:a16="http://schemas.microsoft.com/office/drawing/2014/main" id="{F6D6B022-5D8C-1D5F-875A-B01FB5CD97BB}"/>
            </a:ext>
          </a:extLst>
        </xdr:cNvPr>
        <xdr:cNvPicPr>
          <a:picLocks noChangeAspect="1"/>
        </xdr:cNvPicPr>
      </xdr:nvPicPr>
      <xdr:blipFill>
        <a:blip xmlns:r="http://schemas.openxmlformats.org/officeDocument/2006/relationships" r:embed="rId2"/>
        <a:stretch>
          <a:fillRect/>
        </a:stretch>
      </xdr:blipFill>
      <xdr:spPr>
        <a:xfrm>
          <a:off x="4394200" y="596900"/>
          <a:ext cx="7531100" cy="33909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B940F-4CFD-5843-94DF-BBFEAA1B2116}">
  <sheetPr codeName="Sheet4"/>
  <dimension ref="B2:K54"/>
  <sheetViews>
    <sheetView showGridLines="0" tabSelected="1" topLeftCell="A2" workbookViewId="0">
      <selection activeCell="D16" sqref="D16"/>
    </sheetView>
  </sheetViews>
  <sheetFormatPr baseColWidth="10" defaultRowHeight="16" x14ac:dyDescent="0.2"/>
  <cols>
    <col min="1" max="16384" width="10.83203125" style="59"/>
  </cols>
  <sheetData>
    <row r="2" spans="2:11" ht="15" customHeight="1" x14ac:dyDescent="0.2"/>
    <row r="3" spans="2:11" ht="16" customHeight="1" x14ac:dyDescent="0.2">
      <c r="B3" s="78" t="s">
        <v>44</v>
      </c>
      <c r="C3" s="78"/>
      <c r="D3" s="78"/>
      <c r="E3" s="78"/>
      <c r="F3" s="78"/>
      <c r="G3" s="78"/>
      <c r="H3" s="78"/>
      <c r="I3" s="78"/>
      <c r="J3" s="78"/>
      <c r="K3" s="78"/>
    </row>
    <row r="4" spans="2:11" ht="16" customHeight="1" x14ac:dyDescent="0.2">
      <c r="B4" s="78"/>
      <c r="C4" s="78"/>
      <c r="D4" s="78"/>
      <c r="E4" s="78"/>
      <c r="F4" s="78"/>
      <c r="G4" s="78"/>
      <c r="H4" s="78"/>
      <c r="I4" s="78"/>
      <c r="J4" s="78"/>
      <c r="K4" s="78"/>
    </row>
    <row r="5" spans="2:11" ht="16" customHeight="1" x14ac:dyDescent="0.2">
      <c r="B5" s="78"/>
      <c r="C5" s="78"/>
      <c r="D5" s="78"/>
      <c r="E5" s="78"/>
      <c r="F5" s="78"/>
      <c r="G5" s="78"/>
      <c r="H5" s="78"/>
      <c r="I5" s="78"/>
      <c r="J5" s="78"/>
      <c r="K5" s="78"/>
    </row>
    <row r="6" spans="2:11" ht="16" customHeight="1" x14ac:dyDescent="0.2">
      <c r="B6" s="78"/>
      <c r="C6" s="78"/>
      <c r="D6" s="78"/>
      <c r="E6" s="78"/>
      <c r="F6" s="78"/>
      <c r="G6" s="78"/>
      <c r="H6" s="78"/>
      <c r="I6" s="78"/>
      <c r="J6" s="78"/>
      <c r="K6" s="78"/>
    </row>
    <row r="7" spans="2:11" ht="16" customHeight="1" x14ac:dyDescent="0.2">
      <c r="B7" s="78"/>
      <c r="C7" s="78"/>
      <c r="D7" s="78"/>
      <c r="E7" s="78"/>
      <c r="F7" s="78"/>
      <c r="G7" s="78"/>
      <c r="H7" s="78"/>
      <c r="I7" s="78"/>
      <c r="J7" s="78"/>
      <c r="K7" s="78"/>
    </row>
    <row r="8" spans="2:11" ht="16" customHeight="1" x14ac:dyDescent="0.2">
      <c r="B8" s="78"/>
      <c r="C8" s="78"/>
      <c r="D8" s="78"/>
      <c r="E8" s="78"/>
      <c r="F8" s="78"/>
      <c r="G8" s="78"/>
      <c r="H8" s="78"/>
      <c r="I8" s="78"/>
      <c r="J8" s="78"/>
      <c r="K8" s="78"/>
    </row>
    <row r="9" spans="2:11" ht="16" customHeight="1" x14ac:dyDescent="0.2">
      <c r="B9" s="78"/>
      <c r="C9" s="78"/>
      <c r="D9" s="78"/>
      <c r="E9" s="78"/>
      <c r="F9" s="78"/>
      <c r="G9" s="78"/>
      <c r="H9" s="78"/>
      <c r="I9" s="78"/>
      <c r="J9" s="78"/>
      <c r="K9" s="78"/>
    </row>
    <row r="13" spans="2:11" ht="19" x14ac:dyDescent="0.25">
      <c r="D13" s="38" t="s">
        <v>51</v>
      </c>
      <c r="E13" s="39"/>
      <c r="F13" s="40"/>
      <c r="G13" s="40"/>
      <c r="H13" s="40"/>
      <c r="I13" s="41" t="s">
        <v>42</v>
      </c>
    </row>
    <row r="14" spans="2:11" ht="19" x14ac:dyDescent="0.25">
      <c r="D14" s="42"/>
      <c r="E14" s="43"/>
      <c r="F14" s="44"/>
      <c r="G14" s="44"/>
      <c r="H14" s="44"/>
      <c r="I14" s="45"/>
    </row>
    <row r="15" spans="2:11" ht="19" x14ac:dyDescent="0.25">
      <c r="D15" s="46" t="s">
        <v>61</v>
      </c>
      <c r="E15" s="47"/>
      <c r="F15" s="48"/>
      <c r="G15" s="48"/>
      <c r="H15" s="48"/>
      <c r="I15" s="49" t="s">
        <v>60</v>
      </c>
    </row>
    <row r="21" spans="3:3" x14ac:dyDescent="0.2">
      <c r="C21" s="57"/>
    </row>
    <row r="52" spans="2:11" x14ac:dyDescent="0.2">
      <c r="B52" s="79" t="s">
        <v>47</v>
      </c>
      <c r="C52" s="80"/>
      <c r="D52" s="80"/>
      <c r="E52" s="80"/>
      <c r="F52" s="80"/>
      <c r="G52" s="80"/>
      <c r="H52" s="80"/>
      <c r="I52" s="80"/>
      <c r="J52" s="80"/>
      <c r="K52" s="81"/>
    </row>
    <row r="53" spans="2:11" x14ac:dyDescent="0.2">
      <c r="B53" s="82" t="s">
        <v>48</v>
      </c>
      <c r="C53" s="83"/>
      <c r="D53" s="83"/>
      <c r="E53" s="83"/>
      <c r="F53" s="83"/>
      <c r="G53" s="83"/>
      <c r="H53" s="83"/>
      <c r="I53" s="83"/>
      <c r="J53" s="83"/>
      <c r="K53" s="84"/>
    </row>
    <row r="54" spans="2:11" x14ac:dyDescent="0.2">
      <c r="B54" s="85" t="s">
        <v>49</v>
      </c>
      <c r="C54" s="86"/>
      <c r="D54" s="86"/>
      <c r="E54" s="86"/>
      <c r="F54" s="86"/>
      <c r="G54" s="86"/>
      <c r="H54" s="86"/>
      <c r="I54" s="86"/>
      <c r="J54" s="86"/>
      <c r="K54" s="87"/>
    </row>
  </sheetData>
  <sheetProtection sheet="1" objects="1" scenarios="1"/>
  <mergeCells count="4">
    <mergeCell ref="B3:K9"/>
    <mergeCell ref="B52:K52"/>
    <mergeCell ref="B53:K53"/>
    <mergeCell ref="B54:K54"/>
  </mergeCells>
  <hyperlinks>
    <hyperlink ref="I13" r:id="rId1" xr:uid="{60E68FAD-CE54-204D-BE8F-AA8992F34899}"/>
    <hyperlink ref="B52" r:id="rId2" display="http://www.astronomy-morsels.ch/" xr:uid="{658673F1-EC19-9849-A093-CD89D563BEA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Y313"/>
  <sheetViews>
    <sheetView showGridLines="0" zoomScaleNormal="100" zoomScalePageLayoutView="85" workbookViewId="0">
      <selection activeCell="M20" sqref="M20"/>
    </sheetView>
  </sheetViews>
  <sheetFormatPr baseColWidth="10" defaultColWidth="8.83203125" defaultRowHeight="15" x14ac:dyDescent="0.2"/>
  <cols>
    <col min="1" max="15" width="13.33203125" customWidth="1"/>
    <col min="16" max="19" width="16" customWidth="1"/>
    <col min="21" max="21" width="9.1640625" customWidth="1"/>
    <col min="22" max="22" width="12.5" bestFit="1" customWidth="1"/>
    <col min="23" max="29" width="10.5" bestFit="1" customWidth="1"/>
  </cols>
  <sheetData>
    <row r="1" spans="2:25" ht="16" customHeight="1" x14ac:dyDescent="0.2">
      <c r="D1" s="15"/>
      <c r="L1" s="5"/>
      <c r="T1" s="5"/>
    </row>
    <row r="2" spans="2:25" ht="16" customHeight="1" x14ac:dyDescent="0.25">
      <c r="B2" s="20" t="s">
        <v>50</v>
      </c>
      <c r="D2" s="15"/>
      <c r="L2" s="5"/>
      <c r="T2" s="5"/>
    </row>
    <row r="3" spans="2:25" ht="16" customHeight="1" x14ac:dyDescent="0.2">
      <c r="D3" s="15"/>
      <c r="L3" s="5"/>
      <c r="T3" s="5"/>
    </row>
    <row r="4" spans="2:25" ht="16" customHeight="1" x14ac:dyDescent="0.2">
      <c r="B4" s="37"/>
      <c r="C4" s="66" t="s">
        <v>7</v>
      </c>
      <c r="D4" s="16"/>
      <c r="L4" s="5"/>
      <c r="T4" s="5"/>
    </row>
    <row r="5" spans="2:25" ht="16" customHeight="1" x14ac:dyDescent="0.2">
      <c r="B5" s="54" t="s">
        <v>12</v>
      </c>
      <c r="C5" s="60" t="s">
        <v>52</v>
      </c>
      <c r="D5" s="17"/>
      <c r="L5" s="5"/>
      <c r="T5" s="5"/>
    </row>
    <row r="6" spans="2:25" ht="16" customHeight="1" x14ac:dyDescent="0.2">
      <c r="B6" s="54" t="s">
        <v>43</v>
      </c>
      <c r="C6" s="61">
        <v>0.66666666666666663</v>
      </c>
      <c r="D6" s="16"/>
      <c r="L6" s="5"/>
      <c r="T6" s="5"/>
    </row>
    <row r="7" spans="2:25" ht="16" customHeight="1" x14ac:dyDescent="0.2">
      <c r="B7" s="52" t="s">
        <v>0</v>
      </c>
      <c r="C7" s="62">
        <f>YEAR(C5)</f>
        <v>2024</v>
      </c>
      <c r="D7" s="18"/>
      <c r="F7" s="5"/>
      <c r="G7" s="5"/>
      <c r="H7" s="5"/>
      <c r="I7" s="5"/>
      <c r="J7" s="5"/>
      <c r="K7" s="5"/>
      <c r="L7" s="5"/>
      <c r="M7" s="5"/>
      <c r="N7" s="5"/>
      <c r="O7" s="5"/>
      <c r="P7" s="5"/>
      <c r="Q7" s="5"/>
      <c r="R7" s="5"/>
      <c r="S7" s="5"/>
      <c r="T7" s="5"/>
      <c r="U7" s="5"/>
      <c r="V7" s="5"/>
      <c r="W7" s="5"/>
      <c r="X7" s="5"/>
      <c r="Y7" s="5"/>
    </row>
    <row r="8" spans="2:25" ht="16" customHeight="1" x14ac:dyDescent="0.2">
      <c r="B8" s="53" t="s">
        <v>13</v>
      </c>
      <c r="C8" s="63" t="str">
        <f>IF(OR(MOD(C7,400)=0,AND(MOD(C7,4)=0,MOD(C7,100)&lt;&gt;0)),"Y", "N")</f>
        <v>Y</v>
      </c>
      <c r="D8" s="16"/>
      <c r="F8" s="5"/>
      <c r="G8" s="5"/>
      <c r="N8" s="5"/>
      <c r="O8" s="5"/>
      <c r="P8" s="5"/>
      <c r="Q8" s="5"/>
      <c r="R8" s="5"/>
      <c r="S8" s="5"/>
      <c r="T8" s="5"/>
      <c r="U8" s="5"/>
      <c r="V8" s="5"/>
      <c r="W8" s="5"/>
      <c r="X8" s="5"/>
      <c r="Y8" s="5"/>
    </row>
    <row r="9" spans="2:25" ht="16" customHeight="1" x14ac:dyDescent="0.2">
      <c r="B9" s="53" t="s">
        <v>1</v>
      </c>
      <c r="C9" s="64">
        <f>MONTH(C5)</f>
        <v>5</v>
      </c>
      <c r="D9" s="16"/>
      <c r="F9" s="5"/>
      <c r="G9" s="5"/>
      <c r="P9" s="5"/>
      <c r="Q9" s="5"/>
      <c r="R9" s="5"/>
      <c r="S9" s="5"/>
      <c r="T9" s="5"/>
      <c r="Y9" s="5"/>
    </row>
    <row r="10" spans="2:25" ht="16" customHeight="1" x14ac:dyDescent="0.2">
      <c r="B10" s="53" t="s">
        <v>2</v>
      </c>
      <c r="C10" s="63">
        <f>DAY(C5)</f>
        <v>31</v>
      </c>
      <c r="F10" s="5"/>
      <c r="G10" s="5"/>
      <c r="P10" s="5"/>
      <c r="Q10" s="5"/>
      <c r="R10" s="5"/>
      <c r="S10" s="5"/>
      <c r="T10" s="5"/>
      <c r="Y10" s="5"/>
    </row>
    <row r="11" spans="2:25" ht="16" customHeight="1" x14ac:dyDescent="0.2">
      <c r="B11" s="53" t="s">
        <v>9</v>
      </c>
      <c r="C11" s="64">
        <f>IF(C9=1,0,IF(C9=2,31,IF(C9=3,59,IF(C9=4,90,IF(C9=5,120,IF(C9=6,151,IF(C9=7,181,IF(C9=8,212,IF(C9=9,243,IF(C9=10,273,IF(C9=11,304,334)))))))))))+C10+IF(AND(C9&gt;2,C8="Y"),1,0)</f>
        <v>152</v>
      </c>
      <c r="O11" s="19"/>
      <c r="P11" s="19"/>
      <c r="Q11" s="5"/>
      <c r="R11" s="5"/>
      <c r="S11" s="5"/>
      <c r="T11" s="5"/>
      <c r="Y11" s="5"/>
    </row>
    <row r="12" spans="2:25" ht="16" customHeight="1" x14ac:dyDescent="0.2">
      <c r="B12" s="53" t="s">
        <v>18</v>
      </c>
      <c r="C12" s="65">
        <f>367*C7-INT(7/4*C7)-INT(3*(INT((C7-8/7)/100)+1)/4)+1721059.5-1+C11+(3600*HOUR(C6)+60*MINUTE(C6)+SECOND(C6))/(24*60*60)</f>
        <v>2460462.1666666665</v>
      </c>
    </row>
    <row r="13" spans="2:25" ht="16" customHeight="1" x14ac:dyDescent="0.2"/>
    <row r="14" spans="2:25" x14ac:dyDescent="0.2">
      <c r="F14" s="88" t="s">
        <v>46</v>
      </c>
      <c r="G14" s="88"/>
      <c r="H14" s="88"/>
      <c r="I14" s="88"/>
      <c r="J14" s="88"/>
      <c r="K14" s="88"/>
      <c r="L14" s="88"/>
      <c r="M14" s="88"/>
      <c r="N14" s="88"/>
    </row>
    <row r="16" spans="2:25" s="57" customFormat="1" x14ac:dyDescent="0.2"/>
    <row r="20" spans="2:11" ht="16" x14ac:dyDescent="0.2">
      <c r="B20" s="21" t="s">
        <v>18</v>
      </c>
      <c r="C20" s="22">
        <f>'Jupiter Moons (date, time)'!C12</f>
        <v>2460462.1666666665</v>
      </c>
      <c r="F20" s="35"/>
      <c r="G20" s="33" t="s">
        <v>31</v>
      </c>
      <c r="H20" s="7" t="s">
        <v>32</v>
      </c>
      <c r="I20" s="8" t="s">
        <v>33</v>
      </c>
      <c r="J20" s="9" t="s">
        <v>34</v>
      </c>
      <c r="K20" s="36" t="s">
        <v>45</v>
      </c>
    </row>
    <row r="21" spans="2:11" ht="16" x14ac:dyDescent="0.2">
      <c r="B21" s="23"/>
      <c r="C21" s="24"/>
      <c r="F21" s="34" t="s">
        <v>38</v>
      </c>
      <c r="G21" s="30">
        <f>3660/2122</f>
        <v>1.7247879359095193</v>
      </c>
      <c r="H21" s="30">
        <v>1</v>
      </c>
      <c r="I21" s="30">
        <f>5268/2122</f>
        <v>2.4825636192271441</v>
      </c>
      <c r="J21" s="30">
        <f>4821/3122</f>
        <v>1.5442024343369636</v>
      </c>
      <c r="K21" s="31"/>
    </row>
    <row r="22" spans="2:11" x14ac:dyDescent="0.2">
      <c r="B22" s="25" t="s">
        <v>16</v>
      </c>
      <c r="C22" s="24">
        <f>C20-2451545</f>
        <v>8917.1666666665114</v>
      </c>
      <c r="F22" s="29" t="s">
        <v>15</v>
      </c>
      <c r="G22" s="32">
        <f>MOD(163.8067+203.4058643*(C37)+C36-C30,360)</f>
        <v>275.03612479404546</v>
      </c>
      <c r="H22" s="32">
        <f>MOD(358.4108+101.2916334*C37+C36-C30,360)</f>
        <v>343.57462006097194</v>
      </c>
      <c r="I22" s="32">
        <f>MOD(5.7129+50.2345179*C37+C36-C30,360)</f>
        <v>107.8434718378121</v>
      </c>
      <c r="J22" s="32">
        <f>MOD(224.8151+21.4879801*C37+C36-C30,360)</f>
        <v>310.27649653551634</v>
      </c>
      <c r="K22" s="31"/>
    </row>
    <row r="23" spans="2:11" x14ac:dyDescent="0.2">
      <c r="B23" s="25" t="s">
        <v>55</v>
      </c>
      <c r="C23" s="24">
        <f>PI()/180</f>
        <v>1.7453292519943295E-2</v>
      </c>
      <c r="F23" s="29" t="s">
        <v>14</v>
      </c>
      <c r="G23" s="32">
        <f>0.473*SIN(2*(G22-H22)*C23)</f>
        <v>-0.32212009341690873</v>
      </c>
      <c r="H23" s="32">
        <f>1.065*SIN(2*(H22-I22)*C23)</f>
        <v>0.9911513483683756</v>
      </c>
      <c r="I23" s="32">
        <f>0.165*SIN(C45*C23)</f>
        <v>9.787667603454063E-2</v>
      </c>
      <c r="J23" s="32">
        <f>0.841*SIN(C46*C23)</f>
        <v>-4.5154412451104395E-2</v>
      </c>
      <c r="K23" s="31"/>
    </row>
    <row r="24" spans="2:11" x14ac:dyDescent="0.2">
      <c r="B24" s="25"/>
      <c r="C24" s="24"/>
      <c r="F24" s="29" t="s">
        <v>35</v>
      </c>
      <c r="G24" s="32">
        <f>G22+G23</f>
        <v>274.71400470062855</v>
      </c>
      <c r="H24" s="32">
        <f>H22+H23</f>
        <v>344.5657714093403</v>
      </c>
      <c r="I24" s="32">
        <f>I22+I23</f>
        <v>107.94134851384665</v>
      </c>
      <c r="J24" s="32">
        <f>J22+J23</f>
        <v>310.23134212306525</v>
      </c>
      <c r="K24" s="31"/>
    </row>
    <row r="25" spans="2:11" x14ac:dyDescent="0.2">
      <c r="B25" s="25" t="s">
        <v>19</v>
      </c>
      <c r="C25" s="24">
        <f>MOD(172.74+0.00111588*C22,360)</f>
        <v>182.69048793999983</v>
      </c>
      <c r="F25" s="29" t="s">
        <v>6</v>
      </c>
      <c r="G25" s="32">
        <f>5.9073-0.0244*COS(2*(G22-H22)*C23)</f>
        <v>5.9251673750286731</v>
      </c>
      <c r="H25" s="32">
        <f>9.3991-0.0882*COS(2*(H22-I22)*C23)</f>
        <v>9.4313713996625861</v>
      </c>
      <c r="I25" s="32">
        <f>14.9924-0.0216*COS(C45*C23)</f>
        <v>14.975010681515574</v>
      </c>
      <c r="J25" s="32">
        <f>26.3699-0.1935*COS(C46*C23)</f>
        <v>26.563120891730652</v>
      </c>
      <c r="K25" s="31"/>
    </row>
    <row r="26" spans="2:11" x14ac:dyDescent="0.2">
      <c r="B26" s="25" t="s">
        <v>5</v>
      </c>
      <c r="C26" s="24">
        <f>MOD(357.529+0.9856003*C22,360)</f>
        <v>146.29114181651312</v>
      </c>
      <c r="F26" s="29" t="s">
        <v>36</v>
      </c>
      <c r="G26" s="55">
        <f>G25*SIN(G24*$C$23)</f>
        <v>-5.9051244829961593</v>
      </c>
      <c r="H26" s="55">
        <f>H25*SIN(H24*$C$23)</f>
        <v>-2.5099899427844998</v>
      </c>
      <c r="I26" s="55">
        <f>I25*SIN(I24*$C$23)</f>
        <v>14.246811054765921</v>
      </c>
      <c r="J26" s="55">
        <f>J25*SIN(J24*$C$23)</f>
        <v>-20.279424293952854</v>
      </c>
      <c r="K26" s="56">
        <v>0</v>
      </c>
    </row>
    <row r="27" spans="2:11" x14ac:dyDescent="0.2">
      <c r="B27" s="25" t="s">
        <v>3</v>
      </c>
      <c r="C27" s="24">
        <f>MOD(20.02+0.0830853*C22+0.329*SIN(C25*C23),360)</f>
        <v>40.890024186798428</v>
      </c>
      <c r="F27" s="29" t="s">
        <v>37</v>
      </c>
      <c r="G27" s="55">
        <f>-G25*COS(G24*$C$23)*SIN($C$43*$C$23)</f>
        <v>-2.4821979360611094E-2</v>
      </c>
      <c r="H27" s="55">
        <f>-H25*COS(H24*$C$23)*SIN($C$43*$C$23)</f>
        <v>-0.46342749824377766</v>
      </c>
      <c r="I27" s="55">
        <f>-I25*COS(I24*$C$23)*SIN($C$43*$C$23)</f>
        <v>0.23514587071090542</v>
      </c>
      <c r="J27" s="55">
        <f>-J25*COS(J24*$C$23)*SIN($C$43*$C$23)</f>
        <v>-0.87455340106374746</v>
      </c>
      <c r="K27" s="56">
        <v>0</v>
      </c>
    </row>
    <row r="28" spans="2:11" x14ac:dyDescent="0.2">
      <c r="B28" s="25" t="s">
        <v>20</v>
      </c>
      <c r="C28" s="24">
        <f>MOD(66.115+0.9025179*C22-0.329*SIN(C25*C23),360)</f>
        <v>194.03297741304777</v>
      </c>
    </row>
    <row r="29" spans="2:11" x14ac:dyDescent="0.2">
      <c r="B29" s="25" t="s">
        <v>10</v>
      </c>
      <c r="C29" s="24">
        <f>1.915*SIN(C26*C23)+0.02*SIN(2*C26*C23)</f>
        <v>1.0443068004760758</v>
      </c>
    </row>
    <row r="30" spans="2:11" x14ac:dyDescent="0.2">
      <c r="B30" s="25" t="s">
        <v>11</v>
      </c>
      <c r="C30" s="24">
        <f>5.555*SIN(C27*C23)+0.168*SIN(2*C27*C23)</f>
        <v>3.8026281673671982</v>
      </c>
    </row>
    <row r="31" spans="2:11" x14ac:dyDescent="0.2">
      <c r="B31" s="25" t="s">
        <v>21</v>
      </c>
      <c r="C31" s="24">
        <f>C28+C29-C30</f>
        <v>191.27465604615665</v>
      </c>
    </row>
    <row r="32" spans="2:11" x14ac:dyDescent="0.2">
      <c r="B32" s="25" t="s">
        <v>22</v>
      </c>
      <c r="C32" s="24">
        <f>1.00014-0.01671*COS(C26*C23)-0.00014*COS(2*C26*C23)</f>
        <v>1.0139867584294877</v>
      </c>
    </row>
    <row r="33" spans="2:3" x14ac:dyDescent="0.2">
      <c r="B33" s="25" t="s">
        <v>6</v>
      </c>
      <c r="C33" s="24">
        <f>5.20872-0.25208*COS(C27*C23)-0.00611*COS(2*C27*C23)</f>
        <v>5.017282155292853</v>
      </c>
    </row>
    <row r="34" spans="2:3" x14ac:dyDescent="0.2">
      <c r="B34" s="25" t="s">
        <v>8</v>
      </c>
      <c r="C34" s="24">
        <f>SQRT(C33*C33+C32*C32-2*C33*C32*COS(C31*C23))</f>
        <v>6.0149681150648187</v>
      </c>
    </row>
    <row r="35" spans="2:3" x14ac:dyDescent="0.2">
      <c r="B35" s="25" t="s">
        <v>23</v>
      </c>
      <c r="C35" s="24">
        <f>(C32/C34)*SIN(C31*C23)</f>
        <v>-3.2958935922868866E-2</v>
      </c>
    </row>
    <row r="36" spans="2:3" x14ac:dyDescent="0.2">
      <c r="B36" s="25" t="s">
        <v>4</v>
      </c>
      <c r="C36" s="24">
        <f>ASIN(C35)/C23</f>
        <v>-1.8887499864250843</v>
      </c>
    </row>
    <row r="37" spans="2:3" x14ac:dyDescent="0.2">
      <c r="B37" s="25" t="s">
        <v>24</v>
      </c>
      <c r="C37" s="24">
        <f>C22-(C34/173)</f>
        <v>8917.1318980646902</v>
      </c>
    </row>
    <row r="38" spans="2:3" x14ac:dyDescent="0.2">
      <c r="B38" s="23"/>
      <c r="C38" s="26"/>
    </row>
    <row r="39" spans="2:3" x14ac:dyDescent="0.2">
      <c r="B39" s="25" t="s">
        <v>25</v>
      </c>
      <c r="C39" s="24">
        <f>MOD(210.98+877.8169088*C37+C36-C30,360)</f>
        <v>334.44674286898226</v>
      </c>
    </row>
    <row r="40" spans="2:3" x14ac:dyDescent="0.2">
      <c r="B40" s="25" t="s">
        <v>26</v>
      </c>
      <c r="C40" s="24">
        <f>MOD(187.23+870.1869088*C37+C36-C30,360)</f>
        <v>312.98036063555628</v>
      </c>
    </row>
    <row r="41" spans="2:3" x14ac:dyDescent="0.2">
      <c r="B41" s="25" t="s">
        <v>17</v>
      </c>
      <c r="C41" s="24">
        <f>34.35+0.083091*C22+0.329*SIN(C25*C23)+C30</f>
        <v>779.07348020416555</v>
      </c>
    </row>
    <row r="42" spans="2:3" x14ac:dyDescent="0.2">
      <c r="B42" s="25" t="s">
        <v>27</v>
      </c>
      <c r="C42" s="24">
        <f>3.12*SIN((C41+42.8)*C23)</f>
        <v>3.0532454892825105</v>
      </c>
    </row>
    <row r="43" spans="2:3" x14ac:dyDescent="0.2">
      <c r="B43" s="25" t="s">
        <v>28</v>
      </c>
      <c r="C43" s="24">
        <f>C42-2.22*SIN(C36*C23)*COS((C41+22)*C23)-1.3*((C33-C34)/C34)*SIN((C41-100.5)*C23)</f>
        <v>2.9219271393819466</v>
      </c>
    </row>
    <row r="44" spans="2:3" x14ac:dyDescent="0.2">
      <c r="B44" s="25"/>
      <c r="C44" s="26"/>
    </row>
    <row r="45" spans="2:3" x14ac:dyDescent="0.2">
      <c r="B45" s="25" t="s">
        <v>29</v>
      </c>
      <c r="C45" s="24">
        <f>MOD(331.18+50.310482*(C37),360)</f>
        <v>36.383849209407344</v>
      </c>
    </row>
    <row r="46" spans="2:3" x14ac:dyDescent="0.2">
      <c r="B46" s="27" t="s">
        <v>30</v>
      </c>
      <c r="C46" s="28">
        <f>MOD(87.4+21.569231*C37,360)</f>
        <v>183.07776682573603</v>
      </c>
    </row>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spans="3:3" ht="15" customHeight="1" x14ac:dyDescent="0.2"/>
    <row r="226" spans="3:3" ht="15" customHeight="1" x14ac:dyDescent="0.2"/>
    <row r="227" spans="3:3" ht="15" customHeight="1" x14ac:dyDescent="0.2"/>
    <row r="228" spans="3:3" ht="15" customHeight="1" x14ac:dyDescent="0.2"/>
    <row r="229" spans="3:3" ht="15" customHeight="1" x14ac:dyDescent="0.2"/>
    <row r="230" spans="3:3" ht="15" customHeight="1" x14ac:dyDescent="0.2"/>
    <row r="231" spans="3:3" ht="15" customHeight="1" x14ac:dyDescent="0.2"/>
    <row r="232" spans="3:3" ht="15" customHeight="1" x14ac:dyDescent="0.2"/>
    <row r="233" spans="3:3" ht="15" customHeight="1" x14ac:dyDescent="0.2"/>
    <row r="234" spans="3:3" ht="15" customHeight="1" x14ac:dyDescent="0.2">
      <c r="C234" s="3"/>
    </row>
    <row r="272" spans="3:3" x14ac:dyDescent="0.2">
      <c r="C272" s="1"/>
    </row>
    <row r="274" spans="3:7" ht="16" x14ac:dyDescent="0.2">
      <c r="F274" s="4"/>
    </row>
    <row r="275" spans="3:7" ht="16" x14ac:dyDescent="0.2">
      <c r="D275" s="4"/>
    </row>
    <row r="276" spans="3:7" ht="16" x14ac:dyDescent="0.2">
      <c r="C276" s="4"/>
      <c r="G276" s="4"/>
    </row>
    <row r="282" spans="3:7" x14ac:dyDescent="0.2">
      <c r="C282" s="2"/>
    </row>
    <row r="308" spans="3:7" x14ac:dyDescent="0.2">
      <c r="D308" s="1"/>
      <c r="F308" s="1"/>
    </row>
    <row r="312" spans="3:7" x14ac:dyDescent="0.2">
      <c r="C312" s="1"/>
    </row>
    <row r="313" spans="3:7" x14ac:dyDescent="0.2">
      <c r="G313" s="1"/>
    </row>
  </sheetData>
  <sheetProtection sheet="1" objects="1" scenarios="1"/>
  <mergeCells count="1">
    <mergeCell ref="F14:N14"/>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ED44A-42C7-5B46-9142-05837E76DB96}">
  <dimension ref="B1:BK321"/>
  <sheetViews>
    <sheetView showGridLines="0" zoomScaleNormal="100" zoomScalePageLayoutView="85" workbookViewId="0">
      <selection activeCell="F9" sqref="F9"/>
    </sheetView>
  </sheetViews>
  <sheetFormatPr baseColWidth="10" defaultColWidth="8.83203125" defaultRowHeight="15" x14ac:dyDescent="0.2"/>
  <cols>
    <col min="1" max="1" width="14.6640625" customWidth="1"/>
    <col min="2" max="32" width="13.33203125" customWidth="1"/>
    <col min="33" max="33" width="15.83203125" customWidth="1"/>
    <col min="34" max="63" width="13.33203125" customWidth="1"/>
  </cols>
  <sheetData>
    <row r="1" spans="2:25" ht="16" customHeight="1" x14ac:dyDescent="0.2">
      <c r="D1" s="15"/>
      <c r="L1" s="5"/>
      <c r="T1" s="5"/>
    </row>
    <row r="2" spans="2:25" ht="16" customHeight="1" x14ac:dyDescent="0.2">
      <c r="B2" s="37"/>
      <c r="C2" s="66" t="s">
        <v>7</v>
      </c>
      <c r="D2" s="16"/>
      <c r="T2" s="5"/>
    </row>
    <row r="3" spans="2:25" ht="16" customHeight="1" x14ac:dyDescent="0.2">
      <c r="B3" s="54" t="s">
        <v>56</v>
      </c>
      <c r="C3" s="60" t="s">
        <v>52</v>
      </c>
      <c r="D3" s="17"/>
      <c r="E3" s="75" t="s">
        <v>54</v>
      </c>
      <c r="F3" s="71">
        <v>0.5</v>
      </c>
      <c r="T3" s="5"/>
    </row>
    <row r="4" spans="2:25" ht="16" customHeight="1" x14ac:dyDescent="0.2">
      <c r="B4" s="54" t="s">
        <v>43</v>
      </c>
      <c r="C4" s="61">
        <v>0.5</v>
      </c>
      <c r="D4" s="16"/>
      <c r="E4" s="76" t="s">
        <v>53</v>
      </c>
      <c r="F4" s="72">
        <v>61</v>
      </c>
      <c r="T4" s="5"/>
    </row>
    <row r="5" spans="2:25" ht="16" customHeight="1" x14ac:dyDescent="0.2">
      <c r="B5" s="52" t="s">
        <v>0</v>
      </c>
      <c r="C5" s="62">
        <f>YEAR(C3)</f>
        <v>2024</v>
      </c>
      <c r="D5" s="18"/>
      <c r="E5" s="89" t="s">
        <v>57</v>
      </c>
      <c r="F5" s="77">
        <f>F3*F4</f>
        <v>30.5</v>
      </c>
      <c r="G5" s="5" t="s">
        <v>58</v>
      </c>
      <c r="H5" s="5"/>
      <c r="N5" s="5"/>
      <c r="O5" s="5"/>
      <c r="P5" s="5"/>
      <c r="Q5" s="5"/>
      <c r="R5" s="5"/>
      <c r="S5" s="5"/>
      <c r="T5" s="5"/>
      <c r="U5" s="5"/>
      <c r="V5" s="5"/>
      <c r="W5" s="5"/>
      <c r="X5" s="5"/>
      <c r="Y5" s="5"/>
    </row>
    <row r="6" spans="2:25" ht="16" customHeight="1" x14ac:dyDescent="0.2">
      <c r="B6" s="53" t="s">
        <v>13</v>
      </c>
      <c r="C6" s="63" t="str">
        <f>IF(OR(MOD(C5,400)=0,AND(MOD(C5,4)=0,MOD(C5,100)&lt;&gt;0)),"Y", "N")</f>
        <v>Y</v>
      </c>
      <c r="D6" s="16"/>
      <c r="E6" s="90"/>
      <c r="F6" s="70">
        <f>F5/24</f>
        <v>1.2708333333333333</v>
      </c>
      <c r="G6" s="5" t="s">
        <v>59</v>
      </c>
      <c r="N6" s="5"/>
      <c r="O6" s="5"/>
      <c r="P6" s="5"/>
      <c r="Q6" s="5"/>
      <c r="R6" s="5"/>
      <c r="S6" s="5"/>
      <c r="T6" s="5"/>
      <c r="U6" s="5"/>
      <c r="V6" s="5"/>
      <c r="W6" s="5"/>
      <c r="X6" s="5"/>
      <c r="Y6" s="5"/>
    </row>
    <row r="7" spans="2:25" ht="16" customHeight="1" x14ac:dyDescent="0.2">
      <c r="B7" s="53" t="s">
        <v>1</v>
      </c>
      <c r="C7" s="64">
        <f>MONTH(C3)</f>
        <v>5</v>
      </c>
      <c r="D7" s="16"/>
      <c r="F7" s="5"/>
      <c r="G7" s="5"/>
      <c r="P7" s="5"/>
      <c r="Q7" s="5"/>
      <c r="R7" s="5"/>
      <c r="S7" s="5"/>
      <c r="T7" s="5"/>
      <c r="Y7" s="5"/>
    </row>
    <row r="8" spans="2:25" ht="16" customHeight="1" x14ac:dyDescent="0.2">
      <c r="B8" s="53" t="s">
        <v>2</v>
      </c>
      <c r="C8" s="63">
        <f>DAY(C3)</f>
        <v>31</v>
      </c>
      <c r="F8" s="5"/>
      <c r="G8" s="5"/>
      <c r="P8" s="5"/>
      <c r="Q8" s="5"/>
      <c r="R8" s="5"/>
      <c r="S8" s="5"/>
      <c r="T8" s="5"/>
      <c r="Y8" s="5"/>
    </row>
    <row r="9" spans="2:25" ht="16" customHeight="1" x14ac:dyDescent="0.2">
      <c r="B9" s="53" t="s">
        <v>9</v>
      </c>
      <c r="C9" s="64">
        <f>IF(C7=1,0,IF(C7=2,31,IF(C7=3,59,IF(C7=4,90,IF(C7=5,120,IF(C7=6,151,IF(C7=7,181,IF(C7=8,212,IF(C7=9,243,IF(C7=10,273,IF(C7=11,304,334)))))))))))+C8+IF(AND(C7&gt;2,C6="Y"),1,0)</f>
        <v>152</v>
      </c>
      <c r="N9" s="19"/>
      <c r="O9" s="19"/>
      <c r="P9" s="19"/>
      <c r="Q9" s="5"/>
      <c r="R9" s="5"/>
      <c r="S9" s="5"/>
      <c r="T9" s="5"/>
      <c r="Y9" s="5"/>
    </row>
    <row r="10" spans="2:25" ht="16" customHeight="1" x14ac:dyDescent="0.2">
      <c r="B10" s="53" t="s">
        <v>18</v>
      </c>
      <c r="C10" s="65">
        <f>367*C5-INT(7/4*C5)-INT(3*(INT((C5-8/7)/100)+1)/4)+1721059.5-1+C9+(3600*HOUR(C4)+60*MINUTE(C4)+SECOND(C4))/(24*60*60)</f>
        <v>2460462</v>
      </c>
    </row>
    <row r="11" spans="2:25" ht="16" customHeight="1" x14ac:dyDescent="0.2"/>
    <row r="12" spans="2:25" x14ac:dyDescent="0.2">
      <c r="F12" s="88"/>
      <c r="G12" s="88"/>
      <c r="H12" s="88"/>
      <c r="I12" s="88"/>
      <c r="J12" s="88"/>
      <c r="K12" s="88"/>
      <c r="L12" s="88"/>
      <c r="M12" s="88"/>
      <c r="N12" s="88"/>
    </row>
    <row r="13" spans="2:25" x14ac:dyDescent="0.2">
      <c r="F13" s="58"/>
      <c r="G13" s="58"/>
      <c r="H13" s="58"/>
      <c r="I13" s="58"/>
      <c r="J13" s="58"/>
      <c r="K13" s="58"/>
      <c r="L13" s="58"/>
      <c r="M13" s="58"/>
      <c r="N13" s="58"/>
    </row>
    <row r="14" spans="2:25" x14ac:dyDescent="0.2">
      <c r="F14" s="58"/>
      <c r="G14" s="58"/>
      <c r="H14" s="58"/>
      <c r="I14" s="58"/>
      <c r="J14" s="58"/>
      <c r="K14" s="58"/>
      <c r="L14" s="58"/>
      <c r="M14" s="58"/>
      <c r="N14" s="58"/>
    </row>
    <row r="15" spans="2:25" x14ac:dyDescent="0.2">
      <c r="F15" s="58"/>
      <c r="G15" s="58"/>
      <c r="H15" s="58"/>
      <c r="I15" s="58"/>
      <c r="J15" s="58"/>
      <c r="K15" s="58"/>
      <c r="L15" s="58"/>
      <c r="M15" s="58"/>
      <c r="N15" s="58"/>
    </row>
    <row r="16" spans="2:25" x14ac:dyDescent="0.2">
      <c r="F16" s="58"/>
      <c r="G16" s="58"/>
      <c r="H16" s="58"/>
      <c r="I16" s="58"/>
      <c r="J16" s="58"/>
      <c r="K16" s="58"/>
      <c r="L16" s="58"/>
      <c r="M16" s="58"/>
      <c r="N16" s="58"/>
    </row>
    <row r="17" spans="2:63" x14ac:dyDescent="0.2">
      <c r="F17" s="58"/>
      <c r="G17" s="58"/>
      <c r="H17" s="58"/>
      <c r="I17" s="58"/>
      <c r="J17" s="58"/>
      <c r="K17" s="58"/>
      <c r="L17" s="58"/>
      <c r="M17" s="58"/>
      <c r="N17" s="58"/>
    </row>
    <row r="18" spans="2:63" x14ac:dyDescent="0.2">
      <c r="F18" s="58"/>
      <c r="G18" s="58"/>
      <c r="H18" s="58"/>
      <c r="I18" s="58"/>
      <c r="J18" s="58"/>
      <c r="K18" s="58"/>
      <c r="L18" s="58"/>
      <c r="M18" s="58"/>
      <c r="N18" s="58"/>
    </row>
    <row r="19" spans="2:63" x14ac:dyDescent="0.2">
      <c r="F19" s="58"/>
      <c r="G19" s="58"/>
      <c r="H19" s="58"/>
      <c r="I19" s="58"/>
      <c r="J19" s="58"/>
      <c r="K19" s="58"/>
      <c r="L19" s="58"/>
      <c r="M19" s="58"/>
      <c r="N19" s="58"/>
    </row>
    <row r="20" spans="2:63" x14ac:dyDescent="0.2">
      <c r="F20" s="58"/>
      <c r="G20" s="58"/>
      <c r="H20" s="58"/>
      <c r="I20" s="58"/>
      <c r="J20" s="58"/>
      <c r="K20" s="58"/>
      <c r="L20" s="58"/>
      <c r="M20" s="58"/>
      <c r="N20" s="58"/>
    </row>
    <row r="21" spans="2:63" x14ac:dyDescent="0.2">
      <c r="F21" s="58"/>
      <c r="G21" s="58"/>
      <c r="H21" s="58"/>
      <c r="I21" s="58"/>
      <c r="J21" s="58"/>
      <c r="K21" s="58"/>
      <c r="L21" s="58"/>
      <c r="M21" s="58"/>
      <c r="N21" s="58"/>
    </row>
    <row r="22" spans="2:63" x14ac:dyDescent="0.2">
      <c r="F22" s="58"/>
      <c r="G22" s="58"/>
      <c r="H22" s="58"/>
      <c r="I22" s="58"/>
      <c r="J22" s="58"/>
      <c r="K22" s="58"/>
      <c r="L22" s="58"/>
      <c r="M22" s="58"/>
      <c r="N22" s="58"/>
    </row>
    <row r="24" spans="2:63" s="57" customFormat="1" x14ac:dyDescent="0.2"/>
    <row r="26" spans="2:63" ht="19" x14ac:dyDescent="0.25">
      <c r="AG26" s="69" t="s">
        <v>56</v>
      </c>
    </row>
    <row r="27" spans="2:63" ht="16" x14ac:dyDescent="0.2">
      <c r="C27" s="91">
        <f>-F3*((F4-1)/2)</f>
        <v>-15</v>
      </c>
      <c r="D27" s="91">
        <f>C27+$F$3</f>
        <v>-14.5</v>
      </c>
      <c r="E27" s="91">
        <f t="shared" ref="E27:M27" si="0">D27+$F$3</f>
        <v>-14</v>
      </c>
      <c r="F27" s="91">
        <f t="shared" si="0"/>
        <v>-13.5</v>
      </c>
      <c r="G27" s="91">
        <f t="shared" si="0"/>
        <v>-13</v>
      </c>
      <c r="H27" s="91">
        <f t="shared" si="0"/>
        <v>-12.5</v>
      </c>
      <c r="I27" s="91">
        <f t="shared" si="0"/>
        <v>-12</v>
      </c>
      <c r="J27" s="91">
        <f t="shared" si="0"/>
        <v>-11.5</v>
      </c>
      <c r="K27" s="91">
        <f t="shared" si="0"/>
        <v>-11</v>
      </c>
      <c r="L27" s="91">
        <f t="shared" si="0"/>
        <v>-10.5</v>
      </c>
      <c r="M27" s="91">
        <f t="shared" si="0"/>
        <v>-10</v>
      </c>
      <c r="N27" s="91">
        <f t="shared" ref="N27:AC27" si="1">M27+$F$3</f>
        <v>-9.5</v>
      </c>
      <c r="O27" s="91">
        <f t="shared" si="1"/>
        <v>-9</v>
      </c>
      <c r="P27" s="91">
        <f t="shared" si="1"/>
        <v>-8.5</v>
      </c>
      <c r="Q27" s="91">
        <f t="shared" si="1"/>
        <v>-8</v>
      </c>
      <c r="R27" s="91">
        <f t="shared" si="1"/>
        <v>-7.5</v>
      </c>
      <c r="S27" s="91">
        <f t="shared" si="1"/>
        <v>-7</v>
      </c>
      <c r="T27" s="91">
        <f t="shared" si="1"/>
        <v>-6.5</v>
      </c>
      <c r="U27" s="91">
        <f t="shared" si="1"/>
        <v>-6</v>
      </c>
      <c r="V27" s="91">
        <f t="shared" si="1"/>
        <v>-5.5</v>
      </c>
      <c r="W27" s="91">
        <f t="shared" si="1"/>
        <v>-5</v>
      </c>
      <c r="X27" s="91">
        <f t="shared" si="1"/>
        <v>-4.5</v>
      </c>
      <c r="Y27" s="91">
        <f t="shared" si="1"/>
        <v>-4</v>
      </c>
      <c r="Z27" s="91">
        <f t="shared" si="1"/>
        <v>-3.5</v>
      </c>
      <c r="AA27" s="91">
        <f t="shared" si="1"/>
        <v>-3</v>
      </c>
      <c r="AB27" s="91">
        <f t="shared" si="1"/>
        <v>-2.5</v>
      </c>
      <c r="AC27" s="91">
        <f t="shared" si="1"/>
        <v>-2</v>
      </c>
      <c r="AD27" s="91">
        <f t="shared" ref="AD27:AG27" si="2">AC27+$F$3</f>
        <v>-1.5</v>
      </c>
      <c r="AE27" s="91">
        <f t="shared" si="2"/>
        <v>-1</v>
      </c>
      <c r="AF27" s="91">
        <f t="shared" si="2"/>
        <v>-0.5</v>
      </c>
      <c r="AG27" s="92">
        <f t="shared" si="2"/>
        <v>0</v>
      </c>
      <c r="AH27" s="91">
        <f t="shared" ref="AH27:BK27" si="3">AG27+$F$3</f>
        <v>0.5</v>
      </c>
      <c r="AI27" s="91">
        <f t="shared" si="3"/>
        <v>1</v>
      </c>
      <c r="AJ27" s="91">
        <f t="shared" si="3"/>
        <v>1.5</v>
      </c>
      <c r="AK27" s="91">
        <f t="shared" si="3"/>
        <v>2</v>
      </c>
      <c r="AL27" s="91">
        <f t="shared" si="3"/>
        <v>2.5</v>
      </c>
      <c r="AM27" s="91">
        <f t="shared" si="3"/>
        <v>3</v>
      </c>
      <c r="AN27" s="91">
        <f t="shared" si="3"/>
        <v>3.5</v>
      </c>
      <c r="AO27" s="91">
        <f t="shared" si="3"/>
        <v>4</v>
      </c>
      <c r="AP27" s="91">
        <f t="shared" si="3"/>
        <v>4.5</v>
      </c>
      <c r="AQ27" s="91">
        <f t="shared" si="3"/>
        <v>5</v>
      </c>
      <c r="AR27" s="91">
        <f t="shared" si="3"/>
        <v>5.5</v>
      </c>
      <c r="AS27" s="91">
        <f t="shared" si="3"/>
        <v>6</v>
      </c>
      <c r="AT27" s="91">
        <f t="shared" si="3"/>
        <v>6.5</v>
      </c>
      <c r="AU27" s="91">
        <f t="shared" si="3"/>
        <v>7</v>
      </c>
      <c r="AV27" s="91">
        <f t="shared" si="3"/>
        <v>7.5</v>
      </c>
      <c r="AW27" s="91">
        <f t="shared" si="3"/>
        <v>8</v>
      </c>
      <c r="AX27" s="91">
        <f t="shared" si="3"/>
        <v>8.5</v>
      </c>
      <c r="AY27" s="91">
        <f t="shared" si="3"/>
        <v>9</v>
      </c>
      <c r="AZ27" s="91">
        <f t="shared" si="3"/>
        <v>9.5</v>
      </c>
      <c r="BA27" s="91">
        <f t="shared" si="3"/>
        <v>10</v>
      </c>
      <c r="BB27" s="91">
        <f t="shared" si="3"/>
        <v>10.5</v>
      </c>
      <c r="BC27" s="91">
        <f t="shared" si="3"/>
        <v>11</v>
      </c>
      <c r="BD27" s="91">
        <f t="shared" si="3"/>
        <v>11.5</v>
      </c>
      <c r="BE27" s="91">
        <f t="shared" si="3"/>
        <v>12</v>
      </c>
      <c r="BF27" s="91">
        <f t="shared" si="3"/>
        <v>12.5</v>
      </c>
      <c r="BG27" s="91">
        <f t="shared" si="3"/>
        <v>13</v>
      </c>
      <c r="BH27" s="91">
        <f t="shared" si="3"/>
        <v>13.5</v>
      </c>
      <c r="BI27" s="91">
        <f t="shared" si="3"/>
        <v>14</v>
      </c>
      <c r="BJ27" s="91">
        <f t="shared" si="3"/>
        <v>14.5</v>
      </c>
      <c r="BK27" s="91">
        <f t="shared" si="3"/>
        <v>15</v>
      </c>
    </row>
    <row r="28" spans="2:63" x14ac:dyDescent="0.2">
      <c r="B28" s="21" t="s">
        <v>18</v>
      </c>
      <c r="C28" s="22">
        <f>$C$10+(C27/24)</f>
        <v>2460461.375</v>
      </c>
      <c r="D28" s="22">
        <f t="shared" ref="D28:M28" si="4">$C$10+(D27/24)</f>
        <v>2460461.3958333335</v>
      </c>
      <c r="E28" s="22">
        <f t="shared" si="4"/>
        <v>2460461.4166666665</v>
      </c>
      <c r="F28" s="22">
        <f t="shared" si="4"/>
        <v>2460461.4375</v>
      </c>
      <c r="G28" s="22">
        <f t="shared" si="4"/>
        <v>2460461.4583333335</v>
      </c>
      <c r="H28" s="22">
        <f t="shared" si="4"/>
        <v>2460461.4791666665</v>
      </c>
      <c r="I28" s="22">
        <f t="shared" si="4"/>
        <v>2460461.5</v>
      </c>
      <c r="J28" s="22">
        <f t="shared" si="4"/>
        <v>2460461.5208333335</v>
      </c>
      <c r="K28" s="22">
        <f t="shared" si="4"/>
        <v>2460461.5416666665</v>
      </c>
      <c r="L28" s="22">
        <f t="shared" si="4"/>
        <v>2460461.5625</v>
      </c>
      <c r="M28" s="22">
        <f t="shared" si="4"/>
        <v>2460461.5833333335</v>
      </c>
      <c r="N28" s="22">
        <f t="shared" ref="N28" si="5">$C$10+(N27/24)</f>
        <v>2460461.6041666665</v>
      </c>
      <c r="O28" s="22">
        <f t="shared" ref="O28" si="6">$C$10+(O27/24)</f>
        <v>2460461.625</v>
      </c>
      <c r="P28" s="22">
        <f t="shared" ref="P28" si="7">$C$10+(P27/24)</f>
        <v>2460461.6458333335</v>
      </c>
      <c r="Q28" s="22">
        <f t="shared" ref="Q28" si="8">$C$10+(Q27/24)</f>
        <v>2460461.6666666665</v>
      </c>
      <c r="R28" s="22">
        <f t="shared" ref="R28" si="9">$C$10+(R27/24)</f>
        <v>2460461.6875</v>
      </c>
      <c r="S28" s="22">
        <f t="shared" ref="S28" si="10">$C$10+(S27/24)</f>
        <v>2460461.7083333335</v>
      </c>
      <c r="T28" s="22">
        <f t="shared" ref="T28" si="11">$C$10+(T27/24)</f>
        <v>2460461.7291666665</v>
      </c>
      <c r="U28" s="22">
        <f t="shared" ref="U28" si="12">$C$10+(U27/24)</f>
        <v>2460461.75</v>
      </c>
      <c r="V28" s="22">
        <f t="shared" ref="V28" si="13">$C$10+(V27/24)</f>
        <v>2460461.7708333335</v>
      </c>
      <c r="W28" s="22">
        <f t="shared" ref="W28" si="14">$C$10+(W27/24)</f>
        <v>2460461.7916666665</v>
      </c>
      <c r="X28" s="22">
        <f t="shared" ref="X28" si="15">$C$10+(X27/24)</f>
        <v>2460461.8125</v>
      </c>
      <c r="Y28" s="22">
        <f t="shared" ref="Y28" si="16">$C$10+(Y27/24)</f>
        <v>2460461.8333333335</v>
      </c>
      <c r="Z28" s="22">
        <f t="shared" ref="Z28" si="17">$C$10+(Z27/24)</f>
        <v>2460461.8541666665</v>
      </c>
      <c r="AA28" s="22">
        <f t="shared" ref="AA28" si="18">$C$10+(AA27/24)</f>
        <v>2460461.875</v>
      </c>
      <c r="AB28" s="22">
        <f t="shared" ref="AB28" si="19">$C$10+(AB27/24)</f>
        <v>2460461.8958333335</v>
      </c>
      <c r="AC28" s="22">
        <f t="shared" ref="AC28" si="20">$C$10+(AC27/24)</f>
        <v>2460461.9166666665</v>
      </c>
      <c r="AD28" s="22">
        <f t="shared" ref="AD28" si="21">$C$10+(AD27/24)</f>
        <v>2460461.9375</v>
      </c>
      <c r="AE28" s="22">
        <f t="shared" ref="AE28" si="22">$C$10+(AE27/24)</f>
        <v>2460461.9583333335</v>
      </c>
      <c r="AF28" s="22">
        <f t="shared" ref="AF28" si="23">$C$10+(AF27/24)</f>
        <v>2460461.9791666665</v>
      </c>
      <c r="AG28" s="22">
        <f t="shared" ref="AG28" si="24">$C$10+(AG27/24)</f>
        <v>2460462</v>
      </c>
      <c r="AH28" s="22">
        <f t="shared" ref="AH28" si="25">$C$10+(AH27/24)</f>
        <v>2460462.0208333335</v>
      </c>
      <c r="AI28" s="22">
        <f t="shared" ref="AI28" si="26">$C$10+(AI27/24)</f>
        <v>2460462.0416666665</v>
      </c>
      <c r="AJ28" s="22">
        <f t="shared" ref="AJ28" si="27">$C$10+(AJ27/24)</f>
        <v>2460462.0625</v>
      </c>
      <c r="AK28" s="22">
        <f t="shared" ref="AK28" si="28">$C$10+(AK27/24)</f>
        <v>2460462.0833333335</v>
      </c>
      <c r="AL28" s="22">
        <f t="shared" ref="AL28" si="29">$C$10+(AL27/24)</f>
        <v>2460462.1041666665</v>
      </c>
      <c r="AM28" s="22">
        <f t="shared" ref="AM28" si="30">$C$10+(AM27/24)</f>
        <v>2460462.125</v>
      </c>
      <c r="AN28" s="22">
        <f t="shared" ref="AN28" si="31">$C$10+(AN27/24)</f>
        <v>2460462.1458333335</v>
      </c>
      <c r="AO28" s="22">
        <f t="shared" ref="AO28" si="32">$C$10+(AO27/24)</f>
        <v>2460462.1666666665</v>
      </c>
      <c r="AP28" s="22">
        <f t="shared" ref="AP28" si="33">$C$10+(AP27/24)</f>
        <v>2460462.1875</v>
      </c>
      <c r="AQ28" s="22">
        <f t="shared" ref="AQ28" si="34">$C$10+(AQ27/24)</f>
        <v>2460462.2083333335</v>
      </c>
      <c r="AR28" s="22">
        <f t="shared" ref="AR28" si="35">$C$10+(AR27/24)</f>
        <v>2460462.2291666665</v>
      </c>
      <c r="AS28" s="22">
        <f t="shared" ref="AS28" si="36">$C$10+(AS27/24)</f>
        <v>2460462.25</v>
      </c>
      <c r="AT28" s="22">
        <f t="shared" ref="AT28" si="37">$C$10+(AT27/24)</f>
        <v>2460462.2708333335</v>
      </c>
      <c r="AU28" s="22">
        <f t="shared" ref="AU28" si="38">$C$10+(AU27/24)</f>
        <v>2460462.2916666665</v>
      </c>
      <c r="AV28" s="22">
        <f t="shared" ref="AV28" si="39">$C$10+(AV27/24)</f>
        <v>2460462.3125</v>
      </c>
      <c r="AW28" s="22">
        <f t="shared" ref="AW28" si="40">$C$10+(AW27/24)</f>
        <v>2460462.3333333335</v>
      </c>
      <c r="AX28" s="22">
        <f t="shared" ref="AX28" si="41">$C$10+(AX27/24)</f>
        <v>2460462.3541666665</v>
      </c>
      <c r="AY28" s="22">
        <f t="shared" ref="AY28" si="42">$C$10+(AY27/24)</f>
        <v>2460462.375</v>
      </c>
      <c r="AZ28" s="22">
        <f t="shared" ref="AZ28" si="43">$C$10+(AZ27/24)</f>
        <v>2460462.3958333335</v>
      </c>
      <c r="BA28" s="22">
        <f t="shared" ref="BA28" si="44">$C$10+(BA27/24)</f>
        <v>2460462.4166666665</v>
      </c>
      <c r="BB28" s="22">
        <f t="shared" ref="BB28" si="45">$C$10+(BB27/24)</f>
        <v>2460462.4375</v>
      </c>
      <c r="BC28" s="22">
        <f t="shared" ref="BC28" si="46">$C$10+(BC27/24)</f>
        <v>2460462.4583333335</v>
      </c>
      <c r="BD28" s="22">
        <f t="shared" ref="BD28" si="47">$C$10+(BD27/24)</f>
        <v>2460462.4791666665</v>
      </c>
      <c r="BE28" s="22">
        <f t="shared" ref="BE28" si="48">$C$10+(BE27/24)</f>
        <v>2460462.5</v>
      </c>
      <c r="BF28" s="22">
        <f t="shared" ref="BF28" si="49">$C$10+(BF27/24)</f>
        <v>2460462.5208333335</v>
      </c>
      <c r="BG28" s="22">
        <f t="shared" ref="BG28" si="50">$C$10+(BG27/24)</f>
        <v>2460462.5416666665</v>
      </c>
      <c r="BH28" s="22">
        <f t="shared" ref="BH28" si="51">$C$10+(BH27/24)</f>
        <v>2460462.5625</v>
      </c>
      <c r="BI28" s="22">
        <f t="shared" ref="BI28" si="52">$C$10+(BI27/24)</f>
        <v>2460462.5833333335</v>
      </c>
      <c r="BJ28" s="22">
        <f t="shared" ref="BJ28" si="53">$C$10+(BJ27/24)</f>
        <v>2460462.6041666665</v>
      </c>
      <c r="BK28" s="22">
        <f t="shared" ref="BK28" si="54">$C$10+(BK27/24)</f>
        <v>2460462.625</v>
      </c>
    </row>
    <row r="29" spans="2:63" x14ac:dyDescent="0.2">
      <c r="B29" s="23"/>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row>
    <row r="30" spans="2:63" x14ac:dyDescent="0.2">
      <c r="B30" s="25" t="s">
        <v>16</v>
      </c>
      <c r="C30" s="24">
        <f>C28-2451545</f>
        <v>8916.375</v>
      </c>
      <c r="D30" s="24">
        <f t="shared" ref="D30:M30" si="55">D28-2451545</f>
        <v>8916.3958333334886</v>
      </c>
      <c r="E30" s="24">
        <f t="shared" si="55"/>
        <v>8916.4166666665114</v>
      </c>
      <c r="F30" s="24">
        <f t="shared" si="55"/>
        <v>8916.4375</v>
      </c>
      <c r="G30" s="24">
        <f t="shared" si="55"/>
        <v>8916.4583333334886</v>
      </c>
      <c r="H30" s="24">
        <f t="shared" si="55"/>
        <v>8916.4791666665114</v>
      </c>
      <c r="I30" s="24">
        <f t="shared" si="55"/>
        <v>8916.5</v>
      </c>
      <c r="J30" s="24">
        <f t="shared" si="55"/>
        <v>8916.5208333334886</v>
      </c>
      <c r="K30" s="24">
        <f t="shared" si="55"/>
        <v>8916.5416666665114</v>
      </c>
      <c r="L30" s="24">
        <f t="shared" si="55"/>
        <v>8916.5625</v>
      </c>
      <c r="M30" s="24">
        <f t="shared" si="55"/>
        <v>8916.5833333334886</v>
      </c>
      <c r="N30" s="24">
        <f t="shared" ref="N30:AC30" si="56">N28-2451545</f>
        <v>8916.6041666665114</v>
      </c>
      <c r="O30" s="24">
        <f t="shared" si="56"/>
        <v>8916.625</v>
      </c>
      <c r="P30" s="24">
        <f t="shared" si="56"/>
        <v>8916.6458333334886</v>
      </c>
      <c r="Q30" s="24">
        <f t="shared" si="56"/>
        <v>8916.6666666665114</v>
      </c>
      <c r="R30" s="24">
        <f t="shared" si="56"/>
        <v>8916.6875</v>
      </c>
      <c r="S30" s="24">
        <f t="shared" si="56"/>
        <v>8916.7083333334886</v>
      </c>
      <c r="T30" s="24">
        <f t="shared" si="56"/>
        <v>8916.7291666665114</v>
      </c>
      <c r="U30" s="24">
        <f t="shared" si="56"/>
        <v>8916.75</v>
      </c>
      <c r="V30" s="24">
        <f t="shared" si="56"/>
        <v>8916.7708333334886</v>
      </c>
      <c r="W30" s="24">
        <f t="shared" si="56"/>
        <v>8916.7916666665114</v>
      </c>
      <c r="X30" s="24">
        <f t="shared" si="56"/>
        <v>8916.8125</v>
      </c>
      <c r="Y30" s="24">
        <f t="shared" si="56"/>
        <v>8916.8333333334886</v>
      </c>
      <c r="Z30" s="24">
        <f t="shared" si="56"/>
        <v>8916.8541666665114</v>
      </c>
      <c r="AA30" s="24">
        <f t="shared" si="56"/>
        <v>8916.875</v>
      </c>
      <c r="AB30" s="24">
        <f t="shared" si="56"/>
        <v>8916.8958333334886</v>
      </c>
      <c r="AC30" s="24">
        <f t="shared" si="56"/>
        <v>8916.9166666665114</v>
      </c>
      <c r="AD30" s="24">
        <f t="shared" ref="AD30:AG30" si="57">AD28-2451545</f>
        <v>8916.9375</v>
      </c>
      <c r="AE30" s="24">
        <f t="shared" si="57"/>
        <v>8916.9583333334886</v>
      </c>
      <c r="AF30" s="24">
        <f t="shared" si="57"/>
        <v>8916.9791666665114</v>
      </c>
      <c r="AG30" s="24">
        <f t="shared" si="57"/>
        <v>8917</v>
      </c>
      <c r="AH30" s="24">
        <f t="shared" ref="AH30:BK30" si="58">AH28-2451545</f>
        <v>8917.0208333334886</v>
      </c>
      <c r="AI30" s="24">
        <f t="shared" si="58"/>
        <v>8917.0416666665114</v>
      </c>
      <c r="AJ30" s="24">
        <f t="shared" si="58"/>
        <v>8917.0625</v>
      </c>
      <c r="AK30" s="24">
        <f t="shared" si="58"/>
        <v>8917.0833333334886</v>
      </c>
      <c r="AL30" s="24">
        <f t="shared" si="58"/>
        <v>8917.1041666665114</v>
      </c>
      <c r="AM30" s="24">
        <f t="shared" si="58"/>
        <v>8917.125</v>
      </c>
      <c r="AN30" s="24">
        <f t="shared" si="58"/>
        <v>8917.1458333334886</v>
      </c>
      <c r="AO30" s="24">
        <f t="shared" si="58"/>
        <v>8917.1666666665114</v>
      </c>
      <c r="AP30" s="24">
        <f t="shared" si="58"/>
        <v>8917.1875</v>
      </c>
      <c r="AQ30" s="24">
        <f t="shared" si="58"/>
        <v>8917.2083333334886</v>
      </c>
      <c r="AR30" s="24">
        <f t="shared" si="58"/>
        <v>8917.2291666665114</v>
      </c>
      <c r="AS30" s="24">
        <f t="shared" si="58"/>
        <v>8917.25</v>
      </c>
      <c r="AT30" s="24">
        <f t="shared" si="58"/>
        <v>8917.2708333334886</v>
      </c>
      <c r="AU30" s="24">
        <f t="shared" si="58"/>
        <v>8917.2916666665114</v>
      </c>
      <c r="AV30" s="24">
        <f t="shared" si="58"/>
        <v>8917.3125</v>
      </c>
      <c r="AW30" s="24">
        <f t="shared" si="58"/>
        <v>8917.3333333334886</v>
      </c>
      <c r="AX30" s="24">
        <f t="shared" si="58"/>
        <v>8917.3541666665114</v>
      </c>
      <c r="AY30" s="24">
        <f t="shared" si="58"/>
        <v>8917.375</v>
      </c>
      <c r="AZ30" s="24">
        <f t="shared" si="58"/>
        <v>8917.3958333334886</v>
      </c>
      <c r="BA30" s="24">
        <f t="shared" si="58"/>
        <v>8917.4166666665114</v>
      </c>
      <c r="BB30" s="24">
        <f t="shared" si="58"/>
        <v>8917.4375</v>
      </c>
      <c r="BC30" s="24">
        <f t="shared" si="58"/>
        <v>8917.4583333334886</v>
      </c>
      <c r="BD30" s="24">
        <f t="shared" si="58"/>
        <v>8917.4791666665114</v>
      </c>
      <c r="BE30" s="24">
        <f t="shared" si="58"/>
        <v>8917.5</v>
      </c>
      <c r="BF30" s="24">
        <f t="shared" si="58"/>
        <v>8917.5208333334886</v>
      </c>
      <c r="BG30" s="24">
        <f t="shared" si="58"/>
        <v>8917.5416666665114</v>
      </c>
      <c r="BH30" s="24">
        <f t="shared" si="58"/>
        <v>8917.5625</v>
      </c>
      <c r="BI30" s="24">
        <f t="shared" si="58"/>
        <v>8917.5833333334886</v>
      </c>
      <c r="BJ30" s="24">
        <f t="shared" si="58"/>
        <v>8917.6041666665114</v>
      </c>
      <c r="BK30" s="24">
        <f t="shared" si="58"/>
        <v>8917.625</v>
      </c>
    </row>
    <row r="31" spans="2:63" x14ac:dyDescent="0.2">
      <c r="B31" s="25" t="s">
        <v>55</v>
      </c>
      <c r="C31" s="24">
        <f>PI()/180</f>
        <v>1.7453292519943295E-2</v>
      </c>
      <c r="D31" s="24">
        <f t="shared" ref="D31:BK31" si="59">PI()/180</f>
        <v>1.7453292519943295E-2</v>
      </c>
      <c r="E31" s="24">
        <f t="shared" si="59"/>
        <v>1.7453292519943295E-2</v>
      </c>
      <c r="F31" s="24">
        <f t="shared" si="59"/>
        <v>1.7453292519943295E-2</v>
      </c>
      <c r="G31" s="24">
        <f t="shared" si="59"/>
        <v>1.7453292519943295E-2</v>
      </c>
      <c r="H31" s="24">
        <f t="shared" si="59"/>
        <v>1.7453292519943295E-2</v>
      </c>
      <c r="I31" s="24">
        <f t="shared" si="59"/>
        <v>1.7453292519943295E-2</v>
      </c>
      <c r="J31" s="24">
        <f t="shared" si="59"/>
        <v>1.7453292519943295E-2</v>
      </c>
      <c r="K31" s="24">
        <f t="shared" si="59"/>
        <v>1.7453292519943295E-2</v>
      </c>
      <c r="L31" s="24">
        <f t="shared" si="59"/>
        <v>1.7453292519943295E-2</v>
      </c>
      <c r="M31" s="24">
        <f t="shared" si="59"/>
        <v>1.7453292519943295E-2</v>
      </c>
      <c r="N31" s="24">
        <f t="shared" si="59"/>
        <v>1.7453292519943295E-2</v>
      </c>
      <c r="O31" s="24">
        <f t="shared" si="59"/>
        <v>1.7453292519943295E-2</v>
      </c>
      <c r="P31" s="24">
        <f t="shared" si="59"/>
        <v>1.7453292519943295E-2</v>
      </c>
      <c r="Q31" s="24">
        <f t="shared" si="59"/>
        <v>1.7453292519943295E-2</v>
      </c>
      <c r="R31" s="24">
        <f t="shared" si="59"/>
        <v>1.7453292519943295E-2</v>
      </c>
      <c r="S31" s="24">
        <f t="shared" si="59"/>
        <v>1.7453292519943295E-2</v>
      </c>
      <c r="T31" s="24">
        <f t="shared" si="59"/>
        <v>1.7453292519943295E-2</v>
      </c>
      <c r="U31" s="24">
        <f t="shared" si="59"/>
        <v>1.7453292519943295E-2</v>
      </c>
      <c r="V31" s="24">
        <f t="shared" si="59"/>
        <v>1.7453292519943295E-2</v>
      </c>
      <c r="W31" s="24">
        <f t="shared" si="59"/>
        <v>1.7453292519943295E-2</v>
      </c>
      <c r="X31" s="24">
        <f t="shared" si="59"/>
        <v>1.7453292519943295E-2</v>
      </c>
      <c r="Y31" s="24">
        <f t="shared" si="59"/>
        <v>1.7453292519943295E-2</v>
      </c>
      <c r="Z31" s="24">
        <f t="shared" si="59"/>
        <v>1.7453292519943295E-2</v>
      </c>
      <c r="AA31" s="24">
        <f t="shared" si="59"/>
        <v>1.7453292519943295E-2</v>
      </c>
      <c r="AB31" s="24">
        <f t="shared" si="59"/>
        <v>1.7453292519943295E-2</v>
      </c>
      <c r="AC31" s="24">
        <f t="shared" si="59"/>
        <v>1.7453292519943295E-2</v>
      </c>
      <c r="AD31" s="24">
        <f t="shared" si="59"/>
        <v>1.7453292519943295E-2</v>
      </c>
      <c r="AE31" s="24">
        <f t="shared" si="59"/>
        <v>1.7453292519943295E-2</v>
      </c>
      <c r="AF31" s="24">
        <f t="shared" si="59"/>
        <v>1.7453292519943295E-2</v>
      </c>
      <c r="AG31" s="24">
        <f t="shared" si="59"/>
        <v>1.7453292519943295E-2</v>
      </c>
      <c r="AH31" s="24">
        <f t="shared" si="59"/>
        <v>1.7453292519943295E-2</v>
      </c>
      <c r="AI31" s="24">
        <f t="shared" si="59"/>
        <v>1.7453292519943295E-2</v>
      </c>
      <c r="AJ31" s="24">
        <f t="shared" si="59"/>
        <v>1.7453292519943295E-2</v>
      </c>
      <c r="AK31" s="24">
        <f t="shared" si="59"/>
        <v>1.7453292519943295E-2</v>
      </c>
      <c r="AL31" s="24">
        <f t="shared" si="59"/>
        <v>1.7453292519943295E-2</v>
      </c>
      <c r="AM31" s="24">
        <f t="shared" si="59"/>
        <v>1.7453292519943295E-2</v>
      </c>
      <c r="AN31" s="24">
        <f t="shared" si="59"/>
        <v>1.7453292519943295E-2</v>
      </c>
      <c r="AO31" s="24">
        <f t="shared" si="59"/>
        <v>1.7453292519943295E-2</v>
      </c>
      <c r="AP31" s="24">
        <f t="shared" si="59"/>
        <v>1.7453292519943295E-2</v>
      </c>
      <c r="AQ31" s="24">
        <f t="shared" si="59"/>
        <v>1.7453292519943295E-2</v>
      </c>
      <c r="AR31" s="24">
        <f t="shared" si="59"/>
        <v>1.7453292519943295E-2</v>
      </c>
      <c r="AS31" s="24">
        <f t="shared" si="59"/>
        <v>1.7453292519943295E-2</v>
      </c>
      <c r="AT31" s="24">
        <f t="shared" si="59"/>
        <v>1.7453292519943295E-2</v>
      </c>
      <c r="AU31" s="24">
        <f t="shared" si="59"/>
        <v>1.7453292519943295E-2</v>
      </c>
      <c r="AV31" s="24">
        <f t="shared" si="59"/>
        <v>1.7453292519943295E-2</v>
      </c>
      <c r="AW31" s="24">
        <f t="shared" si="59"/>
        <v>1.7453292519943295E-2</v>
      </c>
      <c r="AX31" s="24">
        <f t="shared" si="59"/>
        <v>1.7453292519943295E-2</v>
      </c>
      <c r="AY31" s="24">
        <f t="shared" si="59"/>
        <v>1.7453292519943295E-2</v>
      </c>
      <c r="AZ31" s="24">
        <f t="shared" si="59"/>
        <v>1.7453292519943295E-2</v>
      </c>
      <c r="BA31" s="24">
        <f t="shared" si="59"/>
        <v>1.7453292519943295E-2</v>
      </c>
      <c r="BB31" s="24">
        <f t="shared" si="59"/>
        <v>1.7453292519943295E-2</v>
      </c>
      <c r="BC31" s="24">
        <f t="shared" si="59"/>
        <v>1.7453292519943295E-2</v>
      </c>
      <c r="BD31" s="24">
        <f t="shared" si="59"/>
        <v>1.7453292519943295E-2</v>
      </c>
      <c r="BE31" s="24">
        <f t="shared" si="59"/>
        <v>1.7453292519943295E-2</v>
      </c>
      <c r="BF31" s="24">
        <f t="shared" si="59"/>
        <v>1.7453292519943295E-2</v>
      </c>
      <c r="BG31" s="24">
        <f t="shared" si="59"/>
        <v>1.7453292519943295E-2</v>
      </c>
      <c r="BH31" s="24">
        <f t="shared" si="59"/>
        <v>1.7453292519943295E-2</v>
      </c>
      <c r="BI31" s="24">
        <f t="shared" si="59"/>
        <v>1.7453292519943295E-2</v>
      </c>
      <c r="BJ31" s="24">
        <f t="shared" si="59"/>
        <v>1.7453292519943295E-2</v>
      </c>
      <c r="BK31" s="24">
        <f t="shared" si="59"/>
        <v>1.7453292519943295E-2</v>
      </c>
    </row>
    <row r="32" spans="2:63" x14ac:dyDescent="0.2">
      <c r="B32" s="25"/>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row>
    <row r="33" spans="2:63" x14ac:dyDescent="0.2">
      <c r="B33" s="25" t="s">
        <v>19</v>
      </c>
      <c r="C33" s="24">
        <f>MOD(172.74+0.00111588*C30,360)</f>
        <v>182.689604535</v>
      </c>
      <c r="D33" s="24">
        <f t="shared" ref="D33:M33" si="60">MOD(172.74+0.00111588*D30,360)</f>
        <v>182.6896277825002</v>
      </c>
      <c r="E33" s="24">
        <f t="shared" si="60"/>
        <v>182.68965102999982</v>
      </c>
      <c r="F33" s="24">
        <f t="shared" si="60"/>
        <v>182.68967427750002</v>
      </c>
      <c r="G33" s="24">
        <f t="shared" si="60"/>
        <v>182.68969752500018</v>
      </c>
      <c r="H33" s="24">
        <f t="shared" si="60"/>
        <v>182.68972077249984</v>
      </c>
      <c r="I33" s="24">
        <f t="shared" si="60"/>
        <v>182.68974402000001</v>
      </c>
      <c r="J33" s="24">
        <f t="shared" si="60"/>
        <v>182.68976726750017</v>
      </c>
      <c r="K33" s="24">
        <f t="shared" si="60"/>
        <v>182.68979051499983</v>
      </c>
      <c r="L33" s="24">
        <f t="shared" si="60"/>
        <v>182.68981376250002</v>
      </c>
      <c r="M33" s="24">
        <f t="shared" si="60"/>
        <v>182.68983701000019</v>
      </c>
      <c r="N33" s="24">
        <f t="shared" ref="N33:AC33" si="61">MOD(172.74+0.00111588*N30,360)</f>
        <v>182.68986025749984</v>
      </c>
      <c r="O33" s="24">
        <f t="shared" si="61"/>
        <v>182.68988350500001</v>
      </c>
      <c r="P33" s="24">
        <f t="shared" si="61"/>
        <v>182.68990675250018</v>
      </c>
      <c r="Q33" s="24">
        <f t="shared" si="61"/>
        <v>182.68992999999983</v>
      </c>
      <c r="R33" s="24">
        <f t="shared" si="61"/>
        <v>182.6899532475</v>
      </c>
      <c r="S33" s="24">
        <f t="shared" si="61"/>
        <v>182.6899764950002</v>
      </c>
      <c r="T33" s="24">
        <f t="shared" si="61"/>
        <v>182.68999974249982</v>
      </c>
      <c r="U33" s="24">
        <f t="shared" si="61"/>
        <v>182.69002299000002</v>
      </c>
      <c r="V33" s="24">
        <f t="shared" si="61"/>
        <v>182.69004623750018</v>
      </c>
      <c r="W33" s="24">
        <f t="shared" si="61"/>
        <v>182.69006948499984</v>
      </c>
      <c r="X33" s="24">
        <f t="shared" si="61"/>
        <v>182.69009273250001</v>
      </c>
      <c r="Y33" s="24">
        <f t="shared" si="61"/>
        <v>182.69011598000017</v>
      </c>
      <c r="Z33" s="24">
        <f t="shared" si="61"/>
        <v>182.69013922749983</v>
      </c>
      <c r="AA33" s="24">
        <f t="shared" si="61"/>
        <v>182.69016247500002</v>
      </c>
      <c r="AB33" s="24">
        <f t="shared" si="61"/>
        <v>182.69018572250019</v>
      </c>
      <c r="AC33" s="24">
        <f t="shared" si="61"/>
        <v>182.69020896999984</v>
      </c>
      <c r="AD33" s="24">
        <f t="shared" ref="AD33:AG33" si="62">MOD(172.74+0.00111588*AD30,360)</f>
        <v>182.69023221750001</v>
      </c>
      <c r="AE33" s="24">
        <f t="shared" si="62"/>
        <v>182.69025546500018</v>
      </c>
      <c r="AF33" s="24">
        <f t="shared" si="62"/>
        <v>182.69027871249983</v>
      </c>
      <c r="AG33" s="24">
        <f t="shared" si="62"/>
        <v>182.69030196</v>
      </c>
      <c r="AH33" s="24">
        <f t="shared" ref="AH33:BK33" si="63">MOD(172.74+0.00111588*AH30,360)</f>
        <v>182.69032520750019</v>
      </c>
      <c r="AI33" s="24">
        <f t="shared" si="63"/>
        <v>182.69034845499985</v>
      </c>
      <c r="AJ33" s="24">
        <f t="shared" si="63"/>
        <v>182.69037170250002</v>
      </c>
      <c r="AK33" s="24">
        <f t="shared" si="63"/>
        <v>182.69039495000018</v>
      </c>
      <c r="AL33" s="24">
        <f t="shared" si="63"/>
        <v>182.69041819749984</v>
      </c>
      <c r="AM33" s="24">
        <f t="shared" si="63"/>
        <v>182.690441445</v>
      </c>
      <c r="AN33" s="24">
        <f t="shared" si="63"/>
        <v>182.69046469250017</v>
      </c>
      <c r="AO33" s="24">
        <f t="shared" si="63"/>
        <v>182.69048793999983</v>
      </c>
      <c r="AP33" s="24">
        <f t="shared" si="63"/>
        <v>182.69051118750002</v>
      </c>
      <c r="AQ33" s="24">
        <f t="shared" si="63"/>
        <v>182.69053443500019</v>
      </c>
      <c r="AR33" s="24">
        <f t="shared" si="63"/>
        <v>182.69055768249984</v>
      </c>
      <c r="AS33" s="24">
        <f t="shared" si="63"/>
        <v>182.69058093000001</v>
      </c>
      <c r="AT33" s="24">
        <f t="shared" si="63"/>
        <v>182.69060417750018</v>
      </c>
      <c r="AU33" s="24">
        <f t="shared" si="63"/>
        <v>182.69062742499983</v>
      </c>
      <c r="AV33" s="24">
        <f t="shared" si="63"/>
        <v>182.6906506725</v>
      </c>
      <c r="AW33" s="24">
        <f t="shared" si="63"/>
        <v>182.69067392000019</v>
      </c>
      <c r="AX33" s="24">
        <f t="shared" si="63"/>
        <v>182.69069716749985</v>
      </c>
      <c r="AY33" s="24">
        <f t="shared" si="63"/>
        <v>182.69072041500002</v>
      </c>
      <c r="AZ33" s="24">
        <f t="shared" si="63"/>
        <v>182.69074366250018</v>
      </c>
      <c r="BA33" s="24">
        <f t="shared" si="63"/>
        <v>182.69076690999984</v>
      </c>
      <c r="BB33" s="24">
        <f t="shared" si="63"/>
        <v>182.6907901575</v>
      </c>
      <c r="BC33" s="24">
        <f t="shared" si="63"/>
        <v>182.69081340500017</v>
      </c>
      <c r="BD33" s="24">
        <f t="shared" si="63"/>
        <v>182.69083665249983</v>
      </c>
      <c r="BE33" s="24">
        <f t="shared" si="63"/>
        <v>182.69085990000002</v>
      </c>
      <c r="BF33" s="24">
        <f t="shared" si="63"/>
        <v>182.69088314750019</v>
      </c>
      <c r="BG33" s="24">
        <f t="shared" si="63"/>
        <v>182.69090639499984</v>
      </c>
      <c r="BH33" s="24">
        <f t="shared" si="63"/>
        <v>182.69092964250001</v>
      </c>
      <c r="BI33" s="24">
        <f t="shared" si="63"/>
        <v>182.69095289000018</v>
      </c>
      <c r="BJ33" s="24">
        <f t="shared" si="63"/>
        <v>182.69097613749983</v>
      </c>
      <c r="BK33" s="24">
        <f t="shared" si="63"/>
        <v>182.690999385</v>
      </c>
    </row>
    <row r="34" spans="2:63" x14ac:dyDescent="0.2">
      <c r="B34" s="25" t="s">
        <v>5</v>
      </c>
      <c r="C34" s="24">
        <f>MOD(357.529+0.9856003*C30,360)</f>
        <v>145.51087491250109</v>
      </c>
      <c r="D34" s="24">
        <f t="shared" ref="D34:M34" si="64">MOD(357.529+0.9856003*D30,360)</f>
        <v>145.53140825223636</v>
      </c>
      <c r="E34" s="24">
        <f t="shared" si="64"/>
        <v>145.55194159151324</v>
      </c>
      <c r="F34" s="24">
        <f t="shared" si="64"/>
        <v>145.57247493125033</v>
      </c>
      <c r="G34" s="24">
        <f t="shared" si="64"/>
        <v>145.59300827098741</v>
      </c>
      <c r="H34" s="24">
        <f t="shared" si="64"/>
        <v>145.61354161026429</v>
      </c>
      <c r="I34" s="24">
        <f t="shared" si="64"/>
        <v>145.63407494999956</v>
      </c>
      <c r="J34" s="24">
        <f t="shared" si="64"/>
        <v>145.65460828973664</v>
      </c>
      <c r="K34" s="24">
        <f t="shared" si="64"/>
        <v>145.67514162901352</v>
      </c>
      <c r="L34" s="24">
        <f t="shared" si="64"/>
        <v>145.69567496875061</v>
      </c>
      <c r="M34" s="24">
        <f t="shared" si="64"/>
        <v>145.71620830848588</v>
      </c>
      <c r="N34" s="24">
        <f t="shared" ref="N34:AC34" si="65">MOD(357.529+0.9856003*N30,360)</f>
        <v>145.73674164776457</v>
      </c>
      <c r="O34" s="24">
        <f t="shared" si="65"/>
        <v>145.75727498749984</v>
      </c>
      <c r="P34" s="24">
        <f t="shared" si="65"/>
        <v>145.77780832723693</v>
      </c>
      <c r="Q34" s="24">
        <f t="shared" si="65"/>
        <v>145.79834166651381</v>
      </c>
      <c r="R34" s="24">
        <f t="shared" si="65"/>
        <v>145.81887500625089</v>
      </c>
      <c r="S34" s="24">
        <f t="shared" si="65"/>
        <v>145.83940834598616</v>
      </c>
      <c r="T34" s="24">
        <f t="shared" si="65"/>
        <v>145.85994168526486</v>
      </c>
      <c r="U34" s="24">
        <f t="shared" si="65"/>
        <v>145.88047502500012</v>
      </c>
      <c r="V34" s="24">
        <f t="shared" si="65"/>
        <v>145.90100836473721</v>
      </c>
      <c r="W34" s="24">
        <f t="shared" si="65"/>
        <v>145.92154170401409</v>
      </c>
      <c r="X34" s="24">
        <f t="shared" si="65"/>
        <v>145.94207504375117</v>
      </c>
      <c r="Y34" s="24">
        <f t="shared" si="65"/>
        <v>145.96260838348644</v>
      </c>
      <c r="Z34" s="24">
        <f t="shared" si="65"/>
        <v>145.98314172276332</v>
      </c>
      <c r="AA34" s="24">
        <f t="shared" si="65"/>
        <v>146.00367506250041</v>
      </c>
      <c r="AB34" s="24">
        <f t="shared" si="65"/>
        <v>146.02420840223749</v>
      </c>
      <c r="AC34" s="24">
        <f t="shared" si="65"/>
        <v>146.04474174151437</v>
      </c>
      <c r="AD34" s="24">
        <f t="shared" ref="AD34:AG34" si="66">MOD(357.529+0.9856003*AD30,360)</f>
        <v>146.06527508124964</v>
      </c>
      <c r="AE34" s="24">
        <f t="shared" si="66"/>
        <v>146.08580842098672</v>
      </c>
      <c r="AF34" s="24">
        <f t="shared" si="66"/>
        <v>146.1063417602636</v>
      </c>
      <c r="AG34" s="24">
        <f t="shared" si="66"/>
        <v>146.12687510000069</v>
      </c>
      <c r="AH34" s="24">
        <f t="shared" ref="AH34:BK34" si="67">MOD(357.529+0.9856003*AH30,360)</f>
        <v>146.14740843973595</v>
      </c>
      <c r="AI34" s="24">
        <f t="shared" si="67"/>
        <v>146.16794177901465</v>
      </c>
      <c r="AJ34" s="24">
        <f t="shared" si="67"/>
        <v>146.18847511874992</v>
      </c>
      <c r="AK34" s="24">
        <f t="shared" si="67"/>
        <v>146.20900845848701</v>
      </c>
      <c r="AL34" s="24">
        <f t="shared" si="67"/>
        <v>146.22954179776389</v>
      </c>
      <c r="AM34" s="24">
        <f t="shared" si="67"/>
        <v>146.25007513750097</v>
      </c>
      <c r="AN34" s="24">
        <f t="shared" si="67"/>
        <v>146.27060847723624</v>
      </c>
      <c r="AO34" s="24">
        <f t="shared" si="67"/>
        <v>146.29114181651312</v>
      </c>
      <c r="AP34" s="24">
        <f t="shared" si="67"/>
        <v>146.3116751562502</v>
      </c>
      <c r="AQ34" s="24">
        <f t="shared" si="67"/>
        <v>146.33220849598729</v>
      </c>
      <c r="AR34" s="24">
        <f t="shared" si="67"/>
        <v>146.35274183526417</v>
      </c>
      <c r="AS34" s="24">
        <f t="shared" si="67"/>
        <v>146.37327517499943</v>
      </c>
      <c r="AT34" s="24">
        <f t="shared" si="67"/>
        <v>146.39380851473652</v>
      </c>
      <c r="AU34" s="24">
        <f t="shared" si="67"/>
        <v>146.4143418540134</v>
      </c>
      <c r="AV34" s="24">
        <f t="shared" si="67"/>
        <v>146.43487519375049</v>
      </c>
      <c r="AW34" s="24">
        <f t="shared" si="67"/>
        <v>146.45540853348575</v>
      </c>
      <c r="AX34" s="24">
        <f t="shared" si="67"/>
        <v>146.47594187276445</v>
      </c>
      <c r="AY34" s="24">
        <f t="shared" si="67"/>
        <v>146.49647521249972</v>
      </c>
      <c r="AZ34" s="24">
        <f t="shared" si="67"/>
        <v>146.5170085522368</v>
      </c>
      <c r="BA34" s="24">
        <f t="shared" si="67"/>
        <v>146.53754189151368</v>
      </c>
      <c r="BB34" s="24">
        <f t="shared" si="67"/>
        <v>146.55807523125077</v>
      </c>
      <c r="BC34" s="24">
        <f t="shared" si="67"/>
        <v>146.57860857098603</v>
      </c>
      <c r="BD34" s="24">
        <f t="shared" si="67"/>
        <v>146.59914191026473</v>
      </c>
      <c r="BE34" s="24">
        <f t="shared" si="67"/>
        <v>146.61967525</v>
      </c>
      <c r="BF34" s="24">
        <f t="shared" si="67"/>
        <v>146.64020858973709</v>
      </c>
      <c r="BG34" s="24">
        <f t="shared" si="67"/>
        <v>146.66074192901397</v>
      </c>
      <c r="BH34" s="24">
        <f t="shared" si="67"/>
        <v>146.68127526875105</v>
      </c>
      <c r="BI34" s="24">
        <f t="shared" si="67"/>
        <v>146.70180860848632</v>
      </c>
      <c r="BJ34" s="24">
        <f t="shared" si="67"/>
        <v>146.7223419477632</v>
      </c>
      <c r="BK34" s="24">
        <f t="shared" si="67"/>
        <v>146.74287528750028</v>
      </c>
    </row>
    <row r="35" spans="2:63" x14ac:dyDescent="0.2">
      <c r="B35" s="25" t="s">
        <v>3</v>
      </c>
      <c r="C35" s="24">
        <f>MOD(20.02+0.0830853*C30+0.329*SIN(C33*C31),360)</f>
        <v>40.82425339135068</v>
      </c>
      <c r="D35" s="24">
        <f t="shared" ref="D35:M35" si="68">MOD(20.02+0.0830853*D30+0.329*SIN(D33*D31),360)</f>
        <v>40.825984201770439</v>
      </c>
      <c r="E35" s="24">
        <f t="shared" si="68"/>
        <v>40.82771501215143</v>
      </c>
      <c r="F35" s="24">
        <f t="shared" si="68"/>
        <v>40.829445822571074</v>
      </c>
      <c r="G35" s="24">
        <f t="shared" si="68"/>
        <v>40.831176632990719</v>
      </c>
      <c r="H35" s="24">
        <f t="shared" si="68"/>
        <v>40.832907443371823</v>
      </c>
      <c r="I35" s="24">
        <f t="shared" si="68"/>
        <v>40.834638253791468</v>
      </c>
      <c r="J35" s="24">
        <f t="shared" si="68"/>
        <v>40.836369064211226</v>
      </c>
      <c r="K35" s="24">
        <f t="shared" si="68"/>
        <v>40.838099874592331</v>
      </c>
      <c r="L35" s="24">
        <f t="shared" si="68"/>
        <v>40.839830685012089</v>
      </c>
      <c r="M35" s="24">
        <f t="shared" si="68"/>
        <v>40.841561495431847</v>
      </c>
      <c r="N35" s="24">
        <f t="shared" ref="N35:AC35" si="69">MOD(20.02+0.0830853*N30+0.329*SIN(N33*N31),360)</f>
        <v>40.843292305812838</v>
      </c>
      <c r="O35" s="24">
        <f t="shared" si="69"/>
        <v>40.845023116232596</v>
      </c>
      <c r="P35" s="24">
        <f t="shared" si="69"/>
        <v>40.846753926652241</v>
      </c>
      <c r="Q35" s="24">
        <f t="shared" si="69"/>
        <v>40.848484737033345</v>
      </c>
      <c r="R35" s="24">
        <f t="shared" si="69"/>
        <v>40.850215547453104</v>
      </c>
      <c r="S35" s="24">
        <f t="shared" si="69"/>
        <v>40.851946357872862</v>
      </c>
      <c r="T35" s="24">
        <f t="shared" si="69"/>
        <v>40.853677168253853</v>
      </c>
      <c r="U35" s="24">
        <f t="shared" si="69"/>
        <v>40.855407978673611</v>
      </c>
      <c r="V35" s="24">
        <f t="shared" si="69"/>
        <v>40.857138789093369</v>
      </c>
      <c r="W35" s="24">
        <f t="shared" si="69"/>
        <v>40.858869599474474</v>
      </c>
      <c r="X35" s="24">
        <f t="shared" si="69"/>
        <v>40.860600409894118</v>
      </c>
      <c r="Y35" s="24">
        <f t="shared" si="69"/>
        <v>40.86233122031399</v>
      </c>
      <c r="Z35" s="24">
        <f t="shared" si="69"/>
        <v>40.864062030694981</v>
      </c>
      <c r="AA35" s="24">
        <f t="shared" si="69"/>
        <v>40.865792841114853</v>
      </c>
      <c r="AB35" s="24">
        <f t="shared" si="69"/>
        <v>40.867523651534611</v>
      </c>
      <c r="AC35" s="24">
        <f t="shared" si="69"/>
        <v>40.869254461915602</v>
      </c>
      <c r="AD35" s="24">
        <f t="shared" ref="AD35:AG35" si="70">MOD(20.02+0.0830853*AD30+0.329*SIN(AD33*AD31),360)</f>
        <v>40.870985272335474</v>
      </c>
      <c r="AE35" s="24">
        <f t="shared" si="70"/>
        <v>40.872716082755119</v>
      </c>
      <c r="AF35" s="24">
        <f t="shared" si="70"/>
        <v>40.874446893136337</v>
      </c>
      <c r="AG35" s="24">
        <f t="shared" si="70"/>
        <v>40.876177703556095</v>
      </c>
      <c r="AH35" s="24">
        <f t="shared" ref="AH35:BK35" si="71">MOD(20.02+0.0830853*AH30+0.329*SIN(AH33*AH31),360)</f>
        <v>40.877908513975854</v>
      </c>
      <c r="AI35" s="24">
        <f t="shared" si="71"/>
        <v>40.879639324356958</v>
      </c>
      <c r="AJ35" s="24">
        <f t="shared" si="71"/>
        <v>40.881370134776716</v>
      </c>
      <c r="AK35" s="24">
        <f t="shared" si="71"/>
        <v>40.883100945196588</v>
      </c>
      <c r="AL35" s="24">
        <f t="shared" si="71"/>
        <v>40.884831755577693</v>
      </c>
      <c r="AM35" s="24">
        <f t="shared" si="71"/>
        <v>40.886562565997451</v>
      </c>
      <c r="AN35" s="24">
        <f t="shared" si="71"/>
        <v>40.888293376417209</v>
      </c>
      <c r="AO35" s="24">
        <f t="shared" si="71"/>
        <v>40.890024186798428</v>
      </c>
      <c r="AP35" s="24">
        <f t="shared" si="71"/>
        <v>40.891754997218186</v>
      </c>
      <c r="AQ35" s="24">
        <f t="shared" si="71"/>
        <v>40.893485807637944</v>
      </c>
      <c r="AR35" s="24">
        <f t="shared" si="71"/>
        <v>40.895216618019049</v>
      </c>
      <c r="AS35" s="24">
        <f t="shared" si="71"/>
        <v>40.896947428438921</v>
      </c>
      <c r="AT35" s="24">
        <f t="shared" si="71"/>
        <v>40.898678238858679</v>
      </c>
      <c r="AU35" s="24">
        <f t="shared" si="71"/>
        <v>40.900409049239897</v>
      </c>
      <c r="AV35" s="24">
        <f t="shared" si="71"/>
        <v>40.902139859659655</v>
      </c>
      <c r="AW35" s="24">
        <f t="shared" si="71"/>
        <v>40.903870670079414</v>
      </c>
      <c r="AX35" s="24">
        <f t="shared" si="71"/>
        <v>40.905601480460518</v>
      </c>
      <c r="AY35" s="24">
        <f t="shared" si="71"/>
        <v>40.90733229088039</v>
      </c>
      <c r="AZ35" s="24">
        <f t="shared" si="71"/>
        <v>40.909063101300262</v>
      </c>
      <c r="BA35" s="24">
        <f t="shared" si="71"/>
        <v>40.910793911681367</v>
      </c>
      <c r="BB35" s="24">
        <f t="shared" si="71"/>
        <v>40.912524722101239</v>
      </c>
      <c r="BC35" s="24">
        <f t="shared" si="71"/>
        <v>40.914255532520997</v>
      </c>
      <c r="BD35" s="24">
        <f t="shared" si="71"/>
        <v>40.915986342902215</v>
      </c>
      <c r="BE35" s="24">
        <f t="shared" si="71"/>
        <v>40.917717153322087</v>
      </c>
      <c r="BF35" s="24">
        <f t="shared" si="71"/>
        <v>40.919447963741959</v>
      </c>
      <c r="BG35" s="24">
        <f t="shared" si="71"/>
        <v>40.921178774123064</v>
      </c>
      <c r="BH35" s="24">
        <f t="shared" si="71"/>
        <v>40.922909584542936</v>
      </c>
      <c r="BI35" s="24">
        <f t="shared" si="71"/>
        <v>40.924640394962807</v>
      </c>
      <c r="BJ35" s="24">
        <f t="shared" si="71"/>
        <v>40.926371205343912</v>
      </c>
      <c r="BK35" s="24">
        <f t="shared" si="71"/>
        <v>40.928102015763898</v>
      </c>
    </row>
    <row r="36" spans="2:63" x14ac:dyDescent="0.2">
      <c r="B36" s="25" t="s">
        <v>20</v>
      </c>
      <c r="C36" s="24">
        <f>MOD(66.115+0.9025179*C30-0.329*SIN(C33*C31),360)</f>
        <v>193.31847900864886</v>
      </c>
      <c r="D36" s="24">
        <f t="shared" ref="D36:M36" si="72">MOD(66.115+0.9025179*D30-0.329*SIN(D33*D31),360)</f>
        <v>193.33728159838211</v>
      </c>
      <c r="E36" s="24">
        <f t="shared" si="72"/>
        <v>193.35608418769516</v>
      </c>
      <c r="F36" s="24">
        <f t="shared" si="72"/>
        <v>193.37488677742931</v>
      </c>
      <c r="G36" s="24">
        <f t="shared" si="72"/>
        <v>193.39368936716164</v>
      </c>
      <c r="H36" s="24">
        <f t="shared" si="72"/>
        <v>193.4124919564747</v>
      </c>
      <c r="I36" s="24">
        <f t="shared" si="72"/>
        <v>193.43129454620794</v>
      </c>
      <c r="J36" s="24">
        <f t="shared" si="72"/>
        <v>193.45009713594118</v>
      </c>
      <c r="K36" s="24">
        <f t="shared" si="72"/>
        <v>193.46889972525423</v>
      </c>
      <c r="L36" s="24">
        <f t="shared" si="72"/>
        <v>193.48770231498747</v>
      </c>
      <c r="M36" s="24">
        <f t="shared" si="72"/>
        <v>193.50650490472071</v>
      </c>
      <c r="N36" s="24">
        <f t="shared" ref="N36:AC36" si="73">MOD(66.115+0.9025179*N30-0.329*SIN(N33*N31),360)</f>
        <v>193.52530749403468</v>
      </c>
      <c r="O36" s="24">
        <f t="shared" si="73"/>
        <v>193.54411008376701</v>
      </c>
      <c r="P36" s="24">
        <f t="shared" si="73"/>
        <v>193.56291267350025</v>
      </c>
      <c r="Q36" s="24">
        <f t="shared" si="73"/>
        <v>193.5817152628133</v>
      </c>
      <c r="R36" s="24">
        <f t="shared" si="73"/>
        <v>193.60051785254655</v>
      </c>
      <c r="S36" s="24">
        <f t="shared" si="73"/>
        <v>193.61932044227979</v>
      </c>
      <c r="T36" s="24">
        <f t="shared" si="73"/>
        <v>193.63812303159284</v>
      </c>
      <c r="U36" s="24">
        <f t="shared" si="73"/>
        <v>193.65692562132608</v>
      </c>
      <c r="V36" s="24">
        <f t="shared" si="73"/>
        <v>193.67572821105932</v>
      </c>
      <c r="W36" s="24">
        <f t="shared" si="73"/>
        <v>193.69453080037238</v>
      </c>
      <c r="X36" s="24">
        <f t="shared" si="73"/>
        <v>193.71333339010562</v>
      </c>
      <c r="Y36" s="24">
        <f t="shared" si="73"/>
        <v>193.73213597983795</v>
      </c>
      <c r="Z36" s="24">
        <f t="shared" si="73"/>
        <v>193.75093856915191</v>
      </c>
      <c r="AA36" s="24">
        <f t="shared" si="73"/>
        <v>193.76974115888515</v>
      </c>
      <c r="AB36" s="24">
        <f t="shared" si="73"/>
        <v>193.78854374861749</v>
      </c>
      <c r="AC36" s="24">
        <f t="shared" si="73"/>
        <v>193.80734633793145</v>
      </c>
      <c r="AD36" s="24">
        <f t="shared" ref="AD36:AG36" si="74">MOD(66.115+0.9025179*AD30-0.329*SIN(AD33*AD31),360)</f>
        <v>193.82614892766469</v>
      </c>
      <c r="AE36" s="24">
        <f t="shared" si="74"/>
        <v>193.84495151739702</v>
      </c>
      <c r="AF36" s="24">
        <f t="shared" si="74"/>
        <v>193.86375410671099</v>
      </c>
      <c r="AG36" s="24">
        <f t="shared" si="74"/>
        <v>193.88255669644332</v>
      </c>
      <c r="AH36" s="24">
        <f t="shared" ref="AH36:BK36" si="75">MOD(66.115+0.9025179*AH30-0.329*SIN(AH33*AH31),360)</f>
        <v>193.90135928617656</v>
      </c>
      <c r="AI36" s="24">
        <f t="shared" si="75"/>
        <v>193.92016187548961</v>
      </c>
      <c r="AJ36" s="24">
        <f t="shared" si="75"/>
        <v>193.93896446522285</v>
      </c>
      <c r="AK36" s="24">
        <f t="shared" si="75"/>
        <v>193.95776705495609</v>
      </c>
      <c r="AL36" s="24">
        <f t="shared" si="75"/>
        <v>193.97656964426915</v>
      </c>
      <c r="AM36" s="24">
        <f t="shared" si="75"/>
        <v>193.99537223400239</v>
      </c>
      <c r="AN36" s="24">
        <f t="shared" si="75"/>
        <v>194.01417482373563</v>
      </c>
      <c r="AO36" s="24">
        <f t="shared" si="75"/>
        <v>194.03297741304777</v>
      </c>
      <c r="AP36" s="24">
        <f t="shared" si="75"/>
        <v>194.05178000278102</v>
      </c>
      <c r="AQ36" s="24">
        <f t="shared" si="75"/>
        <v>194.07058259251517</v>
      </c>
      <c r="AR36" s="24">
        <f t="shared" si="75"/>
        <v>194.08938518182731</v>
      </c>
      <c r="AS36" s="24">
        <f t="shared" si="75"/>
        <v>194.10818777156055</v>
      </c>
      <c r="AT36" s="24">
        <f t="shared" si="75"/>
        <v>194.1269903612947</v>
      </c>
      <c r="AU36" s="24">
        <f t="shared" si="75"/>
        <v>194.14579295060685</v>
      </c>
      <c r="AV36" s="24">
        <f t="shared" si="75"/>
        <v>194.16459554034009</v>
      </c>
      <c r="AW36" s="24">
        <f t="shared" si="75"/>
        <v>194.18339813007242</v>
      </c>
      <c r="AX36" s="24">
        <f t="shared" si="75"/>
        <v>194.20220071938638</v>
      </c>
      <c r="AY36" s="24">
        <f t="shared" si="75"/>
        <v>194.22100330911962</v>
      </c>
      <c r="AZ36" s="24">
        <f t="shared" si="75"/>
        <v>194.23980589885196</v>
      </c>
      <c r="BA36" s="24">
        <f t="shared" si="75"/>
        <v>194.25860848816501</v>
      </c>
      <c r="BB36" s="24">
        <f t="shared" si="75"/>
        <v>194.27741107789916</v>
      </c>
      <c r="BC36" s="24">
        <f t="shared" si="75"/>
        <v>194.29621366763149</v>
      </c>
      <c r="BD36" s="24">
        <f t="shared" si="75"/>
        <v>194.31501625694455</v>
      </c>
      <c r="BE36" s="24">
        <f t="shared" si="75"/>
        <v>194.33381884667688</v>
      </c>
      <c r="BF36" s="24">
        <f t="shared" si="75"/>
        <v>194.35262143641103</v>
      </c>
      <c r="BG36" s="24">
        <f t="shared" si="75"/>
        <v>194.37142402572408</v>
      </c>
      <c r="BH36" s="24">
        <f t="shared" si="75"/>
        <v>194.39022661545641</v>
      </c>
      <c r="BI36" s="24">
        <f t="shared" si="75"/>
        <v>194.40902920518965</v>
      </c>
      <c r="BJ36" s="24">
        <f t="shared" si="75"/>
        <v>194.42783179450271</v>
      </c>
      <c r="BK36" s="24">
        <f t="shared" si="75"/>
        <v>194.44663438423595</v>
      </c>
    </row>
    <row r="37" spans="2:63" x14ac:dyDescent="0.2">
      <c r="B37" s="25" t="s">
        <v>10</v>
      </c>
      <c r="C37" s="24">
        <f>1.915*SIN(C34*C31)+0.02*SIN(2*C34*C31)</f>
        <v>1.0656994903095605</v>
      </c>
      <c r="D37" s="24">
        <f t="shared" ref="D37:M37" si="76">1.915*SIN(D34*D31)+0.02*SIN(2*D34*D31)</f>
        <v>1.0651389069428974</v>
      </c>
      <c r="E37" s="24">
        <f t="shared" si="76"/>
        <v>1.0645781939816963</v>
      </c>
      <c r="F37" s="24">
        <f t="shared" si="76"/>
        <v>1.0640173514709008</v>
      </c>
      <c r="G37" s="24">
        <f t="shared" si="76"/>
        <v>1.0634563794931142</v>
      </c>
      <c r="H37" s="24">
        <f t="shared" si="76"/>
        <v>1.062895278130968</v>
      </c>
      <c r="I37" s="24">
        <f t="shared" si="76"/>
        <v>1.0623340474294261</v>
      </c>
      <c r="J37" s="24">
        <f t="shared" si="76"/>
        <v>1.0617726874710403</v>
      </c>
      <c r="K37" s="24">
        <f t="shared" si="76"/>
        <v>1.0612111983385384</v>
      </c>
      <c r="L37" s="24">
        <f t="shared" si="76"/>
        <v>1.0606495800768565</v>
      </c>
      <c r="M37" s="24">
        <f t="shared" si="76"/>
        <v>1.0600878327687437</v>
      </c>
      <c r="N37" s="24">
        <f t="shared" ref="N37:AC37" si="77">1.915*SIN(N34*N31)+0.02*SIN(2*N34*N31)</f>
        <v>1.0595259564967756</v>
      </c>
      <c r="O37" s="24">
        <f t="shared" si="77"/>
        <v>1.0589639513061082</v>
      </c>
      <c r="P37" s="24">
        <f t="shared" si="77"/>
        <v>1.0584018172793388</v>
      </c>
      <c r="Q37" s="24">
        <f t="shared" si="77"/>
        <v>1.0578395544992907</v>
      </c>
      <c r="R37" s="24">
        <f t="shared" si="77"/>
        <v>1.0572771630109401</v>
      </c>
      <c r="S37" s="24">
        <f t="shared" si="77"/>
        <v>1.0567146428971328</v>
      </c>
      <c r="T37" s="24">
        <f t="shared" si="77"/>
        <v>1.0561519942405382</v>
      </c>
      <c r="U37" s="24">
        <f t="shared" si="77"/>
        <v>1.0555892170863546</v>
      </c>
      <c r="V37" s="24">
        <f t="shared" si="77"/>
        <v>1.0550263115172747</v>
      </c>
      <c r="W37" s="24">
        <f t="shared" si="77"/>
        <v>1.0544632776162139</v>
      </c>
      <c r="X37" s="24">
        <f t="shared" si="77"/>
        <v>1.0539001154281937</v>
      </c>
      <c r="Y37" s="24">
        <f t="shared" si="77"/>
        <v>1.0533368250361514</v>
      </c>
      <c r="Z37" s="24">
        <f t="shared" si="77"/>
        <v>1.0527734065229017</v>
      </c>
      <c r="AA37" s="24">
        <f t="shared" si="77"/>
        <v>1.0522098599335359</v>
      </c>
      <c r="AB37" s="24">
        <f t="shared" si="77"/>
        <v>1.0516461853509889</v>
      </c>
      <c r="AC37" s="24">
        <f t="shared" si="77"/>
        <v>1.0510823828582216</v>
      </c>
      <c r="AD37" s="24">
        <f t="shared" ref="AD37:AG37" si="78">1.915*SIN(AD34*AD31)+0.02*SIN(2*AD34*AD31)</f>
        <v>1.050518452500347</v>
      </c>
      <c r="AE37" s="24">
        <f t="shared" si="78"/>
        <v>1.0499543943602478</v>
      </c>
      <c r="AF37" s="24">
        <f t="shared" si="78"/>
        <v>1.0493902085209805</v>
      </c>
      <c r="AG37" s="24">
        <f t="shared" si="78"/>
        <v>1.0488258950276295</v>
      </c>
      <c r="AH37" s="24">
        <f t="shared" ref="AH37:BK37" si="79">1.915*SIN(AH34*AH31)+0.02*SIN(2*AH34*AH31)</f>
        <v>1.0482614539632731</v>
      </c>
      <c r="AI37" s="24">
        <f t="shared" si="79"/>
        <v>1.0476968854108164</v>
      </c>
      <c r="AJ37" s="24">
        <f t="shared" si="79"/>
        <v>1.0471321894155634</v>
      </c>
      <c r="AK37" s="24">
        <f t="shared" si="79"/>
        <v>1.0465673660604402</v>
      </c>
      <c r="AL37" s="24">
        <f t="shared" si="79"/>
        <v>1.0460024154285987</v>
      </c>
      <c r="AM37" s="24">
        <f t="shared" si="79"/>
        <v>1.0454373375651624</v>
      </c>
      <c r="AN37" s="24">
        <f t="shared" si="79"/>
        <v>1.0448721325533057</v>
      </c>
      <c r="AO37" s="24">
        <f t="shared" si="79"/>
        <v>1.0443068004760758</v>
      </c>
      <c r="AP37" s="24">
        <f t="shared" si="79"/>
        <v>1.0437413413786678</v>
      </c>
      <c r="AQ37" s="24">
        <f t="shared" si="79"/>
        <v>1.0431757553442531</v>
      </c>
      <c r="AR37" s="24">
        <f t="shared" si="79"/>
        <v>1.0426100424560234</v>
      </c>
      <c r="AS37" s="24">
        <f t="shared" si="79"/>
        <v>1.0420442027591976</v>
      </c>
      <c r="AT37" s="24">
        <f t="shared" si="79"/>
        <v>1.0414782363368911</v>
      </c>
      <c r="AU37" s="24">
        <f t="shared" si="79"/>
        <v>1.0409121432723933</v>
      </c>
      <c r="AV37" s="24">
        <f t="shared" si="79"/>
        <v>1.0403459236108927</v>
      </c>
      <c r="AW37" s="24">
        <f t="shared" si="79"/>
        <v>1.0397795774357035</v>
      </c>
      <c r="AX37" s="24">
        <f t="shared" si="79"/>
        <v>1.0392131048299584</v>
      </c>
      <c r="AY37" s="24">
        <f t="shared" si="79"/>
        <v>1.0386465058390697</v>
      </c>
      <c r="AZ37" s="24">
        <f t="shared" si="79"/>
        <v>1.0380797805461945</v>
      </c>
      <c r="BA37" s="24">
        <f t="shared" si="79"/>
        <v>1.0375129290347156</v>
      </c>
      <c r="BB37" s="24">
        <f t="shared" si="79"/>
        <v>1.0369459513498631</v>
      </c>
      <c r="BC37" s="24">
        <f t="shared" si="79"/>
        <v>1.0363788475750415</v>
      </c>
      <c r="BD37" s="24">
        <f t="shared" si="79"/>
        <v>1.0358116177934791</v>
      </c>
      <c r="BE37" s="24">
        <f t="shared" si="79"/>
        <v>1.0352442620506273</v>
      </c>
      <c r="BF37" s="24">
        <f t="shared" si="79"/>
        <v>1.0346767804297357</v>
      </c>
      <c r="BG37" s="24">
        <f t="shared" si="79"/>
        <v>1.0341091730142808</v>
      </c>
      <c r="BH37" s="24">
        <f t="shared" si="79"/>
        <v>1.0335414398495322</v>
      </c>
      <c r="BI37" s="24">
        <f t="shared" si="79"/>
        <v>1.0329735810189884</v>
      </c>
      <c r="BJ37" s="24">
        <f t="shared" si="79"/>
        <v>1.0324055966060184</v>
      </c>
      <c r="BK37" s="24">
        <f t="shared" si="79"/>
        <v>1.0318374866559659</v>
      </c>
    </row>
    <row r="38" spans="2:63" x14ac:dyDescent="0.2">
      <c r="B38" s="25" t="s">
        <v>11</v>
      </c>
      <c r="C38" s="24">
        <f>5.555*SIN(C35*C31)+0.168*SIN(2*C35*C31)</f>
        <v>3.7977496280484546</v>
      </c>
      <c r="D38" s="24">
        <f t="shared" ref="D38:M38" si="80">5.555*SIN(D35*D31)+0.168*SIN(2*D35*D31)</f>
        <v>3.7978780832244099</v>
      </c>
      <c r="E38" s="24">
        <f t="shared" si="80"/>
        <v>3.7980065344767091</v>
      </c>
      <c r="F38" s="24">
        <f t="shared" si="80"/>
        <v>3.7981349818109766</v>
      </c>
      <c r="G38" s="24">
        <f t="shared" si="80"/>
        <v>3.798263425224222</v>
      </c>
      <c r="H38" s="24">
        <f t="shared" si="80"/>
        <v>3.7983918647134649</v>
      </c>
      <c r="I38" s="24">
        <f t="shared" si="80"/>
        <v>3.7985203002843031</v>
      </c>
      <c r="J38" s="24">
        <f t="shared" si="80"/>
        <v>3.7986487319337643</v>
      </c>
      <c r="K38" s="24">
        <f t="shared" si="80"/>
        <v>3.7987771596588518</v>
      </c>
      <c r="L38" s="24">
        <f t="shared" si="80"/>
        <v>3.7989055834651793</v>
      </c>
      <c r="M38" s="24">
        <f t="shared" si="80"/>
        <v>3.7990340033497567</v>
      </c>
      <c r="N38" s="24">
        <f t="shared" ref="N38:AC38" si="81">5.555*SIN(N35*N31)+0.168*SIN(2*N35*N31)</f>
        <v>3.7991624193095888</v>
      </c>
      <c r="O38" s="24">
        <f t="shared" si="81"/>
        <v>3.7992908313503051</v>
      </c>
      <c r="P38" s="24">
        <f t="shared" si="81"/>
        <v>3.7994192394689006</v>
      </c>
      <c r="Q38" s="24">
        <f t="shared" si="81"/>
        <v>3.7995476436624029</v>
      </c>
      <c r="R38" s="24">
        <f t="shared" si="81"/>
        <v>3.7996760439364179</v>
      </c>
      <c r="S38" s="24">
        <f t="shared" si="81"/>
        <v>3.7998044402879567</v>
      </c>
      <c r="T38" s="24">
        <f t="shared" si="81"/>
        <v>3.7999328327140218</v>
      </c>
      <c r="U38" s="24">
        <f t="shared" si="81"/>
        <v>3.8000612212202451</v>
      </c>
      <c r="V38" s="24">
        <f t="shared" si="81"/>
        <v>3.8001896058036277</v>
      </c>
      <c r="W38" s="24">
        <f t="shared" si="81"/>
        <v>3.8003179864611827</v>
      </c>
      <c r="X38" s="24">
        <f t="shared" si="81"/>
        <v>3.8004463631985148</v>
      </c>
      <c r="Y38" s="24">
        <f t="shared" si="81"/>
        <v>3.8005747360126603</v>
      </c>
      <c r="Z38" s="24">
        <f t="shared" si="81"/>
        <v>3.8007031049005979</v>
      </c>
      <c r="AA38" s="24">
        <f t="shared" si="81"/>
        <v>3.800831469867973</v>
      </c>
      <c r="AB38" s="24">
        <f t="shared" si="81"/>
        <v>3.8009598309117738</v>
      </c>
      <c r="AC38" s="24">
        <f t="shared" si="81"/>
        <v>3.8010881880290115</v>
      </c>
      <c r="AD38" s="24">
        <f t="shared" ref="AD38:AG38" si="82">5.555*SIN(AD35*AD31)+0.168*SIN(2*AD35*AD31)</f>
        <v>3.8012165412253243</v>
      </c>
      <c r="AE38" s="24">
        <f t="shared" si="82"/>
        <v>3.8013448904976888</v>
      </c>
      <c r="AF38" s="24">
        <f t="shared" si="82"/>
        <v>3.801473235843154</v>
      </c>
      <c r="AG38" s="24">
        <f t="shared" si="82"/>
        <v>3.8016015772673049</v>
      </c>
      <c r="AH38" s="24">
        <f t="shared" ref="AH38:BK38" si="83">5.555*SIN(AH35*AH31)+0.168*SIN(2*AH35*AH31)</f>
        <v>3.8017299147671615</v>
      </c>
      <c r="AI38" s="24">
        <f t="shared" si="83"/>
        <v>3.8018582483397387</v>
      </c>
      <c r="AJ38" s="24">
        <f t="shared" si="83"/>
        <v>3.8019865779906463</v>
      </c>
      <c r="AK38" s="24">
        <f t="shared" si="83"/>
        <v>3.8021149037169053</v>
      </c>
      <c r="AL38" s="24">
        <f t="shared" si="83"/>
        <v>3.8022432255155123</v>
      </c>
      <c r="AM38" s="24">
        <f t="shared" si="83"/>
        <v>3.8023715433920873</v>
      </c>
      <c r="AN38" s="24">
        <f t="shared" si="83"/>
        <v>3.8024998573436415</v>
      </c>
      <c r="AO38" s="24">
        <f t="shared" si="83"/>
        <v>3.8026281673671982</v>
      </c>
      <c r="AP38" s="24">
        <f t="shared" si="83"/>
        <v>3.8027564734683499</v>
      </c>
      <c r="AQ38" s="24">
        <f t="shared" si="83"/>
        <v>3.8028847756441184</v>
      </c>
      <c r="AR38" s="24">
        <f t="shared" si="83"/>
        <v>3.8030130738915169</v>
      </c>
      <c r="AS38" s="24">
        <f t="shared" si="83"/>
        <v>3.8031413682161652</v>
      </c>
      <c r="AT38" s="24">
        <f t="shared" si="83"/>
        <v>3.8032696586150587</v>
      </c>
      <c r="AU38" s="24">
        <f t="shared" si="83"/>
        <v>3.8033979450852282</v>
      </c>
      <c r="AV38" s="24">
        <f t="shared" si="83"/>
        <v>3.8035262276322657</v>
      </c>
      <c r="AW38" s="24">
        <f t="shared" si="83"/>
        <v>3.8036545062531939</v>
      </c>
      <c r="AX38" s="24">
        <f t="shared" si="83"/>
        <v>3.8037827809450278</v>
      </c>
      <c r="AY38" s="24">
        <f t="shared" si="83"/>
        <v>3.8039110517133832</v>
      </c>
      <c r="AZ38" s="24">
        <f t="shared" si="83"/>
        <v>3.8040393185552661</v>
      </c>
      <c r="BA38" s="24">
        <f t="shared" si="83"/>
        <v>3.8041675814676834</v>
      </c>
      <c r="BB38" s="24">
        <f t="shared" si="83"/>
        <v>3.804295840456259</v>
      </c>
      <c r="BC38" s="24">
        <f t="shared" si="83"/>
        <v>3.8044240955179909</v>
      </c>
      <c r="BD38" s="24">
        <f t="shared" si="83"/>
        <v>3.8045523466499103</v>
      </c>
      <c r="BE38" s="24">
        <f t="shared" si="83"/>
        <v>3.8046805938576167</v>
      </c>
      <c r="BF38" s="24">
        <f t="shared" si="83"/>
        <v>3.8048088371381259</v>
      </c>
      <c r="BG38" s="24">
        <f t="shared" si="83"/>
        <v>3.8049370764884425</v>
      </c>
      <c r="BH38" s="24">
        <f t="shared" si="83"/>
        <v>3.8050653119141913</v>
      </c>
      <c r="BI38" s="24">
        <f t="shared" si="83"/>
        <v>3.8051935434123787</v>
      </c>
      <c r="BJ38" s="24">
        <f t="shared" si="83"/>
        <v>3.8053217709800129</v>
      </c>
      <c r="BK38" s="24">
        <f t="shared" si="83"/>
        <v>3.805449994622724</v>
      </c>
    </row>
    <row r="39" spans="2:63" x14ac:dyDescent="0.2">
      <c r="B39" s="25" t="s">
        <v>21</v>
      </c>
      <c r="C39" s="24">
        <f>C36+C37-C38</f>
        <v>190.58642887090997</v>
      </c>
      <c r="D39" s="24">
        <f t="shared" ref="D39:M39" si="84">D36+D37-D38</f>
        <v>190.60454242210059</v>
      </c>
      <c r="E39" s="24">
        <f t="shared" si="84"/>
        <v>190.62265584720015</v>
      </c>
      <c r="F39" s="24">
        <f t="shared" si="84"/>
        <v>190.64076914708923</v>
      </c>
      <c r="G39" s="24">
        <f t="shared" si="84"/>
        <v>190.65888232143053</v>
      </c>
      <c r="H39" s="24">
        <f t="shared" si="84"/>
        <v>190.67699536989221</v>
      </c>
      <c r="I39" s="24">
        <f t="shared" si="84"/>
        <v>190.69510829335306</v>
      </c>
      <c r="J39" s="24">
        <f t="shared" si="84"/>
        <v>190.71322109147846</v>
      </c>
      <c r="K39" s="24">
        <f t="shared" si="84"/>
        <v>190.73133376393392</v>
      </c>
      <c r="L39" s="24">
        <f t="shared" si="84"/>
        <v>190.74944631159917</v>
      </c>
      <c r="M39" s="24">
        <f t="shared" si="84"/>
        <v>190.7675587341397</v>
      </c>
      <c r="N39" s="24">
        <f t="shared" ref="N39" si="85">N36+N37-N38</f>
        <v>190.78567103122185</v>
      </c>
      <c r="O39" s="24">
        <f t="shared" ref="O39" si="86">O36+O37-O38</f>
        <v>190.80378320372282</v>
      </c>
      <c r="P39" s="24">
        <f t="shared" ref="P39" si="87">P36+P37-P38</f>
        <v>190.82189525131068</v>
      </c>
      <c r="Q39" s="24">
        <f t="shared" ref="Q39" si="88">Q36+Q37-Q38</f>
        <v>190.84000717365018</v>
      </c>
      <c r="R39" s="24">
        <f t="shared" ref="R39" si="89">R36+R37-R38</f>
        <v>190.85811897162108</v>
      </c>
      <c r="S39" s="24">
        <f t="shared" ref="S39" si="90">S36+S37-S38</f>
        <v>190.87623064488898</v>
      </c>
      <c r="T39" s="24">
        <f t="shared" ref="T39" si="91">T36+T37-T38</f>
        <v>190.89434219311934</v>
      </c>
      <c r="U39" s="24">
        <f t="shared" ref="U39" si="92">U36+U37-U38</f>
        <v>190.9124536171922</v>
      </c>
      <c r="V39" s="24">
        <f t="shared" ref="V39" si="93">V36+V37-V38</f>
        <v>190.93056491677297</v>
      </c>
      <c r="W39" s="24">
        <f t="shared" ref="W39" si="94">W36+W37-W38</f>
        <v>190.9486760915274</v>
      </c>
      <c r="X39" s="24">
        <f t="shared" ref="X39" si="95">X36+X37-X38</f>
        <v>190.96678714233531</v>
      </c>
      <c r="Y39" s="24">
        <f t="shared" ref="Y39" si="96">Y36+Y37-Y38</f>
        <v>190.98489806886144</v>
      </c>
      <c r="Z39" s="24">
        <f t="shared" ref="Z39" si="97">Z36+Z37-Z38</f>
        <v>191.00300887077421</v>
      </c>
      <c r="AA39" s="24">
        <f t="shared" ref="AA39" si="98">AA36+AA37-AA38</f>
        <v>191.02111954895071</v>
      </c>
      <c r="AB39" s="24">
        <f t="shared" ref="AB39" si="99">AB36+AB37-AB38</f>
        <v>191.0392301030567</v>
      </c>
      <c r="AC39" s="24">
        <f t="shared" ref="AC39" si="100">AC36+AC37-AC38</f>
        <v>191.05734053276066</v>
      </c>
      <c r="AD39" s="24">
        <f t="shared" ref="AD39" si="101">AD36+AD37-AD38</f>
        <v>191.0754508389397</v>
      </c>
      <c r="AE39" s="24">
        <f t="shared" ref="AE39" si="102">AE36+AE37-AE38</f>
        <v>191.09356102125957</v>
      </c>
      <c r="AF39" s="24">
        <f t="shared" ref="AF39" si="103">AF36+AF37-AF38</f>
        <v>191.1116710793888</v>
      </c>
      <c r="AG39" s="24">
        <f t="shared" ref="AG39" si="104">AG36+AG37-AG38</f>
        <v>191.12978101420364</v>
      </c>
      <c r="AH39" s="24">
        <f t="shared" ref="AH39" si="105">AH36+AH37-AH38</f>
        <v>191.14789082537268</v>
      </c>
      <c r="AI39" s="24">
        <f t="shared" ref="AI39" si="106">AI36+AI37-AI38</f>
        <v>191.16600051256071</v>
      </c>
      <c r="AJ39" s="24">
        <f t="shared" ref="AJ39" si="107">AJ36+AJ37-AJ38</f>
        <v>191.18411007664776</v>
      </c>
      <c r="AK39" s="24">
        <f t="shared" ref="AK39" si="108">AK36+AK37-AK38</f>
        <v>191.20221951729962</v>
      </c>
      <c r="AL39" s="24">
        <f t="shared" ref="AL39" si="109">AL36+AL37-AL38</f>
        <v>191.22032883418223</v>
      </c>
      <c r="AM39" s="24">
        <f t="shared" ref="AM39" si="110">AM36+AM37-AM38</f>
        <v>191.23843802817547</v>
      </c>
      <c r="AN39" s="24">
        <f t="shared" ref="AN39" si="111">AN36+AN37-AN38</f>
        <v>191.2565470989453</v>
      </c>
      <c r="AO39" s="24">
        <f t="shared" ref="AO39" si="112">AO36+AO37-AO38</f>
        <v>191.27465604615665</v>
      </c>
      <c r="AP39" s="24">
        <f t="shared" ref="AP39" si="113">AP36+AP37-AP38</f>
        <v>191.29276487069134</v>
      </c>
      <c r="AQ39" s="24">
        <f t="shared" ref="AQ39" si="114">AQ36+AQ37-AQ38</f>
        <v>191.31087357221531</v>
      </c>
      <c r="AR39" s="24">
        <f t="shared" ref="AR39" si="115">AR36+AR37-AR38</f>
        <v>191.32898215039182</v>
      </c>
      <c r="AS39" s="24">
        <f t="shared" ref="AS39" si="116">AS36+AS37-AS38</f>
        <v>191.34709060610359</v>
      </c>
      <c r="AT39" s="24">
        <f t="shared" ref="AT39" si="117">AT36+AT37-AT38</f>
        <v>191.36519893901655</v>
      </c>
      <c r="AU39" s="24">
        <f t="shared" ref="AU39" si="118">AU36+AU37-AU38</f>
        <v>191.38330714879399</v>
      </c>
      <c r="AV39" s="24">
        <f t="shared" ref="AV39" si="119">AV36+AV37-AV38</f>
        <v>191.40141523631871</v>
      </c>
      <c r="AW39" s="24">
        <f t="shared" ref="AW39" si="120">AW36+AW37-AW38</f>
        <v>191.41952320125492</v>
      </c>
      <c r="AX39" s="24">
        <f t="shared" ref="AX39" si="121">AX36+AX37-AX38</f>
        <v>191.43763104327132</v>
      </c>
      <c r="AY39" s="24">
        <f t="shared" ref="AY39" si="122">AY36+AY37-AY38</f>
        <v>191.45573876324531</v>
      </c>
      <c r="AZ39" s="24">
        <f t="shared" ref="AZ39" si="123">AZ36+AZ37-AZ38</f>
        <v>191.47384636084288</v>
      </c>
      <c r="BA39" s="24">
        <f t="shared" ref="BA39" si="124">BA36+BA37-BA38</f>
        <v>191.49195383573203</v>
      </c>
      <c r="BB39" s="24">
        <f t="shared" ref="BB39" si="125">BB36+BB37-BB38</f>
        <v>191.51006118879275</v>
      </c>
      <c r="BC39" s="24">
        <f t="shared" ref="BC39" si="126">BC36+BC37-BC38</f>
        <v>191.52816841968854</v>
      </c>
      <c r="BD39" s="24">
        <f t="shared" ref="BD39" si="127">BD36+BD37-BD38</f>
        <v>191.54627552808813</v>
      </c>
      <c r="BE39" s="24">
        <f t="shared" ref="BE39" si="128">BE36+BE37-BE38</f>
        <v>191.56438251486989</v>
      </c>
      <c r="BF39" s="24">
        <f t="shared" ref="BF39" si="129">BF36+BF37-BF38</f>
        <v>191.58248937970265</v>
      </c>
      <c r="BG39" s="24">
        <f t="shared" ref="BG39" si="130">BG36+BG37-BG38</f>
        <v>191.60059612224993</v>
      </c>
      <c r="BH39" s="24">
        <f t="shared" ref="BH39" si="131">BH36+BH37-BH38</f>
        <v>191.61870274339174</v>
      </c>
      <c r="BI39" s="24">
        <f t="shared" ref="BI39" si="132">BI36+BI37-BI38</f>
        <v>191.63680924279626</v>
      </c>
      <c r="BJ39" s="24">
        <f t="shared" ref="BJ39" si="133">BJ36+BJ37-BJ38</f>
        <v>191.65491562012872</v>
      </c>
      <c r="BK39" s="24">
        <f t="shared" ref="BK39" si="134">BK36+BK37-BK38</f>
        <v>191.67302187626919</v>
      </c>
    </row>
    <row r="40" spans="2:63" x14ac:dyDescent="0.2">
      <c r="B40" s="25" t="s">
        <v>22</v>
      </c>
      <c r="C40" s="24">
        <f>1.00014-0.01671*COS(C34*C31)-0.00014*COS(2*C34*C31)</f>
        <v>1.0138627236583992</v>
      </c>
      <c r="D40" s="24">
        <f t="shared" ref="D40:M40" si="135">1.00014-0.01671*COS(D34*D31)-0.00014*COS(2*D34*D31)</f>
        <v>1.0138660200711811</v>
      </c>
      <c r="E40" s="24">
        <f t="shared" si="135"/>
        <v>1.0138693147404128</v>
      </c>
      <c r="F40" s="24">
        <f t="shared" si="135"/>
        <v>1.0138726076658544</v>
      </c>
      <c r="G40" s="24">
        <f t="shared" si="135"/>
        <v>1.0138758988470451</v>
      </c>
      <c r="H40" s="24">
        <f t="shared" si="135"/>
        <v>1.013879188283525</v>
      </c>
      <c r="I40" s="24">
        <f t="shared" si="135"/>
        <v>1.0138824759750542</v>
      </c>
      <c r="J40" s="24">
        <f t="shared" si="135"/>
        <v>1.0138857619211739</v>
      </c>
      <c r="K40" s="24">
        <f t="shared" si="135"/>
        <v>1.0138890461214238</v>
      </c>
      <c r="L40" s="24">
        <f t="shared" si="135"/>
        <v>1.0138923285755659</v>
      </c>
      <c r="M40" s="24">
        <f t="shared" si="135"/>
        <v>1.0138956092831402</v>
      </c>
      <c r="N40" s="24">
        <f t="shared" ref="N40:AC40" si="136">1.00014-0.01671*COS(N34*N31)-0.00014*COS(2*N34*N31)</f>
        <v>1.0138988882436888</v>
      </c>
      <c r="O40" s="24">
        <f t="shared" si="136"/>
        <v>1.0139021654569724</v>
      </c>
      <c r="P40" s="24">
        <f t="shared" si="136"/>
        <v>1.0139054409225337</v>
      </c>
      <c r="Q40" s="24">
        <f t="shared" si="136"/>
        <v>1.0139087146399139</v>
      </c>
      <c r="R40" s="24">
        <f t="shared" si="136"/>
        <v>1.0139119866088757</v>
      </c>
      <c r="S40" s="24">
        <f t="shared" si="136"/>
        <v>1.0139152568289609</v>
      </c>
      <c r="T40" s="24">
        <f t="shared" si="136"/>
        <v>1.0139185252997132</v>
      </c>
      <c r="U40" s="24">
        <f t="shared" si="136"/>
        <v>1.0139217920208936</v>
      </c>
      <c r="V40" s="24">
        <f t="shared" si="136"/>
        <v>1.0139250569920468</v>
      </c>
      <c r="W40" s="24">
        <f t="shared" si="136"/>
        <v>1.0139283202127154</v>
      </c>
      <c r="X40" s="24">
        <f t="shared" si="136"/>
        <v>1.0139315816826628</v>
      </c>
      <c r="Y40" s="24">
        <f t="shared" si="136"/>
        <v>1.0139348414014326</v>
      </c>
      <c r="Z40" s="24">
        <f t="shared" si="136"/>
        <v>1.0139380993685694</v>
      </c>
      <c r="AA40" s="24">
        <f t="shared" si="136"/>
        <v>1.0139413555838361</v>
      </c>
      <c r="AB40" s="24">
        <f t="shared" si="136"/>
        <v>1.0139446100467779</v>
      </c>
      <c r="AC40" s="24">
        <f t="shared" si="136"/>
        <v>1.0139478627569396</v>
      </c>
      <c r="AD40" s="24">
        <f t="shared" ref="AD40:AG40" si="137">1.00014-0.01671*COS(AD34*AD31)-0.00014*COS(2*AD34*AD31)</f>
        <v>1.0139511137140846</v>
      </c>
      <c r="AE40" s="24">
        <f t="shared" si="137"/>
        <v>1.0139543629177588</v>
      </c>
      <c r="AF40" s="24">
        <f t="shared" si="137"/>
        <v>1.0139576103675079</v>
      </c>
      <c r="AG40" s="24">
        <f t="shared" si="137"/>
        <v>1.0139608560630962</v>
      </c>
      <c r="AH40" s="24">
        <f t="shared" ref="AH40:BK40" si="138">1.00014-0.01671*COS(AH34*AH31)-0.00014*COS(2*AH34*AH31)</f>
        <v>1.0139641000040691</v>
      </c>
      <c r="AI40" s="24">
        <f t="shared" si="138"/>
        <v>1.0139673421899746</v>
      </c>
      <c r="AJ40" s="24">
        <f t="shared" si="138"/>
        <v>1.013970582620576</v>
      </c>
      <c r="AK40" s="24">
        <f t="shared" si="138"/>
        <v>1.013973821295421</v>
      </c>
      <c r="AL40" s="24">
        <f t="shared" si="138"/>
        <v>1.0139770582140564</v>
      </c>
      <c r="AM40" s="24">
        <f t="shared" si="138"/>
        <v>1.0139802933762474</v>
      </c>
      <c r="AN40" s="24">
        <f t="shared" si="138"/>
        <v>1.0139835267815418</v>
      </c>
      <c r="AO40" s="24">
        <f t="shared" si="138"/>
        <v>1.0139867584294877</v>
      </c>
      <c r="AP40" s="24">
        <f t="shared" si="138"/>
        <v>1.0139899883198502</v>
      </c>
      <c r="AQ40" s="24">
        <f t="shared" si="138"/>
        <v>1.0139932164521785</v>
      </c>
      <c r="AR40" s="24">
        <f t="shared" si="138"/>
        <v>1.0139964428260209</v>
      </c>
      <c r="AS40" s="24">
        <f t="shared" si="138"/>
        <v>1.0139996674411427</v>
      </c>
      <c r="AT40" s="24">
        <f t="shared" si="138"/>
        <v>1.0140028902970943</v>
      </c>
      <c r="AU40" s="24">
        <f t="shared" si="138"/>
        <v>1.0140061113934247</v>
      </c>
      <c r="AV40" s="24">
        <f t="shared" si="138"/>
        <v>1.0140093307298998</v>
      </c>
      <c r="AW40" s="24">
        <f t="shared" si="138"/>
        <v>1.0140125483060702</v>
      </c>
      <c r="AX40" s="24">
        <f t="shared" si="138"/>
        <v>1.0140157641214862</v>
      </c>
      <c r="AY40" s="24">
        <f t="shared" si="138"/>
        <v>1.0140189781759139</v>
      </c>
      <c r="AZ40" s="24">
        <f t="shared" si="138"/>
        <v>1.0140221904689048</v>
      </c>
      <c r="BA40" s="24">
        <f t="shared" si="138"/>
        <v>1.0140254010000096</v>
      </c>
      <c r="BB40" s="24">
        <f t="shared" si="138"/>
        <v>1.0140286097689954</v>
      </c>
      <c r="BC40" s="24">
        <f t="shared" si="138"/>
        <v>1.0140318167754137</v>
      </c>
      <c r="BD40" s="24">
        <f t="shared" si="138"/>
        <v>1.0140350220188166</v>
      </c>
      <c r="BE40" s="24">
        <f t="shared" si="138"/>
        <v>1.014038225498971</v>
      </c>
      <c r="BF40" s="24">
        <f t="shared" si="138"/>
        <v>1.0140414272154303</v>
      </c>
      <c r="BG40" s="24">
        <f t="shared" si="138"/>
        <v>1.0140446271677459</v>
      </c>
      <c r="BH40" s="24">
        <f t="shared" si="138"/>
        <v>1.0140478253556866</v>
      </c>
      <c r="BI40" s="24">
        <f t="shared" si="138"/>
        <v>1.0140510217788048</v>
      </c>
      <c r="BJ40" s="24">
        <f t="shared" si="138"/>
        <v>1.0140542164366546</v>
      </c>
      <c r="BK40" s="24">
        <f t="shared" si="138"/>
        <v>1.0140574093290038</v>
      </c>
    </row>
    <row r="41" spans="2:63" x14ac:dyDescent="0.2">
      <c r="B41" s="25" t="s">
        <v>6</v>
      </c>
      <c r="C41" s="24">
        <f>5.20872-0.25208*COS(C35*C31)-0.00611*COS(2*C35*C31)</f>
        <v>5.0170789775348652</v>
      </c>
      <c r="D41" s="24">
        <f t="shared" ref="D41:M41" si="139">5.20872-0.25208*COS(D35*D31)-0.00611*COS(2*D35*D31)</f>
        <v>5.0170843210391833</v>
      </c>
      <c r="E41" s="24">
        <f t="shared" si="139"/>
        <v>5.017089664720686</v>
      </c>
      <c r="F41" s="24">
        <f t="shared" si="139"/>
        <v>5.0170950085796067</v>
      </c>
      <c r="G41" s="24">
        <f t="shared" si="139"/>
        <v>5.0171003526158202</v>
      </c>
      <c r="H41" s="24">
        <f t="shared" si="139"/>
        <v>5.0171056968292014</v>
      </c>
      <c r="I41" s="24">
        <f t="shared" si="139"/>
        <v>5.0171110412199829</v>
      </c>
      <c r="J41" s="24">
        <f t="shared" si="139"/>
        <v>5.0171163857880394</v>
      </c>
      <c r="K41" s="24">
        <f t="shared" si="139"/>
        <v>5.0171217305332458</v>
      </c>
      <c r="L41" s="24">
        <f t="shared" si="139"/>
        <v>5.0171270754558348</v>
      </c>
      <c r="M41" s="24">
        <f t="shared" si="139"/>
        <v>5.017132420555682</v>
      </c>
      <c r="N41" s="24">
        <f t="shared" ref="N41:AC41" si="140">5.20872-0.25208*COS(N35*N31)-0.00611*COS(2*N35*N31)</f>
        <v>5.0171377658326604</v>
      </c>
      <c r="O41" s="24">
        <f t="shared" si="140"/>
        <v>5.0171431112870044</v>
      </c>
      <c r="P41" s="24">
        <f t="shared" si="140"/>
        <v>5.017148456918588</v>
      </c>
      <c r="Q41" s="24">
        <f t="shared" si="140"/>
        <v>5.0171538027272859</v>
      </c>
      <c r="R41" s="24">
        <f t="shared" si="140"/>
        <v>5.0171591487133318</v>
      </c>
      <c r="S41" s="24">
        <f t="shared" si="140"/>
        <v>5.0171644948765994</v>
      </c>
      <c r="T41" s="24">
        <f t="shared" si="140"/>
        <v>5.0171698412169645</v>
      </c>
      <c r="U41" s="24">
        <f t="shared" si="140"/>
        <v>5.0171751877346598</v>
      </c>
      <c r="V41" s="24">
        <f t="shared" si="140"/>
        <v>5.0171805344295581</v>
      </c>
      <c r="W41" s="24">
        <f t="shared" si="140"/>
        <v>5.0171858813015371</v>
      </c>
      <c r="X41" s="24">
        <f t="shared" si="140"/>
        <v>5.0171912283508275</v>
      </c>
      <c r="Y41" s="24">
        <f t="shared" si="140"/>
        <v>5.0171965755773051</v>
      </c>
      <c r="Z41" s="24">
        <f t="shared" si="140"/>
        <v>5.0172019229808447</v>
      </c>
      <c r="AA41" s="24">
        <f t="shared" si="140"/>
        <v>5.0172072705616788</v>
      </c>
      <c r="AB41" s="24">
        <f t="shared" si="140"/>
        <v>5.0172126183196823</v>
      </c>
      <c r="AC41" s="24">
        <f t="shared" si="140"/>
        <v>5.0172179662547283</v>
      </c>
      <c r="AD41" s="24">
        <f t="shared" ref="AD41:AG41" si="141">5.20872-0.25208*COS(AD35*AD31)-0.00611*COS(2*AD35*AD31)</f>
        <v>5.0172233143670519</v>
      </c>
      <c r="AE41" s="24">
        <f t="shared" si="141"/>
        <v>5.0172286626565281</v>
      </c>
      <c r="AF41" s="24">
        <f t="shared" si="141"/>
        <v>5.0172340111230298</v>
      </c>
      <c r="AG41" s="24">
        <f t="shared" si="141"/>
        <v>5.0172393597667915</v>
      </c>
      <c r="AH41" s="24">
        <f t="shared" ref="AH41:BK41" si="142">5.20872-0.25208*COS(AH35*AH31)-0.00611*COS(2*AH35*AH31)</f>
        <v>5.0172447085876861</v>
      </c>
      <c r="AI41" s="24">
        <f t="shared" si="142"/>
        <v>5.0172500575855903</v>
      </c>
      <c r="AJ41" s="24">
        <f t="shared" si="142"/>
        <v>5.0172554067607358</v>
      </c>
      <c r="AK41" s="24">
        <f t="shared" si="142"/>
        <v>5.0172607561129983</v>
      </c>
      <c r="AL41" s="24">
        <f t="shared" si="142"/>
        <v>5.0172661056422507</v>
      </c>
      <c r="AM41" s="24">
        <f t="shared" si="142"/>
        <v>5.0172714553487285</v>
      </c>
      <c r="AN41" s="24">
        <f t="shared" si="142"/>
        <v>5.0172768052323038</v>
      </c>
      <c r="AO41" s="24">
        <f t="shared" si="142"/>
        <v>5.017282155292853</v>
      </c>
      <c r="AP41" s="24">
        <f t="shared" si="142"/>
        <v>5.0172875055306081</v>
      </c>
      <c r="AQ41" s="24">
        <f t="shared" si="142"/>
        <v>5.0172928559454446</v>
      </c>
      <c r="AR41" s="24">
        <f t="shared" si="142"/>
        <v>5.0172982065372365</v>
      </c>
      <c r="AS41" s="24">
        <f t="shared" si="142"/>
        <v>5.0173035573062181</v>
      </c>
      <c r="AT41" s="24">
        <f t="shared" si="142"/>
        <v>5.0173089082522626</v>
      </c>
      <c r="AU41" s="24">
        <f t="shared" si="142"/>
        <v>5.0173142593752447</v>
      </c>
      <c r="AV41" s="24">
        <f t="shared" si="142"/>
        <v>5.0173196106753988</v>
      </c>
      <c r="AW41" s="24">
        <f t="shared" si="142"/>
        <v>5.0173249621525979</v>
      </c>
      <c r="AX41" s="24">
        <f t="shared" si="142"/>
        <v>5.0173303138067169</v>
      </c>
      <c r="AY41" s="24">
        <f t="shared" si="142"/>
        <v>5.017335665637991</v>
      </c>
      <c r="AZ41" s="24">
        <f t="shared" si="142"/>
        <v>5.0173410176462925</v>
      </c>
      <c r="BA41" s="24">
        <f t="shared" si="142"/>
        <v>5.0173463698314968</v>
      </c>
      <c r="BB41" s="24">
        <f t="shared" si="142"/>
        <v>5.017351722193836</v>
      </c>
      <c r="BC41" s="24">
        <f t="shared" si="142"/>
        <v>5.0173570747331864</v>
      </c>
      <c r="BD41" s="24">
        <f t="shared" si="142"/>
        <v>5.017362427449422</v>
      </c>
      <c r="BE41" s="24">
        <f t="shared" si="142"/>
        <v>5.0173677803427754</v>
      </c>
      <c r="BF41" s="24">
        <f t="shared" si="142"/>
        <v>5.0173731334131224</v>
      </c>
      <c r="BG41" s="24">
        <f t="shared" si="142"/>
        <v>5.017378486660335</v>
      </c>
      <c r="BH41" s="24">
        <f t="shared" si="142"/>
        <v>5.0173838400846495</v>
      </c>
      <c r="BI41" s="24">
        <f t="shared" si="142"/>
        <v>5.0173891936859398</v>
      </c>
      <c r="BJ41" s="24">
        <f t="shared" si="142"/>
        <v>5.0173945474640789</v>
      </c>
      <c r="BK41" s="24">
        <f t="shared" si="142"/>
        <v>5.017399901419302</v>
      </c>
    </row>
    <row r="42" spans="2:63" x14ac:dyDescent="0.2">
      <c r="B42" s="25" t="s">
        <v>8</v>
      </c>
      <c r="C42" s="24">
        <f>SQRT(C41*C41+C40*C40-2*C41*C40*COS(C39*C31))</f>
        <v>6.0165685961809219</v>
      </c>
      <c r="D42" s="24">
        <f t="shared" ref="D42:M42" si="143">SQRT(D41*D41+D40*D40-2*D41*D40*COS(D39*D31))</f>
        <v>6.0165280489477073</v>
      </c>
      <c r="E42" s="24">
        <f t="shared" si="143"/>
        <v>6.0164874167704747</v>
      </c>
      <c r="F42" s="24">
        <f t="shared" si="143"/>
        <v>6.0164466996509232</v>
      </c>
      <c r="G42" s="24">
        <f t="shared" si="143"/>
        <v>6.0164058975934909</v>
      </c>
      <c r="H42" s="24">
        <f t="shared" si="143"/>
        <v>6.0163650106026152</v>
      </c>
      <c r="I42" s="24">
        <f t="shared" si="143"/>
        <v>6.0163240386800005</v>
      </c>
      <c r="J42" s="24">
        <f t="shared" si="143"/>
        <v>6.0162829818300985</v>
      </c>
      <c r="K42" s="24">
        <f t="shared" si="143"/>
        <v>6.0162418400573703</v>
      </c>
      <c r="L42" s="24">
        <f t="shared" si="143"/>
        <v>6.0162006133635222</v>
      </c>
      <c r="M42" s="24">
        <f t="shared" si="143"/>
        <v>6.0161593017530262</v>
      </c>
      <c r="N42" s="24">
        <f t="shared" ref="N42" si="144">SQRT(N41*N41+N40*N40-2*N41*N40*COS(N39*N31))</f>
        <v>6.0161179052303568</v>
      </c>
      <c r="O42" s="24">
        <f t="shared" ref="O42" si="145">SQRT(O41*O41+O40*O40-2*O41*O40*COS(O39*O31))</f>
        <v>6.016076423797232</v>
      </c>
      <c r="P42" s="24">
        <f t="shared" ref="P42" si="146">SQRT(P41*P41+P40*P40-2*P41*P40*COS(P39*P31))</f>
        <v>6.0160348574581342</v>
      </c>
      <c r="Q42" s="24">
        <f t="shared" ref="Q42" si="147">SQRT(Q41*Q41+Q40*Q40-2*Q41*Q40*COS(Q39*Q31))</f>
        <v>6.0159932062175638</v>
      </c>
      <c r="R42" s="24">
        <f t="shared" ref="R42" si="148">SQRT(R41*R41+R40*R40-2*R41*R40*COS(R39*R31))</f>
        <v>6.0159514700772325</v>
      </c>
      <c r="S42" s="24">
        <f t="shared" ref="S42" si="149">SQRT(S41*S41+S40*S40-2*S41*S40*COS(S39*S31))</f>
        <v>6.0159096490416477</v>
      </c>
      <c r="T42" s="24">
        <f t="shared" ref="T42" si="150">SQRT(T41*T41+T40*T40-2*T41*T40*COS(T39*T31))</f>
        <v>6.0158677431153302</v>
      </c>
      <c r="U42" s="24">
        <f t="shared" ref="U42" si="151">SQRT(U41*U41+U40*U40-2*U41*U40*COS(U39*U31))</f>
        <v>6.0158257522999907</v>
      </c>
      <c r="V42" s="24">
        <f t="shared" ref="V42" si="152">SQRT(V41*V41+V40*V40-2*V41*V40*COS(V39*V31))</f>
        <v>6.0157836766001562</v>
      </c>
      <c r="W42" s="24">
        <f t="shared" ref="W42" si="153">SQRT(W41*W41+W40*W40-2*W41*W40*COS(W39*W31))</f>
        <v>6.0157415160203671</v>
      </c>
      <c r="X42" s="24">
        <f t="shared" ref="X42" si="154">SQRT(X41*X41+X40*X40-2*X41*X40*COS(X39*X31))</f>
        <v>6.0156992705623367</v>
      </c>
      <c r="Y42" s="24">
        <f t="shared" ref="Y42" si="155">SQRT(Y41*Y41+Y40*Y40-2*Y41*Y40*COS(Y39*Y31))</f>
        <v>6.0156569402306141</v>
      </c>
      <c r="Z42" s="24">
        <f t="shared" ref="Z42" si="156">SQRT(Z41*Z41+Z40*Z40-2*Z41*Z40*COS(Z39*Z31))</f>
        <v>6.0156145250297488</v>
      </c>
      <c r="AA42" s="24">
        <f t="shared" ref="AA42" si="157">SQRT(AA41*AA41+AA40*AA40-2*AA41*AA40*COS(AA39*AA31))</f>
        <v>6.0155720249614673</v>
      </c>
      <c r="AB42" s="24">
        <f t="shared" ref="AB42" si="158">SQRT(AB41*AB41+AB40*AB40-2*AB41*AB40*COS(AB39*AB31))</f>
        <v>6.0155294400303312</v>
      </c>
      <c r="AC42" s="24">
        <f t="shared" ref="AC42" si="159">SQRT(AC41*AC41+AC40*AC40-2*AC41*AC40*COS(AC39*AC31))</f>
        <v>6.0154867702409112</v>
      </c>
      <c r="AD42" s="24">
        <f t="shared" ref="AD42" si="160">SQRT(AD41*AD41+AD40*AD40-2*AD41*AD40*COS(AD39*AD31))</f>
        <v>6.0154440155949347</v>
      </c>
      <c r="AE42" s="24">
        <f t="shared" ref="AE42" si="161">SQRT(AE41*AE41+AE40*AE40-2*AE41*AE40*COS(AE39*AE31))</f>
        <v>6.0154011760969857</v>
      </c>
      <c r="AF42" s="24">
        <f t="shared" ref="AF42" si="162">SQRT(AF41*AF41+AF40*AF40-2*AF41*AF40*COS(AF39*AF31))</f>
        <v>6.0153582517516533</v>
      </c>
      <c r="AG42" s="24">
        <f t="shared" ref="AG42" si="163">SQRT(AG41*AG41+AG40*AG40-2*AG41*AG40*COS(AG39*AG31))</f>
        <v>6.0153152425606677</v>
      </c>
      <c r="AH42" s="24">
        <f t="shared" ref="AH42" si="164">SQRT(AH41*AH41+AH40*AH40-2*AH41*AH40*COS(AH39*AH31))</f>
        <v>6.0152721485286236</v>
      </c>
      <c r="AI42" s="24">
        <f t="shared" ref="AI42" si="165">SQRT(AI41*AI41+AI40*AI40-2*AI41*AI40*COS(AI39*AI31))</f>
        <v>6.015228969660142</v>
      </c>
      <c r="AJ42" s="24">
        <f t="shared" ref="AJ42" si="166">SQRT(AJ41*AJ41+AJ40*AJ40-2*AJ41*AJ40*COS(AJ39*AJ31))</f>
        <v>6.0151857059569434</v>
      </c>
      <c r="AK42" s="24">
        <f t="shared" ref="AK42" si="167">SQRT(AK41*AK41+AK40*AK40-2*AK41*AK40*COS(AK39*AK31))</f>
        <v>6.0151423574236507</v>
      </c>
      <c r="AL42" s="24">
        <f t="shared" ref="AL42" si="168">SQRT(AL41*AL41+AL40*AL40-2*AL41*AL40*COS(AL39*AL31))</f>
        <v>6.0150989240648984</v>
      </c>
      <c r="AM42" s="24">
        <f t="shared" ref="AM42" si="169">SQRT(AM41*AM41+AM40*AM40-2*AM41*AM40*COS(AM39*AM31))</f>
        <v>6.0150554058824133</v>
      </c>
      <c r="AN42" s="24">
        <f t="shared" ref="AN42" si="170">SQRT(AN41*AN41+AN40*AN40-2*AN41*AN40*COS(AN39*AN31))</f>
        <v>6.0150118028808341</v>
      </c>
      <c r="AO42" s="24">
        <f t="shared" ref="AO42" si="171">SQRT(AO41*AO41+AO40*AO40-2*AO41*AO40*COS(AO39*AO31))</f>
        <v>6.0149681150648187</v>
      </c>
      <c r="AP42" s="24">
        <f t="shared" ref="AP42" si="172">SQRT(AP41*AP41+AP40*AP40-2*AP41*AP40*COS(AP39*AP31))</f>
        <v>6.0149243424360881</v>
      </c>
      <c r="AQ42" s="24">
        <f t="shared" ref="AQ42" si="173">SQRT(AQ41*AQ41+AQ40*AQ40-2*AQ41*AQ40*COS(AQ39*AQ31))</f>
        <v>6.0148804849993063</v>
      </c>
      <c r="AR42" s="24">
        <f t="shared" ref="AR42" si="174">SQRT(AR41*AR41+AR40*AR40-2*AR41*AR40*COS(AR39*AR31))</f>
        <v>6.0148365427591495</v>
      </c>
      <c r="AS42" s="24">
        <f t="shared" ref="AS42" si="175">SQRT(AS41*AS41+AS40*AS40-2*AS41*AS40*COS(AS39*AS31))</f>
        <v>6.0147925157173416</v>
      </c>
      <c r="AT42" s="24">
        <f t="shared" ref="AT42" si="176">SQRT(AT41*AT41+AT40*AT40-2*AT41*AT40*COS(AT39*AT31))</f>
        <v>6.0147484038785635</v>
      </c>
      <c r="AU42" s="24">
        <f t="shared" ref="AU42" si="177">SQRT(AU41*AU41+AU40*AU40-2*AU41*AU40*COS(AU39*AU31))</f>
        <v>6.0147042072475116</v>
      </c>
      <c r="AV42" s="24">
        <f t="shared" ref="AV42" si="178">SQRT(AV41*AV41+AV40*AV40-2*AV41*AV40*COS(AV39*AV31))</f>
        <v>6.0146599258259128</v>
      </c>
      <c r="AW42" s="24">
        <f t="shared" ref="AW42" si="179">SQRT(AW41*AW41+AW40*AW40-2*AW41*AW40*COS(AW39*AW31))</f>
        <v>6.0146155596184689</v>
      </c>
      <c r="AX42" s="24">
        <f t="shared" ref="AX42" si="180">SQRT(AX41*AX41+AX40*AX40-2*AX41*AX40*COS(AX39*AX31))</f>
        <v>6.0145711086298848</v>
      </c>
      <c r="AY42" s="24">
        <f t="shared" ref="AY42" si="181">SQRT(AY41*AY41+AY40*AY40-2*AY41*AY40*COS(AY39*AY31))</f>
        <v>6.0145265728619011</v>
      </c>
      <c r="AZ42" s="24">
        <f t="shared" ref="AZ42" si="182">SQRT(AZ41*AZ41+AZ40*AZ40-2*AZ41*AZ40*COS(AZ39*AZ31))</f>
        <v>6.0144819523192368</v>
      </c>
      <c r="BA42" s="24">
        <f t="shared" ref="BA42" si="183">SQRT(BA41*BA41+BA40*BA40-2*BA41*BA40*COS(BA39*BA31))</f>
        <v>6.0144372470066152</v>
      </c>
      <c r="BB42" s="24">
        <f t="shared" ref="BB42" si="184">SQRT(BB41*BB41+BB40*BB40-2*BB41*BB40*COS(BB39*BB31))</f>
        <v>6.0143924569257718</v>
      </c>
      <c r="BC42" s="24">
        <f t="shared" ref="BC42" si="185">SQRT(BC41*BC41+BC40*BC40-2*BC41*BC40*COS(BC39*BC31))</f>
        <v>6.014347582081454</v>
      </c>
      <c r="BD42" s="24">
        <f t="shared" ref="BD42" si="186">SQRT(BD41*BD41+BD40*BD40-2*BD41*BD40*COS(BD39*BD31))</f>
        <v>6.0143026224784029</v>
      </c>
      <c r="BE42" s="24">
        <f t="shared" ref="BE42" si="187">SQRT(BE41*BE41+BE40*BE40-2*BE41*BE40*COS(BE39*BE31))</f>
        <v>6.0142575781183591</v>
      </c>
      <c r="BF42" s="24">
        <f t="shared" ref="BF42" si="188">SQRT(BF41*BF41+BF40*BF40-2*BF41*BF40*COS(BF39*BF31))</f>
        <v>6.0142124490060738</v>
      </c>
      <c r="BG42" s="24">
        <f t="shared" ref="BG42" si="189">SQRT(BG41*BG41+BG40*BG40-2*BG41*BG40*COS(BG39*BG31))</f>
        <v>6.0141672351463198</v>
      </c>
      <c r="BH42" s="24">
        <f t="shared" ref="BH42" si="190">SQRT(BH41*BH41+BH40*BH40-2*BH41*BH40*COS(BH39*BH31))</f>
        <v>6.0141219365408416</v>
      </c>
      <c r="BI42" s="24">
        <f t="shared" ref="BI42" si="191">SQRT(BI41*BI41+BI40*BI40-2*BI41*BI40*COS(BI39*BI31))</f>
        <v>6.014076553194406</v>
      </c>
      <c r="BJ42" s="24">
        <f t="shared" ref="BJ42" si="192">SQRT(BJ41*BJ41+BJ40*BJ40-2*BJ41*BJ40*COS(BJ39*BJ31))</f>
        <v>6.0140310851118048</v>
      </c>
      <c r="BK42" s="24">
        <f t="shared" ref="BK42" si="193">SQRT(BK41*BK41+BK40*BK40-2*BK41*BK40*COS(BK39*BK31))</f>
        <v>6.0139855322947797</v>
      </c>
    </row>
    <row r="43" spans="2:63" x14ac:dyDescent="0.2">
      <c r="B43" s="25" t="s">
        <v>23</v>
      </c>
      <c r="C43" s="24">
        <f>(C40/C42)*SIN(C39*C31)</f>
        <v>-3.0958737144546476E-2</v>
      </c>
      <c r="D43" s="24">
        <f t="shared" ref="D43:M43" si="194">(D40/D42)*SIN(D39*D31)</f>
        <v>-3.1011412147109476E-2</v>
      </c>
      <c r="E43" s="24">
        <f t="shared" si="194"/>
        <v>-3.1064085121371328E-2</v>
      </c>
      <c r="F43" s="24">
        <f t="shared" si="194"/>
        <v>-3.1116756066578807E-2</v>
      </c>
      <c r="G43" s="24">
        <f t="shared" si="194"/>
        <v>-3.1169424978436795E-2</v>
      </c>
      <c r="H43" s="24">
        <f t="shared" si="194"/>
        <v>-3.1222091852666542E-2</v>
      </c>
      <c r="I43" s="24">
        <f t="shared" si="194"/>
        <v>-3.1274756688509014E-2</v>
      </c>
      <c r="J43" s="24">
        <f t="shared" si="194"/>
        <v>-3.1327419481677242E-2</v>
      </c>
      <c r="K43" s="24">
        <f t="shared" si="194"/>
        <v>-3.1380080227884556E-2</v>
      </c>
      <c r="L43" s="24">
        <f t="shared" si="194"/>
        <v>-3.1432738926374638E-2</v>
      </c>
      <c r="M43" s="24">
        <f t="shared" si="194"/>
        <v>-3.1485395572860529E-2</v>
      </c>
      <c r="N43" s="24">
        <f t="shared" ref="N43" si="195">(N40/N42)*SIN(N39*N31)</f>
        <v>-3.1538050163058197E-2</v>
      </c>
      <c r="O43" s="24">
        <f t="shared" ref="O43" si="196">(O40/O42)*SIN(O39*O31)</f>
        <v>-3.1590702696203538E-2</v>
      </c>
      <c r="P43" s="24">
        <f t="shared" ref="P43" si="197">(P40/P42)*SIN(P39*P31)</f>
        <v>-3.1643353168017425E-2</v>
      </c>
      <c r="Q43" s="24">
        <f t="shared" ref="Q43" si="198">(Q40/Q42)*SIN(Q39*Q31)</f>
        <v>-3.169600157421093E-2</v>
      </c>
      <c r="R43" s="24">
        <f t="shared" ref="R43" si="199">(R40/R42)*SIN(R39*R31)</f>
        <v>-3.1748647914027227E-2</v>
      </c>
      <c r="S43" s="24">
        <f t="shared" ref="S43" si="200">(S40/S42)*SIN(S39*S31)</f>
        <v>-3.1801292183179869E-2</v>
      </c>
      <c r="T43" s="24">
        <f t="shared" ref="T43" si="201">(T40/T42)*SIN(T39*T31)</f>
        <v>-3.1853934377382272E-2</v>
      </c>
      <c r="U43" s="24">
        <f t="shared" ref="U43" si="202">(U40/U42)*SIN(U39*U31)</f>
        <v>-3.1906574495877929E-2</v>
      </c>
      <c r="V43" s="24">
        <f t="shared" ref="V43" si="203">(V40/V42)*SIN(V39*V31)</f>
        <v>-3.1959212534380034E-2</v>
      </c>
      <c r="W43" s="24">
        <f t="shared" ref="W43" si="204">(W40/W42)*SIN(W39*W31)</f>
        <v>-3.2011848488602737E-2</v>
      </c>
      <c r="X43" s="24">
        <f t="shared" ref="X43" si="205">(X40/X42)*SIN(X39*X31)</f>
        <v>-3.2064482357788575E-2</v>
      </c>
      <c r="Y43" s="24">
        <f t="shared" ref="Y43" si="206">(Y40/Y42)*SIN(Y39*Y31)</f>
        <v>-3.2117114137648811E-2</v>
      </c>
      <c r="Z43" s="24">
        <f t="shared" ref="Z43" si="207">(Z40/Z42)*SIN(Z39*Z31)</f>
        <v>-3.2169743823905493E-2</v>
      </c>
      <c r="AA43" s="24">
        <f t="shared" ref="AA43" si="208">(AA40/AA42)*SIN(AA39*AA31)</f>
        <v>-3.2222371415792907E-2</v>
      </c>
      <c r="AB43" s="24">
        <f t="shared" ref="AB43" si="209">(AB40/AB42)*SIN(AB39*AB31)</f>
        <v>-3.2274996909025265E-2</v>
      </c>
      <c r="AC43" s="24">
        <f t="shared" ref="AC43" si="210">(AC40/AC42)*SIN(AC39*AC31)</f>
        <v>-3.2327620299324768E-2</v>
      </c>
      <c r="AD43" s="24">
        <f t="shared" ref="AD43" si="211">(AD40/AD42)*SIN(AD39*AD31)</f>
        <v>-3.2380241585925541E-2</v>
      </c>
      <c r="AE43" s="24">
        <f t="shared" ref="AE43" si="212">(AE40/AE42)*SIN(AE39*AE31)</f>
        <v>-3.2432860764541646E-2</v>
      </c>
      <c r="AF43" s="24">
        <f t="shared" ref="AF43" si="213">(AF40/AF42)*SIN(AF39*AF31)</f>
        <v>-3.2485477830895559E-2</v>
      </c>
      <c r="AG43" s="24">
        <f t="shared" ref="AG43" si="214">(AG40/AG42)*SIN(AG39*AG31)</f>
        <v>-3.2538092784218577E-2</v>
      </c>
      <c r="AH43" s="24">
        <f t="shared" ref="AH43" si="215">(AH40/AH42)*SIN(AH39*AH31)</f>
        <v>-3.2590705620233112E-2</v>
      </c>
      <c r="AI43" s="24">
        <f t="shared" ref="AI43" si="216">(AI40/AI42)*SIN(AI39*AI31)</f>
        <v>-3.2643316334650688E-2</v>
      </c>
      <c r="AJ43" s="24">
        <f t="shared" ref="AJ43" si="217">(AJ40/AJ42)*SIN(AJ39*AJ31)</f>
        <v>-3.2695924926713249E-2</v>
      </c>
      <c r="AK43" s="24">
        <f t="shared" ref="AK43" si="218">(AK40/AK42)*SIN(AK39*AK31)</f>
        <v>-3.2748531392135162E-2</v>
      </c>
      <c r="AL43" s="24">
        <f t="shared" ref="AL43" si="219">(AL40/AL42)*SIN(AL39*AL31)</f>
        <v>-3.2801135726631313E-2</v>
      </c>
      <c r="AM43" s="24">
        <f t="shared" ref="AM43" si="220">(AM40/AM42)*SIN(AM39*AM31)</f>
        <v>-3.2853737929442829E-2</v>
      </c>
      <c r="AN43" s="24">
        <f t="shared" ref="AN43" si="221">(AN40/AN42)*SIN(AN39*AN31)</f>
        <v>-3.2906337996284687E-2</v>
      </c>
      <c r="AO43" s="24">
        <f t="shared" ref="AO43" si="222">(AO40/AO42)*SIN(AO39*AO31)</f>
        <v>-3.2958935922868866E-2</v>
      </c>
      <c r="AP43" s="24">
        <f t="shared" ref="AP43" si="223">(AP40/AP42)*SIN(AP39*AP31)</f>
        <v>-3.3011531708441691E-2</v>
      </c>
      <c r="AQ43" s="24">
        <f t="shared" ref="AQ43" si="224">(AQ40/AQ42)*SIN(AQ39*AQ31)</f>
        <v>-3.3064125348718151E-2</v>
      </c>
      <c r="AR43" s="24">
        <f t="shared" ref="AR43" si="225">(AR40/AR42)*SIN(AR39*AR31)</f>
        <v>-3.3116716839405314E-2</v>
      </c>
      <c r="AS43" s="24">
        <f t="shared" ref="AS43" si="226">(AS40/AS42)*SIN(AS39*AS31)</f>
        <v>-3.3169306179752021E-2</v>
      </c>
      <c r="AT43" s="24">
        <f t="shared" ref="AT43" si="227">(AT40/AT42)*SIN(AT39*AT31)</f>
        <v>-3.3221893365473022E-2</v>
      </c>
      <c r="AU43" s="24">
        <f t="shared" ref="AU43" si="228">(AU40/AU42)*SIN(AU39*AU31)</f>
        <v>-3.3274478392275618E-2</v>
      </c>
      <c r="AV43" s="24">
        <f t="shared" ref="AV43" si="229">(AV40/AV42)*SIN(AV39*AV31)</f>
        <v>-3.3327061259408548E-2</v>
      </c>
      <c r="AW43" s="24">
        <f t="shared" ref="AW43" si="230">(AW40/AW42)*SIN(AW39*AW31)</f>
        <v>-3.3379641962581481E-2</v>
      </c>
      <c r="AX43" s="24">
        <f t="shared" ref="AX43" si="231">(AX40/AX42)*SIN(AX39*AX31)</f>
        <v>-3.3432220497517602E-2</v>
      </c>
      <c r="AY43" s="24">
        <f t="shared" ref="AY43" si="232">(AY40/AY42)*SIN(AY39*AY31)</f>
        <v>-3.3484796863449448E-2</v>
      </c>
      <c r="AZ43" s="24">
        <f t="shared" ref="AZ43" si="233">(AZ40/AZ42)*SIN(AZ39*AZ31)</f>
        <v>-3.3537371056092162E-2</v>
      </c>
      <c r="BA43" s="24">
        <f t="shared" ref="BA43" si="234">(BA40/BA42)*SIN(BA39*BA31)</f>
        <v>-3.3589943071166611E-2</v>
      </c>
      <c r="BB43" s="24">
        <f t="shared" ref="BB43" si="235">(BB40/BB42)*SIN(BB39*BB31)</f>
        <v>-3.3642512907912592E-2</v>
      </c>
      <c r="BC43" s="24">
        <f t="shared" ref="BC43" si="236">(BC40/BC42)*SIN(BC39*BC31)</f>
        <v>-3.3695080562038078E-2</v>
      </c>
      <c r="BD43" s="24">
        <f t="shared" ref="BD43" si="237">(BD40/BD42)*SIN(BD39*BD31)</f>
        <v>-3.3747646029266117E-2</v>
      </c>
      <c r="BE43" s="24">
        <f t="shared" ref="BE43" si="238">(BE40/BE42)*SIN(BE39*BE31)</f>
        <v>-3.38002093088315E-2</v>
      </c>
      <c r="BF43" s="24">
        <f t="shared" ref="BF43" si="239">(BF40/BF42)*SIN(BF39*BF31)</f>
        <v>-3.3852770396457531E-2</v>
      </c>
      <c r="BG43" s="24">
        <f t="shared" ref="BG43" si="240">(BG40/BG42)*SIN(BG39*BG31)</f>
        <v>-3.3905329287852254E-2</v>
      </c>
      <c r="BH43" s="24">
        <f t="shared" ref="BH43" si="241">(BH40/BH42)*SIN(BH39*BH31)</f>
        <v>-3.3957885982254861E-2</v>
      </c>
      <c r="BI43" s="24">
        <f t="shared" ref="BI43" si="242">(BI40/BI42)*SIN(BI39*BI31)</f>
        <v>-3.4010440475386802E-2</v>
      </c>
      <c r="BJ43" s="24">
        <f t="shared" ref="BJ43" si="243">(BJ40/BJ42)*SIN(BJ39*BJ31)</f>
        <v>-3.4062992762961118E-2</v>
      </c>
      <c r="BK43" s="24">
        <f t="shared" ref="BK43" si="244">(BK40/BK42)*SIN(BK39*BK31)</f>
        <v>-3.4115542844216709E-2</v>
      </c>
    </row>
    <row r="44" spans="2:63" x14ac:dyDescent="0.2">
      <c r="B44" s="25" t="s">
        <v>4</v>
      </c>
      <c r="C44" s="24">
        <f>ASIN(C43)/C31</f>
        <v>-1.7740884483292001</v>
      </c>
      <c r="D44" s="24">
        <f t="shared" ref="D44:M44" si="245">ASIN(D43)/D31</f>
        <v>-1.7771079534858005</v>
      </c>
      <c r="E44" s="24">
        <f t="shared" si="245"/>
        <v>-1.7801273473103869</v>
      </c>
      <c r="F44" s="24">
        <f t="shared" si="245"/>
        <v>-1.78314662976762</v>
      </c>
      <c r="G44" s="24">
        <f t="shared" si="245"/>
        <v>-1.7861658006191241</v>
      </c>
      <c r="H44" s="24">
        <f t="shared" si="245"/>
        <v>-1.78918485962746</v>
      </c>
      <c r="I44" s="24">
        <f t="shared" si="245"/>
        <v>-1.792203806756947</v>
      </c>
      <c r="J44" s="24">
        <f t="shared" si="245"/>
        <v>-1.7952226417696679</v>
      </c>
      <c r="K44" s="24">
        <f t="shared" si="245"/>
        <v>-1.7982413644277189</v>
      </c>
      <c r="L44" s="24">
        <f t="shared" si="245"/>
        <v>-1.8012599746955684</v>
      </c>
      <c r="M44" s="24">
        <f t="shared" si="245"/>
        <v>-1.8042784723352892</v>
      </c>
      <c r="N44" s="24">
        <f t="shared" ref="N44" si="246">ASIN(N43)/N31</f>
        <v>-1.807296857109121</v>
      </c>
      <c r="O44" s="24">
        <f t="shared" ref="O44" si="247">ASIN(O43)/O31</f>
        <v>-1.8103151289810748</v>
      </c>
      <c r="P44" s="24">
        <f t="shared" ref="P44" si="248">ASIN(P43)/P31</f>
        <v>-1.8133332877136659</v>
      </c>
      <c r="Q44" s="24">
        <f t="shared" ref="Q44" si="249">ASIN(Q43)/Q31</f>
        <v>-1.8163513330688408</v>
      </c>
      <c r="R44" s="24">
        <f t="shared" ref="R44" si="250">ASIN(R43)/R31</f>
        <v>-1.8193692650110231</v>
      </c>
      <c r="S44" s="24">
        <f t="shared" ref="S44" si="251">ASIN(S43)/S31</f>
        <v>-1.8223870833022957</v>
      </c>
      <c r="T44" s="24">
        <f t="shared" ref="T44" si="252">ASIN(T43)/T31</f>
        <v>-1.825404787704733</v>
      </c>
      <c r="U44" s="24">
        <f t="shared" ref="U44" si="253">ASIN(U43)/U31</f>
        <v>-1.8284223781827662</v>
      </c>
      <c r="V44" s="24">
        <f t="shared" ref="V44" si="254">ASIN(V43)/V31</f>
        <v>-1.8314398544984498</v>
      </c>
      <c r="W44" s="24">
        <f t="shared" ref="W44" si="255">ASIN(W43)/W31</f>
        <v>-1.8344572164138897</v>
      </c>
      <c r="X44" s="24">
        <f t="shared" ref="X44" si="256">ASIN(X43)/X31</f>
        <v>-1.8374744638934539</v>
      </c>
      <c r="Y44" s="24">
        <f t="shared" ref="Y44" si="257">ASIN(Y43)/Y31</f>
        <v>-1.8404915966990771</v>
      </c>
      <c r="Z44" s="24">
        <f t="shared" ref="Z44" si="258">ASIN(Z43)/Z31</f>
        <v>-1.8435086145933088</v>
      </c>
      <c r="AA44" s="24">
        <f t="shared" ref="AA44" si="259">ASIN(AA43)/AA31</f>
        <v>-1.8465255175400355</v>
      </c>
      <c r="AB44" s="24">
        <f t="shared" ref="AB44" si="260">ASIN(AB43)/AB31</f>
        <v>-1.8495423053013511</v>
      </c>
      <c r="AC44" s="24">
        <f t="shared" ref="AC44" si="261">ASIN(AC43)/AC31</f>
        <v>-1.8525589776398044</v>
      </c>
      <c r="AD44" s="24">
        <f t="shared" ref="AD44" si="262">ASIN(AD43)/AD31</f>
        <v>-1.8555755345192637</v>
      </c>
      <c r="AE44" s="24">
        <f t="shared" ref="AE44" si="263">ASIN(AE43)/AE31</f>
        <v>-1.8585919757018052</v>
      </c>
      <c r="AF44" s="24">
        <f t="shared" ref="AF44" si="264">ASIN(AF43)/AF31</f>
        <v>-1.8616083009499835</v>
      </c>
      <c r="AG44" s="24">
        <f t="shared" ref="AG44" si="265">ASIN(AG43)/AG31</f>
        <v>-1.8646245102274981</v>
      </c>
      <c r="AH44" s="24">
        <f t="shared" ref="AH44" si="266">ASIN(AH43)/AH31</f>
        <v>-1.8676406032968922</v>
      </c>
      <c r="AI44" s="24">
        <f t="shared" ref="AI44" si="267">ASIN(AI43)/AI31</f>
        <v>-1.8706565799200836</v>
      </c>
      <c r="AJ44" s="24">
        <f t="shared" ref="AJ44" si="268">ASIN(AJ43)/AJ31</f>
        <v>-1.8736724400613725</v>
      </c>
      <c r="AK44" s="24">
        <f t="shared" ref="AK44" si="269">ASIN(AK43)/AK31</f>
        <v>-1.8766881834828328</v>
      </c>
      <c r="AL44" s="24">
        <f t="shared" ref="AL44" si="270">ASIN(AL43)/AL31</f>
        <v>-1.8797038099465657</v>
      </c>
      <c r="AM44" s="24">
        <f t="shared" ref="AM44" si="271">ASIN(AM43)/AM31</f>
        <v>-1.8827193194168146</v>
      </c>
      <c r="AN44" s="24">
        <f t="shared" ref="AN44" si="272">ASIN(AN43)/AN31</f>
        <v>-1.8857347116556793</v>
      </c>
      <c r="AO44" s="24">
        <f t="shared" ref="AO44" si="273">ASIN(AO43)/AO31</f>
        <v>-1.8887499864250843</v>
      </c>
      <c r="AP44" s="24">
        <f t="shared" ref="AP44" si="274">ASIN(AP43)/AP31</f>
        <v>-1.8917651436895628</v>
      </c>
      <c r="AQ44" s="24">
        <f t="shared" ref="AQ44" si="275">ASIN(AQ43)/AQ31</f>
        <v>-1.8947801832112054</v>
      </c>
      <c r="AR44" s="24">
        <f t="shared" ref="AR44" si="276">ASIN(AR43)/AR31</f>
        <v>-1.8977951047516448</v>
      </c>
      <c r="AS44" s="24">
        <f t="shared" ref="AS44" si="277">ASIN(AS43)/AS31</f>
        <v>-1.9008099082755512</v>
      </c>
      <c r="AT44" s="24">
        <f t="shared" ref="AT44" si="278">ASIN(AT43)/AT31</f>
        <v>-1.9038245935449905</v>
      </c>
      <c r="AU44" s="24">
        <f t="shared" ref="AU44" si="279">ASIN(AU43)/AU31</f>
        <v>-1.9068391603215995</v>
      </c>
      <c r="AV44" s="24">
        <f t="shared" ref="AV44" si="280">ASIN(AV43)/AV31</f>
        <v>-1.9098536085700326</v>
      </c>
      <c r="AW44" s="24">
        <f t="shared" ref="AW44" si="281">ASIN(AW43)/AW31</f>
        <v>-1.9128679380520561</v>
      </c>
      <c r="AX44" s="24">
        <f t="shared" ref="AX44" si="282">ASIN(AX43)/AX31</f>
        <v>-1.9158821485302069</v>
      </c>
      <c r="AY44" s="24">
        <f t="shared" ref="AY44" si="283">ASIN(AY43)/AY31</f>
        <v>-1.9188962399682026</v>
      </c>
      <c r="AZ44" s="24">
        <f t="shared" ref="AZ44" si="284">ASIN(AZ43)/AZ31</f>
        <v>-1.9219102121281129</v>
      </c>
      <c r="BA44" s="24">
        <f t="shared" ref="BA44" si="285">ASIN(BA43)/BA31</f>
        <v>-1.9249240647723311</v>
      </c>
      <c r="BB44" s="24">
        <f t="shared" ref="BB44" si="286">ASIN(BB43)/BB31</f>
        <v>-1.9279377978649832</v>
      </c>
      <c r="BC44" s="24">
        <f t="shared" ref="BC44" si="287">ASIN(BC43)/BC31</f>
        <v>-1.9309514111677173</v>
      </c>
      <c r="BD44" s="24">
        <f t="shared" ref="BD44" si="288">ASIN(BD43)/BD31</f>
        <v>-1.9339649044430434</v>
      </c>
      <c r="BE44" s="24">
        <f t="shared" ref="BE44" si="289">ASIN(BE43)/BE31</f>
        <v>-1.9369782776547897</v>
      </c>
      <c r="BF44" s="24">
        <f t="shared" ref="BF44" si="290">ASIN(BF43)/BF31</f>
        <v>-1.9399915305654747</v>
      </c>
      <c r="BG44" s="24">
        <f t="shared" ref="BG44" si="291">ASIN(BG43)/BG31</f>
        <v>-1.9430046629367377</v>
      </c>
      <c r="BH44" s="24">
        <f t="shared" ref="BH44" si="292">ASIN(BH43)/BH31</f>
        <v>-1.9460176747326503</v>
      </c>
      <c r="BI44" s="24">
        <f t="shared" ref="BI44" si="293">ASIN(BI43)/BI31</f>
        <v>-1.9490305657156144</v>
      </c>
      <c r="BJ44" s="24">
        <f t="shared" ref="BJ44" si="294">ASIN(BJ43)/BJ31</f>
        <v>-1.9520433356475464</v>
      </c>
      <c r="BK44" s="24">
        <f t="shared" ref="BK44" si="295">ASIN(BK43)/BK31</f>
        <v>-1.9550559844924924</v>
      </c>
    </row>
    <row r="45" spans="2:63" x14ac:dyDescent="0.2">
      <c r="B45" s="25" t="s">
        <v>24</v>
      </c>
      <c r="C45" s="24">
        <f>C30-(C42/173)</f>
        <v>8916.3402221468423</v>
      </c>
      <c r="D45" s="24">
        <f t="shared" ref="D45:M45" si="296">D30-(D42/173)</f>
        <v>8916.3610557147076</v>
      </c>
      <c r="E45" s="24">
        <f t="shared" si="296"/>
        <v>8916.3818892826002</v>
      </c>
      <c r="F45" s="24">
        <f t="shared" si="296"/>
        <v>8916.4027228514478</v>
      </c>
      <c r="G45" s="24">
        <f t="shared" si="296"/>
        <v>8916.4235564207866</v>
      </c>
      <c r="H45" s="24">
        <f t="shared" si="296"/>
        <v>8916.4443899901489</v>
      </c>
      <c r="I45" s="24">
        <f t="shared" si="296"/>
        <v>8916.4652235604699</v>
      </c>
      <c r="J45" s="24">
        <f t="shared" si="296"/>
        <v>8916.486057131282</v>
      </c>
      <c r="K45" s="24">
        <f t="shared" si="296"/>
        <v>8916.5068907021177</v>
      </c>
      <c r="L45" s="24">
        <f t="shared" si="296"/>
        <v>8916.5277242739121</v>
      </c>
      <c r="M45" s="24">
        <f t="shared" si="296"/>
        <v>8916.5485578461958</v>
      </c>
      <c r="N45" s="24">
        <f t="shared" ref="N45:AC45" si="297">N30-(N42/173)</f>
        <v>8916.5693914185049</v>
      </c>
      <c r="O45" s="24">
        <f t="shared" si="297"/>
        <v>8916.5902249917708</v>
      </c>
      <c r="P45" s="24">
        <f t="shared" si="297"/>
        <v>8916.611058565526</v>
      </c>
      <c r="Q45" s="24">
        <f t="shared" si="297"/>
        <v>8916.6318921393085</v>
      </c>
      <c r="R45" s="24">
        <f t="shared" si="297"/>
        <v>8916.652725714046</v>
      </c>
      <c r="S45" s="24">
        <f t="shared" si="297"/>
        <v>8916.6735592892746</v>
      </c>
      <c r="T45" s="24">
        <f t="shared" si="297"/>
        <v>8916.6943928645287</v>
      </c>
      <c r="U45" s="24">
        <f t="shared" si="297"/>
        <v>8916.7152264407378</v>
      </c>
      <c r="V45" s="24">
        <f t="shared" si="297"/>
        <v>8916.7360600174397</v>
      </c>
      <c r="W45" s="24">
        <f t="shared" si="297"/>
        <v>8916.7568935941654</v>
      </c>
      <c r="X45" s="24">
        <f t="shared" si="297"/>
        <v>8916.777727171846</v>
      </c>
      <c r="Y45" s="24">
        <f t="shared" si="297"/>
        <v>8916.7985607500195</v>
      </c>
      <c r="Z45" s="24">
        <f t="shared" si="297"/>
        <v>8916.8193943282167</v>
      </c>
      <c r="AA45" s="24">
        <f t="shared" si="297"/>
        <v>8916.8402279073707</v>
      </c>
      <c r="AB45" s="24">
        <f t="shared" si="297"/>
        <v>8916.861061487014</v>
      </c>
      <c r="AC45" s="24">
        <f t="shared" si="297"/>
        <v>8916.8818950666828</v>
      </c>
      <c r="AD45" s="24">
        <f t="shared" ref="AD45:AG45" si="298">AD30-(AD42/173)</f>
        <v>8916.9027286473083</v>
      </c>
      <c r="AE45" s="24">
        <f t="shared" si="298"/>
        <v>8916.923562228425</v>
      </c>
      <c r="AF45" s="24">
        <f t="shared" si="298"/>
        <v>8916.9443958095653</v>
      </c>
      <c r="AG45" s="24">
        <f t="shared" si="298"/>
        <v>8916.9652293916606</v>
      </c>
      <c r="AH45" s="24">
        <f t="shared" ref="AH45:BK45" si="299">AH30-(AH42/173)</f>
        <v>8916.9860629742489</v>
      </c>
      <c r="AI45" s="24">
        <f t="shared" si="299"/>
        <v>8917.0068965568607</v>
      </c>
      <c r="AJ45" s="24">
        <f t="shared" si="299"/>
        <v>8917.0277301404276</v>
      </c>
      <c r="AK45" s="24">
        <f t="shared" si="299"/>
        <v>8917.0485637244856</v>
      </c>
      <c r="AL45" s="24">
        <f t="shared" si="299"/>
        <v>8917.069397308569</v>
      </c>
      <c r="AM45" s="24">
        <f t="shared" si="299"/>
        <v>8917.0902308936074</v>
      </c>
      <c r="AN45" s="24">
        <f t="shared" si="299"/>
        <v>8917.111064479137</v>
      </c>
      <c r="AO45" s="24">
        <f t="shared" si="299"/>
        <v>8917.1318980646902</v>
      </c>
      <c r="AP45" s="24">
        <f t="shared" si="299"/>
        <v>8917.1527316512002</v>
      </c>
      <c r="AQ45" s="24">
        <f t="shared" si="299"/>
        <v>8917.1735652381994</v>
      </c>
      <c r="AR45" s="24">
        <f t="shared" si="299"/>
        <v>8917.1943988252242</v>
      </c>
      <c r="AS45" s="24">
        <f t="shared" si="299"/>
        <v>8917.2152324132039</v>
      </c>
      <c r="AT45" s="24">
        <f t="shared" si="299"/>
        <v>8917.2360660016748</v>
      </c>
      <c r="AU45" s="24">
        <f t="shared" si="299"/>
        <v>8917.2568995901693</v>
      </c>
      <c r="AV45" s="24">
        <f t="shared" si="299"/>
        <v>8917.2777331796187</v>
      </c>
      <c r="AW45" s="24">
        <f t="shared" si="299"/>
        <v>8917.2985667695593</v>
      </c>
      <c r="AX45" s="24">
        <f t="shared" si="299"/>
        <v>8917.3194003595254</v>
      </c>
      <c r="AY45" s="24">
        <f t="shared" si="299"/>
        <v>8917.3402339504464</v>
      </c>
      <c r="AZ45" s="24">
        <f t="shared" si="299"/>
        <v>8917.3610675418568</v>
      </c>
      <c r="BA45" s="24">
        <f t="shared" si="299"/>
        <v>8917.3819011332926</v>
      </c>
      <c r="BB45" s="24">
        <f t="shared" si="299"/>
        <v>8917.4027347256833</v>
      </c>
      <c r="BC45" s="24">
        <f t="shared" si="299"/>
        <v>8917.4235683185634</v>
      </c>
      <c r="BD45" s="24">
        <f t="shared" si="299"/>
        <v>8917.444401911469</v>
      </c>
      <c r="BE45" s="24">
        <f t="shared" si="299"/>
        <v>8917.4652355053295</v>
      </c>
      <c r="BF45" s="24">
        <f t="shared" si="299"/>
        <v>8917.4860690996793</v>
      </c>
      <c r="BG45" s="24">
        <f t="shared" si="299"/>
        <v>8917.5069026940546</v>
      </c>
      <c r="BH45" s="24">
        <f t="shared" si="299"/>
        <v>8917.5277362893848</v>
      </c>
      <c r="BI45" s="24">
        <f t="shared" si="299"/>
        <v>8917.5485698852044</v>
      </c>
      <c r="BJ45" s="24">
        <f t="shared" si="299"/>
        <v>8917.5694034810476</v>
      </c>
      <c r="BK45" s="24">
        <f t="shared" si="299"/>
        <v>8917.5902370778476</v>
      </c>
    </row>
    <row r="46" spans="2:63" x14ac:dyDescent="0.2">
      <c r="B46" s="23"/>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row>
    <row r="47" spans="2:63" x14ac:dyDescent="0.2">
      <c r="B47" s="25" t="s">
        <v>25</v>
      </c>
      <c r="C47" s="24">
        <f>MOD(210.98+877.8169088*C45+C44-C38,360)</f>
        <v>359.61977597046643</v>
      </c>
      <c r="D47" s="24">
        <f t="shared" ref="D47:M47" si="300">MOD(210.98+877.8169088*D45+D44-D38,360)</f>
        <v>17.904686153866351</v>
      </c>
      <c r="E47" s="24">
        <f t="shared" si="300"/>
        <v>36.189596474170685</v>
      </c>
      <c r="F47" s="24">
        <f t="shared" si="300"/>
        <v>54.474507749080658</v>
      </c>
      <c r="G47" s="24">
        <f t="shared" si="300"/>
        <v>72.759419571608305</v>
      </c>
      <c r="H47" s="24">
        <f t="shared" si="300"/>
        <v>91.044331530109048</v>
      </c>
      <c r="I47" s="24">
        <f t="shared" si="300"/>
        <v>109.3292444460094</v>
      </c>
      <c r="J47" s="24">
        <f t="shared" si="300"/>
        <v>127.6141579085961</v>
      </c>
      <c r="K47" s="24">
        <f t="shared" si="300"/>
        <v>145.89907150808722</v>
      </c>
      <c r="L47" s="24">
        <f t="shared" si="300"/>
        <v>164.18398606590927</v>
      </c>
      <c r="M47" s="24">
        <f t="shared" si="300"/>
        <v>182.46890117041767</v>
      </c>
      <c r="N47" s="24">
        <f t="shared" ref="N47:AC47" si="301">MOD(210.98+877.8169088*N45+N44-N38,360)</f>
        <v>200.75381641276181</v>
      </c>
      <c r="O47" s="24">
        <f t="shared" si="301"/>
        <v>219.03873261250556</v>
      </c>
      <c r="P47" s="24">
        <f t="shared" si="301"/>
        <v>237.32364935893565</v>
      </c>
      <c r="Q47" s="24">
        <f t="shared" si="301"/>
        <v>255.60856624692678</v>
      </c>
      <c r="R47" s="24">
        <f t="shared" si="301"/>
        <v>273.89348408952355</v>
      </c>
      <c r="S47" s="24">
        <f t="shared" si="301"/>
        <v>292.17840248066932</v>
      </c>
      <c r="T47" s="24">
        <f t="shared" si="301"/>
        <v>310.46332101337612</v>
      </c>
      <c r="U47" s="24">
        <f t="shared" si="301"/>
        <v>328.74824050161988</v>
      </c>
      <c r="V47" s="24">
        <f t="shared" si="301"/>
        <v>347.03316054027528</v>
      </c>
      <c r="W47" s="24">
        <f t="shared" si="301"/>
        <v>5.3180807176977396</v>
      </c>
      <c r="X47" s="24">
        <f t="shared" si="301"/>
        <v>23.603001853451133</v>
      </c>
      <c r="Y47" s="24">
        <f t="shared" si="301"/>
        <v>41.887923538684845</v>
      </c>
      <c r="Z47" s="24">
        <f t="shared" si="301"/>
        <v>60.172845364548266</v>
      </c>
      <c r="AA47" s="24">
        <f t="shared" si="301"/>
        <v>78.457768148742616</v>
      </c>
      <c r="AB47" s="24">
        <f t="shared" si="301"/>
        <v>96.742691481485963</v>
      </c>
      <c r="AC47" s="24">
        <f t="shared" si="301"/>
        <v>115.02761495579034</v>
      </c>
      <c r="AD47" s="24">
        <f t="shared" ref="AD47:AG47" si="302">MOD(210.98+877.8169088*AD45+AD44-AD38,360)</f>
        <v>133.31253939028829</v>
      </c>
      <c r="AE47" s="24">
        <f t="shared" si="302"/>
        <v>151.59746437519789</v>
      </c>
      <c r="AF47" s="24">
        <f t="shared" si="302"/>
        <v>169.88238949980587</v>
      </c>
      <c r="AG47" s="24">
        <f t="shared" si="302"/>
        <v>188.16731558274478</v>
      </c>
      <c r="AH47" s="24">
        <f t="shared" ref="AH47:BK47" si="303">MOD(210.98+877.8169088*AH45+AH44-AH38,360)</f>
        <v>206.4522422188893</v>
      </c>
      <c r="AI47" s="24">
        <f t="shared" si="303"/>
        <v>224.73716899752617</v>
      </c>
      <c r="AJ47" s="24">
        <f t="shared" si="303"/>
        <v>243.02209673356265</v>
      </c>
      <c r="AK47" s="24">
        <f t="shared" si="303"/>
        <v>261.30702502094209</v>
      </c>
      <c r="AL47" s="24">
        <f t="shared" si="303"/>
        <v>279.59195345267653</v>
      </c>
      <c r="AM47" s="24">
        <f t="shared" si="303"/>
        <v>297.87688284181058</v>
      </c>
      <c r="AN47" s="24">
        <f t="shared" si="303"/>
        <v>316.16181278415024</v>
      </c>
      <c r="AO47" s="24">
        <f t="shared" si="303"/>
        <v>334.44674286898226</v>
      </c>
      <c r="AP47" s="24">
        <f t="shared" si="303"/>
        <v>352.73167391587049</v>
      </c>
      <c r="AQ47" s="24">
        <f t="shared" si="303"/>
        <v>11.016605513170362</v>
      </c>
      <c r="AR47" s="24">
        <f t="shared" si="303"/>
        <v>29.301537253893912</v>
      </c>
      <c r="AS47" s="24">
        <f t="shared" si="303"/>
        <v>47.586469955742359</v>
      </c>
      <c r="AT47" s="24">
        <f t="shared" si="303"/>
        <v>65.871403210796416</v>
      </c>
      <c r="AU47" s="24">
        <f t="shared" si="303"/>
        <v>84.156336609274149</v>
      </c>
      <c r="AV47" s="24">
        <f t="shared" si="303"/>
        <v>102.44127096887678</v>
      </c>
      <c r="AW47" s="24">
        <f t="shared" si="303"/>
        <v>120.7262058807537</v>
      </c>
      <c r="AX47" s="24">
        <f t="shared" si="303"/>
        <v>139.01114093884826</v>
      </c>
      <c r="AY47" s="24">
        <f t="shared" si="303"/>
        <v>157.29607695806772</v>
      </c>
      <c r="AZ47" s="24">
        <f t="shared" si="303"/>
        <v>175.58101353049278</v>
      </c>
      <c r="BA47" s="24">
        <f t="shared" si="303"/>
        <v>193.86595024820417</v>
      </c>
      <c r="BB47" s="24">
        <f t="shared" si="303"/>
        <v>212.15088792704046</v>
      </c>
      <c r="BC47" s="24">
        <f t="shared" si="303"/>
        <v>230.43582616001368</v>
      </c>
      <c r="BD47" s="24">
        <f t="shared" si="303"/>
        <v>248.72076454013586</v>
      </c>
      <c r="BE47" s="24">
        <f t="shared" si="303"/>
        <v>267.00570388045162</v>
      </c>
      <c r="BF47" s="24">
        <f t="shared" si="303"/>
        <v>285.29064377583563</v>
      </c>
      <c r="BG47" s="24">
        <f t="shared" si="303"/>
        <v>303.57558381743729</v>
      </c>
      <c r="BH47" s="24">
        <f t="shared" si="303"/>
        <v>321.86052482295781</v>
      </c>
      <c r="BI47" s="24">
        <f t="shared" si="303"/>
        <v>340.14546638168395</v>
      </c>
      <c r="BJ47" s="24">
        <f t="shared" si="303"/>
        <v>358.43040808662772</v>
      </c>
      <c r="BK47" s="24">
        <f t="shared" si="303"/>
        <v>16.715350756421685</v>
      </c>
    </row>
    <row r="48" spans="2:63" x14ac:dyDescent="0.2">
      <c r="B48" s="25" t="s">
        <v>26</v>
      </c>
      <c r="C48" s="24">
        <f>MOD(187.23+870.1869088*C45+C44-C38,360)</f>
        <v>344.19388099014759</v>
      </c>
      <c r="D48" s="24">
        <f t="shared" ref="D48:M48" si="304">MOD(187.23+870.1869088*D45+D44-D38,360)</f>
        <v>2.3198310500010848</v>
      </c>
      <c r="E48" s="24">
        <f t="shared" si="304"/>
        <v>20.44578124769032</v>
      </c>
      <c r="F48" s="24">
        <f t="shared" si="304"/>
        <v>38.571732392534614</v>
      </c>
      <c r="G48" s="24">
        <f t="shared" si="304"/>
        <v>56.697684081271291</v>
      </c>
      <c r="H48" s="24">
        <f t="shared" si="304"/>
        <v>74.823635905049741</v>
      </c>
      <c r="I48" s="24">
        <f t="shared" si="304"/>
        <v>92.94958867970854</v>
      </c>
      <c r="J48" s="24">
        <f t="shared" si="304"/>
        <v>111.0755419973284</v>
      </c>
      <c r="K48" s="24">
        <f t="shared" si="304"/>
        <v>129.20149545185268</v>
      </c>
      <c r="L48" s="24">
        <f t="shared" si="304"/>
        <v>147.32744985632598</v>
      </c>
      <c r="M48" s="24">
        <f t="shared" si="304"/>
        <v>165.45340480376035</v>
      </c>
      <c r="N48" s="24">
        <f t="shared" ref="N48:AC48" si="305">MOD(187.23+870.1869088*N45+N44-N38,360)</f>
        <v>183.57935988903046</v>
      </c>
      <c r="O48" s="24">
        <f t="shared" si="305"/>
        <v>201.70531592518091</v>
      </c>
      <c r="P48" s="24">
        <f t="shared" si="305"/>
        <v>219.83127250429243</v>
      </c>
      <c r="Q48" s="24">
        <f t="shared" si="305"/>
        <v>237.95722922403365</v>
      </c>
      <c r="R48" s="24">
        <f t="shared" si="305"/>
        <v>256.08318689092994</v>
      </c>
      <c r="S48" s="24">
        <f t="shared" si="305"/>
        <v>274.20914510358125</v>
      </c>
      <c r="T48" s="24">
        <f t="shared" si="305"/>
        <v>292.33510345686227</v>
      </c>
      <c r="U48" s="24">
        <f t="shared" si="305"/>
        <v>310.461062759161</v>
      </c>
      <c r="V48" s="24">
        <f t="shared" si="305"/>
        <v>328.58702260721475</v>
      </c>
      <c r="W48" s="24">
        <f t="shared" si="305"/>
        <v>346.71298259403557</v>
      </c>
      <c r="X48" s="24">
        <f t="shared" si="305"/>
        <v>4.8389435317367315</v>
      </c>
      <c r="Y48" s="24">
        <f t="shared" si="305"/>
        <v>22.964905016124249</v>
      </c>
      <c r="Z48" s="24">
        <f t="shared" si="305"/>
        <v>41.090866640210152</v>
      </c>
      <c r="AA48" s="24">
        <f t="shared" si="305"/>
        <v>59.216829215176404</v>
      </c>
      <c r="AB48" s="24">
        <f t="shared" si="305"/>
        <v>77.342792335897684</v>
      </c>
      <c r="AC48" s="24">
        <f t="shared" si="305"/>
        <v>95.468755597248673</v>
      </c>
      <c r="AD48" s="24">
        <f t="shared" ref="AD48:AG48" si="306">MOD(187.23+870.1869088*AD45+AD44-AD38,360)</f>
        <v>113.59471981134266</v>
      </c>
      <c r="AE48" s="24">
        <f t="shared" si="306"/>
        <v>131.72068457212299</v>
      </c>
      <c r="AF48" s="24">
        <f t="shared" si="306"/>
        <v>149.84664947260171</v>
      </c>
      <c r="AG48" s="24">
        <f t="shared" si="306"/>
        <v>167.97261532396078</v>
      </c>
      <c r="AH48" s="24">
        <f t="shared" ref="AH48:BK48" si="307">MOD(187.23+870.1869088*AH45+AH44-AH38,360)</f>
        <v>186.09858172573149</v>
      </c>
      <c r="AI48" s="24">
        <f t="shared" si="307"/>
        <v>204.22454826813191</v>
      </c>
      <c r="AJ48" s="24">
        <f t="shared" si="307"/>
        <v>222.35051576141268</v>
      </c>
      <c r="AK48" s="24">
        <f t="shared" si="307"/>
        <v>240.47648380324244</v>
      </c>
      <c r="AL48" s="24">
        <f t="shared" si="307"/>
        <v>258.60245198849589</v>
      </c>
      <c r="AM48" s="24">
        <f t="shared" si="307"/>
        <v>276.72842112369835</v>
      </c>
      <c r="AN48" s="24">
        <f t="shared" si="307"/>
        <v>294.85439080838114</v>
      </c>
      <c r="AO48" s="24">
        <f t="shared" si="307"/>
        <v>312.98036063555628</v>
      </c>
      <c r="AP48" s="24">
        <f t="shared" si="307"/>
        <v>331.10633141640574</v>
      </c>
      <c r="AQ48" s="24">
        <f t="shared" si="307"/>
        <v>349.23230274580419</v>
      </c>
      <c r="AR48" s="24">
        <f t="shared" si="307"/>
        <v>7.3582742176949978</v>
      </c>
      <c r="AS48" s="24">
        <f t="shared" si="307"/>
        <v>25.484246643260121</v>
      </c>
      <c r="AT48" s="24">
        <f t="shared" si="307"/>
        <v>43.610219618305564</v>
      </c>
      <c r="AU48" s="24">
        <f t="shared" si="307"/>
        <v>61.73619273584336</v>
      </c>
      <c r="AV48" s="24">
        <f t="shared" si="307"/>
        <v>79.862166807986796</v>
      </c>
      <c r="AW48" s="24">
        <f t="shared" si="307"/>
        <v>97.98814142961055</v>
      </c>
      <c r="AX48" s="24">
        <f t="shared" si="307"/>
        <v>116.1141161955893</v>
      </c>
      <c r="AY48" s="24">
        <f t="shared" si="307"/>
        <v>134.2400919161737</v>
      </c>
      <c r="AZ48" s="24">
        <f t="shared" si="307"/>
        <v>152.36606818623841</v>
      </c>
      <c r="BA48" s="24">
        <f t="shared" si="307"/>
        <v>170.49204460065812</v>
      </c>
      <c r="BB48" s="24">
        <f t="shared" si="307"/>
        <v>188.61802196968347</v>
      </c>
      <c r="BC48" s="24">
        <f t="shared" si="307"/>
        <v>206.74399989005178</v>
      </c>
      <c r="BD48" s="24">
        <f t="shared" si="307"/>
        <v>224.86997795570642</v>
      </c>
      <c r="BE48" s="24">
        <f t="shared" si="307"/>
        <v>242.99595697503537</v>
      </c>
      <c r="BF48" s="24">
        <f t="shared" si="307"/>
        <v>261.12193654477596</v>
      </c>
      <c r="BG48" s="24">
        <f t="shared" si="307"/>
        <v>279.24791626166552</v>
      </c>
      <c r="BH48" s="24">
        <f t="shared" si="307"/>
        <v>297.37389693502337</v>
      </c>
      <c r="BI48" s="24">
        <f t="shared" si="307"/>
        <v>315.49987815786153</v>
      </c>
      <c r="BJ48" s="24">
        <f t="shared" si="307"/>
        <v>333.62585952598602</v>
      </c>
      <c r="BK48" s="24">
        <f t="shared" si="307"/>
        <v>351.75184185244143</v>
      </c>
    </row>
    <row r="49" spans="2:63" x14ac:dyDescent="0.2">
      <c r="B49" s="25" t="s">
        <v>17</v>
      </c>
      <c r="C49" s="24">
        <f>34.35+0.083091*C30+0.329*SIN(C33*C31)+C38</f>
        <v>779.00282635689916</v>
      </c>
      <c r="D49" s="24">
        <f t="shared" ref="D49:M49" si="308">34.35+0.083091*D30+0.329*SIN(D33*D31)+D38</f>
        <v>779.00468574124488</v>
      </c>
      <c r="E49" s="24">
        <f t="shared" si="308"/>
        <v>779.00654512162816</v>
      </c>
      <c r="F49" s="24">
        <f t="shared" si="308"/>
        <v>779.00840449813211</v>
      </c>
      <c r="G49" s="24">
        <f t="shared" si="308"/>
        <v>779.01026387071499</v>
      </c>
      <c r="H49" s="24">
        <f t="shared" si="308"/>
        <v>779.01212323933532</v>
      </c>
      <c r="I49" s="24">
        <f t="shared" si="308"/>
        <v>779.01398260407575</v>
      </c>
      <c r="J49" s="24">
        <f t="shared" si="308"/>
        <v>779.015841964895</v>
      </c>
      <c r="K49" s="24">
        <f t="shared" si="308"/>
        <v>779.01770132175113</v>
      </c>
      <c r="L49" s="24">
        <f t="shared" si="308"/>
        <v>779.01956067472724</v>
      </c>
      <c r="M49" s="24">
        <f t="shared" si="308"/>
        <v>779.02142002378162</v>
      </c>
      <c r="N49" s="24">
        <f t="shared" ref="N49:AC49" si="309">34.35+0.083091*N30+0.329*SIN(N33*N31)+N38</f>
        <v>779.02327936887241</v>
      </c>
      <c r="O49" s="24">
        <f t="shared" si="309"/>
        <v>779.02513871008284</v>
      </c>
      <c r="P49" s="24">
        <f t="shared" si="309"/>
        <v>779.02699804737119</v>
      </c>
      <c r="Q49" s="24">
        <f t="shared" si="309"/>
        <v>779.02885738069574</v>
      </c>
      <c r="R49" s="24">
        <f t="shared" si="309"/>
        <v>779.03071671013959</v>
      </c>
      <c r="S49" s="24">
        <f t="shared" si="309"/>
        <v>779.03257603566078</v>
      </c>
      <c r="T49" s="24">
        <f t="shared" si="309"/>
        <v>779.03443535721794</v>
      </c>
      <c r="U49" s="24">
        <f t="shared" si="309"/>
        <v>779.03629467489384</v>
      </c>
      <c r="V49" s="24">
        <f t="shared" si="309"/>
        <v>779.03815398864708</v>
      </c>
      <c r="W49" s="24">
        <f t="shared" si="309"/>
        <v>779.04001329843572</v>
      </c>
      <c r="X49" s="24">
        <f t="shared" si="309"/>
        <v>779.04187260434264</v>
      </c>
      <c r="Y49" s="24">
        <f t="shared" si="309"/>
        <v>779.04373190632668</v>
      </c>
      <c r="Z49" s="24">
        <f t="shared" si="309"/>
        <v>779.04559120434556</v>
      </c>
      <c r="AA49" s="24">
        <f t="shared" si="309"/>
        <v>779.04745049848282</v>
      </c>
      <c r="AB49" s="24">
        <f t="shared" si="309"/>
        <v>779.04930978869641</v>
      </c>
      <c r="AC49" s="24">
        <f t="shared" si="309"/>
        <v>779.0511690749446</v>
      </c>
      <c r="AD49" s="24">
        <f t="shared" ref="AD49:AG49" si="310">34.35+0.083091*AD30+0.329*SIN(AD33*AD31)+AD38</f>
        <v>779.05302835731084</v>
      </c>
      <c r="AE49" s="24">
        <f t="shared" si="310"/>
        <v>779.05488763575283</v>
      </c>
      <c r="AF49" s="24">
        <f t="shared" si="310"/>
        <v>779.05674691022944</v>
      </c>
      <c r="AG49" s="24">
        <f t="shared" si="310"/>
        <v>779.05860618082352</v>
      </c>
      <c r="AH49" s="24">
        <f t="shared" ref="AH49:BK49" si="311">34.35+0.083091*AH30+0.329*SIN(AH33*AH31)+AH38</f>
        <v>779.06046544749302</v>
      </c>
      <c r="AI49" s="24">
        <f t="shared" si="311"/>
        <v>779.06232471019678</v>
      </c>
      <c r="AJ49" s="24">
        <f t="shared" si="311"/>
        <v>779.06418396901734</v>
      </c>
      <c r="AK49" s="24">
        <f t="shared" si="311"/>
        <v>779.06604322391343</v>
      </c>
      <c r="AL49" s="24">
        <f t="shared" si="311"/>
        <v>779.06790247484321</v>
      </c>
      <c r="AM49" s="24">
        <f t="shared" si="311"/>
        <v>779.06976172188945</v>
      </c>
      <c r="AN49" s="24">
        <f t="shared" si="311"/>
        <v>779.07162096501088</v>
      </c>
      <c r="AO49" s="24">
        <f t="shared" si="311"/>
        <v>779.07348020416555</v>
      </c>
      <c r="AP49" s="24">
        <f t="shared" si="311"/>
        <v>779.07533943943656</v>
      </c>
      <c r="AQ49" s="24">
        <f t="shared" si="311"/>
        <v>779.07719867078208</v>
      </c>
      <c r="AR49" s="24">
        <f t="shared" si="311"/>
        <v>779.07905789816061</v>
      </c>
      <c r="AS49" s="24">
        <f t="shared" si="311"/>
        <v>779.08091712165515</v>
      </c>
      <c r="AT49" s="24">
        <f t="shared" si="311"/>
        <v>779.08277634122373</v>
      </c>
      <c r="AU49" s="24">
        <f t="shared" si="311"/>
        <v>779.08463555682511</v>
      </c>
      <c r="AV49" s="24">
        <f t="shared" si="311"/>
        <v>779.08649476854191</v>
      </c>
      <c r="AW49" s="24">
        <f t="shared" si="311"/>
        <v>779.08835397633266</v>
      </c>
      <c r="AX49" s="24">
        <f t="shared" si="311"/>
        <v>779.09021318015562</v>
      </c>
      <c r="AY49" s="24">
        <f t="shared" si="311"/>
        <v>779.09207238009378</v>
      </c>
      <c r="AZ49" s="24">
        <f t="shared" si="311"/>
        <v>779.09393157610555</v>
      </c>
      <c r="BA49" s="24">
        <f t="shared" si="311"/>
        <v>779.09579076814907</v>
      </c>
      <c r="BB49" s="24">
        <f t="shared" si="311"/>
        <v>779.09764995630746</v>
      </c>
      <c r="BC49" s="24">
        <f t="shared" si="311"/>
        <v>779.09950914053911</v>
      </c>
      <c r="BD49" s="24">
        <f t="shared" si="311"/>
        <v>779.10136832080207</v>
      </c>
      <c r="BE49" s="24">
        <f t="shared" si="311"/>
        <v>779.10322749717977</v>
      </c>
      <c r="BF49" s="24">
        <f t="shared" si="311"/>
        <v>779.10508666963005</v>
      </c>
      <c r="BG49" s="24">
        <f t="shared" si="311"/>
        <v>779.10694583811153</v>
      </c>
      <c r="BH49" s="24">
        <f t="shared" si="311"/>
        <v>779.10880500270707</v>
      </c>
      <c r="BI49" s="24">
        <f t="shared" si="311"/>
        <v>779.11066416337519</v>
      </c>
      <c r="BJ49" s="24">
        <f t="shared" si="311"/>
        <v>779.11252332007393</v>
      </c>
      <c r="BK49" s="24">
        <f t="shared" si="311"/>
        <v>779.11438247288652</v>
      </c>
    </row>
    <row r="50" spans="2:63" x14ac:dyDescent="0.2">
      <c r="B50" s="25" t="s">
        <v>27</v>
      </c>
      <c r="C50" s="24">
        <f>3.12*SIN((C49+42.8)*C31)</f>
        <v>3.0540347758039919</v>
      </c>
      <c r="D50" s="24">
        <f t="shared" ref="D50:M50" si="312">3.12*SIN((D49+42.8)*D31)</f>
        <v>3.054014063790655</v>
      </c>
      <c r="E50" s="24">
        <f t="shared" si="312"/>
        <v>3.0539933486051098</v>
      </c>
      <c r="F50" s="24">
        <f t="shared" si="312"/>
        <v>3.0539726302464749</v>
      </c>
      <c r="G50" s="24">
        <f t="shared" si="312"/>
        <v>3.0539519087152551</v>
      </c>
      <c r="H50" s="24">
        <f t="shared" si="312"/>
        <v>3.0539311840119563</v>
      </c>
      <c r="I50" s="24">
        <f t="shared" si="312"/>
        <v>3.0539104561356987</v>
      </c>
      <c r="J50" s="24">
        <f t="shared" si="312"/>
        <v>3.0538897250869841</v>
      </c>
      <c r="K50" s="24">
        <f t="shared" si="312"/>
        <v>3.0538689908663241</v>
      </c>
      <c r="L50" s="24">
        <f t="shared" si="312"/>
        <v>3.0538482534728337</v>
      </c>
      <c r="M50" s="24">
        <f t="shared" si="312"/>
        <v>3.0538275129070191</v>
      </c>
      <c r="N50" s="24">
        <f t="shared" ref="N50" si="313">3.12*SIN((N49+42.8)*N31)</f>
        <v>3.0538067691693898</v>
      </c>
      <c r="O50" s="24">
        <f t="shared" ref="O50" si="314">3.12*SIN((O49+42.8)*O31)</f>
        <v>3.0537860222590614</v>
      </c>
      <c r="P50" s="24">
        <f t="shared" ref="P50" si="315">3.12*SIN((P49+42.8)*P31)</f>
        <v>3.0537652721765389</v>
      </c>
      <c r="Q50" s="24">
        <f t="shared" ref="Q50" si="316">3.12*SIN((Q49+42.8)*Q31)</f>
        <v>3.0537445189223318</v>
      </c>
      <c r="R50" s="24">
        <f t="shared" ref="R50" si="317">3.12*SIN((R49+42.8)*R31)</f>
        <v>3.0537237624955527</v>
      </c>
      <c r="S50" s="24">
        <f t="shared" ref="S50" si="318">3.12*SIN((S49+42.8)*S31)</f>
        <v>3.0537030028967154</v>
      </c>
      <c r="T50" s="24">
        <f t="shared" ref="T50" si="319">3.12*SIN((T49+42.8)*T31)</f>
        <v>3.0536822401263213</v>
      </c>
      <c r="U50" s="24">
        <f t="shared" ref="U50" si="320">3.12*SIN((U49+42.8)*U31)</f>
        <v>3.0536614741834902</v>
      </c>
      <c r="V50" s="24">
        <f t="shared" ref="V50" si="321">3.12*SIN((V49+42.8)*V31)</f>
        <v>3.0536407050687249</v>
      </c>
      <c r="W50" s="24">
        <f t="shared" ref="W50" si="322">3.12*SIN((W49+42.8)*W31)</f>
        <v>3.0536199327825382</v>
      </c>
      <c r="X50" s="24">
        <f t="shared" ref="X50" si="323">3.12*SIN((X49+42.8)*X31)</f>
        <v>3.0535991573240451</v>
      </c>
      <c r="Y50" s="24">
        <f t="shared" ref="Y50" si="324">3.12*SIN((Y49+42.8)*Y31)</f>
        <v>3.0535783786937465</v>
      </c>
      <c r="Z50" s="24">
        <f t="shared" ref="Z50" si="325">3.12*SIN((Z49+42.8)*Z31)</f>
        <v>3.0535575968921602</v>
      </c>
      <c r="AA50" s="24">
        <f t="shared" ref="AA50" si="326">3.12*SIN((AA49+42.8)*AA31)</f>
        <v>3.0535368119183928</v>
      </c>
      <c r="AB50" s="24">
        <f t="shared" ref="AB50" si="327">3.12*SIN((AB49+42.8)*AB31)</f>
        <v>3.0535160237729566</v>
      </c>
      <c r="AC50" s="24">
        <f t="shared" ref="AC50" si="328">3.12*SIN((AC49+42.8)*AC31)</f>
        <v>3.0534952324563598</v>
      </c>
      <c r="AD50" s="24">
        <f t="shared" ref="AD50" si="329">3.12*SIN((AD49+42.8)*AD31)</f>
        <v>3.0534744379677137</v>
      </c>
      <c r="AE50" s="24">
        <f t="shared" ref="AE50" si="330">3.12*SIN((AE49+42.8)*AE31)</f>
        <v>3.0534536403075316</v>
      </c>
      <c r="AF50" s="24">
        <f t="shared" ref="AF50" si="331">3.12*SIN((AF49+42.8)*AF31)</f>
        <v>3.0534328394763168</v>
      </c>
      <c r="AG50" s="24">
        <f t="shared" ref="AG50" si="332">3.12*SIN((AG49+42.8)*AG31)</f>
        <v>3.0534120354731851</v>
      </c>
      <c r="AH50" s="24">
        <f t="shared" ref="AH50" si="333">3.12*SIN((AH49+42.8)*AH31)</f>
        <v>3.0533912282986471</v>
      </c>
      <c r="AI50" s="24">
        <f t="shared" ref="AI50" si="334">3.12*SIN((AI49+42.8)*AI31)</f>
        <v>3.0533704179532077</v>
      </c>
      <c r="AJ50" s="24">
        <f t="shared" ref="AJ50" si="335">3.12*SIN((AJ49+42.8)*AJ31)</f>
        <v>3.0533496044359851</v>
      </c>
      <c r="AK50" s="24">
        <f t="shared" ref="AK50" si="336">3.12*SIN((AK49+42.8)*AK31)</f>
        <v>3.0533287877474842</v>
      </c>
      <c r="AL50" s="24">
        <f t="shared" ref="AL50" si="337">3.12*SIN((AL49+42.8)*AL31)</f>
        <v>3.0533079678882133</v>
      </c>
      <c r="AM50" s="24">
        <f t="shared" ref="AM50" si="338">3.12*SIN((AM49+42.8)*AM31)</f>
        <v>3.0532871448572907</v>
      </c>
      <c r="AN50" s="24">
        <f t="shared" ref="AN50" si="339">3.12*SIN((AN49+42.8)*AN31)</f>
        <v>3.0532663186552189</v>
      </c>
      <c r="AO50" s="24">
        <f t="shared" ref="AO50" si="340">3.12*SIN((AO49+42.8)*AO31)</f>
        <v>3.0532454892825105</v>
      </c>
      <c r="AP50" s="24">
        <f t="shared" ref="AP50" si="341">3.12*SIN((AP49+42.8)*AP31)</f>
        <v>3.0532246567382773</v>
      </c>
      <c r="AQ50" s="24">
        <f t="shared" ref="AQ50" si="342">3.12*SIN((AQ49+42.8)*AQ31)</f>
        <v>3.0532038210230295</v>
      </c>
      <c r="AR50" s="24">
        <f t="shared" ref="AR50" si="343">3.12*SIN((AR49+42.8)*AR31)</f>
        <v>3.0531829821372765</v>
      </c>
      <c r="AS50" s="24">
        <f t="shared" ref="AS50" si="344">3.12*SIN((AS49+42.8)*AS31)</f>
        <v>3.053162140080127</v>
      </c>
      <c r="AT50" s="24">
        <f t="shared" ref="AT50" si="345">3.12*SIN((AT49+42.8)*AT31)</f>
        <v>3.0531412948520966</v>
      </c>
      <c r="AU50" s="24">
        <f t="shared" ref="AU50" si="346">3.12*SIN((AU49+42.8)*AU31)</f>
        <v>3.0531204464536894</v>
      </c>
      <c r="AV50" s="24">
        <f t="shared" ref="AV50" si="347">3.12*SIN((AV49+42.8)*AV31)</f>
        <v>3.0530995948840207</v>
      </c>
      <c r="AW50" s="24">
        <f t="shared" ref="AW50" si="348">3.12*SIN((AW49+42.8)*AW31)</f>
        <v>3.0530787401435981</v>
      </c>
      <c r="AX50" s="24">
        <f t="shared" ref="AX50" si="349">3.12*SIN((AX49+42.8)*AX31)</f>
        <v>3.0530578822329311</v>
      </c>
      <c r="AY50" s="24">
        <f t="shared" ref="AY50" si="350">3.12*SIN((AY49+42.8)*AY31)</f>
        <v>3.0530370211511331</v>
      </c>
      <c r="AZ50" s="24">
        <f t="shared" ref="AZ50" si="351">3.12*SIN((AZ49+42.8)*AZ31)</f>
        <v>3.0530161568987113</v>
      </c>
      <c r="BA50" s="24">
        <f t="shared" ref="BA50" si="352">3.12*SIN((BA49+42.8)*BA31)</f>
        <v>3.0529952894761796</v>
      </c>
      <c r="BB50" s="24">
        <f t="shared" ref="BB50" si="353">3.12*SIN((BB49+42.8)*BB31)</f>
        <v>3.0529744188826453</v>
      </c>
      <c r="BC50" s="24">
        <f t="shared" ref="BC50" si="354">3.12*SIN((BC49+42.8)*BC31)</f>
        <v>3.0529535451186187</v>
      </c>
      <c r="BD50" s="24">
        <f t="shared" ref="BD50" si="355">3.12*SIN((BD49+42.8)*BD31)</f>
        <v>3.0529326681846145</v>
      </c>
      <c r="BE50" s="24">
        <f t="shared" ref="BE50" si="356">3.12*SIN((BE49+42.8)*BE31)</f>
        <v>3.0529117880797361</v>
      </c>
      <c r="BF50" s="24">
        <f t="shared" ref="BF50" si="357">3.12*SIN((BF49+42.8)*BF31)</f>
        <v>3.0528909048045008</v>
      </c>
      <c r="BG50" s="24">
        <f t="shared" ref="BG50" si="358">3.12*SIN((BG49+42.8)*BG31)</f>
        <v>3.0528700183594148</v>
      </c>
      <c r="BH50" s="24">
        <f t="shared" ref="BH50" si="359">3.12*SIN((BH49+42.8)*BH31)</f>
        <v>3.0528491287435897</v>
      </c>
      <c r="BI50" s="24">
        <f t="shared" ref="BI50" si="360">3.12*SIN((BI49+42.8)*BI31)</f>
        <v>3.0528282359575347</v>
      </c>
      <c r="BJ50" s="24">
        <f t="shared" ref="BJ50" si="361">3.12*SIN((BJ49+42.8)*BJ31)</f>
        <v>3.0528073400017637</v>
      </c>
      <c r="BK50" s="24">
        <f t="shared" ref="BK50" si="362">3.12*SIN((BK49+42.8)*BK31)</f>
        <v>3.0527864408753822</v>
      </c>
    </row>
    <row r="51" spans="2:63" x14ac:dyDescent="0.2">
      <c r="B51" s="25" t="s">
        <v>28</v>
      </c>
      <c r="C51" s="24">
        <f>C50-2.22*SIN(C44*C31)*COS((C49+22)*C31)-1.3*((C41-C42)/C42)*SIN((C49-100.5)*C31)</f>
        <v>2.9216916521238327</v>
      </c>
      <c r="D51" s="24">
        <f t="shared" ref="D51:M51" si="363">D50-2.22*SIN(D44*D31)*COS((D49+22)*D31)-1.3*((D41-D42)/D42)*SIN((D49-100.5)*D31)</f>
        <v>2.9216978756246883</v>
      </c>
      <c r="E51" s="24">
        <f t="shared" si="363"/>
        <v>2.9217040977157209</v>
      </c>
      <c r="F51" s="24">
        <f t="shared" si="363"/>
        <v>2.9217103183954496</v>
      </c>
      <c r="G51" s="24">
        <f t="shared" si="363"/>
        <v>2.9217165376619718</v>
      </c>
      <c r="H51" s="24">
        <f t="shared" si="363"/>
        <v>2.9217227555133927</v>
      </c>
      <c r="I51" s="24">
        <f t="shared" si="363"/>
        <v>2.9217289719482356</v>
      </c>
      <c r="J51" s="24">
        <f t="shared" si="363"/>
        <v>2.9217351869646007</v>
      </c>
      <c r="K51" s="24">
        <f t="shared" si="363"/>
        <v>2.9217414005605993</v>
      </c>
      <c r="L51" s="24">
        <f t="shared" si="363"/>
        <v>2.9217476127347539</v>
      </c>
      <c r="M51" s="24">
        <f t="shared" si="363"/>
        <v>2.9217538234851728</v>
      </c>
      <c r="N51" s="24">
        <f t="shared" ref="N51" si="364">N50-2.22*SIN(N44*N31)*COS((N49+22)*N31)-1.3*((N41-N42)/N42)*SIN((N49-100.5)*N31)</f>
        <v>2.9217600328099693</v>
      </c>
      <c r="O51" s="24">
        <f t="shared" ref="O51" si="365">O50-2.22*SIN(O44*O31)*COS((O49+22)*O31)-1.3*((O41-O42)/O42)*SIN((O49-100.5)*O31)</f>
        <v>2.9217662407076679</v>
      </c>
      <c r="P51" s="24">
        <f t="shared" ref="P51" si="366">P50-2.22*SIN(P44*P31)*COS((P49+22)*P31)-1.3*((P41-P42)/P42)*SIN((P49-100.5)*P31)</f>
        <v>2.9217724471763811</v>
      </c>
      <c r="Q51" s="24">
        <f t="shared" ref="Q51" si="367">Q50-2.22*SIN(Q44*Q31)*COS((Q49+22)*Q31)-1.3*((Q41-Q42)/Q42)*SIN((Q49-100.5)*Q31)</f>
        <v>2.9217786522142242</v>
      </c>
      <c r="R51" s="24">
        <f t="shared" ref="R51" si="368">R50-2.22*SIN(R44*R31)*COS((R49+22)*R31)-1.3*((R41-R42)/R42)*SIN((R49-100.5)*R31)</f>
        <v>2.9217848558197255</v>
      </c>
      <c r="S51" s="24">
        <f t="shared" ref="S51" si="369">S50-2.22*SIN(S44*S31)*COS((S49+22)*S31)-1.3*((S41-S42)/S42)*SIN((S49-100.5)*S31)</f>
        <v>2.9217910579910069</v>
      </c>
      <c r="T51" s="24">
        <f t="shared" ref="T51" si="370">T50-2.22*SIN(T44*T31)*COS((T49+22)*T31)-1.3*((T41-T42)/T42)*SIN((T49-100.5)*T31)</f>
        <v>2.9217972587261798</v>
      </c>
      <c r="U51" s="24">
        <f t="shared" ref="U51" si="371">U50-2.22*SIN(U44*U31)*COS((U49+22)*U31)-1.3*((U41-U42)/U42)*SIN((U49-100.5)*U31)</f>
        <v>2.9218034580237822</v>
      </c>
      <c r="V51" s="24">
        <f t="shared" ref="V51" si="372">V50-2.22*SIN(V44*V31)*COS((V49+22)*V31)-1.3*((V41-V42)/V42)*SIN((V49-100.5)*V31)</f>
        <v>2.9218096558819302</v>
      </c>
      <c r="W51" s="24">
        <f t="shared" ref="W51" si="373">W50-2.22*SIN(W44*W31)*COS((W49+22)*W31)-1.3*((W41-W42)/W42)*SIN((W49-100.5)*W31)</f>
        <v>2.9218158522987481</v>
      </c>
      <c r="X51" s="24">
        <f t="shared" ref="X51" si="374">X50-2.22*SIN(X44*X31)*COS((X49+22)*X31)-1.3*((X41-X42)/X42)*SIN((X49-100.5)*X31)</f>
        <v>2.9218220472727747</v>
      </c>
      <c r="Y51" s="24">
        <f t="shared" ref="Y51" si="375">Y50-2.22*SIN(Y44*Y31)*COS((Y49+22)*Y31)-1.3*((Y41-Y42)/Y42)*SIN((Y49-100.5)*Y31)</f>
        <v>2.9218282408021254</v>
      </c>
      <c r="Z51" s="24">
        <f t="shared" ref="Z51" si="376">Z50-2.22*SIN(Z44*Z31)*COS((Z49+22)*Z31)-1.3*((Z41-Z42)/Z42)*SIN((Z49-100.5)*Z31)</f>
        <v>2.9218344328849368</v>
      </c>
      <c r="AA51" s="24">
        <f t="shared" ref="AA51" si="377">AA50-2.22*SIN(AA44*AA31)*COS((AA49+22)*AA31)-1.3*((AA41-AA42)/AA42)*SIN((AA49-100.5)*AA31)</f>
        <v>2.9218406235197389</v>
      </c>
      <c r="AB51" s="24">
        <f t="shared" ref="AB51" si="378">AB50-2.22*SIN(AB44*AB31)*COS((AB49+22)*AB31)-1.3*((AB41-AB42)/AB42)*SIN((AB49-100.5)*AB31)</f>
        <v>2.9218468127046635</v>
      </c>
      <c r="AC51" s="24">
        <f t="shared" ref="AC51" si="379">AC50-2.22*SIN(AC44*AC31)*COS((AC49+22)*AC31)-1.3*((AC41-AC42)/AC42)*SIN((AC49-100.5)*AC31)</f>
        <v>2.9218530004378409</v>
      </c>
      <c r="AD51" s="24">
        <f t="shared" ref="AD51" si="380">AD50-2.22*SIN(AD44*AD31)*COS((AD49+22)*AD31)-1.3*((AD41-AD42)/AD42)*SIN((AD49-100.5)*AD31)</f>
        <v>2.9218591867178105</v>
      </c>
      <c r="AE51" s="24">
        <f t="shared" ref="AE51" si="381">AE50-2.22*SIN(AE44*AE31)*COS((AE49+22)*AE31)-1.3*((AE41-AE42)/AE42)*SIN((AE49-100.5)*AE31)</f>
        <v>2.9218653715427054</v>
      </c>
      <c r="AF51" s="24">
        <f t="shared" ref="AF51" si="382">AF50-2.22*SIN(AF44*AF31)*COS((AF49+22)*AF31)-1.3*((AF41-AF42)/AF42)*SIN((AF49-100.5)*AF31)</f>
        <v>2.9218715549106586</v>
      </c>
      <c r="AG51" s="24">
        <f t="shared" ref="AG51" si="383">AG50-2.22*SIN(AG44*AG31)*COS((AG49+22)*AG31)-1.3*((AG41-AG42)/AG42)*SIN((AG49-100.5)*AG31)</f>
        <v>2.9218777368202127</v>
      </c>
      <c r="AH51" s="24">
        <f t="shared" ref="AH51" si="384">AH50-2.22*SIN(AH44*AH31)*COS((AH49+22)*AH31)-1.3*((AH41-AH42)/AH42)*SIN((AH49-100.5)*AH31)</f>
        <v>2.9218839172695077</v>
      </c>
      <c r="AI51" s="24">
        <f t="shared" ref="AI51" si="385">AI50-2.22*SIN(AI44*AI31)*COS((AI49+22)*AI31)-1.3*((AI41-AI42)/AI42)*SIN((AI49-100.5)*AI31)</f>
        <v>2.921890096256675</v>
      </c>
      <c r="AJ51" s="24">
        <f t="shared" ref="AJ51" si="386">AJ50-2.22*SIN(AJ44*AJ31)*COS((AJ49+22)*AJ31)-1.3*((AJ41-AJ42)/AJ42)*SIN((AJ49-100.5)*AJ31)</f>
        <v>2.9218962737802689</v>
      </c>
      <c r="AK51" s="24">
        <f t="shared" ref="AK51" si="387">AK50-2.22*SIN(AK44*AK31)*COS((AK49+22)*AK31)-1.3*((AK41-AK42)/AK42)*SIN((AK49-100.5)*AK31)</f>
        <v>2.9219024498384245</v>
      </c>
      <c r="AL51" s="24">
        <f t="shared" ref="AL51" si="388">AL50-2.22*SIN(AL44*AL31)*COS((AL49+22)*AL31)-1.3*((AL41-AL42)/AL42)*SIN((AL49-100.5)*AL31)</f>
        <v>2.92190862442928</v>
      </c>
      <c r="AM51" s="24">
        <f t="shared" ref="AM51" si="389">AM50-2.22*SIN(AM44*AM31)*COS((AM49+22)*AM31)-1.3*((AM41-AM42)/AM42)*SIN((AM49-100.5)*AM31)</f>
        <v>2.9219147975513931</v>
      </c>
      <c r="AN51" s="24">
        <f t="shared" ref="AN51" si="390">AN50-2.22*SIN(AN44*AN31)*COS((AN49+22)*AN31)-1.3*((AN41-AN42)/AN42)*SIN((AN49-100.5)*AN31)</f>
        <v>2.9219209692029002</v>
      </c>
      <c r="AO51" s="24">
        <f t="shared" ref="AO51" si="391">AO50-2.22*SIN(AO44*AO31)*COS((AO49+22)*AO31)-1.3*((AO41-AO42)/AO42)*SIN((AO49-100.5)*AO31)</f>
        <v>2.9219271393819466</v>
      </c>
      <c r="AP51" s="24">
        <f t="shared" ref="AP51" si="392">AP50-2.22*SIN(AP44*AP31)*COS((AP49+22)*AP31)-1.3*((AP41-AP42)/AP42)*SIN((AP49-100.5)*AP31)</f>
        <v>2.9219333080870893</v>
      </c>
      <c r="AQ51" s="24">
        <f t="shared" ref="AQ51" si="393">AQ50-2.22*SIN(AQ44*AQ31)*COS((AQ49+22)*AQ31)-1.3*((AQ41-AQ42)/AQ42)*SIN((AQ49-100.5)*AQ31)</f>
        <v>2.9219394753164756</v>
      </c>
      <c r="AR51" s="24">
        <f t="shared" ref="AR51" si="394">AR50-2.22*SIN(AR44*AR31)*COS((AR49+22)*AR31)-1.3*((AR41-AR42)/AR42)*SIN((AR49-100.5)*AR31)</f>
        <v>2.9219456410682478</v>
      </c>
      <c r="AS51" s="24">
        <f t="shared" ref="AS51" si="395">AS50-2.22*SIN(AS44*AS31)*COS((AS49+22)*AS31)-1.3*((AS41-AS42)/AS42)*SIN((AS49-100.5)*AS31)</f>
        <v>2.9219518053409668</v>
      </c>
      <c r="AT51" s="24">
        <f t="shared" ref="AT51" si="396">AT50-2.22*SIN(AT44*AT31)*COS((AT49+22)*AT31)-1.3*((AT41-AT42)/AT42)*SIN((AT49-100.5)*AT31)</f>
        <v>2.9219579681327867</v>
      </c>
      <c r="AU51" s="24">
        <f t="shared" ref="AU51" si="397">AU50-2.22*SIN(AU44*AU31)*COS((AU49+22)*AU31)-1.3*((AU41-AU42)/AU42)*SIN((AU49-100.5)*AU31)</f>
        <v>2.9219641294418488</v>
      </c>
      <c r="AV51" s="24">
        <f t="shared" ref="AV51" si="398">AV50-2.22*SIN(AV44*AV31)*COS((AV49+22)*AV31)-1.3*((AV41-AV42)/AV42)*SIN((AV49-100.5)*AV31)</f>
        <v>2.9219702892667234</v>
      </c>
      <c r="AW51" s="24">
        <f t="shared" ref="AW51" si="399">AW50-2.22*SIN(AW44*AW31)*COS((AW49+22)*AW31)-1.3*((AW41-AW42)/AW42)*SIN((AW49-100.5)*AW31)</f>
        <v>2.9219764476055587</v>
      </c>
      <c r="AX51" s="24">
        <f t="shared" ref="AX51" si="400">AX50-2.22*SIN(AX44*AX31)*COS((AX49+22)*AX31)-1.3*((AX41-AX42)/AX42)*SIN((AX49-100.5)*AX31)</f>
        <v>2.9219826044565114</v>
      </c>
      <c r="AY51" s="24">
        <f t="shared" ref="AY51" si="401">AY50-2.22*SIN(AY44*AY31)*COS((AY49+22)*AY31)-1.3*((AY41-AY42)/AY42)*SIN((AY49-100.5)*AY31)</f>
        <v>2.9219887598181464</v>
      </c>
      <c r="AZ51" s="24">
        <f t="shared" ref="AZ51" si="402">AZ50-2.22*SIN(AZ44*AZ31)*COS((AZ49+22)*AZ31)-1.3*((AZ41-AZ42)/AZ42)*SIN((AZ49-100.5)*AZ31)</f>
        <v>2.9219949136886179</v>
      </c>
      <c r="BA51" s="24">
        <f t="shared" ref="BA51" si="403">BA50-2.22*SIN(BA44*BA31)*COS((BA49+22)*BA31)-1.3*((BA41-BA42)/BA42)*SIN((BA49-100.5)*BA31)</f>
        <v>2.9220010660660876</v>
      </c>
      <c r="BB51" s="24">
        <f t="shared" ref="BB51" si="404">BB50-2.22*SIN(BB44*BB31)*COS((BB49+22)*BB31)-1.3*((BB41-BB42)/BB42)*SIN((BB49-100.5)*BB31)</f>
        <v>2.9220072169491234</v>
      </c>
      <c r="BC51" s="24">
        <f t="shared" ref="BC51" si="405">BC50-2.22*SIN(BC44*BC31)*COS((BC49+22)*BC31)-1.3*((BC41-BC42)/BC42)*SIN((BC49-100.5)*BC31)</f>
        <v>2.9220133663358818</v>
      </c>
      <c r="BD51" s="24">
        <f t="shared" ref="BD51" si="406">BD50-2.22*SIN(BD44*BD31)*COS((BD49+22)*BD31)-1.3*((BD41-BD42)/BD42)*SIN((BD49-100.5)*BD31)</f>
        <v>2.9220195142245293</v>
      </c>
      <c r="BE51" s="24">
        <f t="shared" ref="BE51" si="407">BE50-2.22*SIN(BE44*BE31)*COS((BE49+22)*BE31)-1.3*((BE41-BE42)/BE42)*SIN((BE49-100.5)*BE31)</f>
        <v>2.9220256606136314</v>
      </c>
      <c r="BF51" s="24">
        <f t="shared" ref="BF51" si="408">BF50-2.22*SIN(BF44*BF31)*COS((BF49+22)*BF31)-1.3*((BF41-BF42)/BF42)*SIN((BF49-100.5)*BF31)</f>
        <v>2.9220318055013617</v>
      </c>
      <c r="BG51" s="24">
        <f t="shared" ref="BG51" si="409">BG50-2.22*SIN(BG44*BG31)*COS((BG49+22)*BG31)-1.3*((BG41-BG42)/BG42)*SIN((BG49-100.5)*BG31)</f>
        <v>2.9220379488858756</v>
      </c>
      <c r="BH51" s="24">
        <f t="shared" ref="BH51" si="410">BH50-2.22*SIN(BH44*BH31)*COS((BH49+22)*BH31)-1.3*((BH41-BH42)/BH42)*SIN((BH49-100.5)*BH31)</f>
        <v>2.9220440907657523</v>
      </c>
      <c r="BI51" s="24">
        <f t="shared" ref="BI51" si="411">BI50-2.22*SIN(BI44*BI31)*COS((BI49+22)*BI31)-1.3*((BI41-BI42)/BI42)*SIN((BI49-100.5)*BI31)</f>
        <v>2.9220502311391594</v>
      </c>
      <c r="BJ51" s="24">
        <f t="shared" ref="BJ51" si="412">BJ50-2.22*SIN(BJ44*BJ31)*COS((BJ49+22)*BJ31)-1.3*((BJ41-BJ42)/BJ42)*SIN((BJ49-100.5)*BJ31)</f>
        <v>2.922056370004265</v>
      </c>
      <c r="BK51" s="24">
        <f t="shared" ref="BK51" si="413">BK50-2.22*SIN(BK44*BK31)*COS((BK49+22)*BK31)-1.3*((BK41-BK42)/BK42)*SIN((BK49-100.5)*BK31)</f>
        <v>2.9220625073596476</v>
      </c>
    </row>
    <row r="52" spans="2:63" x14ac:dyDescent="0.2">
      <c r="B52" s="25"/>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row>
    <row r="53" spans="2:63" x14ac:dyDescent="0.2">
      <c r="B53" s="25" t="s">
        <v>29</v>
      </c>
      <c r="C53" s="24">
        <f>MOD(331.18+50.310482*C45,360)</f>
        <v>356.55425219470635</v>
      </c>
      <c r="D53" s="24">
        <f t="shared" ref="D53:M53" si="414">MOD(331.18+50.310482*D45,360)</f>
        <v>357.60239903576439</v>
      </c>
      <c r="E53" s="24">
        <f t="shared" si="414"/>
        <v>358.65054587827763</v>
      </c>
      <c r="F53" s="24">
        <f t="shared" si="414"/>
        <v>359.69869276875397</v>
      </c>
      <c r="G53" s="24">
        <f t="shared" si="414"/>
        <v>0.74683968396857381</v>
      </c>
      <c r="H53" s="24">
        <f t="shared" si="414"/>
        <v>1.7949866003473289</v>
      </c>
      <c r="I53" s="24">
        <f t="shared" si="414"/>
        <v>2.843133564980235</v>
      </c>
      <c r="J53" s="24">
        <f t="shared" si="414"/>
        <v>3.8912805543513969</v>
      </c>
      <c r="K53" s="24">
        <f t="shared" si="414"/>
        <v>4.939427544886712</v>
      </c>
      <c r="L53" s="24">
        <f t="shared" si="414"/>
        <v>5.9875745836179703</v>
      </c>
      <c r="M53" s="24">
        <f t="shared" si="414"/>
        <v>7.0357216469710693</v>
      </c>
      <c r="N53" s="24">
        <f t="shared" ref="N53:AC53" si="415">MOD(331.18+50.310482*N45,360)</f>
        <v>8.0838687116629444</v>
      </c>
      <c r="O53" s="24">
        <f t="shared" si="415"/>
        <v>9.1320158244343475</v>
      </c>
      <c r="P53" s="24">
        <f t="shared" si="415"/>
        <v>10.180162961827591</v>
      </c>
      <c r="Q53" s="24">
        <f t="shared" si="415"/>
        <v>11.228310100617819</v>
      </c>
      <c r="R53" s="24">
        <f t="shared" si="415"/>
        <v>12.276457287429366</v>
      </c>
      <c r="S53" s="24">
        <f t="shared" si="415"/>
        <v>13.32460449897917</v>
      </c>
      <c r="T53" s="24">
        <f t="shared" si="415"/>
        <v>14.372751711809542</v>
      </c>
      <c r="U53" s="24">
        <f t="shared" si="415"/>
        <v>15.420898972661234</v>
      </c>
      <c r="V53" s="24">
        <f t="shared" si="415"/>
        <v>16.46904625830939</v>
      </c>
      <c r="W53" s="24">
        <f t="shared" si="415"/>
        <v>17.517193545179907</v>
      </c>
      <c r="X53" s="24">
        <f t="shared" si="415"/>
        <v>18.565340880071744</v>
      </c>
      <c r="Y53" s="24">
        <f t="shared" si="415"/>
        <v>19.613488239760045</v>
      </c>
      <c r="Z53" s="24">
        <f t="shared" si="415"/>
        <v>20.661635600670706</v>
      </c>
      <c r="AA53" s="24">
        <f t="shared" si="415"/>
        <v>21.709783009660896</v>
      </c>
      <c r="AB53" s="24">
        <f t="shared" si="415"/>
        <v>22.757930443331134</v>
      </c>
      <c r="AC53" s="24">
        <f t="shared" si="415"/>
        <v>23.806077878223732</v>
      </c>
      <c r="AD53" s="24">
        <f t="shared" ref="AD53:AG53" si="416">MOD(331.18+50.310482*AD45,360)</f>
        <v>24.854225361312274</v>
      </c>
      <c r="AE53" s="24">
        <f t="shared" si="416"/>
        <v>25.902372869080864</v>
      </c>
      <c r="AF53" s="24">
        <f t="shared" si="416"/>
        <v>26.950520378013607</v>
      </c>
      <c r="AG53" s="24">
        <f t="shared" si="416"/>
        <v>27.998667935025878</v>
      </c>
      <c r="AH53" s="24">
        <f t="shared" ref="AH53:BK53" si="417">MOD(331.18+50.310482*AH45,360)</f>
        <v>29.046815516834613</v>
      </c>
      <c r="AI53" s="24">
        <f t="shared" si="417"/>
        <v>30.094963099807501</v>
      </c>
      <c r="AJ53" s="24">
        <f t="shared" si="417"/>
        <v>31.143110730859917</v>
      </c>
      <c r="AK53" s="24">
        <f t="shared" si="417"/>
        <v>32.191258386592381</v>
      </c>
      <c r="AL53" s="24">
        <f t="shared" si="417"/>
        <v>33.239406043605413</v>
      </c>
      <c r="AM53" s="24">
        <f t="shared" si="417"/>
        <v>34.287553748697974</v>
      </c>
      <c r="AN53" s="24">
        <f t="shared" si="417"/>
        <v>35.335701478470583</v>
      </c>
      <c r="AO53" s="24">
        <f t="shared" si="417"/>
        <v>36.383849209407344</v>
      </c>
      <c r="AP53" s="24">
        <f t="shared" si="417"/>
        <v>37.43199698854005</v>
      </c>
      <c r="AQ53" s="24">
        <f t="shared" si="417"/>
        <v>38.480144792236388</v>
      </c>
      <c r="AR53" s="24">
        <f t="shared" si="417"/>
        <v>39.528292597271502</v>
      </c>
      <c r="AS53" s="24">
        <f t="shared" si="417"/>
        <v>40.576440450327937</v>
      </c>
      <c r="AT53" s="24">
        <f t="shared" si="417"/>
        <v>41.624588328064419</v>
      </c>
      <c r="AU53" s="24">
        <f t="shared" si="417"/>
        <v>42.672736207023263</v>
      </c>
      <c r="AV53" s="24">
        <f t="shared" si="417"/>
        <v>43.720884134003427</v>
      </c>
      <c r="AW53" s="24">
        <f t="shared" si="417"/>
        <v>44.769032085721847</v>
      </c>
      <c r="AX53" s="24">
        <f t="shared" si="417"/>
        <v>45.817180038720835</v>
      </c>
      <c r="AY53" s="24">
        <f t="shared" si="417"/>
        <v>46.865328039741144</v>
      </c>
      <c r="AZ53" s="24">
        <f t="shared" si="417"/>
        <v>47.913476065383293</v>
      </c>
      <c r="BA53" s="24">
        <f t="shared" si="417"/>
        <v>48.96162409230601</v>
      </c>
      <c r="BB53" s="24">
        <f t="shared" si="417"/>
        <v>50.009772167250048</v>
      </c>
      <c r="BC53" s="24">
        <f t="shared" si="417"/>
        <v>51.057920266874135</v>
      </c>
      <c r="BD53" s="24">
        <f t="shared" si="417"/>
        <v>52.106068367720582</v>
      </c>
      <c r="BE53" s="24">
        <f t="shared" si="417"/>
        <v>53.154216516646557</v>
      </c>
      <c r="BF53" s="24">
        <f t="shared" si="417"/>
        <v>54.202364690194372</v>
      </c>
      <c r="BG53" s="24">
        <f t="shared" si="417"/>
        <v>55.250512864964548</v>
      </c>
      <c r="BH53" s="24">
        <f t="shared" si="417"/>
        <v>56.298661087814253</v>
      </c>
      <c r="BI53" s="24">
        <f t="shared" si="417"/>
        <v>57.346809335344005</v>
      </c>
      <c r="BJ53" s="24">
        <f t="shared" si="417"/>
        <v>58.394957583979703</v>
      </c>
      <c r="BK53" s="24">
        <f t="shared" si="417"/>
        <v>59.443105880753137</v>
      </c>
    </row>
    <row r="54" spans="2:63" x14ac:dyDescent="0.2">
      <c r="B54" s="27" t="s">
        <v>30</v>
      </c>
      <c r="C54" s="28">
        <f>MOD(87.4+21.569231*C45,360)</f>
        <v>166.00192607654026</v>
      </c>
      <c r="D54" s="28">
        <f t="shared" ref="D54:M54" si="418">MOD(87.4+21.569231*D45,360)</f>
        <v>166.4512901143753</v>
      </c>
      <c r="E54" s="28">
        <f t="shared" si="418"/>
        <v>166.90065415282152</v>
      </c>
      <c r="F54" s="28">
        <f t="shared" si="418"/>
        <v>167.35001821184414</v>
      </c>
      <c r="G54" s="28">
        <f t="shared" si="418"/>
        <v>167.79938228146057</v>
      </c>
      <c r="H54" s="28">
        <f t="shared" si="418"/>
        <v>168.24874635160086</v>
      </c>
      <c r="I54" s="28">
        <f t="shared" si="418"/>
        <v>168.69811044240487</v>
      </c>
      <c r="J54" s="28">
        <f t="shared" si="418"/>
        <v>169.14747454380267</v>
      </c>
      <c r="K54" s="28">
        <f t="shared" si="418"/>
        <v>169.59683864572435</v>
      </c>
      <c r="L54" s="28">
        <f t="shared" si="418"/>
        <v>170.04620276830974</v>
      </c>
      <c r="M54" s="28">
        <f t="shared" si="418"/>
        <v>170.49556690143072</v>
      </c>
      <c r="N54" s="28">
        <f t="shared" ref="N54:AC54" si="419">MOD(87.4+21.569231*N45,360)</f>
        <v>170.94493103513378</v>
      </c>
      <c r="O54" s="28">
        <f t="shared" si="419"/>
        <v>171.39429518947145</v>
      </c>
      <c r="P54" s="28">
        <f t="shared" si="419"/>
        <v>171.84365935434471</v>
      </c>
      <c r="Q54" s="28">
        <f t="shared" si="419"/>
        <v>172.29302351980004</v>
      </c>
      <c r="R54" s="28">
        <f t="shared" si="419"/>
        <v>172.74238770589</v>
      </c>
      <c r="S54" s="28">
        <f t="shared" si="419"/>
        <v>173.19175190254464</v>
      </c>
      <c r="T54" s="28">
        <f t="shared" si="419"/>
        <v>173.64111609975225</v>
      </c>
      <c r="U54" s="28">
        <f t="shared" si="419"/>
        <v>174.09048031756538</v>
      </c>
      <c r="V54" s="28">
        <f t="shared" si="419"/>
        <v>174.5398445460014</v>
      </c>
      <c r="W54" s="28">
        <f t="shared" si="419"/>
        <v>174.9892087749613</v>
      </c>
      <c r="X54" s="28">
        <f t="shared" si="419"/>
        <v>175.4385730244976</v>
      </c>
      <c r="Y54" s="28">
        <f t="shared" si="419"/>
        <v>175.8879372846859</v>
      </c>
      <c r="Z54" s="28">
        <f t="shared" si="419"/>
        <v>176.33730154536897</v>
      </c>
      <c r="AA54" s="28">
        <f t="shared" si="419"/>
        <v>176.78666582671576</v>
      </c>
      <c r="AB54" s="28">
        <f t="shared" si="419"/>
        <v>177.23603011859814</v>
      </c>
      <c r="AC54" s="28">
        <f t="shared" si="419"/>
        <v>177.68539441103349</v>
      </c>
      <c r="AD54" s="28">
        <f t="shared" ref="AD54:AG54" si="420">MOD(87.4+21.569231*AD45,360)</f>
        <v>178.13475872410345</v>
      </c>
      <c r="AE54" s="28">
        <f t="shared" si="420"/>
        <v>178.58412304776721</v>
      </c>
      <c r="AF54" s="28">
        <f t="shared" si="420"/>
        <v>179.03348737192573</v>
      </c>
      <c r="AG54" s="28">
        <f t="shared" si="420"/>
        <v>179.48285171668977</v>
      </c>
      <c r="AH54" s="28">
        <f t="shared" ref="AH54:BK54" si="421">MOD(87.4+21.569231*AH45,360)</f>
        <v>179.9322160721058</v>
      </c>
      <c r="AI54" s="28">
        <f t="shared" si="421"/>
        <v>180.3815804280166</v>
      </c>
      <c r="AJ54" s="28">
        <f t="shared" si="421"/>
        <v>180.83094480453292</v>
      </c>
      <c r="AK54" s="28">
        <f t="shared" si="421"/>
        <v>181.28030919164303</v>
      </c>
      <c r="AL54" s="28">
        <f t="shared" si="421"/>
        <v>181.72967357927701</v>
      </c>
      <c r="AM54" s="28">
        <f t="shared" si="421"/>
        <v>182.1790379875456</v>
      </c>
      <c r="AN54" s="28">
        <f t="shared" si="421"/>
        <v>182.62840240637888</v>
      </c>
      <c r="AO54" s="28">
        <f t="shared" si="421"/>
        <v>183.07776682573603</v>
      </c>
      <c r="AP54" s="28">
        <f t="shared" si="421"/>
        <v>183.5271312657278</v>
      </c>
      <c r="AQ54" s="28">
        <f t="shared" si="421"/>
        <v>183.97649571628426</v>
      </c>
      <c r="AR54" s="28">
        <f t="shared" si="421"/>
        <v>184.42586016736459</v>
      </c>
      <c r="AS54" s="28">
        <f t="shared" si="421"/>
        <v>184.87522463905043</v>
      </c>
      <c r="AT54" s="28">
        <f t="shared" si="421"/>
        <v>185.32458912135917</v>
      </c>
      <c r="AU54" s="28">
        <f t="shared" si="421"/>
        <v>185.77395360413357</v>
      </c>
      <c r="AV54" s="28">
        <f t="shared" si="421"/>
        <v>186.22331810754258</v>
      </c>
      <c r="AW54" s="28">
        <f t="shared" si="421"/>
        <v>186.67268262151629</v>
      </c>
      <c r="AX54" s="28">
        <f t="shared" si="421"/>
        <v>187.12204713607207</v>
      </c>
      <c r="AY54" s="28">
        <f t="shared" si="421"/>
        <v>187.57141167120426</v>
      </c>
      <c r="AZ54" s="28">
        <f t="shared" si="421"/>
        <v>188.02077621690114</v>
      </c>
      <c r="BA54" s="28">
        <f t="shared" si="421"/>
        <v>188.47014076312189</v>
      </c>
      <c r="BB54" s="28">
        <f t="shared" si="421"/>
        <v>188.91950532997726</v>
      </c>
      <c r="BC54" s="28">
        <f t="shared" si="421"/>
        <v>189.36886990736821</v>
      </c>
      <c r="BD54" s="28">
        <f t="shared" si="421"/>
        <v>189.81823448528303</v>
      </c>
      <c r="BE54" s="28">
        <f t="shared" si="421"/>
        <v>190.26759908383247</v>
      </c>
      <c r="BF54" s="28">
        <f t="shared" si="421"/>
        <v>190.71696369291749</v>
      </c>
      <c r="BG54" s="28">
        <f t="shared" si="421"/>
        <v>191.16632830255548</v>
      </c>
      <c r="BH54" s="28">
        <f t="shared" si="421"/>
        <v>191.61569293279899</v>
      </c>
      <c r="BI54" s="28">
        <f t="shared" si="421"/>
        <v>192.06505757360719</v>
      </c>
      <c r="BJ54" s="28">
        <f t="shared" si="421"/>
        <v>192.51442221491016</v>
      </c>
      <c r="BK54" s="28">
        <f t="shared" si="421"/>
        <v>192.96378687684773</v>
      </c>
    </row>
    <row r="55" spans="2:63" ht="16" x14ac:dyDescent="0.2">
      <c r="B55" s="35"/>
      <c r="C55" s="33" t="s">
        <v>31</v>
      </c>
      <c r="D55" s="33" t="s">
        <v>31</v>
      </c>
      <c r="E55" s="33" t="s">
        <v>31</v>
      </c>
      <c r="F55" s="33" t="s">
        <v>31</v>
      </c>
      <c r="G55" s="33" t="s">
        <v>31</v>
      </c>
      <c r="H55" s="33" t="s">
        <v>31</v>
      </c>
      <c r="I55" s="33" t="s">
        <v>31</v>
      </c>
      <c r="J55" s="33" t="s">
        <v>31</v>
      </c>
      <c r="K55" s="33" t="s">
        <v>31</v>
      </c>
      <c r="L55" s="33" t="s">
        <v>31</v>
      </c>
      <c r="M55" s="33" t="s">
        <v>31</v>
      </c>
      <c r="N55" s="33" t="s">
        <v>31</v>
      </c>
      <c r="O55" s="33" t="s">
        <v>31</v>
      </c>
      <c r="P55" s="33" t="s">
        <v>31</v>
      </c>
      <c r="Q55" s="33" t="s">
        <v>31</v>
      </c>
      <c r="R55" s="33" t="s">
        <v>31</v>
      </c>
      <c r="S55" s="33" t="s">
        <v>31</v>
      </c>
      <c r="T55" s="33" t="s">
        <v>31</v>
      </c>
      <c r="U55" s="33" t="s">
        <v>31</v>
      </c>
      <c r="V55" s="33" t="s">
        <v>31</v>
      </c>
      <c r="W55" s="33" t="s">
        <v>31</v>
      </c>
      <c r="X55" s="33" t="s">
        <v>31</v>
      </c>
      <c r="Y55" s="33" t="s">
        <v>31</v>
      </c>
      <c r="Z55" s="33" t="s">
        <v>31</v>
      </c>
      <c r="AA55" s="33" t="s">
        <v>31</v>
      </c>
      <c r="AB55" s="33" t="s">
        <v>31</v>
      </c>
      <c r="AC55" s="33" t="s">
        <v>31</v>
      </c>
      <c r="AD55" s="33" t="s">
        <v>31</v>
      </c>
      <c r="AE55" s="33" t="s">
        <v>31</v>
      </c>
      <c r="AF55" s="33" t="s">
        <v>31</v>
      </c>
      <c r="AG55" s="33" t="s">
        <v>31</v>
      </c>
      <c r="AH55" s="33" t="s">
        <v>31</v>
      </c>
      <c r="AI55" s="33" t="s">
        <v>31</v>
      </c>
      <c r="AJ55" s="33" t="s">
        <v>31</v>
      </c>
      <c r="AK55" s="33" t="s">
        <v>31</v>
      </c>
      <c r="AL55" s="33" t="s">
        <v>31</v>
      </c>
      <c r="AM55" s="33" t="s">
        <v>31</v>
      </c>
      <c r="AN55" s="33" t="s">
        <v>31</v>
      </c>
      <c r="AO55" s="33" t="s">
        <v>31</v>
      </c>
      <c r="AP55" s="33" t="s">
        <v>31</v>
      </c>
      <c r="AQ55" s="33" t="s">
        <v>31</v>
      </c>
      <c r="AR55" s="33" t="s">
        <v>31</v>
      </c>
      <c r="AS55" s="33" t="s">
        <v>31</v>
      </c>
      <c r="AT55" s="33" t="s">
        <v>31</v>
      </c>
      <c r="AU55" s="33" t="s">
        <v>31</v>
      </c>
      <c r="AV55" s="33" t="s">
        <v>31</v>
      </c>
      <c r="AW55" s="33" t="s">
        <v>31</v>
      </c>
      <c r="AX55" s="33" t="s">
        <v>31</v>
      </c>
      <c r="AY55" s="33" t="s">
        <v>31</v>
      </c>
      <c r="AZ55" s="33" t="s">
        <v>31</v>
      </c>
      <c r="BA55" s="33" t="s">
        <v>31</v>
      </c>
      <c r="BB55" s="33" t="s">
        <v>31</v>
      </c>
      <c r="BC55" s="33" t="s">
        <v>31</v>
      </c>
      <c r="BD55" s="33" t="s">
        <v>31</v>
      </c>
      <c r="BE55" s="33" t="s">
        <v>31</v>
      </c>
      <c r="BF55" s="33" t="s">
        <v>31</v>
      </c>
      <c r="BG55" s="33" t="s">
        <v>31</v>
      </c>
      <c r="BH55" s="33" t="s">
        <v>31</v>
      </c>
      <c r="BI55" s="33" t="s">
        <v>31</v>
      </c>
      <c r="BJ55" s="33" t="s">
        <v>31</v>
      </c>
      <c r="BK55" s="33" t="s">
        <v>31</v>
      </c>
    </row>
    <row r="56" spans="2:63" ht="16" x14ac:dyDescent="0.2">
      <c r="B56" s="29" t="s">
        <v>38</v>
      </c>
      <c r="C56" s="30">
        <f>3660/2122</f>
        <v>1.7247879359095193</v>
      </c>
      <c r="D56" s="30">
        <f t="shared" ref="D56:BK56" si="422">3660/2122</f>
        <v>1.7247879359095193</v>
      </c>
      <c r="E56" s="30">
        <f t="shared" si="422"/>
        <v>1.7247879359095193</v>
      </c>
      <c r="F56" s="30">
        <f t="shared" si="422"/>
        <v>1.7247879359095193</v>
      </c>
      <c r="G56" s="30">
        <f t="shared" si="422"/>
        <v>1.7247879359095193</v>
      </c>
      <c r="H56" s="30">
        <f t="shared" si="422"/>
        <v>1.7247879359095193</v>
      </c>
      <c r="I56" s="30">
        <f t="shared" si="422"/>
        <v>1.7247879359095193</v>
      </c>
      <c r="J56" s="30">
        <f t="shared" si="422"/>
        <v>1.7247879359095193</v>
      </c>
      <c r="K56" s="30">
        <f t="shared" si="422"/>
        <v>1.7247879359095193</v>
      </c>
      <c r="L56" s="30">
        <f t="shared" si="422"/>
        <v>1.7247879359095193</v>
      </c>
      <c r="M56" s="30">
        <f t="shared" si="422"/>
        <v>1.7247879359095193</v>
      </c>
      <c r="N56" s="30">
        <f t="shared" si="422"/>
        <v>1.7247879359095193</v>
      </c>
      <c r="O56" s="30">
        <f t="shared" si="422"/>
        <v>1.7247879359095193</v>
      </c>
      <c r="P56" s="30">
        <f t="shared" si="422"/>
        <v>1.7247879359095193</v>
      </c>
      <c r="Q56" s="30">
        <f t="shared" si="422"/>
        <v>1.7247879359095193</v>
      </c>
      <c r="R56" s="30">
        <f t="shared" si="422"/>
        <v>1.7247879359095193</v>
      </c>
      <c r="S56" s="30">
        <f t="shared" si="422"/>
        <v>1.7247879359095193</v>
      </c>
      <c r="T56" s="30">
        <f t="shared" si="422"/>
        <v>1.7247879359095193</v>
      </c>
      <c r="U56" s="30">
        <f t="shared" si="422"/>
        <v>1.7247879359095193</v>
      </c>
      <c r="V56" s="30">
        <f t="shared" si="422"/>
        <v>1.7247879359095193</v>
      </c>
      <c r="W56" s="30">
        <f t="shared" si="422"/>
        <v>1.7247879359095193</v>
      </c>
      <c r="X56" s="30">
        <f t="shared" si="422"/>
        <v>1.7247879359095193</v>
      </c>
      <c r="Y56" s="30">
        <f t="shared" si="422"/>
        <v>1.7247879359095193</v>
      </c>
      <c r="Z56" s="30">
        <f t="shared" si="422"/>
        <v>1.7247879359095193</v>
      </c>
      <c r="AA56" s="30">
        <f t="shared" si="422"/>
        <v>1.7247879359095193</v>
      </c>
      <c r="AB56" s="30">
        <f t="shared" si="422"/>
        <v>1.7247879359095193</v>
      </c>
      <c r="AC56" s="30">
        <f t="shared" si="422"/>
        <v>1.7247879359095193</v>
      </c>
      <c r="AD56" s="30">
        <f t="shared" si="422"/>
        <v>1.7247879359095193</v>
      </c>
      <c r="AE56" s="30">
        <f t="shared" si="422"/>
        <v>1.7247879359095193</v>
      </c>
      <c r="AF56" s="30">
        <f t="shared" si="422"/>
        <v>1.7247879359095193</v>
      </c>
      <c r="AG56" s="30">
        <f t="shared" si="422"/>
        <v>1.7247879359095193</v>
      </c>
      <c r="AH56" s="30">
        <f t="shared" si="422"/>
        <v>1.7247879359095193</v>
      </c>
      <c r="AI56" s="30">
        <f t="shared" si="422"/>
        <v>1.7247879359095193</v>
      </c>
      <c r="AJ56" s="30">
        <f t="shared" si="422"/>
        <v>1.7247879359095193</v>
      </c>
      <c r="AK56" s="30">
        <f t="shared" si="422"/>
        <v>1.7247879359095193</v>
      </c>
      <c r="AL56" s="30">
        <f t="shared" si="422"/>
        <v>1.7247879359095193</v>
      </c>
      <c r="AM56" s="30">
        <f t="shared" si="422"/>
        <v>1.7247879359095193</v>
      </c>
      <c r="AN56" s="30">
        <f t="shared" si="422"/>
        <v>1.7247879359095193</v>
      </c>
      <c r="AO56" s="30">
        <f t="shared" si="422"/>
        <v>1.7247879359095193</v>
      </c>
      <c r="AP56" s="30">
        <f t="shared" si="422"/>
        <v>1.7247879359095193</v>
      </c>
      <c r="AQ56" s="30">
        <f t="shared" si="422"/>
        <v>1.7247879359095193</v>
      </c>
      <c r="AR56" s="30">
        <f t="shared" si="422"/>
        <v>1.7247879359095193</v>
      </c>
      <c r="AS56" s="30">
        <f t="shared" si="422"/>
        <v>1.7247879359095193</v>
      </c>
      <c r="AT56" s="30">
        <f t="shared" si="422"/>
        <v>1.7247879359095193</v>
      </c>
      <c r="AU56" s="30">
        <f t="shared" si="422"/>
        <v>1.7247879359095193</v>
      </c>
      <c r="AV56" s="30">
        <f t="shared" si="422"/>
        <v>1.7247879359095193</v>
      </c>
      <c r="AW56" s="30">
        <f t="shared" si="422"/>
        <v>1.7247879359095193</v>
      </c>
      <c r="AX56" s="30">
        <f t="shared" si="422"/>
        <v>1.7247879359095193</v>
      </c>
      <c r="AY56" s="30">
        <f t="shared" si="422"/>
        <v>1.7247879359095193</v>
      </c>
      <c r="AZ56" s="30">
        <f t="shared" si="422"/>
        <v>1.7247879359095193</v>
      </c>
      <c r="BA56" s="30">
        <f t="shared" si="422"/>
        <v>1.7247879359095193</v>
      </c>
      <c r="BB56" s="30">
        <f t="shared" si="422"/>
        <v>1.7247879359095193</v>
      </c>
      <c r="BC56" s="30">
        <f t="shared" si="422"/>
        <v>1.7247879359095193</v>
      </c>
      <c r="BD56" s="30">
        <f t="shared" si="422"/>
        <v>1.7247879359095193</v>
      </c>
      <c r="BE56" s="30">
        <f t="shared" si="422"/>
        <v>1.7247879359095193</v>
      </c>
      <c r="BF56" s="30">
        <f t="shared" si="422"/>
        <v>1.7247879359095193</v>
      </c>
      <c r="BG56" s="30">
        <f t="shared" si="422"/>
        <v>1.7247879359095193</v>
      </c>
      <c r="BH56" s="30">
        <f t="shared" si="422"/>
        <v>1.7247879359095193</v>
      </c>
      <c r="BI56" s="30">
        <f t="shared" si="422"/>
        <v>1.7247879359095193</v>
      </c>
      <c r="BJ56" s="30">
        <f t="shared" si="422"/>
        <v>1.7247879359095193</v>
      </c>
      <c r="BK56" s="30">
        <f t="shared" si="422"/>
        <v>1.7247879359095193</v>
      </c>
    </row>
    <row r="57" spans="2:63" x14ac:dyDescent="0.2">
      <c r="B57" s="29" t="s">
        <v>15</v>
      </c>
      <c r="C57" s="32">
        <f>MOD(163.8067+203.4058643*C45+C44-C38,360)</f>
        <v>114.12414055597037</v>
      </c>
      <c r="D57" s="32">
        <f t="shared" ref="D57:G57" si="423">MOD(163.8067+203.4058643*D45+D44-D38,360)</f>
        <v>118.35866247373633</v>
      </c>
      <c r="E57" s="32">
        <f t="shared" si="423"/>
        <v>122.5931845123414</v>
      </c>
      <c r="F57" s="32">
        <f t="shared" si="423"/>
        <v>126.82770686037838</v>
      </c>
      <c r="G57" s="32">
        <f t="shared" si="423"/>
        <v>131.06222942401655</v>
      </c>
      <c r="H57" s="32">
        <f t="shared" ref="H57:AG57" si="424">MOD(163.8067+203.4058643*H45+H44-H38,360)</f>
        <v>135.29675210802816</v>
      </c>
      <c r="I57" s="32">
        <f t="shared" si="424"/>
        <v>139.53127510286868</v>
      </c>
      <c r="J57" s="32">
        <f t="shared" si="424"/>
        <v>143.76579831400886</v>
      </c>
      <c r="K57" s="32">
        <f t="shared" si="424"/>
        <v>148.00032164552249</v>
      </c>
      <c r="L57" s="32">
        <f t="shared" si="424"/>
        <v>152.23484528879635</v>
      </c>
      <c r="M57" s="32">
        <f t="shared" si="424"/>
        <v>156.46936914813705</v>
      </c>
      <c r="N57" s="32">
        <f t="shared" si="424"/>
        <v>160.70389312971383</v>
      </c>
      <c r="O57" s="32">
        <f t="shared" si="424"/>
        <v>164.93841742235236</v>
      </c>
      <c r="P57" s="32">
        <f t="shared" si="424"/>
        <v>169.17294193175621</v>
      </c>
      <c r="Q57" s="32">
        <f t="shared" si="424"/>
        <v>173.40746656362899</v>
      </c>
      <c r="R57" s="32">
        <f t="shared" si="424"/>
        <v>177.64199150726199</v>
      </c>
      <c r="S57" s="32">
        <f t="shared" si="424"/>
        <v>181.87651666882448</v>
      </c>
      <c r="T57" s="32">
        <f t="shared" si="424"/>
        <v>186.11104195262305</v>
      </c>
      <c r="U57" s="32">
        <f t="shared" si="424"/>
        <v>190.34556754888035</v>
      </c>
      <c r="V57" s="32">
        <f t="shared" si="424"/>
        <v>194.5800933635328</v>
      </c>
      <c r="W57" s="32">
        <f t="shared" si="424"/>
        <v>198.81461930158548</v>
      </c>
      <c r="X57" s="32">
        <f t="shared" si="424"/>
        <v>203.04914555186406</v>
      </c>
      <c r="Y57" s="32">
        <f t="shared" si="424"/>
        <v>207.28367202123627</v>
      </c>
      <c r="Z57" s="32">
        <f t="shared" si="424"/>
        <v>211.51819861400872</v>
      </c>
      <c r="AA57" s="32">
        <f t="shared" si="424"/>
        <v>215.75272552017123</v>
      </c>
      <c r="AB57" s="32">
        <f t="shared" si="424"/>
        <v>219.98725264519453</v>
      </c>
      <c r="AC57" s="32">
        <f t="shared" si="424"/>
        <v>224.22177989478223</v>
      </c>
      <c r="AD57" s="32">
        <f t="shared" si="424"/>
        <v>228.45630745822564</v>
      </c>
      <c r="AE57" s="32">
        <f t="shared" si="424"/>
        <v>232.69083524146117</v>
      </c>
      <c r="AF57" s="32">
        <f t="shared" si="424"/>
        <v>236.92536314902827</v>
      </c>
      <c r="AG57" s="32">
        <f t="shared" si="424"/>
        <v>241.15989137091674</v>
      </c>
      <c r="AH57" s="32">
        <f t="shared" ref="AH57:BK57" si="425">MOD(163.8067+203.4058643*AH45+AH44-AH38,360)</f>
        <v>245.39441981329583</v>
      </c>
      <c r="AI57" s="32">
        <f t="shared" si="425"/>
        <v>249.62894838047214</v>
      </c>
      <c r="AJ57" s="32">
        <f t="shared" si="425"/>
        <v>253.86347726290114</v>
      </c>
      <c r="AK57" s="32">
        <f t="shared" si="425"/>
        <v>258.0980063653551</v>
      </c>
      <c r="AL57" s="32">
        <f t="shared" si="425"/>
        <v>262.33253559400328</v>
      </c>
      <c r="AM57" s="32">
        <f t="shared" si="425"/>
        <v>266.56706513813697</v>
      </c>
      <c r="AN57" s="32">
        <f t="shared" si="425"/>
        <v>270.80159490299411</v>
      </c>
      <c r="AO57" s="32">
        <f t="shared" si="425"/>
        <v>275.03612479404546</v>
      </c>
      <c r="AP57" s="32">
        <f t="shared" si="425"/>
        <v>279.27065500128083</v>
      </c>
      <c r="AQ57" s="32">
        <f t="shared" si="425"/>
        <v>283.50518542947248</v>
      </c>
      <c r="AR57" s="32">
        <f t="shared" si="425"/>
        <v>287.73971598502249</v>
      </c>
      <c r="AS57" s="32">
        <f t="shared" si="425"/>
        <v>291.97424685652368</v>
      </c>
      <c r="AT57" s="32">
        <f t="shared" si="425"/>
        <v>296.2087779501453</v>
      </c>
      <c r="AU57" s="32">
        <f t="shared" si="425"/>
        <v>300.44330917135812</v>
      </c>
      <c r="AV57" s="32">
        <f t="shared" si="425"/>
        <v>304.67784070898779</v>
      </c>
      <c r="AW57" s="32">
        <f t="shared" si="425"/>
        <v>308.91237246897072</v>
      </c>
      <c r="AX57" s="32">
        <f t="shared" si="425"/>
        <v>313.14690435747616</v>
      </c>
      <c r="AY57" s="32">
        <f t="shared" si="425"/>
        <v>317.38143656309694</v>
      </c>
      <c r="AZ57" s="32">
        <f t="shared" si="425"/>
        <v>321.61596899130382</v>
      </c>
      <c r="BA57" s="32">
        <f t="shared" si="425"/>
        <v>325.85050154826604</v>
      </c>
      <c r="BB57" s="32">
        <f t="shared" si="425"/>
        <v>330.08503442280926</v>
      </c>
      <c r="BC57" s="32">
        <f t="shared" si="425"/>
        <v>334.3195675208699</v>
      </c>
      <c r="BD57" s="32">
        <f t="shared" si="425"/>
        <v>338.55410074791871</v>
      </c>
      <c r="BE57" s="32">
        <f t="shared" si="425"/>
        <v>342.78863429301418</v>
      </c>
      <c r="BF57" s="32">
        <f t="shared" si="425"/>
        <v>347.02316806209274</v>
      </c>
      <c r="BG57" s="32">
        <f t="shared" si="425"/>
        <v>351.25770196085796</v>
      </c>
      <c r="BH57" s="32">
        <f t="shared" si="425"/>
        <v>355.4922361781355</v>
      </c>
      <c r="BI57" s="32">
        <f t="shared" si="425"/>
        <v>359.72677061962895</v>
      </c>
      <c r="BJ57" s="32">
        <f t="shared" si="425"/>
        <v>3.9613051912747324</v>
      </c>
      <c r="BK57" s="32">
        <f t="shared" si="425"/>
        <v>8.1958400825969875</v>
      </c>
    </row>
    <row r="58" spans="2:63" x14ac:dyDescent="0.2">
      <c r="B58" s="29" t="s">
        <v>14</v>
      </c>
      <c r="C58" s="32">
        <f>0.473*SIN(2*(C57-C65)*C31)</f>
        <v>0.4146530525061814</v>
      </c>
      <c r="D58" s="32">
        <f t="shared" ref="D58:G58" si="426">0.473*SIN(2*(D57-D65)*D31)</f>
        <v>0.43039477460446135</v>
      </c>
      <c r="E58" s="32">
        <f t="shared" si="426"/>
        <v>0.44376412918877667</v>
      </c>
      <c r="F58" s="32">
        <f t="shared" si="426"/>
        <v>0.45468742381471272</v>
      </c>
      <c r="G58" s="32">
        <f t="shared" si="426"/>
        <v>0.46310444797874467</v>
      </c>
      <c r="H58" s="32">
        <f t="shared" ref="H58" si="427">0.473*SIN(2*(H57-H65)*H31)</f>
        <v>0.46896880613776359</v>
      </c>
      <c r="I58" s="32">
        <f t="shared" ref="I58" si="428">0.473*SIN(2*(I57-I65)*I31)</f>
        <v>0.47224817359632082</v>
      </c>
      <c r="J58" s="32">
        <f t="shared" ref="J58" si="429">0.473*SIN(2*(J57-J65)*J31)</f>
        <v>0.47292447389261888</v>
      </c>
      <c r="K58" s="32">
        <f t="shared" ref="K58" si="430">0.473*SIN(2*(K57-K65)*K31)</f>
        <v>0.4709939790976635</v>
      </c>
      <c r="L58" s="32">
        <f t="shared" ref="L58" si="431">0.473*SIN(2*(L57-L65)*L31)</f>
        <v>0.4664673299723987</v>
      </c>
      <c r="M58" s="32">
        <f t="shared" ref="M58" si="432">0.473*SIN(2*(M57-M65)*M31)</f>
        <v>0.45936947758040658</v>
      </c>
      <c r="N58" s="32">
        <f t="shared" ref="N58" si="433">0.473*SIN(2*(N57-N65)*N31)</f>
        <v>0.44973954588229131</v>
      </c>
      <c r="O58" s="32">
        <f t="shared" ref="O58" si="434">0.473*SIN(2*(O57-O65)*O31)</f>
        <v>0.43763061518775065</v>
      </c>
      <c r="P58" s="32">
        <f t="shared" ref="P58" si="435">0.473*SIN(2*(P57-P65)*P31)</f>
        <v>0.42310943085722047</v>
      </c>
      <c r="Q58" s="32">
        <f t="shared" ref="Q58" si="436">0.473*SIN(2*(Q57-Q65)*Q31)</f>
        <v>0.4062560350048372</v>
      </c>
      <c r="R58" s="32">
        <f t="shared" ref="R58" si="437">0.473*SIN(2*(R57-R65)*R31)</f>
        <v>0.38716332392315689</v>
      </c>
      <c r="S58" s="32">
        <f t="shared" ref="S58" si="438">0.473*SIN(2*(S57-S65)*S31)</f>
        <v>0.3659365382959362</v>
      </c>
      <c r="T58" s="32">
        <f t="shared" ref="T58" si="439">0.473*SIN(2*(T57-T65)*T31)</f>
        <v>0.34269268221188937</v>
      </c>
      <c r="U58" s="32">
        <f t="shared" ref="U58" si="440">0.473*SIN(2*(U57-U65)*U31)</f>
        <v>0.31755987641672112</v>
      </c>
      <c r="V58" s="32">
        <f t="shared" ref="V58" si="441">0.473*SIN(2*(V57-V65)*V31)</f>
        <v>0.29067665526027303</v>
      </c>
      <c r="W58" s="32">
        <f t="shared" ref="W58" si="442">0.473*SIN(2*(W57-W65)*W31)</f>
        <v>0.26219120168392329</v>
      </c>
      <c r="X58" s="32">
        <f t="shared" ref="X58" si="443">0.473*SIN(2*(X57-X65)*X31)</f>
        <v>0.23226052837093641</v>
      </c>
      <c r="Y58" s="32">
        <f t="shared" ref="Y58" si="444">0.473*SIN(2*(Y57-Y65)*Y31)</f>
        <v>0.20104961604397431</v>
      </c>
      <c r="Z58" s="32">
        <f t="shared" ref="Z58" si="445">0.473*SIN(2*(Z57-Z65)*Z31)</f>
        <v>0.16873050237216786</v>
      </c>
      <c r="AA58" s="32">
        <f t="shared" ref="AA58" si="446">0.473*SIN(2*(AA57-AA65)*AA31)</f>
        <v>0.13548133134509585</v>
      </c>
      <c r="AB58" s="32">
        <f t="shared" ref="AB58" si="447">0.473*SIN(2*(AB57-AB65)*AB31)</f>
        <v>0.10148537567142357</v>
      </c>
      <c r="AC58" s="32">
        <f t="shared" ref="AC58" si="448">0.473*SIN(2*(AC57-AC65)*AC31)</f>
        <v>6.6930024497145801E-2</v>
      </c>
      <c r="AD58" s="32">
        <f t="shared" ref="AD58" si="449">0.473*SIN(2*(AD57-AD65)*AD31)</f>
        <v>3.2005748100923784E-2</v>
      </c>
      <c r="AE58" s="32">
        <f t="shared" ref="AE58" si="450">0.473*SIN(2*(AE57-AE65)*AE31)</f>
        <v>-3.0949473721082763E-3</v>
      </c>
      <c r="AF58" s="32">
        <f t="shared" ref="AF58" si="451">0.473*SIN(2*(AF57-AF65)*AF31)</f>
        <v>-3.8178583283168019E-2</v>
      </c>
      <c r="AG58" s="32">
        <f t="shared" ref="AG58" si="452">0.473*SIN(2*(AG57-AG65)*AG31)</f>
        <v>-7.3051777371111862E-2</v>
      </c>
      <c r="AH58" s="32">
        <f t="shared" ref="AH58" si="453">0.473*SIN(2*(AH57-AH65)*AH31)</f>
        <v>-0.10752230497038177</v>
      </c>
      <c r="AI58" s="32">
        <f t="shared" ref="AI58" si="454">0.473*SIN(2*(AI57-AI65)*AI31)</f>
        <v>-0.14140016094039298</v>
      </c>
      <c r="AJ58" s="32">
        <f t="shared" ref="AJ58" si="455">0.473*SIN(2*(AJ57-AJ65)*AJ31)</f>
        <v>-0.17449860926819849</v>
      </c>
      <c r="AK58" s="32">
        <f t="shared" ref="AK58" si="456">0.473*SIN(2*(AK57-AK65)*AK31)</f>
        <v>-0.20663520776159963</v>
      </c>
      <c r="AL58" s="32">
        <f t="shared" ref="AL58" si="457">0.473*SIN(2*(AL57-AL65)*AL31)</f>
        <v>-0.23763281612022671</v>
      </c>
      <c r="AM58" s="32">
        <f t="shared" ref="AM58" si="458">0.473*SIN(2*(AM57-AM65)*AM31)</f>
        <v>-0.26732057427886358</v>
      </c>
      <c r="AN58" s="32">
        <f t="shared" ref="AN58" si="459">0.473*SIN(2*(AN57-AN65)*AN31)</f>
        <v>-0.29553484006111075</v>
      </c>
      <c r="AO58" s="32">
        <f t="shared" ref="AO58" si="460">0.473*SIN(2*(AO57-AO65)*AO31)</f>
        <v>-0.32212009341690873</v>
      </c>
      <c r="AP58" s="32">
        <f t="shared" ref="AP58" si="461">0.473*SIN(2*(AP57-AP65)*AP31)</f>
        <v>-0.34692979530314183</v>
      </c>
      <c r="AQ58" s="32">
        <f t="shared" ref="AQ58" si="462">0.473*SIN(2*(AQ57-AQ65)*AQ31)</f>
        <v>-0.36982719182860374</v>
      </c>
      <c r="AR58" s="32">
        <f t="shared" ref="AR58" si="463">0.473*SIN(2*(AR57-AR65)*AR31)</f>
        <v>-0.39068607005925926</v>
      </c>
      <c r="AS58" s="32">
        <f t="shared" ref="AS58" si="464">0.473*SIN(2*(AS57-AS65)*AS31)</f>
        <v>-0.40939145489209078</v>
      </c>
      <c r="AT58" s="32">
        <f t="shared" ref="AT58" si="465">0.473*SIN(2*(AT57-AT65)*AT31)</f>
        <v>-0.42584024003518894</v>
      </c>
      <c r="AU58" s="32">
        <f t="shared" ref="AU58" si="466">0.473*SIN(2*(AU57-AU65)*AU31)</f>
        <v>-0.43994175795105273</v>
      </c>
      <c r="AV58" s="32">
        <f t="shared" ref="AV58" si="467">0.473*SIN(2*(AV57-AV65)*AV31)</f>
        <v>-0.45161828033771684</v>
      </c>
      <c r="AW58" s="32">
        <f t="shared" ref="AW58" si="468">0.473*SIN(2*(AW57-AW65)*AW31)</f>
        <v>-0.4608054447044983</v>
      </c>
      <c r="AX58" s="32">
        <f t="shared" ref="AX58" si="469">0.473*SIN(2*(AX57-AX65)*AX31)</f>
        <v>-0.46745261032478963</v>
      </c>
      <c r="AY58" s="32">
        <f t="shared" ref="AY58" si="470">0.473*SIN(2*(AY57-AY65)*AY31)</f>
        <v>-0.47152313756985659</v>
      </c>
      <c r="AZ58" s="32">
        <f t="shared" ref="AZ58" si="471">0.473*SIN(2*(AZ57-AZ65)*AZ31)</f>
        <v>-0.47299458898618491</v>
      </c>
      <c r="BA58" s="32">
        <f t="shared" ref="BA58" si="472">0.473*SIN(2*(BA57-BA65)*BA31)</f>
        <v>-0.47185885367873798</v>
      </c>
      <c r="BB58" s="32">
        <f t="shared" ref="BB58" si="473">0.473*SIN(2*(BB57-BB65)*BB31)</f>
        <v>-0.46812219168423791</v>
      </c>
      <c r="BC58" s="32">
        <f t="shared" ref="BC58" si="474">0.473*SIN(2*(BC57-BC65)*BC31)</f>
        <v>-0.46180519961857808</v>
      </c>
      <c r="BD58" s="32">
        <f t="shared" ref="BD58" si="475">0.473*SIN(2*(BD57-BD65)*BD31)</f>
        <v>-0.45294269733446396</v>
      </c>
      <c r="BE58" s="32">
        <f t="shared" ref="BE58" si="476">0.473*SIN(2*(BE57-BE65)*BE31)</f>
        <v>-0.44158353514113752</v>
      </c>
      <c r="BF58" s="32">
        <f t="shared" ref="BF58" si="477">0.473*SIN(2*(BF57-BF65)*BF31)</f>
        <v>-0.4277903257223194</v>
      </c>
      <c r="BG58" s="32">
        <f t="shared" ref="BG58" si="478">0.473*SIN(2*(BG57-BG65)*BG31)</f>
        <v>-0.41163909867057913</v>
      </c>
      <c r="BH58" s="32">
        <f t="shared" ref="BH58" si="479">0.473*SIN(2*(BH57-BH65)*BH31)</f>
        <v>-0.39321888008243655</v>
      </c>
      <c r="BI58" s="32">
        <f t="shared" ref="BI58" si="480">0.473*SIN(2*(BI57-BI65)*BI31)</f>
        <v>-0.37263120399681432</v>
      </c>
      <c r="BJ58" s="32">
        <f t="shared" ref="BJ58" si="481">0.473*SIN(2*(BJ57-BJ65)*BJ31)</f>
        <v>-0.34998955187224773</v>
      </c>
      <c r="BK58" s="32">
        <f t="shared" ref="BK58" si="482">0.473*SIN(2*(BK57-BK65)*BK31)</f>
        <v>-0.32541872534316024</v>
      </c>
    </row>
    <row r="59" spans="2:63" x14ac:dyDescent="0.2">
      <c r="B59" s="29" t="s">
        <v>35</v>
      </c>
      <c r="C59" s="32">
        <f>C57+C58</f>
        <v>114.53879360847655</v>
      </c>
      <c r="D59" s="32">
        <f t="shared" ref="D59:G59" si="483">D57+D58</f>
        <v>118.7890572483408</v>
      </c>
      <c r="E59" s="32">
        <f t="shared" si="483"/>
        <v>123.03694864153017</v>
      </c>
      <c r="F59" s="32">
        <f t="shared" si="483"/>
        <v>127.2823942841931</v>
      </c>
      <c r="G59" s="32">
        <f t="shared" si="483"/>
        <v>131.52533387199529</v>
      </c>
      <c r="H59" s="32">
        <f t="shared" ref="H59" si="484">H57+H58</f>
        <v>135.76572091416591</v>
      </c>
      <c r="I59" s="32">
        <f t="shared" ref="I59" si="485">I57+I58</f>
        <v>140.00352327646499</v>
      </c>
      <c r="J59" s="32">
        <f t="shared" ref="J59" si="486">J57+J58</f>
        <v>144.23872278790148</v>
      </c>
      <c r="K59" s="32">
        <f t="shared" ref="K59" si="487">K57+K58</f>
        <v>148.47131562462016</v>
      </c>
      <c r="L59" s="32">
        <f t="shared" ref="L59" si="488">L57+L58</f>
        <v>152.70131261876875</v>
      </c>
      <c r="M59" s="32">
        <f t="shared" ref="M59" si="489">M57+M58</f>
        <v>156.92873862571744</v>
      </c>
      <c r="N59" s="32">
        <f t="shared" ref="N59" si="490">N57+N58</f>
        <v>161.15363267559613</v>
      </c>
      <c r="O59" s="32">
        <f t="shared" ref="O59" si="491">O57+O58</f>
        <v>165.3760480375401</v>
      </c>
      <c r="P59" s="32">
        <f t="shared" ref="P59" si="492">P57+P58</f>
        <v>169.59605136261342</v>
      </c>
      <c r="Q59" s="32">
        <f t="shared" ref="Q59" si="493">Q57+Q58</f>
        <v>173.81372259863383</v>
      </c>
      <c r="R59" s="32">
        <f t="shared" ref="R59" si="494">R57+R58</f>
        <v>178.02915483118514</v>
      </c>
      <c r="S59" s="32">
        <f t="shared" ref="S59" si="495">S57+S58</f>
        <v>182.24245320712041</v>
      </c>
      <c r="T59" s="32">
        <f t="shared" ref="T59" si="496">T57+T58</f>
        <v>186.45373463483494</v>
      </c>
      <c r="U59" s="32">
        <f t="shared" ref="U59" si="497">U57+U58</f>
        <v>190.66312742529706</v>
      </c>
      <c r="V59" s="32">
        <f t="shared" ref="V59" si="498">V57+V58</f>
        <v>194.87077001879308</v>
      </c>
      <c r="W59" s="32">
        <f t="shared" ref="W59" si="499">W57+W58</f>
        <v>199.0768105032694</v>
      </c>
      <c r="X59" s="32">
        <f t="shared" ref="X59" si="500">X57+X58</f>
        <v>203.281406080235</v>
      </c>
      <c r="Y59" s="32">
        <f t="shared" ref="Y59" si="501">Y57+Y58</f>
        <v>207.48472163728024</v>
      </c>
      <c r="Z59" s="32">
        <f t="shared" ref="Z59" si="502">Z57+Z58</f>
        <v>211.6869291163809</v>
      </c>
      <c r="AA59" s="32">
        <f t="shared" ref="AA59" si="503">AA57+AA58</f>
        <v>215.88820685151632</v>
      </c>
      <c r="AB59" s="32">
        <f t="shared" ref="AB59" si="504">AB57+AB58</f>
        <v>220.08873802086595</v>
      </c>
      <c r="AC59" s="32">
        <f t="shared" ref="AC59" si="505">AC57+AC58</f>
        <v>224.28870991927937</v>
      </c>
      <c r="AD59" s="32">
        <f t="shared" ref="AD59" si="506">AD57+AD58</f>
        <v>228.48831320632655</v>
      </c>
      <c r="AE59" s="32">
        <f t="shared" ref="AE59" si="507">AE57+AE58</f>
        <v>232.68774029408905</v>
      </c>
      <c r="AF59" s="32">
        <f t="shared" ref="AF59" si="508">AF57+AF58</f>
        <v>236.88718456574512</v>
      </c>
      <c r="AG59" s="32">
        <f t="shared" ref="AG59" si="509">AG57+AG58</f>
        <v>241.08683959354562</v>
      </c>
      <c r="AH59" s="32">
        <f t="shared" ref="AH59" si="510">AH57+AH58</f>
        <v>245.28689750832544</v>
      </c>
      <c r="AI59" s="32">
        <f t="shared" ref="AI59" si="511">AI57+AI58</f>
        <v>249.48754821953173</v>
      </c>
      <c r="AJ59" s="32">
        <f t="shared" ref="AJ59" si="512">AJ57+AJ58</f>
        <v>253.68897865363294</v>
      </c>
      <c r="AK59" s="32">
        <f t="shared" ref="AK59" si="513">AK57+AK58</f>
        <v>257.89137115759348</v>
      </c>
      <c r="AL59" s="32">
        <f t="shared" ref="AL59" si="514">AL57+AL58</f>
        <v>262.09490277788302</v>
      </c>
      <c r="AM59" s="32">
        <f t="shared" ref="AM59" si="515">AM57+AM58</f>
        <v>266.2997445638581</v>
      </c>
      <c r="AN59" s="32">
        <f t="shared" ref="AN59" si="516">AN57+AN58</f>
        <v>270.50606006293299</v>
      </c>
      <c r="AO59" s="32">
        <f t="shared" ref="AO59" si="517">AO57+AO58</f>
        <v>274.71400470062855</v>
      </c>
      <c r="AP59" s="32">
        <f t="shared" ref="AP59" si="518">AP57+AP58</f>
        <v>278.92372520597769</v>
      </c>
      <c r="AQ59" s="32">
        <f t="shared" ref="AQ59" si="519">AQ57+AQ58</f>
        <v>283.13535823764386</v>
      </c>
      <c r="AR59" s="32">
        <f t="shared" ref="AR59" si="520">AR57+AR58</f>
        <v>287.34902991496324</v>
      </c>
      <c r="AS59" s="32">
        <f t="shared" ref="AS59" si="521">AS57+AS58</f>
        <v>291.56485540163158</v>
      </c>
      <c r="AT59" s="32">
        <f t="shared" ref="AT59" si="522">AT57+AT58</f>
        <v>295.7829377101101</v>
      </c>
      <c r="AU59" s="32">
        <f t="shared" ref="AU59" si="523">AU57+AU58</f>
        <v>300.00336741340709</v>
      </c>
      <c r="AV59" s="32">
        <f t="shared" ref="AV59" si="524">AV57+AV58</f>
        <v>304.22622242865009</v>
      </c>
      <c r="AW59" s="32">
        <f t="shared" ref="AW59" si="525">AW57+AW58</f>
        <v>308.45156702426624</v>
      </c>
      <c r="AX59" s="32">
        <f t="shared" ref="AX59" si="526">AX57+AX58</f>
        <v>312.67945174715135</v>
      </c>
      <c r="AY59" s="32">
        <f t="shared" ref="AY59" si="527">AY57+AY58</f>
        <v>316.90991342552707</v>
      </c>
      <c r="AZ59" s="32">
        <f t="shared" ref="AZ59" si="528">AZ57+AZ58</f>
        <v>321.14297440231763</v>
      </c>
      <c r="BA59" s="32">
        <f t="shared" ref="BA59" si="529">BA57+BA58</f>
        <v>325.37864269458731</v>
      </c>
      <c r="BB59" s="32">
        <f t="shared" ref="BB59" si="530">BB57+BB58</f>
        <v>329.61691223112501</v>
      </c>
      <c r="BC59" s="32">
        <f t="shared" ref="BC59" si="531">BC57+BC58</f>
        <v>333.8577623212513</v>
      </c>
      <c r="BD59" s="32">
        <f t="shared" ref="BD59" si="532">BD57+BD58</f>
        <v>338.10115805058427</v>
      </c>
      <c r="BE59" s="32">
        <f t="shared" ref="BE59" si="533">BE57+BE58</f>
        <v>342.34705075787303</v>
      </c>
      <c r="BF59" s="32">
        <f t="shared" ref="BF59" si="534">BF57+BF58</f>
        <v>346.59537773637044</v>
      </c>
      <c r="BG59" s="32">
        <f t="shared" ref="BG59" si="535">BG57+BG58</f>
        <v>350.84606286218735</v>
      </c>
      <c r="BH59" s="32">
        <f t="shared" ref="BH59" si="536">BH57+BH58</f>
        <v>355.09901729805307</v>
      </c>
      <c r="BI59" s="32">
        <f t="shared" ref="BI59" si="537">BI57+BI58</f>
        <v>359.35413941563212</v>
      </c>
      <c r="BJ59" s="32">
        <f t="shared" ref="BJ59" si="538">BJ57+BJ58</f>
        <v>3.6113156394024846</v>
      </c>
      <c r="BK59" s="32">
        <f t="shared" ref="BK59" si="539">BK57+BK58</f>
        <v>7.8704213572538269</v>
      </c>
    </row>
    <row r="60" spans="2:63" x14ac:dyDescent="0.2">
      <c r="B60" s="29" t="s">
        <v>6</v>
      </c>
      <c r="C60" s="32">
        <f>5.9073-0.0244*COS(2*(C57-C65)*C31)</f>
        <v>5.8955602356050116</v>
      </c>
      <c r="D60" s="32">
        <f t="shared" ref="D60:G60" si="540">5.9073-0.0244*COS(2*(D57-D65)*D31)</f>
        <v>5.8971795713756494</v>
      </c>
      <c r="E60" s="32">
        <f t="shared" si="540"/>
        <v>5.8988546916928843</v>
      </c>
      <c r="F60" s="32">
        <f t="shared" si="540"/>
        <v>5.900576363248101</v>
      </c>
      <c r="G60" s="32">
        <f t="shared" si="540"/>
        <v>5.9023350960271621</v>
      </c>
      <c r="H60" s="32">
        <f t="shared" ref="H60:AG60" si="541">5.9073-0.0244*COS(2*(H57-H65)*H31)</f>
        <v>5.904121195726435</v>
      </c>
      <c r="I60" s="32">
        <f t="shared" si="541"/>
        <v>5.9059248173135446</v>
      </c>
      <c r="J60" s="32">
        <f t="shared" si="541"/>
        <v>5.9077360190531918</v>
      </c>
      <c r="K60" s="32">
        <f t="shared" si="541"/>
        <v>5.9095448174245728</v>
      </c>
      <c r="L60" s="32">
        <f t="shared" si="541"/>
        <v>5.9113412422770368</v>
      </c>
      <c r="M60" s="32">
        <f t="shared" si="541"/>
        <v>5.9131153915388817</v>
      </c>
      <c r="N60" s="32">
        <f t="shared" si="541"/>
        <v>5.9148574859251442</v>
      </c>
      <c r="O60" s="32">
        <f t="shared" si="541"/>
        <v>5.9165579229541754</v>
      </c>
      <c r="P60" s="32">
        <f t="shared" si="541"/>
        <v>5.9182073296453481</v>
      </c>
      <c r="Q60" s="32">
        <f t="shared" si="541"/>
        <v>5.9197966143040617</v>
      </c>
      <c r="R60" s="32">
        <f t="shared" si="541"/>
        <v>5.9213170167381985</v>
      </c>
      <c r="S60" s="32">
        <f t="shared" si="541"/>
        <v>5.9227601563314831</v>
      </c>
      <c r="T60" s="32">
        <f t="shared" si="541"/>
        <v>5.924118078351146</v>
      </c>
      <c r="U60" s="32">
        <f t="shared" si="541"/>
        <v>5.9253832978810532</v>
      </c>
      <c r="V60" s="32">
        <f t="shared" si="541"/>
        <v>5.9265488408945419</v>
      </c>
      <c r="W60" s="32">
        <f t="shared" si="541"/>
        <v>5.9276082827980874</v>
      </c>
      <c r="X60" s="32">
        <f t="shared" si="541"/>
        <v>5.9285557839041703</v>
      </c>
      <c r="Y60" s="32">
        <f t="shared" si="541"/>
        <v>5.9293861214800332</v>
      </c>
      <c r="Z60" s="32">
        <f t="shared" si="541"/>
        <v>5.9300947186162984</v>
      </c>
      <c r="AA60" s="32">
        <f t="shared" si="541"/>
        <v>5.9306776694926082</v>
      </c>
      <c r="AB60" s="32">
        <f t="shared" si="541"/>
        <v>5.9311317608114749</v>
      </c>
      <c r="AC60" s="32">
        <f t="shared" si="541"/>
        <v>5.9314544895704433</v>
      </c>
      <c r="AD60" s="32">
        <f t="shared" si="541"/>
        <v>5.9316440768679231</v>
      </c>
      <c r="AE60" s="32">
        <f t="shared" si="541"/>
        <v>5.9316994776654726</v>
      </c>
      <c r="AF60" s="32">
        <f t="shared" si="541"/>
        <v>5.931620386583222</v>
      </c>
      <c r="AG60" s="32">
        <f t="shared" si="541"/>
        <v>5.9314072395645905</v>
      </c>
      <c r="AH60" s="32">
        <f t="shared" ref="AH60:BK60" si="542">5.9073-0.0244*COS(2*(AH57-AH65)*AH31)</f>
        <v>5.9310612114839518</v>
      </c>
      <c r="AI60" s="32">
        <f t="shared" si="542"/>
        <v>5.9305842096790942</v>
      </c>
      <c r="AJ60" s="32">
        <f t="shared" si="542"/>
        <v>5.9299788633920247</v>
      </c>
      <c r="AK60" s="32">
        <f t="shared" si="542"/>
        <v>5.9292485093414724</v>
      </c>
      <c r="AL60" s="32">
        <f t="shared" si="542"/>
        <v>5.9283971733101319</v>
      </c>
      <c r="AM60" s="32">
        <f t="shared" si="542"/>
        <v>5.9274295478856951</v>
      </c>
      <c r="AN60" s="32">
        <f t="shared" si="542"/>
        <v>5.9263509667089966</v>
      </c>
      <c r="AO60" s="32">
        <f t="shared" si="542"/>
        <v>5.9251673750286731</v>
      </c>
      <c r="AP60" s="32">
        <f t="shared" si="542"/>
        <v>5.9238852968396891</v>
      </c>
      <c r="AQ60" s="32">
        <f t="shared" si="542"/>
        <v>5.9225117990826641</v>
      </c>
      <c r="AR60" s="32">
        <f t="shared" si="542"/>
        <v>5.9210544526186357</v>
      </c>
      <c r="AS60" s="32">
        <f t="shared" si="542"/>
        <v>5.9195212903928613</v>
      </c>
      <c r="AT60" s="32">
        <f t="shared" si="542"/>
        <v>5.9179207633505113</v>
      </c>
      <c r="AU60" s="32">
        <f t="shared" si="542"/>
        <v>5.9162616937643469</v>
      </c>
      <c r="AV60" s="32">
        <f t="shared" si="542"/>
        <v>5.9145532264888754</v>
      </c>
      <c r="AW60" s="32">
        <f t="shared" si="542"/>
        <v>5.9128047787732241</v>
      </c>
      <c r="AX60" s="32">
        <f t="shared" si="542"/>
        <v>5.9110259882469283</v>
      </c>
      <c r="AY60" s="32">
        <f t="shared" si="542"/>
        <v>5.9092266596740268</v>
      </c>
      <c r="AZ60" s="32">
        <f t="shared" si="542"/>
        <v>5.9074167111459053</v>
      </c>
      <c r="BA60" s="32">
        <f t="shared" si="542"/>
        <v>5.905606119293668</v>
      </c>
      <c r="BB60" s="32">
        <f t="shared" si="542"/>
        <v>5.9038048641750729</v>
      </c>
      <c r="BC60" s="32">
        <f t="shared" si="542"/>
        <v>5.9020228745047465</v>
      </c>
      <c r="BD60" s="32">
        <f t="shared" si="542"/>
        <v>5.9002699728046313</v>
      </c>
      <c r="BE60" s="32">
        <f t="shared" si="542"/>
        <v>5.8985558211452229</v>
      </c>
      <c r="BF60" s="32">
        <f t="shared" si="542"/>
        <v>5.8968898681218187</v>
      </c>
      <c r="BG60" s="32">
        <f t="shared" si="542"/>
        <v>5.895281296652005</v>
      </c>
      <c r="BH60" s="32">
        <f t="shared" si="542"/>
        <v>5.8937389732553465</v>
      </c>
      <c r="BI60" s="32">
        <f t="shared" si="542"/>
        <v>5.892271399395181</v>
      </c>
      <c r="BJ60" s="32">
        <f t="shared" si="542"/>
        <v>5.8908866645031095</v>
      </c>
      <c r="BK60" s="32">
        <f t="shared" si="542"/>
        <v>5.8895924013044842</v>
      </c>
    </row>
    <row r="61" spans="2:63" x14ac:dyDescent="0.2">
      <c r="B61" s="29" t="s">
        <v>36</v>
      </c>
      <c r="C61" s="55">
        <f>C60*SIN(C59*$C$31)</f>
        <v>5.3630749059076539</v>
      </c>
      <c r="D61" s="55">
        <f t="shared" ref="D61:G61" si="543">D60*SIN(D59*$C$31)</f>
        <v>5.1682803494527336</v>
      </c>
      <c r="E61" s="55">
        <f t="shared" si="543"/>
        <v>4.9451229646134678</v>
      </c>
      <c r="F61" s="55">
        <f t="shared" si="543"/>
        <v>4.6948505241250258</v>
      </c>
      <c r="G61" s="55">
        <f t="shared" si="543"/>
        <v>4.4188579159342867</v>
      </c>
      <c r="H61" s="55">
        <f t="shared" ref="H61" si="544">H60*SIN(H59*$C$31)</f>
        <v>4.1186788921665896</v>
      </c>
      <c r="I61" s="55">
        <f t="shared" ref="I61" si="545">I60*SIN(I59*$C$31)</f>
        <v>3.795977083465838</v>
      </c>
      <c r="J61" s="55">
        <f t="shared" ref="J61" si="546">J60*SIN(J59*$C$31)</f>
        <v>3.4525364146828452</v>
      </c>
      <c r="K61" s="55">
        <f t="shared" ref="K61" si="547">K60*SIN(K59*$C$31)</f>
        <v>3.090250864430844</v>
      </c>
      <c r="L61" s="55">
        <f t="shared" ref="L61" si="548">L60*SIN(L59*$C$31)</f>
        <v>2.7111136845982826</v>
      </c>
      <c r="M61" s="55">
        <f t="shared" ref="M61" si="549">M60*SIN(M59*$C$31)</f>
        <v>2.3172062323748248</v>
      </c>
      <c r="N61" s="55">
        <f t="shared" ref="N61" si="550">N60*SIN(N59*$C$31)</f>
        <v>1.9106863349314267</v>
      </c>
      <c r="O61" s="55">
        <f t="shared" ref="O61" si="551">O60*SIN(O59*$C$31)</f>
        <v>1.4937763228354584</v>
      </c>
      <c r="P61" s="55">
        <f t="shared" ref="P61" si="552">P60*SIN(P59*$C$31)</f>
        <v>1.0687508888864179</v>
      </c>
      <c r="Q61" s="55">
        <f t="shared" ref="Q61" si="553">Q60*SIN(Q59*$C$31)</f>
        <v>0.63792467670674879</v>
      </c>
      <c r="R61" s="55">
        <f t="shared" ref="R61" si="554">R60*SIN(R59*$C$31)</f>
        <v>0.20363974342494853</v>
      </c>
      <c r="S61" s="55">
        <f t="shared" ref="S61" si="555">S60*SIN(S59*$C$31)</f>
        <v>-0.23174694740625754</v>
      </c>
      <c r="T61" s="55">
        <f t="shared" ref="T61" si="556">T60*SIN(T59*$C$31)</f>
        <v>-0.66587611256686952</v>
      </c>
      <c r="U61" s="55">
        <f t="shared" ref="U61" si="557">U60*SIN(U59*$C$31)</f>
        <v>-1.0963986687062124</v>
      </c>
      <c r="V61" s="55">
        <f t="shared" ref="V61" si="558">V60*SIN(V59*$C$31)</f>
        <v>-1.5209880357801453</v>
      </c>
      <c r="W61" s="55">
        <f t="shared" ref="W61" si="559">W60*SIN(W59*$C$31)</f>
        <v>-1.9373523433848812</v>
      </c>
      <c r="X61" s="55">
        <f t="shared" ref="X61" si="560">X60*SIN(X59*$C$31)</f>
        <v>-2.3432463946128292</v>
      </c>
      <c r="Y61" s="55">
        <f t="shared" ref="Y61" si="561">Y60*SIN(Y59*$C$31)</f>
        <v>-2.7364832539934492</v>
      </c>
      <c r="Z61" s="55">
        <f t="shared" ref="Z61" si="562">Z60*SIN(Z59*$C$31)</f>
        <v>-3.1149455770286925</v>
      </c>
      <c r="AA61" s="55">
        <f t="shared" ref="AA61" si="563">AA60*SIN(AA59*$C$31)</f>
        <v>-3.4765965448958966</v>
      </c>
      <c r="AB61" s="55">
        <f t="shared" ref="AB61" si="564">AB60*SIN(AB59*$C$31)</f>
        <v>-3.8194902876896468</v>
      </c>
      <c r="AC61" s="55">
        <f t="shared" ref="AC61" si="565">AC60*SIN(AC59*$C$31)</f>
        <v>-4.1417819070998583</v>
      </c>
      <c r="AD61" s="55">
        <f t="shared" ref="AD61" si="566">AD60*SIN(AD59*$C$31)</f>
        <v>-4.4417369716911939</v>
      </c>
      <c r="AE61" s="55">
        <f t="shared" ref="AE61" si="567">AE60*SIN(AE59*$C$31)</f>
        <v>-4.7177403908905688</v>
      </c>
      <c r="AF61" s="55">
        <f t="shared" ref="AF61" si="568">AF60*SIN(AF59*$C$31)</f>
        <v>-4.9683047610890014</v>
      </c>
      <c r="AG61" s="55">
        <f t="shared" ref="AG61" si="569">AG60*SIN(AG59*$C$31)</f>
        <v>-5.1920780728724196</v>
      </c>
      <c r="AH61" s="55">
        <f t="shared" ref="AH61" si="570">AH60*SIN(AH59*$C$31)</f>
        <v>-5.3878507077276714</v>
      </c>
      <c r="AI61" s="55">
        <f t="shared" ref="AI61" si="571">AI60*SIN(AI59*$C$31)</f>
        <v>-5.5545617951626438</v>
      </c>
      <c r="AJ61" s="55">
        <f t="shared" ref="AJ61" si="572">AJ60*SIN(AJ59*$C$31)</f>
        <v>-5.6913048371989126</v>
      </c>
      <c r="AK61" s="55">
        <f t="shared" ref="AK61" si="573">AK60*SIN(AK59*$C$31)</f>
        <v>-5.7973325533271582</v>
      </c>
      <c r="AL61" s="55">
        <f t="shared" ref="AL61" si="574">AL60*SIN(AL59*$C$31)</f>
        <v>-5.8720609891572915</v>
      </c>
      <c r="AM61" s="55">
        <f t="shared" ref="AM61" si="575">AM60*SIN(AM59*$C$31)</f>
        <v>-5.9150728166744502</v>
      </c>
      <c r="AN61" s="55">
        <f t="shared" ref="AN61" si="576">AN60*SIN(AN59*$C$31)</f>
        <v>-5.92611980632143</v>
      </c>
      <c r="AO61" s="55">
        <f t="shared" ref="AO61" si="577">AO60*SIN(AO59*$C$31)</f>
        <v>-5.9051244829961593</v>
      </c>
      <c r="AP61" s="55">
        <f t="shared" ref="AP61" si="578">AP60*SIN(AP59*$C$31)</f>
        <v>-5.852180919479081</v>
      </c>
      <c r="AQ61" s="55">
        <f t="shared" ref="AQ61" si="579">AQ60*SIN(AQ59*$C$31)</f>
        <v>-5.767554675048987</v>
      </c>
      <c r="AR61" s="55">
        <f t="shared" ref="AR61" si="580">AR60*SIN(AR59*$C$31)</f>
        <v>-5.651681861208826</v>
      </c>
      <c r="AS61" s="55">
        <f t="shared" ref="AS61" si="581">AS60*SIN(AS59*$C$31)</f>
        <v>-5.5051673168737931</v>
      </c>
      <c r="AT61" s="55">
        <f t="shared" ref="AT61" si="582">AT60*SIN(AT59*$C$31)</f>
        <v>-5.3287819294686898</v>
      </c>
      <c r="AU61" s="55">
        <f t="shared" ref="AU61" si="583">AU60*SIN(AU59*$C$31)</f>
        <v>-5.1234590567868175</v>
      </c>
      <c r="AV61" s="55">
        <f t="shared" ref="AV61" si="584">AV60*SIN(AV59*$C$31)</f>
        <v>-4.8902900633373445</v>
      </c>
      <c r="AW61" s="55">
        <f t="shared" ref="AW61" si="585">AW60*SIN(AW59*$C$31)</f>
        <v>-4.6305190375128307</v>
      </c>
      <c r="AX61" s="55">
        <f t="shared" ref="AX61" si="586">AX60*SIN(AX59*$C$31)</f>
        <v>-4.3455366215744693</v>
      </c>
      <c r="AY61" s="55">
        <f t="shared" ref="AY61" si="587">AY60*SIN(AY59*$C$31)</f>
        <v>-4.0368730021693766</v>
      </c>
      <c r="AZ61" s="55">
        <f t="shared" ref="AZ61" si="588">AZ60*SIN(AZ59*$C$31)</f>
        <v>-3.7061901566362838</v>
      </c>
      <c r="BA61" s="55">
        <f t="shared" ref="BA61" si="589">BA60*SIN(BA59*$C$31)</f>
        <v>-3.3552732705009949</v>
      </c>
      <c r="BB61" s="55">
        <f t="shared" ref="BB61" si="590">BB60*SIN(BB59*$C$31)</f>
        <v>-2.9860214081490062</v>
      </c>
      <c r="BC61" s="55">
        <f t="shared" ref="BC61" si="591">BC60*SIN(BC59*$C$31)</f>
        <v>-2.6004375589465116</v>
      </c>
      <c r="BD61" s="55">
        <f t="shared" ref="BD61" si="592">BD60*SIN(BD59*$C$31)</f>
        <v>-2.2006179641460397</v>
      </c>
      <c r="BE61" s="55">
        <f t="shared" ref="BE61" si="593">BE60*SIN(BE59*$C$31)</f>
        <v>-1.788740838505795</v>
      </c>
      <c r="BF61" s="55">
        <f t="shared" ref="BF61" si="594">BF60*SIN(BF59*$C$31)</f>
        <v>-1.3670546324940274</v>
      </c>
      <c r="BG61" s="55">
        <f t="shared" ref="BG61" si="595">BG60*SIN(BG59*$C$31)</f>
        <v>-0.93786573591135725</v>
      </c>
      <c r="BH61" s="55">
        <f t="shared" ref="BH61" si="596">BH60*SIN(BH59*$C$31)</f>
        <v>-0.50352576514111569</v>
      </c>
      <c r="BI61" s="55">
        <f t="shared" ref="BI61" si="597">BI60*SIN(BI59*$C$31)</f>
        <v>-6.6418596415756773E-2</v>
      </c>
      <c r="BJ61" s="55">
        <f t="shared" ref="BJ61" si="598">BJ60*SIN(BJ59*$C$31)</f>
        <v>0.371052952815485</v>
      </c>
      <c r="BK61" s="55">
        <f t="shared" ref="BK61" si="599">BK60*SIN(BK59*$C$31)</f>
        <v>0.80648063102026535</v>
      </c>
    </row>
    <row r="62" spans="2:63" x14ac:dyDescent="0.2">
      <c r="B62" s="29" t="s">
        <v>37</v>
      </c>
      <c r="C62" s="55">
        <f>-C60*COS(C59*$C$31)*SIN($C$51*$C$31)</f>
        <v>0.12480161665357105</v>
      </c>
      <c r="D62" s="55">
        <f t="shared" ref="D62:G62" si="600">-D60*COS(D59*$C$31)*SIN($C$51*$C$31)</f>
        <v>0.14475780628424983</v>
      </c>
      <c r="E62" s="55">
        <f t="shared" si="600"/>
        <v>0.16391961942853805</v>
      </c>
      <c r="F62" s="55">
        <f t="shared" si="600"/>
        <v>0.18218265568379183</v>
      </c>
      <c r="G62" s="55">
        <f t="shared" si="600"/>
        <v>0.19944763908990748</v>
      </c>
      <c r="H62" s="55">
        <f t="shared" ref="H62:AG62" si="601">-H60*COS(H59*$C$31)*SIN($C$51*$C$31)</f>
        <v>0.21562095205402004</v>
      </c>
      <c r="I62" s="55">
        <f t="shared" si="601"/>
        <v>0.23061513342066081</v>
      </c>
      <c r="J62" s="55">
        <f t="shared" si="601"/>
        <v>0.24434933547709853</v>
      </c>
      <c r="K62" s="55">
        <f t="shared" si="601"/>
        <v>0.2567497443628699</v>
      </c>
      <c r="L62" s="55">
        <f t="shared" si="601"/>
        <v>0.26774995819438019</v>
      </c>
      <c r="M62" s="55">
        <f t="shared" si="601"/>
        <v>0.27729131949407393</v>
      </c>
      <c r="N62" s="55">
        <f t="shared" si="601"/>
        <v>0.28532320580323844</v>
      </c>
      <c r="O62" s="55">
        <f t="shared" si="601"/>
        <v>0.29180327428441072</v>
      </c>
      <c r="P62" s="55">
        <f t="shared" si="601"/>
        <v>0.29669765883412635</v>
      </c>
      <c r="Q62" s="55">
        <f t="shared" si="601"/>
        <v>0.29998112257570819</v>
      </c>
      <c r="R62" s="55">
        <f t="shared" si="601"/>
        <v>0.30163716322410955</v>
      </c>
      <c r="S62" s="55">
        <f t="shared" si="601"/>
        <v>0.30165807159335367</v>
      </c>
      <c r="T62" s="55">
        <f t="shared" si="601"/>
        <v>0.30004494493359213</v>
      </c>
      <c r="U62" s="55">
        <f t="shared" si="601"/>
        <v>0.29680765418407801</v>
      </c>
      <c r="V62" s="55">
        <f t="shared" si="601"/>
        <v>0.29196476704467145</v>
      </c>
      <c r="W62" s="55">
        <f t="shared" si="601"/>
        <v>0.28554342714721365</v>
      </c>
      <c r="X62" s="55">
        <f t="shared" si="601"/>
        <v>0.27757918992843555</v>
      </c>
      <c r="Y62" s="55">
        <f t="shared" si="601"/>
        <v>0.26811581852945116</v>
      </c>
      <c r="Z62" s="55">
        <f t="shared" si="601"/>
        <v>0.25720503849998827</v>
      </c>
      <c r="AA62" s="55">
        <f t="shared" si="601"/>
        <v>0.24490625328719925</v>
      </c>
      <c r="AB62" s="55">
        <f t="shared" si="601"/>
        <v>0.2312862250651696</v>
      </c>
      <c r="AC62" s="55">
        <f t="shared" si="601"/>
        <v>0.21641871814237484</v>
      </c>
      <c r="AD62" s="55">
        <f t="shared" si="601"/>
        <v>0.2003841082489673</v>
      </c>
      <c r="AE62" s="55">
        <f t="shared" si="601"/>
        <v>0.18326896319012714</v>
      </c>
      <c r="AF62" s="55">
        <f t="shared" si="601"/>
        <v>0.16516559078843535</v>
      </c>
      <c r="AG62" s="55">
        <f t="shared" si="601"/>
        <v>0.14617155852838618</v>
      </c>
      <c r="AH62" s="55">
        <f t="shared" ref="AH62:BK62" si="602">-AH60*COS(AH59*$C$31)*SIN($C$51*$C$31)</f>
        <v>0.12638919119589748</v>
      </c>
      <c r="AI62" s="55">
        <f t="shared" si="602"/>
        <v>0.10592504132644906</v>
      </c>
      <c r="AJ62" s="55">
        <f t="shared" si="602"/>
        <v>8.4889337900239836E-2</v>
      </c>
      <c r="AK62" s="55">
        <f t="shared" si="602"/>
        <v>6.3395420170044681E-2</v>
      </c>
      <c r="AL62" s="55">
        <f t="shared" si="602"/>
        <v>4.1559150662316711E-2</v>
      </c>
      <c r="AM62" s="55">
        <f t="shared" si="602"/>
        <v>1.9498313773400361E-2</v>
      </c>
      <c r="AN62" s="55">
        <f t="shared" si="602"/>
        <v>-2.6679928935168244E-3</v>
      </c>
      <c r="AO62" s="55">
        <f t="shared" si="602"/>
        <v>-2.4819980613886017E-2</v>
      </c>
      <c r="AP62" s="55">
        <f t="shared" si="602"/>
        <v>-4.6837797967873379E-2</v>
      </c>
      <c r="AQ62" s="55">
        <f t="shared" si="602"/>
        <v>-6.8602158253306914E-2</v>
      </c>
      <c r="AR62" s="55">
        <f t="shared" si="602"/>
        <v>-8.9994971961039186E-2</v>
      </c>
      <c r="AS62" s="55">
        <f t="shared" si="602"/>
        <v>-0.11089997666920465</v>
      </c>
      <c r="AT62" s="55">
        <f t="shared" si="602"/>
        <v>-0.13120335716668</v>
      </c>
      <c r="AU62" s="55">
        <f t="shared" si="602"/>
        <v>-0.1507943612510034</v>
      </c>
      <c r="AV62" s="55">
        <f t="shared" si="602"/>
        <v>-0.16956590343273531</v>
      </c>
      <c r="AW62" s="55">
        <f t="shared" si="602"/>
        <v>-0.18741514965739917</v>
      </c>
      <c r="AX62" s="55">
        <f t="shared" si="602"/>
        <v>-0.20424408768307456</v>
      </c>
      <c r="AY62" s="55">
        <f t="shared" si="602"/>
        <v>-0.21996007544368296</v>
      </c>
      <c r="AZ62" s="55">
        <f t="shared" si="602"/>
        <v>-0.23447636123549243</v>
      </c>
      <c r="BA62" s="55">
        <f t="shared" si="602"/>
        <v>-0.24771257928697196</v>
      </c>
      <c r="BB62" s="55">
        <f t="shared" si="602"/>
        <v>-0.25959521357528736</v>
      </c>
      <c r="BC62" s="55">
        <f t="shared" si="602"/>
        <v>-0.27005802478498647</v>
      </c>
      <c r="BD62" s="55">
        <f t="shared" si="602"/>
        <v>-0.27904244279490131</v>
      </c>
      <c r="BE62" s="55">
        <f t="shared" si="602"/>
        <v>-0.28649791854226647</v>
      </c>
      <c r="BF62" s="55">
        <f t="shared" si="602"/>
        <v>-0.29238223155153281</v>
      </c>
      <c r="BG62" s="55">
        <f t="shared" si="602"/>
        <v>-0.29666175435209546</v>
      </c>
      <c r="BH62" s="55">
        <f t="shared" si="602"/>
        <v>-0.29931166902798068</v>
      </c>
      <c r="BI62" s="55">
        <f t="shared" si="602"/>
        <v>-0.30031613392463036</v>
      </c>
      <c r="BJ62" s="55">
        <f t="shared" si="602"/>
        <v>-0.29966840062937539</v>
      </c>
      <c r="BK62" s="55">
        <f t="shared" si="602"/>
        <v>-0.29737087824773129</v>
      </c>
    </row>
    <row r="63" spans="2:63" ht="16" x14ac:dyDescent="0.2">
      <c r="C63" s="67" t="s">
        <v>32</v>
      </c>
      <c r="D63" s="67" t="s">
        <v>32</v>
      </c>
      <c r="E63" s="67" t="s">
        <v>32</v>
      </c>
      <c r="F63" s="67" t="s">
        <v>32</v>
      </c>
      <c r="G63" s="67" t="s">
        <v>32</v>
      </c>
      <c r="H63" s="67" t="s">
        <v>32</v>
      </c>
      <c r="I63" s="67" t="s">
        <v>32</v>
      </c>
      <c r="J63" s="67" t="s">
        <v>32</v>
      </c>
      <c r="K63" s="67" t="s">
        <v>32</v>
      </c>
      <c r="L63" s="67" t="s">
        <v>32</v>
      </c>
      <c r="M63" s="67" t="s">
        <v>32</v>
      </c>
      <c r="N63" s="67" t="s">
        <v>32</v>
      </c>
      <c r="O63" s="67" t="s">
        <v>32</v>
      </c>
      <c r="P63" s="67" t="s">
        <v>32</v>
      </c>
      <c r="Q63" s="67" t="s">
        <v>32</v>
      </c>
      <c r="R63" s="67" t="s">
        <v>32</v>
      </c>
      <c r="S63" s="67" t="s">
        <v>32</v>
      </c>
      <c r="T63" s="67" t="s">
        <v>32</v>
      </c>
      <c r="U63" s="67" t="s">
        <v>32</v>
      </c>
      <c r="V63" s="67" t="s">
        <v>32</v>
      </c>
      <c r="W63" s="67" t="s">
        <v>32</v>
      </c>
      <c r="X63" s="67" t="s">
        <v>32</v>
      </c>
      <c r="Y63" s="67" t="s">
        <v>32</v>
      </c>
      <c r="Z63" s="67" t="s">
        <v>32</v>
      </c>
      <c r="AA63" s="67" t="s">
        <v>32</v>
      </c>
      <c r="AB63" s="67" t="s">
        <v>32</v>
      </c>
      <c r="AC63" s="67" t="s">
        <v>32</v>
      </c>
      <c r="AD63" s="67" t="s">
        <v>32</v>
      </c>
      <c r="AE63" s="67" t="s">
        <v>32</v>
      </c>
      <c r="AF63" s="67" t="s">
        <v>32</v>
      </c>
      <c r="AG63" s="67" t="s">
        <v>32</v>
      </c>
      <c r="AH63" s="67" t="s">
        <v>32</v>
      </c>
      <c r="AI63" s="67" t="s">
        <v>32</v>
      </c>
      <c r="AJ63" s="67" t="s">
        <v>32</v>
      </c>
      <c r="AK63" s="67" t="s">
        <v>32</v>
      </c>
      <c r="AL63" s="67" t="s">
        <v>32</v>
      </c>
      <c r="AM63" s="67" t="s">
        <v>32</v>
      </c>
      <c r="AN63" s="67" t="s">
        <v>32</v>
      </c>
      <c r="AO63" s="67" t="s">
        <v>32</v>
      </c>
      <c r="AP63" s="67" t="s">
        <v>32</v>
      </c>
      <c r="AQ63" s="67" t="s">
        <v>32</v>
      </c>
      <c r="AR63" s="67" t="s">
        <v>32</v>
      </c>
      <c r="AS63" s="67" t="s">
        <v>32</v>
      </c>
      <c r="AT63" s="67" t="s">
        <v>32</v>
      </c>
      <c r="AU63" s="67" t="s">
        <v>32</v>
      </c>
      <c r="AV63" s="67" t="s">
        <v>32</v>
      </c>
      <c r="AW63" s="67" t="s">
        <v>32</v>
      </c>
      <c r="AX63" s="67" t="s">
        <v>32</v>
      </c>
      <c r="AY63" s="67" t="s">
        <v>32</v>
      </c>
      <c r="AZ63" s="67" t="s">
        <v>32</v>
      </c>
      <c r="BA63" s="67" t="s">
        <v>32</v>
      </c>
      <c r="BB63" s="67" t="s">
        <v>32</v>
      </c>
      <c r="BC63" s="67" t="s">
        <v>32</v>
      </c>
      <c r="BD63" s="67" t="s">
        <v>32</v>
      </c>
      <c r="BE63" s="67" t="s">
        <v>32</v>
      </c>
      <c r="BF63" s="67" t="s">
        <v>32</v>
      </c>
      <c r="BG63" s="67" t="s">
        <v>32</v>
      </c>
      <c r="BH63" s="67" t="s">
        <v>32</v>
      </c>
      <c r="BI63" s="67" t="s">
        <v>32</v>
      </c>
      <c r="BJ63" s="67" t="s">
        <v>32</v>
      </c>
      <c r="BK63" s="67" t="s">
        <v>32</v>
      </c>
    </row>
    <row r="64" spans="2:63" ht="16" x14ac:dyDescent="0.2">
      <c r="B64" s="29" t="s">
        <v>38</v>
      </c>
      <c r="C64" s="30">
        <v>1</v>
      </c>
      <c r="D64" s="30">
        <v>2</v>
      </c>
      <c r="E64" s="30">
        <v>3</v>
      </c>
      <c r="F64" s="30">
        <v>4</v>
      </c>
      <c r="G64" s="30">
        <v>5</v>
      </c>
      <c r="H64" s="30">
        <v>6</v>
      </c>
      <c r="I64" s="30">
        <v>7</v>
      </c>
      <c r="J64" s="30">
        <v>8</v>
      </c>
      <c r="K64" s="30">
        <v>9</v>
      </c>
      <c r="L64" s="30">
        <v>10</v>
      </c>
      <c r="M64" s="30">
        <v>11</v>
      </c>
      <c r="N64" s="30">
        <v>12</v>
      </c>
      <c r="O64" s="30">
        <v>13</v>
      </c>
      <c r="P64" s="30">
        <v>14</v>
      </c>
      <c r="Q64" s="30">
        <v>15</v>
      </c>
      <c r="R64" s="30">
        <v>16</v>
      </c>
      <c r="S64" s="30">
        <v>17</v>
      </c>
      <c r="T64" s="30">
        <v>18</v>
      </c>
      <c r="U64" s="30">
        <v>19</v>
      </c>
      <c r="V64" s="30">
        <v>20</v>
      </c>
      <c r="W64" s="30">
        <v>21</v>
      </c>
      <c r="X64" s="30">
        <v>22</v>
      </c>
      <c r="Y64" s="30">
        <v>23</v>
      </c>
      <c r="Z64" s="30">
        <v>24</v>
      </c>
      <c r="AA64" s="30">
        <v>25</v>
      </c>
      <c r="AB64" s="30">
        <v>26</v>
      </c>
      <c r="AC64" s="30">
        <v>27</v>
      </c>
      <c r="AD64" s="30">
        <v>28</v>
      </c>
      <c r="AE64" s="30">
        <v>29</v>
      </c>
      <c r="AF64" s="30">
        <v>30</v>
      </c>
      <c r="AG64" s="30">
        <v>31</v>
      </c>
      <c r="AH64" s="30">
        <v>32</v>
      </c>
      <c r="AI64" s="30">
        <v>33</v>
      </c>
      <c r="AJ64" s="30">
        <v>34</v>
      </c>
      <c r="AK64" s="30">
        <v>35</v>
      </c>
      <c r="AL64" s="30">
        <v>36</v>
      </c>
      <c r="AM64" s="30">
        <v>37</v>
      </c>
      <c r="AN64" s="30">
        <v>38</v>
      </c>
      <c r="AO64" s="30">
        <v>39</v>
      </c>
      <c r="AP64" s="30">
        <v>40</v>
      </c>
      <c r="AQ64" s="30">
        <v>41</v>
      </c>
      <c r="AR64" s="30">
        <v>42</v>
      </c>
      <c r="AS64" s="30">
        <v>43</v>
      </c>
      <c r="AT64" s="30">
        <v>44</v>
      </c>
      <c r="AU64" s="30">
        <v>45</v>
      </c>
      <c r="AV64" s="30">
        <v>46</v>
      </c>
      <c r="AW64" s="30">
        <v>47</v>
      </c>
      <c r="AX64" s="30">
        <v>48</v>
      </c>
      <c r="AY64" s="30">
        <v>49</v>
      </c>
      <c r="AZ64" s="30">
        <v>50</v>
      </c>
      <c r="BA64" s="30">
        <v>51</v>
      </c>
      <c r="BB64" s="30">
        <v>52</v>
      </c>
      <c r="BC64" s="30">
        <v>53</v>
      </c>
      <c r="BD64" s="30">
        <v>54</v>
      </c>
      <c r="BE64" s="30">
        <v>55</v>
      </c>
      <c r="BF64" s="30">
        <v>56</v>
      </c>
      <c r="BG64" s="30">
        <v>57</v>
      </c>
      <c r="BH64" s="30">
        <v>58</v>
      </c>
      <c r="BI64" s="30">
        <v>59</v>
      </c>
      <c r="BJ64" s="30">
        <v>60</v>
      </c>
      <c r="BK64" s="30">
        <v>61</v>
      </c>
    </row>
    <row r="65" spans="2:63" x14ac:dyDescent="0.2">
      <c r="B65" s="29" t="s">
        <v>15</v>
      </c>
      <c r="C65" s="32">
        <f>MOD(358.4108+101.2916334*C45+C44-C38,360)</f>
        <v>263.5040132959839</v>
      </c>
      <c r="D65" s="32">
        <f t="shared" ref="D65:G65" si="603">MOD(358.4108+101.2916334*D45+D44-D38,360)</f>
        <v>265.6111314544687</v>
      </c>
      <c r="E65" s="32">
        <f t="shared" si="603"/>
        <v>267.7182497306494</v>
      </c>
      <c r="F65" s="32">
        <f t="shared" si="603"/>
        <v>269.82536821893882</v>
      </c>
      <c r="G65" s="32">
        <f t="shared" si="603"/>
        <v>271.93248687253799</v>
      </c>
      <c r="H65" s="32">
        <f t="shared" ref="H65:AG65" si="604">MOD(358.4108+101.2916334*H45+H44-H38,360)</f>
        <v>274.03960564429872</v>
      </c>
      <c r="I65" s="32">
        <f t="shared" si="604"/>
        <v>276.14672462898307</v>
      </c>
      <c r="J65" s="32">
        <f t="shared" si="604"/>
        <v>278.25384377944283</v>
      </c>
      <c r="K65" s="32">
        <f t="shared" si="604"/>
        <v>280.36096304864623</v>
      </c>
      <c r="L65" s="32">
        <f t="shared" si="604"/>
        <v>282.46808253112249</v>
      </c>
      <c r="M65" s="32">
        <f t="shared" si="604"/>
        <v>284.57520217972342</v>
      </c>
      <c r="N65" s="32">
        <f t="shared" si="604"/>
        <v>286.68232194776647</v>
      </c>
      <c r="O65" s="32">
        <f t="shared" si="604"/>
        <v>288.78944192954805</v>
      </c>
      <c r="P65" s="32">
        <f t="shared" si="604"/>
        <v>290.89656207791995</v>
      </c>
      <c r="Q65" s="32">
        <f t="shared" si="604"/>
        <v>293.00368234643247</v>
      </c>
      <c r="R65" s="32">
        <f t="shared" si="604"/>
        <v>295.11080282891635</v>
      </c>
      <c r="S65" s="32">
        <f t="shared" si="604"/>
        <v>297.21792347868904</v>
      </c>
      <c r="T65" s="32">
        <f t="shared" si="604"/>
        <v>299.3250442489516</v>
      </c>
      <c r="U65" s="32">
        <f t="shared" si="604"/>
        <v>301.43216523365118</v>
      </c>
      <c r="V65" s="32">
        <f t="shared" si="604"/>
        <v>303.53928638657089</v>
      </c>
      <c r="W65" s="32">
        <f t="shared" si="604"/>
        <v>305.64640765998047</v>
      </c>
      <c r="X65" s="32">
        <f t="shared" si="604"/>
        <v>307.75352914875839</v>
      </c>
      <c r="Y65" s="32">
        <f t="shared" si="604"/>
        <v>309.86065080587287</v>
      </c>
      <c r="Z65" s="32">
        <f t="shared" si="604"/>
        <v>311.96777258417569</v>
      </c>
      <c r="AA65" s="32">
        <f t="shared" si="604"/>
        <v>314.07489457842894</v>
      </c>
      <c r="AB65" s="32">
        <f t="shared" si="604"/>
        <v>316.18201674113516</v>
      </c>
      <c r="AC65" s="32">
        <f t="shared" si="604"/>
        <v>318.28913902584463</v>
      </c>
      <c r="AD65" s="32">
        <f t="shared" si="604"/>
        <v>320.39626152697019</v>
      </c>
      <c r="AE65" s="32">
        <f t="shared" si="604"/>
        <v>322.50338419748005</v>
      </c>
      <c r="AF65" s="32">
        <f t="shared" si="604"/>
        <v>324.61050699010957</v>
      </c>
      <c r="AG65" s="32">
        <f t="shared" si="604"/>
        <v>326.71762999938801</v>
      </c>
      <c r="AH65" s="32">
        <f t="shared" ref="AH65:BK65" si="605">MOD(358.4108+101.2916334*AH45+AH44-AH38,360)</f>
        <v>328.82475317874923</v>
      </c>
      <c r="AI65" s="32">
        <f t="shared" si="605"/>
        <v>330.93187648092862</v>
      </c>
      <c r="AJ65" s="32">
        <f t="shared" si="605"/>
        <v>333.03900000010617</v>
      </c>
      <c r="AK65" s="32">
        <f t="shared" si="605"/>
        <v>335.14612368983217</v>
      </c>
      <c r="AL65" s="32">
        <f t="shared" si="605"/>
        <v>337.2532475029584</v>
      </c>
      <c r="AM65" s="32">
        <f t="shared" si="605"/>
        <v>339.36037153378129</v>
      </c>
      <c r="AN65" s="32">
        <f t="shared" si="605"/>
        <v>341.46749573538546</v>
      </c>
      <c r="AO65" s="32">
        <f t="shared" si="605"/>
        <v>343.57462006097194</v>
      </c>
      <c r="AP65" s="32">
        <f t="shared" si="605"/>
        <v>345.68174460472073</v>
      </c>
      <c r="AQ65" s="32">
        <f t="shared" si="605"/>
        <v>347.78886931971647</v>
      </c>
      <c r="AR65" s="32">
        <f t="shared" si="605"/>
        <v>349.8959941592766</v>
      </c>
      <c r="AS65" s="32">
        <f t="shared" si="605"/>
        <v>352.0031192174647</v>
      </c>
      <c r="AT65" s="32">
        <f t="shared" si="605"/>
        <v>354.11024444759823</v>
      </c>
      <c r="AU65" s="32">
        <f t="shared" si="605"/>
        <v>356.21736980241258</v>
      </c>
      <c r="AV65" s="32">
        <f t="shared" si="605"/>
        <v>358.3244953766698</v>
      </c>
      <c r="AW65" s="32">
        <f t="shared" si="605"/>
        <v>0.43162112322170287</v>
      </c>
      <c r="AX65" s="32">
        <f t="shared" si="605"/>
        <v>2.5387469953857362</v>
      </c>
      <c r="AY65" s="32">
        <f t="shared" si="605"/>
        <v>4.6458730871090665</v>
      </c>
      <c r="AZ65" s="32">
        <f t="shared" si="605"/>
        <v>6.7529993515927345</v>
      </c>
      <c r="BA65" s="32">
        <f t="shared" si="605"/>
        <v>8.8601257421541959</v>
      </c>
      <c r="BB65" s="32">
        <f t="shared" si="605"/>
        <v>10.967252352973446</v>
      </c>
      <c r="BC65" s="32">
        <f t="shared" si="605"/>
        <v>13.074379137018695</v>
      </c>
      <c r="BD65" s="32">
        <f t="shared" si="605"/>
        <v>15.1815060476074</v>
      </c>
      <c r="BE65" s="32">
        <f t="shared" si="605"/>
        <v>17.288633178919554</v>
      </c>
      <c r="BF65" s="32">
        <f t="shared" si="605"/>
        <v>19.395760483923368</v>
      </c>
      <c r="BG65" s="32">
        <f t="shared" si="605"/>
        <v>21.502887916052714</v>
      </c>
      <c r="BH65" s="32">
        <f t="shared" si="605"/>
        <v>23.610015569487587</v>
      </c>
      <c r="BI65" s="32">
        <f t="shared" si="605"/>
        <v>25.717143397196196</v>
      </c>
      <c r="BJ65" s="32">
        <f t="shared" si="605"/>
        <v>27.824271352263168</v>
      </c>
      <c r="BK65" s="32">
        <f t="shared" si="605"/>
        <v>29.931399529217742</v>
      </c>
    </row>
    <row r="66" spans="2:63" x14ac:dyDescent="0.2">
      <c r="B66" s="29" t="s">
        <v>14</v>
      </c>
      <c r="C66" s="32">
        <f>1.065*SIN(2*(C65-C73)*C31)</f>
        <v>0.54246375851902962</v>
      </c>
      <c r="D66" s="32">
        <f t="shared" ref="D66:G66" si="606">1.065*SIN(2*(D65-D73)*D31)</f>
        <v>0.5761115897886212</v>
      </c>
      <c r="E66" s="32">
        <f t="shared" si="606"/>
        <v>0.60896525507474697</v>
      </c>
      <c r="F66" s="32">
        <f t="shared" si="606"/>
        <v>0.64097946723537647</v>
      </c>
      <c r="G66" s="32">
        <f t="shared" si="606"/>
        <v>0.67211009408666389</v>
      </c>
      <c r="H66" s="32">
        <f t="shared" ref="H66" si="607">1.065*SIN(2*(H65-H73)*H31)</f>
        <v>0.70231422152006939</v>
      </c>
      <c r="I66" s="32">
        <f t="shared" ref="I66" si="608">1.065*SIN(2*(I65-I73)*I31)</f>
        <v>0.73155021463448011</v>
      </c>
      <c r="J66" s="32">
        <f t="shared" ref="J66" si="609">1.065*SIN(2*(J65-J73)*J31)</f>
        <v>0.75977777103592159</v>
      </c>
      <c r="K66" s="32">
        <f t="shared" ref="K66" si="610">1.065*SIN(2*(K65-K73)*K31)</f>
        <v>0.78695797854322902</v>
      </c>
      <c r="L66" s="32">
        <f t="shared" ref="L66" si="611">1.065*SIN(2*(L65-L73)*L31)</f>
        <v>0.81305337054916826</v>
      </c>
      <c r="M66" s="32">
        <f t="shared" ref="M66" si="612">1.065*SIN(2*(M65-M73)*M31)</f>
        <v>0.8380279740156672</v>
      </c>
      <c r="N66" s="32">
        <f t="shared" ref="N66" si="613">1.065*SIN(2*(N65-N73)*N31)</f>
        <v>0.86184736100885306</v>
      </c>
      <c r="O66" s="32">
        <f t="shared" ref="O66" si="614">1.065*SIN(2*(O65-O73)*O31)</f>
        <v>0.88447869762254161</v>
      </c>
      <c r="P66" s="32">
        <f t="shared" ref="P66" si="615">1.065*SIN(2*(P65-P73)*P31)</f>
        <v>0.9058907860607871</v>
      </c>
      <c r="Q66" s="32">
        <f t="shared" ref="Q66" si="616">1.065*SIN(2*(Q65-Q73)*Q31)</f>
        <v>0.92605410936841992</v>
      </c>
      <c r="R66" s="32">
        <f t="shared" ref="R66" si="617">1.065*SIN(2*(R65-R73)*R31)</f>
        <v>0.94494087332500887</v>
      </c>
      <c r="S66" s="32">
        <f t="shared" ref="S66" si="618">1.065*SIN(2*(S65-S73)*S31)</f>
        <v>0.96252504208224454</v>
      </c>
      <c r="T66" s="32">
        <f t="shared" ref="T66" si="619">1.065*SIN(2*(T65-T73)*T31)</f>
        <v>0.97878237552261704</v>
      </c>
      <c r="U66" s="32">
        <f t="shared" ref="U66" si="620">1.065*SIN(2*(U65-U73)*U31)</f>
        <v>0.99369046362899982</v>
      </c>
      <c r="V66" s="32">
        <f t="shared" ref="V66" si="621">1.065*SIN(2*(V65-V73)*V31)</f>
        <v>1.0072287552189707</v>
      </c>
      <c r="W66" s="32">
        <f t="shared" ref="W66" si="622">1.065*SIN(2*(W65-W73)*W31)</f>
        <v>1.0193785874686512</v>
      </c>
      <c r="X66" s="32">
        <f t="shared" ref="X66" si="623">1.065*SIN(2*(X65-X73)*X31)</f>
        <v>1.0301232123510162</v>
      </c>
      <c r="Y66" s="32">
        <f t="shared" ref="Y66" si="624">1.065*SIN(2*(Y65-Y73)*Y31)</f>
        <v>1.0394478180673155</v>
      </c>
      <c r="Z66" s="32">
        <f t="shared" ref="Z66" si="625">1.065*SIN(2*(Z65-Z73)*Z31)</f>
        <v>1.0473395504362331</v>
      </c>
      <c r="AA66" s="32">
        <f t="shared" ref="AA66" si="626">1.065*SIN(2*(AA65-AA73)*AA31)</f>
        <v>1.0537875309997162</v>
      </c>
      <c r="AB66" s="32">
        <f t="shared" ref="AB66" si="627">1.065*SIN(2*(AB65-AB73)*AB31)</f>
        <v>1.0587828709518734</v>
      </c>
      <c r="AC66" s="32">
        <f t="shared" ref="AC66" si="628">1.065*SIN(2*(AC65-AC73)*AC31)</f>
        <v>1.0623186840780587</v>
      </c>
      <c r="AD66" s="32">
        <f t="shared" ref="AD66" si="629">1.065*SIN(2*(AD65-AD73)*AD31)</f>
        <v>1.0643900963325972</v>
      </c>
      <c r="AE66" s="32">
        <f t="shared" ref="AE66" si="630">1.065*SIN(2*(AE65-AE73)*AE31)</f>
        <v>1.0649942520840261</v>
      </c>
      <c r="AF66" s="32">
        <f t="shared" ref="AF66" si="631">1.065*SIN(2*(AF65-AF73)*AF31)</f>
        <v>1.0641303184389563</v>
      </c>
      <c r="AG66" s="32">
        <f t="shared" ref="AG66" si="632">1.065*SIN(2*(AG65-AG73)*AG31)</f>
        <v>1.0617994861838276</v>
      </c>
      <c r="AH66" s="32">
        <f t="shared" ref="AH66" si="633">1.065*SIN(2*(AH65-AH73)*AH31)</f>
        <v>1.0580049682586168</v>
      </c>
      <c r="AI66" s="32">
        <f t="shared" ref="AI66" si="634">1.065*SIN(2*(AI65-AI73)*AI31)</f>
        <v>1.0527519954192186</v>
      </c>
      <c r="AJ66" s="32">
        <f t="shared" ref="AJ66" si="635">1.065*SIN(2*(AJ65-AJ73)*AJ31)</f>
        <v>1.0460478085289144</v>
      </c>
      <c r="AK66" s="32">
        <f t="shared" ref="AK66" si="636">1.065*SIN(2*(AK65-AK73)*AK31)</f>
        <v>1.037901649275369</v>
      </c>
      <c r="AL66" s="32">
        <f t="shared" ref="AL66" si="637">1.065*SIN(2*(AL65-AL73)*AL31)</f>
        <v>1.028324747230827</v>
      </c>
      <c r="AM66" s="32">
        <f t="shared" ref="AM66" si="638">1.065*SIN(2*(AM65-AM73)*AM31)</f>
        <v>1.0173303035865096</v>
      </c>
      <c r="AN66" s="32">
        <f t="shared" ref="AN66" si="639">1.065*SIN(2*(AN65-AN73)*AN31)</f>
        <v>1.0049334742326048</v>
      </c>
      <c r="AO66" s="32">
        <f t="shared" ref="AO66" si="640">1.065*SIN(2*(AO65-AO73)*AO31)</f>
        <v>0.9911513483683756</v>
      </c>
      <c r="AP66" s="32">
        <f t="shared" ref="AP66" si="641">1.065*SIN(2*(AP65-AP73)*AP31)</f>
        <v>0.97600292388765175</v>
      </c>
      <c r="AQ66" s="32">
        <f t="shared" ref="AQ66" si="642">1.065*SIN(2*(AQ65-AQ73)*AQ31)</f>
        <v>0.95950908302515114</v>
      </c>
      <c r="AR66" s="32">
        <f t="shared" ref="AR66" si="643">1.065*SIN(2*(AR65-AR73)*AR31)</f>
        <v>0.94169256278928082</v>
      </c>
      <c r="AS66" s="32">
        <f t="shared" ref="AS66" si="644">1.065*SIN(2*(AS65-AS73)*AS31)</f>
        <v>0.9225779222963888</v>
      </c>
      <c r="AT66" s="32">
        <f t="shared" ref="AT66" si="645">1.065*SIN(2*(AT65-AT73)*AT31)</f>
        <v>0.9021915112942277</v>
      </c>
      <c r="AU66" s="32">
        <f t="shared" ref="AU66" si="646">1.065*SIN(2*(AU65-AU73)*AU31)</f>
        <v>0.88056143278248367</v>
      </c>
      <c r="AV66" s="32">
        <f t="shared" ref="AV66" si="647">1.065*SIN(2*(AV65-AV73)*AV31)</f>
        <v>0.85771750267818747</v>
      </c>
      <c r="AW66" s="32">
        <f t="shared" ref="AW66" si="648">1.065*SIN(2*(AW65-AW73)*AW31)</f>
        <v>0.83369121164857019</v>
      </c>
      <c r="AX66" s="32">
        <f t="shared" ref="AX66" si="649">1.065*SIN(2*(AX65-AX73)*AX31)</f>
        <v>0.80851568033428534</v>
      </c>
      <c r="AY66" s="32">
        <f t="shared" ref="AY66" si="650">1.065*SIN(2*(AY65-AY73)*AY31)</f>
        <v>0.7822256119140929</v>
      </c>
      <c r="AZ66" s="32">
        <f t="shared" ref="AZ66" si="651">1.065*SIN(2*(AZ65-AZ73)*AZ31)</f>
        <v>0.75485724762280049</v>
      </c>
      <c r="BA66" s="32">
        <f t="shared" ref="BA66" si="652">1.065*SIN(2*(BA65-BA73)*BA31)</f>
        <v>0.72644831522552689</v>
      </c>
      <c r="BB66" s="32">
        <f t="shared" ref="BB66" si="653">1.065*SIN(2*(BB65-BB73)*BB31)</f>
        <v>0.69703797499744058</v>
      </c>
      <c r="BC66" s="32">
        <f t="shared" ref="BC66" si="654">1.065*SIN(2*(BC65-BC73)*BC31)</f>
        <v>0.66666676954687532</v>
      </c>
      <c r="BD66" s="32">
        <f t="shared" ref="BD66" si="655">1.065*SIN(2*(BD65-BD73)*BD31)</f>
        <v>0.63537656612225157</v>
      </c>
      <c r="BE66" s="32">
        <f t="shared" ref="BE66" si="656">1.065*SIN(2*(BE65-BE73)*BE31)</f>
        <v>0.60321049671067506</v>
      </c>
      <c r="BF66" s="32">
        <f t="shared" ref="BF66" si="657">1.065*SIN(2*(BF65-BF73)*BF31)</f>
        <v>0.57021290276143077</v>
      </c>
      <c r="BG66" s="32">
        <f t="shared" ref="BG66" si="658">1.065*SIN(2*(BG65-BG73)*BG31)</f>
        <v>0.53642927206062152</v>
      </c>
      <c r="BH66" s="32">
        <f t="shared" ref="BH66" si="659">1.065*SIN(2*(BH65-BH73)*BH31)</f>
        <v>0.50190617367412227</v>
      </c>
      <c r="BI66" s="32">
        <f t="shared" ref="BI66" si="660">1.065*SIN(2*(BI65-BI73)*BI31)</f>
        <v>0.46669119829077832</v>
      </c>
      <c r="BJ66" s="32">
        <f t="shared" ref="BJ66" si="661">1.065*SIN(2*(BJ65-BJ73)*BJ31)</f>
        <v>0.43083289041568679</v>
      </c>
      <c r="BK66" s="32">
        <f t="shared" ref="BK66" si="662">1.065*SIN(2*(BK65-BK73)*BK31)</f>
        <v>0.39438067897147144</v>
      </c>
    </row>
    <row r="67" spans="2:63" x14ac:dyDescent="0.2">
      <c r="B67" s="29" t="s">
        <v>35</v>
      </c>
      <c r="C67" s="32">
        <f>C65+C66</f>
        <v>264.04647705450293</v>
      </c>
      <c r="D67" s="32">
        <f t="shared" ref="D67:G67" si="663">D65+D66</f>
        <v>266.18724304425734</v>
      </c>
      <c r="E67" s="32">
        <f t="shared" si="663"/>
        <v>268.32721498572414</v>
      </c>
      <c r="F67" s="32">
        <f t="shared" si="663"/>
        <v>270.46634768617417</v>
      </c>
      <c r="G67" s="32">
        <f t="shared" si="663"/>
        <v>272.60459696662468</v>
      </c>
      <c r="H67" s="32">
        <f t="shared" ref="H67" si="664">H65+H66</f>
        <v>274.74191986581877</v>
      </c>
      <c r="I67" s="32">
        <f t="shared" ref="I67" si="665">I65+I66</f>
        <v>276.87827484361753</v>
      </c>
      <c r="J67" s="32">
        <f t="shared" ref="J67" si="666">J65+J66</f>
        <v>279.01362155047877</v>
      </c>
      <c r="K67" s="32">
        <f t="shared" ref="K67" si="667">K65+K66</f>
        <v>281.14792102718945</v>
      </c>
      <c r="L67" s="32">
        <f t="shared" ref="L67" si="668">L65+L66</f>
        <v>283.28113590167163</v>
      </c>
      <c r="M67" s="32">
        <f t="shared" ref="M67" si="669">M65+M66</f>
        <v>285.41323015373911</v>
      </c>
      <c r="N67" s="32">
        <f t="shared" ref="N67" si="670">N65+N66</f>
        <v>287.54416930877534</v>
      </c>
      <c r="O67" s="32">
        <f t="shared" ref="O67" si="671">O65+O66</f>
        <v>289.67392062717062</v>
      </c>
      <c r="P67" s="32">
        <f t="shared" ref="P67" si="672">P65+P66</f>
        <v>291.80245286398076</v>
      </c>
      <c r="Q67" s="32">
        <f t="shared" ref="Q67" si="673">Q65+Q66</f>
        <v>293.92973645580088</v>
      </c>
      <c r="R67" s="32">
        <f t="shared" ref="R67" si="674">R65+R66</f>
        <v>296.05574370224133</v>
      </c>
      <c r="S67" s="32">
        <f t="shared" ref="S67" si="675">S65+S66</f>
        <v>298.18044852077128</v>
      </c>
      <c r="T67" s="32">
        <f t="shared" ref="T67" si="676">T65+T66</f>
        <v>300.3038266244742</v>
      </c>
      <c r="U67" s="32">
        <f t="shared" ref="U67" si="677">U65+U66</f>
        <v>302.42585569728016</v>
      </c>
      <c r="V67" s="32">
        <f t="shared" ref="V67" si="678">V65+V66</f>
        <v>304.54651514178988</v>
      </c>
      <c r="W67" s="32">
        <f t="shared" ref="W67" si="679">W65+W66</f>
        <v>306.66578624744909</v>
      </c>
      <c r="X67" s="32">
        <f t="shared" ref="X67" si="680">X65+X66</f>
        <v>308.78365236110943</v>
      </c>
      <c r="Y67" s="32">
        <f t="shared" ref="Y67" si="681">Y65+Y66</f>
        <v>310.90009862394015</v>
      </c>
      <c r="Z67" s="32">
        <f t="shared" ref="Z67" si="682">Z65+Z66</f>
        <v>313.01511213461191</v>
      </c>
      <c r="AA67" s="32">
        <f t="shared" ref="AA67" si="683">AA65+AA66</f>
        <v>315.12868210942867</v>
      </c>
      <c r="AB67" s="32">
        <f t="shared" ref="AB67" si="684">AB65+AB66</f>
        <v>317.24079961208702</v>
      </c>
      <c r="AC67" s="32">
        <f t="shared" ref="AC67" si="685">AC65+AC66</f>
        <v>319.35145770992267</v>
      </c>
      <c r="AD67" s="32">
        <f t="shared" ref="AD67" si="686">AD65+AD66</f>
        <v>321.46065162330279</v>
      </c>
      <c r="AE67" s="32">
        <f t="shared" ref="AE67" si="687">AE65+AE66</f>
        <v>323.56837844956408</v>
      </c>
      <c r="AF67" s="32">
        <f t="shared" ref="AF67" si="688">AF65+AF66</f>
        <v>325.67463730854854</v>
      </c>
      <c r="AG67" s="32">
        <f t="shared" ref="AG67" si="689">AG65+AG66</f>
        <v>327.77942948557182</v>
      </c>
      <c r="AH67" s="32">
        <f t="shared" ref="AH67" si="690">AH65+AH66</f>
        <v>329.88275814700785</v>
      </c>
      <c r="AI67" s="32">
        <f t="shared" ref="AI67" si="691">AI65+AI66</f>
        <v>331.98462847634784</v>
      </c>
      <c r="AJ67" s="32">
        <f t="shared" ref="AJ67" si="692">AJ65+AJ66</f>
        <v>334.08504780863507</v>
      </c>
      <c r="AK67" s="32">
        <f t="shared" ref="AK67" si="693">AK65+AK66</f>
        <v>336.18402533910751</v>
      </c>
      <c r="AL67" s="32">
        <f t="shared" ref="AL67" si="694">AL65+AL66</f>
        <v>338.28157225018924</v>
      </c>
      <c r="AM67" s="32">
        <f t="shared" ref="AM67" si="695">AM65+AM66</f>
        <v>340.37770183736779</v>
      </c>
      <c r="AN67" s="32">
        <f t="shared" ref="AN67" si="696">AN65+AN66</f>
        <v>342.47242920961804</v>
      </c>
      <c r="AO67" s="32">
        <f t="shared" ref="AO67" si="697">AO65+AO66</f>
        <v>344.5657714093403</v>
      </c>
      <c r="AP67" s="32">
        <f t="shared" ref="AP67" si="698">AP65+AP66</f>
        <v>346.65774752860841</v>
      </c>
      <c r="AQ67" s="32">
        <f t="shared" ref="AQ67" si="699">AQ65+AQ66</f>
        <v>348.74837840274159</v>
      </c>
      <c r="AR67" s="32">
        <f t="shared" ref="AR67" si="700">AR65+AR66</f>
        <v>350.83768672206588</v>
      </c>
      <c r="AS67" s="32">
        <f t="shared" ref="AS67" si="701">AS65+AS66</f>
        <v>352.9256971397611</v>
      </c>
      <c r="AT67" s="32">
        <f t="shared" ref="AT67" si="702">AT65+AT66</f>
        <v>355.01243595889247</v>
      </c>
      <c r="AU67" s="32">
        <f t="shared" ref="AU67" si="703">AU65+AU66</f>
        <v>357.09793123519506</v>
      </c>
      <c r="AV67" s="32">
        <f t="shared" ref="AV67" si="704">AV65+AV66</f>
        <v>359.18221287934801</v>
      </c>
      <c r="AW67" s="32">
        <f t="shared" ref="AW67" si="705">AW65+AW66</f>
        <v>1.2653123348702731</v>
      </c>
      <c r="AX67" s="32">
        <f t="shared" ref="AX67" si="706">AX65+AX66</f>
        <v>3.3472626757200215</v>
      </c>
      <c r="AY67" s="32">
        <f t="shared" ref="AY67" si="707">AY65+AY66</f>
        <v>5.4280986990231597</v>
      </c>
      <c r="AZ67" s="32">
        <f t="shared" ref="AZ67" si="708">AZ65+AZ66</f>
        <v>7.5078565992155353</v>
      </c>
      <c r="BA67" s="32">
        <f t="shared" ref="BA67" si="709">BA65+BA66</f>
        <v>9.5865740573797229</v>
      </c>
      <c r="BB67" s="32">
        <f t="shared" ref="BB67" si="710">BB65+BB66</f>
        <v>11.664290327970887</v>
      </c>
      <c r="BC67" s="32">
        <f t="shared" ref="BC67" si="711">BC65+BC66</f>
        <v>13.741045906565571</v>
      </c>
      <c r="BD67" s="32">
        <f t="shared" ref="BD67" si="712">BD65+BD66</f>
        <v>15.816882613729652</v>
      </c>
      <c r="BE67" s="32">
        <f t="shared" ref="BE67" si="713">BE65+BE66</f>
        <v>17.891843675630227</v>
      </c>
      <c r="BF67" s="32">
        <f t="shared" ref="BF67" si="714">BF65+BF66</f>
        <v>19.965973386684798</v>
      </c>
      <c r="BG67" s="32">
        <f t="shared" ref="BG67" si="715">BG65+BG66</f>
        <v>22.039317188113337</v>
      </c>
      <c r="BH67" s="32">
        <f t="shared" ref="BH67" si="716">BH65+BH66</f>
        <v>24.111921743161709</v>
      </c>
      <c r="BI67" s="32">
        <f t="shared" ref="BI67" si="717">BI65+BI66</f>
        <v>26.183834595486974</v>
      </c>
      <c r="BJ67" s="32">
        <f t="shared" ref="BJ67" si="718">BJ65+BJ66</f>
        <v>28.255104242678854</v>
      </c>
      <c r="BK67" s="32">
        <f t="shared" ref="BK67" si="719">BK65+BK66</f>
        <v>30.325780208189215</v>
      </c>
    </row>
    <row r="68" spans="2:63" x14ac:dyDescent="0.2">
      <c r="B68" s="29" t="s">
        <v>6</v>
      </c>
      <c r="C68" s="32">
        <f>9.3991-0.0882*COS(2*(C65-C73)*C31)</f>
        <v>9.323198950498103</v>
      </c>
      <c r="D68" s="32">
        <f t="shared" ref="D68:G68" si="720">9.3991-0.0882*COS(2*(D65-D73)*D31)</f>
        <v>9.3249189622538502</v>
      </c>
      <c r="E68" s="32">
        <f t="shared" si="720"/>
        <v>9.32674123208092</v>
      </c>
      <c r="F68" s="32">
        <f t="shared" si="720"/>
        <v>9.3286632480813516</v>
      </c>
      <c r="G68" s="32">
        <f t="shared" si="720"/>
        <v>9.3306823607361977</v>
      </c>
      <c r="H68" s="32">
        <f t="shared" ref="H68:AG68" si="721">9.3991-0.0882*COS(2*(H65-H73)*H31)</f>
        <v>9.3327957866693918</v>
      </c>
      <c r="I68" s="32">
        <f t="shared" si="721"/>
        <v>9.3350006126386837</v>
      </c>
      <c r="J68" s="32">
        <f t="shared" si="721"/>
        <v>9.337293799265117</v>
      </c>
      <c r="K68" s="32">
        <f t="shared" si="721"/>
        <v>9.3396721853570561</v>
      </c>
      <c r="L68" s="32">
        <f t="shared" si="721"/>
        <v>9.3421324924362814</v>
      </c>
      <c r="M68" s="32">
        <f t="shared" si="721"/>
        <v>9.3446713289377215</v>
      </c>
      <c r="N68" s="32">
        <f t="shared" si="721"/>
        <v>9.3472851950373954</v>
      </c>
      <c r="O68" s="32">
        <f t="shared" si="721"/>
        <v>9.3499704876579486</v>
      </c>
      <c r="P68" s="32">
        <f t="shared" si="721"/>
        <v>9.3527235050864324</v>
      </c>
      <c r="Q68" s="32">
        <f t="shared" si="721"/>
        <v>9.3555404522463768</v>
      </c>
      <c r="R68" s="32">
        <f t="shared" si="721"/>
        <v>9.3584174461216225</v>
      </c>
      <c r="S68" s="32">
        <f t="shared" si="721"/>
        <v>9.3613505207349093</v>
      </c>
      <c r="T68" s="32">
        <f t="shared" si="721"/>
        <v>9.3643356327962302</v>
      </c>
      <c r="U68" s="32">
        <f t="shared" si="721"/>
        <v>9.3673686674810845</v>
      </c>
      <c r="V68" s="32">
        <f t="shared" si="721"/>
        <v>9.370445443706874</v>
      </c>
      <c r="W68" s="32">
        <f t="shared" si="721"/>
        <v>9.3735617200851102</v>
      </c>
      <c r="X68" s="32">
        <f t="shared" si="721"/>
        <v>9.3767132009892276</v>
      </c>
      <c r="Y68" s="32">
        <f t="shared" si="721"/>
        <v>9.3798955420517238</v>
      </c>
      <c r="Z68" s="32">
        <f t="shared" si="721"/>
        <v>9.3831043563619279</v>
      </c>
      <c r="AA68" s="32">
        <f t="shared" si="721"/>
        <v>9.3863352207323576</v>
      </c>
      <c r="AB68" s="32">
        <f t="shared" si="721"/>
        <v>9.3895836813614846</v>
      </c>
      <c r="AC68" s="32">
        <f t="shared" si="721"/>
        <v>9.3928452601916277</v>
      </c>
      <c r="AD68" s="32">
        <f t="shared" si="721"/>
        <v>9.3961154612999476</v>
      </c>
      <c r="AE68" s="32">
        <f t="shared" si="721"/>
        <v>9.3993897766573902</v>
      </c>
      <c r="AF68" s="32">
        <f t="shared" si="721"/>
        <v>9.4026636925621645</v>
      </c>
      <c r="AG68" s="32">
        <f t="shared" si="721"/>
        <v>9.4059326960839726</v>
      </c>
      <c r="AH68" s="32">
        <f t="shared" ref="AH68:BK68" si="722">9.3991-0.0882*COS(2*(AH65-AH73)*AH31)</f>
        <v>9.4091922808436781</v>
      </c>
      <c r="AI68" s="32">
        <f t="shared" si="722"/>
        <v>9.4124379534452771</v>
      </c>
      <c r="AJ68" s="32">
        <f t="shared" si="722"/>
        <v>9.4156652398871064</v>
      </c>
      <c r="AK68" s="32">
        <f t="shared" si="722"/>
        <v>9.4188696912966083</v>
      </c>
      <c r="AL68" s="32">
        <f t="shared" si="722"/>
        <v>9.4220468902793062</v>
      </c>
      <c r="AM68" s="32">
        <f t="shared" si="722"/>
        <v>9.4251924572195023</v>
      </c>
      <c r="AN68" s="32">
        <f t="shared" si="722"/>
        <v>9.428302055893548</v>
      </c>
      <c r="AO68" s="32">
        <f t="shared" si="722"/>
        <v>9.4313713996625861</v>
      </c>
      <c r="AP68" s="32">
        <f t="shared" si="722"/>
        <v>9.4343962575823834</v>
      </c>
      <c r="AQ68" s="32">
        <f t="shared" si="722"/>
        <v>9.4373724598270883</v>
      </c>
      <c r="AR68" s="32">
        <f t="shared" si="722"/>
        <v>9.440295903646156</v>
      </c>
      <c r="AS68" s="32">
        <f t="shared" si="722"/>
        <v>9.4431625592102169</v>
      </c>
      <c r="AT68" s="32">
        <f t="shared" si="722"/>
        <v>9.4459684747760626</v>
      </c>
      <c r="AU68" s="32">
        <f t="shared" si="722"/>
        <v>9.4487097823346833</v>
      </c>
      <c r="AV68" s="32">
        <f t="shared" si="722"/>
        <v>9.451382703123139</v>
      </c>
      <c r="AW68" s="32">
        <f t="shared" si="722"/>
        <v>9.4539835524619473</v>
      </c>
      <c r="AX68" s="32">
        <f t="shared" si="722"/>
        <v>9.4565087450297778</v>
      </c>
      <c r="AY68" s="32">
        <f t="shared" si="722"/>
        <v>9.4589547999647188</v>
      </c>
      <c r="AZ68" s="32">
        <f t="shared" si="722"/>
        <v>9.4613183453261147</v>
      </c>
      <c r="BA68" s="32">
        <f t="shared" si="722"/>
        <v>9.463596122919153</v>
      </c>
      <c r="BB68" s="32">
        <f t="shared" si="722"/>
        <v>9.4657849929307876</v>
      </c>
      <c r="BC68" s="32">
        <f t="shared" si="722"/>
        <v>9.4678819379528871</v>
      </c>
      <c r="BD68" s="32">
        <f t="shared" si="722"/>
        <v>9.4698840673034663</v>
      </c>
      <c r="BE68" s="32">
        <f t="shared" si="722"/>
        <v>9.4717886211361115</v>
      </c>
      <c r="BF68" s="32">
        <f t="shared" si="722"/>
        <v>9.473592973976892</v>
      </c>
      <c r="BG68" s="32">
        <f t="shared" si="722"/>
        <v>9.4752946384870533</v>
      </c>
      <c r="BH68" s="32">
        <f t="shared" si="722"/>
        <v>9.4768912689960683</v>
      </c>
      <c r="BI68" s="32">
        <f t="shared" si="722"/>
        <v>9.4783806645066395</v>
      </c>
      <c r="BJ68" s="32">
        <f t="shared" si="722"/>
        <v>9.4797607718540586</v>
      </c>
      <c r="BK68" s="32">
        <f t="shared" si="722"/>
        <v>9.4810296886184471</v>
      </c>
    </row>
    <row r="69" spans="2:63" x14ac:dyDescent="0.2">
      <c r="B69" s="29" t="s">
        <v>36</v>
      </c>
      <c r="C69" s="55">
        <f>C68*SIN(C67*$C$31)</f>
        <v>-9.2729129652553848</v>
      </c>
      <c r="D69" s="55">
        <f t="shared" ref="D69:G69" si="723">D68*SIN(D67*$C$31)</f>
        <v>-9.3042800036507316</v>
      </c>
      <c r="E69" s="55">
        <f t="shared" si="723"/>
        <v>-9.3227665346288067</v>
      </c>
      <c r="F69" s="55">
        <f t="shared" si="723"/>
        <v>-9.3283542459959143</v>
      </c>
      <c r="G69" s="55">
        <f t="shared" si="723"/>
        <v>-9.3210430847452432</v>
      </c>
      <c r="H69" s="55">
        <f t="shared" ref="H69" si="724">H68*SIN(H67*$C$31)</f>
        <v>-9.3008512189674359</v>
      </c>
      <c r="I69" s="55">
        <f t="shared" ref="I69" si="725">I68*SIN(I67*$C$31)</f>
        <v>-9.267814965686263</v>
      </c>
      <c r="J69" s="55">
        <f t="shared" ref="J69" si="726">J68*SIN(J67*$C$31)</f>
        <v>-9.2219886955300581</v>
      </c>
      <c r="K69" s="55">
        <f t="shared" ref="K69" si="727">K68*SIN(K67*$C$31)</f>
        <v>-9.1634447064708926</v>
      </c>
      <c r="L69" s="55">
        <f t="shared" ref="L69" si="728">L68*SIN(L67*$C$31)</f>
        <v>-9.0922730647296195</v>
      </c>
      <c r="M69" s="55">
        <f t="shared" ref="M69" si="729">M68*SIN(M67*$C$31)</f>
        <v>-9.0085814316051795</v>
      </c>
      <c r="N69" s="55">
        <f t="shared" ref="N69" si="730">N68*SIN(N67*$C$31)</f>
        <v>-8.9124948531296564</v>
      </c>
      <c r="O69" s="55">
        <f t="shared" ref="O69" si="731">O68*SIN(O67*$C$31)</f>
        <v>-8.8041555187619256</v>
      </c>
      <c r="P69" s="55">
        <f t="shared" ref="P69" si="732">P68*SIN(P67*$C$31)</f>
        <v>-8.6837225153295829</v>
      </c>
      <c r="Q69" s="55">
        <f t="shared" ref="Q69" si="733">Q68*SIN(Q67*$C$31)</f>
        <v>-8.5513715381980777</v>
      </c>
      <c r="R69" s="55">
        <f t="shared" ref="R69" si="734">R68*SIN(R67*$C$31)</f>
        <v>-8.4072945738836378</v>
      </c>
      <c r="S69" s="55">
        <f t="shared" ref="S69" si="735">S68*SIN(S67*$C$31)</f>
        <v>-8.2516995872531229</v>
      </c>
      <c r="T69" s="55">
        <f t="shared" ref="T69" si="736">T68*SIN(T67*$C$31)</f>
        <v>-8.0848101611956835</v>
      </c>
      <c r="U69" s="55">
        <f t="shared" ref="U69" si="737">U68*SIN(U67*$C$31)</f>
        <v>-7.9068651103022249</v>
      </c>
      <c r="V69" s="55">
        <f t="shared" ref="V69" si="738">V68*SIN(V67*$C$31)</f>
        <v>-7.7181181086517165</v>
      </c>
      <c r="W69" s="55">
        <f t="shared" ref="W69" si="739">W68*SIN(W67*$C$31)</f>
        <v>-7.5188372659419445</v>
      </c>
      <c r="X69" s="55">
        <f t="shared" ref="X69" si="740">X68*SIN(X67*$C$31)</f>
        <v>-7.3093046802206034</v>
      </c>
      <c r="Y69" s="55">
        <f t="shared" ref="Y69" si="741">Y68*SIN(Y67*$C$31)</f>
        <v>-7.0898160146101645</v>
      </c>
      <c r="Z69" s="55">
        <f t="shared" ref="Z69" si="742">Z68*SIN(Z67*$C$31)</f>
        <v>-6.8606800180961187</v>
      </c>
      <c r="AA69" s="55">
        <f t="shared" ref="AA69" si="743">AA68*SIN(AA67*$C$31)</f>
        <v>-6.6222180266391533</v>
      </c>
      <c r="AB69" s="55">
        <f t="shared" ref="AB69" si="744">AB68*SIN(AB67*$C$31)</f>
        <v>-6.374763497028578</v>
      </c>
      <c r="AC69" s="55">
        <f t="shared" ref="AC69" si="745">AC68*SIN(AC67*$C$31)</f>
        <v>-6.1186614815242217</v>
      </c>
      <c r="AD69" s="55">
        <f t="shared" ref="AD69" si="746">AD68*SIN(AD67*$C$31)</f>
        <v>-5.8542680866866679</v>
      </c>
      <c r="AE69" s="55">
        <f t="shared" ref="AE69" si="747">AE68*SIN(AE67*$C$31)</f>
        <v>-5.5819499728738027</v>
      </c>
      <c r="AF69" s="55">
        <f t="shared" ref="AF69" si="748">AF68*SIN(AF67*$C$31)</f>
        <v>-5.3020837924887489</v>
      </c>
      <c r="AG69" s="55">
        <f t="shared" ref="AG69" si="749">AG68*SIN(AG67*$C$31)</f>
        <v>-5.0150556153809713</v>
      </c>
      <c r="AH69" s="55">
        <f t="shared" ref="AH69" si="750">AH68*SIN(AH67*$C$31)</f>
        <v>-4.7212604029375651</v>
      </c>
      <c r="AI69" s="55">
        <f t="shared" ref="AI69" si="751">AI68*SIN(AI67*$C$31)</f>
        <v>-4.4211014190764937</v>
      </c>
      <c r="AJ69" s="55">
        <f t="shared" ref="AJ69" si="752">AJ68*SIN(AJ67*$C$31)</f>
        <v>-4.1149896316908414</v>
      </c>
      <c r="AK69" s="55">
        <f t="shared" ref="AK69" si="753">AK68*SIN(AK67*$C$31)</f>
        <v>-3.8033431695786266</v>
      </c>
      <c r="AL69" s="55">
        <f t="shared" ref="AL69" si="754">AL68*SIN(AL67*$C$31)</f>
        <v>-3.4865867151203838</v>
      </c>
      <c r="AM69" s="55">
        <f t="shared" ref="AM69" si="755">AM68*SIN(AM67*$C$31)</f>
        <v>-3.1651508906410051</v>
      </c>
      <c r="AN69" s="55">
        <f t="shared" ref="AN69" si="756">AN68*SIN(AN67*$C$31)</f>
        <v>-2.8394717063220418</v>
      </c>
      <c r="AO69" s="55">
        <f t="shared" ref="AO69" si="757">AO68*SIN(AO67*$C$31)</f>
        <v>-2.5099899427844998</v>
      </c>
      <c r="AP69" s="55">
        <f t="shared" ref="AP69" si="758">AP68*SIN(AP67*$C$31)</f>
        <v>-2.1771505308806791</v>
      </c>
      <c r="AQ69" s="55">
        <f t="shared" ref="AQ69" si="759">AQ68*SIN(AQ67*$C$31)</f>
        <v>-1.8414019977228957</v>
      </c>
      <c r="AR69" s="55">
        <f t="shared" ref="AR69" si="760">AR68*SIN(AR67*$C$31)</f>
        <v>-1.5031958472262197</v>
      </c>
      <c r="AS69" s="55">
        <f t="shared" ref="AS69" si="761">AS68*SIN(AS67*$C$31)</f>
        <v>-1.1629859408230676</v>
      </c>
      <c r="AT69" s="55">
        <f t="shared" ref="AT69" si="762">AT68*SIN(AT67*$C$31)</f>
        <v>-0.82122794815665701</v>
      </c>
      <c r="AU69" s="55">
        <f t="shared" ref="AU69" si="763">AU68*SIN(AU67*$C$31)</f>
        <v>-0.47837873287208893</v>
      </c>
      <c r="AV69" s="55">
        <f t="shared" ref="AV69" si="764">AV68*SIN(AV67*$C$31)</f>
        <v>-0.13489574069163757</v>
      </c>
      <c r="AW69" s="55">
        <f t="shared" ref="AW69" si="765">AW68*SIN(AW67*$C$31)</f>
        <v>0.2087635390028163</v>
      </c>
      <c r="AX69" s="55">
        <f t="shared" ref="AX69" si="766">AX68*SIN(AX67*$C$31)</f>
        <v>0.55214217640047558</v>
      </c>
      <c r="AY69" s="55">
        <f t="shared" ref="AY69" si="767">AY68*SIN(AY67*$C$31)</f>
        <v>0.89478439909422935</v>
      </c>
      <c r="AZ69" s="55">
        <f t="shared" ref="AZ69" si="768">AZ68*SIN(AZ67*$C$31)</f>
        <v>1.2362361155246924</v>
      </c>
      <c r="BA69" s="55">
        <f t="shared" ref="BA69" si="769">BA68*SIN(BA67*$C$31)</f>
        <v>1.5760455011982406</v>
      </c>
      <c r="BB69" s="55">
        <f t="shared" ref="BB69" si="770">BB68*SIN(BB67*$C$31)</f>
        <v>1.9137635777531914</v>
      </c>
      <c r="BC69" s="55">
        <f t="shared" ref="BC69" si="771">BC68*SIN(BC67*$C$31)</f>
        <v>2.2489447168384844</v>
      </c>
      <c r="BD69" s="55">
        <f t="shared" ref="BD69" si="772">BD68*SIN(BD67*$C$31)</f>
        <v>2.5811472050444588</v>
      </c>
      <c r="BE69" s="55">
        <f t="shared" ref="BE69" si="773">BE68*SIN(BE67*$C$31)</f>
        <v>2.9099337997109993</v>
      </c>
      <c r="BF69" s="55">
        <f t="shared" ref="BF69" si="774">BF68*SIN(BF67*$C$31)</f>
        <v>3.2348722100438083</v>
      </c>
      <c r="BG69" s="55">
        <f t="shared" ref="BG69" si="775">BG68*SIN(BG67*$C$31)</f>
        <v>3.555535636776701</v>
      </c>
      <c r="BH69" s="55">
        <f t="shared" ref="BH69" si="776">BH68*SIN(BH67*$C$31)</f>
        <v>3.8715033010757218</v>
      </c>
      <c r="BI69" s="55">
        <f t="shared" ref="BI69" si="777">BI68*SIN(BI67*$C$31)</f>
        <v>4.1823609002687414</v>
      </c>
      <c r="BJ69" s="55">
        <f t="shared" ref="BJ69" si="778">BJ68*SIN(BJ67*$C$31)</f>
        <v>4.4877011189214588</v>
      </c>
      <c r="BK69" s="55">
        <f t="shared" ref="BK69" si="779">BK68*SIN(BK67*$C$31)</f>
        <v>4.7871241279948871</v>
      </c>
    </row>
    <row r="70" spans="2:63" x14ac:dyDescent="0.2">
      <c r="B70" s="29" t="s">
        <v>37</v>
      </c>
      <c r="C70" s="55">
        <f>-C68*COS(C67*$C$31)*SIN($C$51*$C$31)</f>
        <v>4.9289915355372124E-2</v>
      </c>
      <c r="D70" s="55">
        <f t="shared" ref="D70:G70" si="780">-D68*COS(D67*$C$31)*SIN($C$51*$C$31)</f>
        <v>3.1605633193935619E-2</v>
      </c>
      <c r="E70" s="55">
        <f t="shared" si="780"/>
        <v>1.3877436217923067E-2</v>
      </c>
      <c r="F70" s="55">
        <f t="shared" si="780"/>
        <v>-3.8701280046391177E-3</v>
      </c>
      <c r="G70" s="55">
        <f t="shared" si="780"/>
        <v>-2.1612511109068384E-2</v>
      </c>
      <c r="H70" s="55">
        <f t="shared" ref="H70:AG70" si="781">-H68*COS(H67*$C$31)*SIN($C$51*$C$31)</f>
        <v>-3.9325201319030008E-2</v>
      </c>
      <c r="I70" s="55">
        <f t="shared" si="781"/>
        <v>-5.6983760630831728E-2</v>
      </c>
      <c r="J70" s="55">
        <f t="shared" si="781"/>
        <v>-7.4563858140465247E-2</v>
      </c>
      <c r="K70" s="55">
        <f t="shared" si="781"/>
        <v>-9.2041306621733474E-2</v>
      </c>
      <c r="L70" s="55">
        <f t="shared" si="781"/>
        <v>-0.10939209866869853</v>
      </c>
      <c r="M70" s="55">
        <f t="shared" si="781"/>
        <v>-0.12659243886396992</v>
      </c>
      <c r="N70" s="55">
        <f t="shared" si="781"/>
        <v>-0.14361877897446465</v>
      </c>
      <c r="O70" s="55">
        <f t="shared" si="781"/>
        <v>-0.16044785250051763</v>
      </c>
      <c r="P70" s="55">
        <f t="shared" si="781"/>
        <v>-0.1770567051956787</v>
      </c>
      <c r="Q70" s="55">
        <f t="shared" si="781"/>
        <v>-0.19342272836134849</v>
      </c>
      <c r="R70" s="55">
        <f t="shared" si="781"/>
        <v>-0.20952369130507834</v>
      </c>
      <c r="S70" s="55">
        <f t="shared" si="781"/>
        <v>-0.22533776978086195</v>
      </c>
      <c r="T70" s="55">
        <f t="shared" si="781"/>
        <v>-0.24084357691090558</v>
      </c>
      <c r="U70" s="55">
        <f t="shared" si="781"/>
        <v>-0.25602019313500574</v>
      </c>
      <c r="V70" s="55">
        <f t="shared" si="781"/>
        <v>-0.27084719218367814</v>
      </c>
      <c r="W70" s="55">
        <f t="shared" si="781"/>
        <v>-0.28530466923806669</v>
      </c>
      <c r="X70" s="55">
        <f t="shared" si="781"/>
        <v>-0.29937326801765007</v>
      </c>
      <c r="Y70" s="55">
        <f t="shared" si="781"/>
        <v>-0.31303420395816089</v>
      </c>
      <c r="Z70" s="55">
        <f t="shared" si="781"/>
        <v>-0.32626928932682431</v>
      </c>
      <c r="AA70" s="55">
        <f t="shared" si="781"/>
        <v>-0.33906095711851497</v>
      </c>
      <c r="AB70" s="55">
        <f t="shared" si="781"/>
        <v>-0.35139228123704186</v>
      </c>
      <c r="AC70" s="55">
        <f t="shared" si="781"/>
        <v>-0.36324699830941987</v>
      </c>
      <c r="AD70" s="55">
        <f t="shared" si="781"/>
        <v>-0.37460952817808607</v>
      </c>
      <c r="AE70" s="55">
        <f t="shared" si="781"/>
        <v>-0.38546499093483055</v>
      </c>
      <c r="AF70" s="55">
        <f t="shared" si="781"/>
        <v>-0.39579922524708033</v>
      </c>
      <c r="AG70" s="55">
        <f t="shared" si="781"/>
        <v>-0.40559880533293463</v>
      </c>
      <c r="AH70" s="55">
        <f t="shared" ref="AH70:BK70" si="782">-AH68*COS(AH67*$C$31)*SIN($C$51*$C$31)</f>
        <v>-0.41485105474437117</v>
      </c>
      <c r="AI70" s="55">
        <f t="shared" si="782"/>
        <v>-0.42354406112100745</v>
      </c>
      <c r="AJ70" s="55">
        <f t="shared" si="782"/>
        <v>-0.43166668956780613</v>
      </c>
      <c r="AK70" s="55">
        <f t="shared" si="782"/>
        <v>-0.43920859317293892</v>
      </c>
      <c r="AL70" s="55">
        <f t="shared" si="782"/>
        <v>-0.44616022416554152</v>
      </c>
      <c r="AM70" s="55">
        <f t="shared" si="782"/>
        <v>-0.4525128436926828</v>
      </c>
      <c r="AN70" s="55">
        <f t="shared" si="782"/>
        <v>-0.45825852910310705</v>
      </c>
      <c r="AO70" s="55">
        <f t="shared" si="782"/>
        <v>-0.46339018155033557</v>
      </c>
      <c r="AP70" s="55">
        <f t="shared" si="782"/>
        <v>-0.46790153222043601</v>
      </c>
      <c r="AQ70" s="55">
        <f t="shared" si="782"/>
        <v>-0.4717871464724499</v>
      </c>
      <c r="AR70" s="55">
        <f t="shared" si="782"/>
        <v>-0.47504242796763263</v>
      </c>
      <c r="AS70" s="55">
        <f t="shared" si="782"/>
        <v>-0.47766362145607205</v>
      </c>
      <c r="AT70" s="55">
        <f t="shared" si="782"/>
        <v>-0.47964781390009409</v>
      </c>
      <c r="AU70" s="55">
        <f t="shared" si="782"/>
        <v>-0.48099293525669712</v>
      </c>
      <c r="AV70" s="55">
        <f t="shared" si="782"/>
        <v>-0.48169775796752867</v>
      </c>
      <c r="AW70" s="55">
        <f t="shared" si="782"/>
        <v>-0.48176189522023438</v>
      </c>
      <c r="AX70" s="55">
        <f t="shared" si="782"/>
        <v>-0.48118579854639387</v>
      </c>
      <c r="AY70" s="55">
        <f t="shared" si="782"/>
        <v>-0.47997075418134799</v>
      </c>
      <c r="AZ70" s="55">
        <f t="shared" si="782"/>
        <v>-0.47811887864504654</v>
      </c>
      <c r="BA70" s="55">
        <f t="shared" si="782"/>
        <v>-0.47563311333296127</v>
      </c>
      <c r="BB70" s="55">
        <f t="shared" si="782"/>
        <v>-0.47251721793537543</v>
      </c>
      <c r="BC70" s="55">
        <f t="shared" si="782"/>
        <v>-0.46877576352474321</v>
      </c>
      <c r="BD70" s="55">
        <f t="shared" si="782"/>
        <v>-0.46441412433194862</v>
      </c>
      <c r="BE70" s="55">
        <f t="shared" si="782"/>
        <v>-0.4594384684213248</v>
      </c>
      <c r="BF70" s="55">
        <f t="shared" si="782"/>
        <v>-0.45385574847349003</v>
      </c>
      <c r="BG70" s="55">
        <f t="shared" si="782"/>
        <v>-0.4476736909417165</v>
      </c>
      <c r="BH70" s="55">
        <f t="shared" si="782"/>
        <v>-0.44090078418009199</v>
      </c>
      <c r="BI70" s="55">
        <f t="shared" si="782"/>
        <v>-0.4335462671044234</v>
      </c>
      <c r="BJ70" s="55">
        <f t="shared" si="782"/>
        <v>-0.42562011592157584</v>
      </c>
      <c r="BK70" s="55">
        <f t="shared" si="782"/>
        <v>-0.41713302989705148</v>
      </c>
    </row>
    <row r="71" spans="2:63" ht="16" x14ac:dyDescent="0.2">
      <c r="C71" s="67" t="s">
        <v>33</v>
      </c>
      <c r="D71" s="67" t="s">
        <v>33</v>
      </c>
      <c r="E71" s="67" t="s">
        <v>33</v>
      </c>
      <c r="F71" s="67" t="s">
        <v>33</v>
      </c>
      <c r="G71" s="67" t="s">
        <v>33</v>
      </c>
      <c r="H71" s="67" t="s">
        <v>33</v>
      </c>
      <c r="I71" s="67" t="s">
        <v>33</v>
      </c>
      <c r="J71" s="67" t="s">
        <v>33</v>
      </c>
      <c r="K71" s="67" t="s">
        <v>33</v>
      </c>
      <c r="L71" s="67" t="s">
        <v>33</v>
      </c>
      <c r="M71" s="67" t="s">
        <v>33</v>
      </c>
      <c r="N71" s="67" t="s">
        <v>33</v>
      </c>
      <c r="O71" s="67" t="s">
        <v>33</v>
      </c>
      <c r="P71" s="67" t="s">
        <v>33</v>
      </c>
      <c r="Q71" s="67" t="s">
        <v>33</v>
      </c>
      <c r="R71" s="67" t="s">
        <v>33</v>
      </c>
      <c r="S71" s="67" t="s">
        <v>33</v>
      </c>
      <c r="T71" s="67" t="s">
        <v>33</v>
      </c>
      <c r="U71" s="67" t="s">
        <v>33</v>
      </c>
      <c r="V71" s="67" t="s">
        <v>33</v>
      </c>
      <c r="W71" s="67" t="s">
        <v>33</v>
      </c>
      <c r="X71" s="67" t="s">
        <v>33</v>
      </c>
      <c r="Y71" s="67" t="s">
        <v>33</v>
      </c>
      <c r="Z71" s="67" t="s">
        <v>33</v>
      </c>
      <c r="AA71" s="67" t="s">
        <v>33</v>
      </c>
      <c r="AB71" s="67" t="s">
        <v>33</v>
      </c>
      <c r="AC71" s="67" t="s">
        <v>33</v>
      </c>
      <c r="AD71" s="67" t="s">
        <v>33</v>
      </c>
      <c r="AE71" s="67" t="s">
        <v>33</v>
      </c>
      <c r="AF71" s="67" t="s">
        <v>33</v>
      </c>
      <c r="AG71" s="67" t="s">
        <v>33</v>
      </c>
      <c r="AH71" s="67" t="s">
        <v>33</v>
      </c>
      <c r="AI71" s="67" t="s">
        <v>33</v>
      </c>
      <c r="AJ71" s="67" t="s">
        <v>33</v>
      </c>
      <c r="AK71" s="67" t="s">
        <v>33</v>
      </c>
      <c r="AL71" s="67" t="s">
        <v>33</v>
      </c>
      <c r="AM71" s="67" t="s">
        <v>33</v>
      </c>
      <c r="AN71" s="67" t="s">
        <v>33</v>
      </c>
      <c r="AO71" s="67" t="s">
        <v>33</v>
      </c>
      <c r="AP71" s="67" t="s">
        <v>33</v>
      </c>
      <c r="AQ71" s="67" t="s">
        <v>33</v>
      </c>
      <c r="AR71" s="67" t="s">
        <v>33</v>
      </c>
      <c r="AS71" s="67" t="s">
        <v>33</v>
      </c>
      <c r="AT71" s="67" t="s">
        <v>33</v>
      </c>
      <c r="AU71" s="67" t="s">
        <v>33</v>
      </c>
      <c r="AV71" s="67" t="s">
        <v>33</v>
      </c>
      <c r="AW71" s="67" t="s">
        <v>33</v>
      </c>
      <c r="AX71" s="67" t="s">
        <v>33</v>
      </c>
      <c r="AY71" s="67" t="s">
        <v>33</v>
      </c>
      <c r="AZ71" s="67" t="s">
        <v>33</v>
      </c>
      <c r="BA71" s="67" t="s">
        <v>33</v>
      </c>
      <c r="BB71" s="67" t="s">
        <v>33</v>
      </c>
      <c r="BC71" s="67" t="s">
        <v>33</v>
      </c>
      <c r="BD71" s="67" t="s">
        <v>33</v>
      </c>
      <c r="BE71" s="67" t="s">
        <v>33</v>
      </c>
      <c r="BF71" s="67" t="s">
        <v>33</v>
      </c>
      <c r="BG71" s="67" t="s">
        <v>33</v>
      </c>
      <c r="BH71" s="67" t="s">
        <v>33</v>
      </c>
      <c r="BI71" s="67" t="s">
        <v>33</v>
      </c>
      <c r="BJ71" s="67" t="s">
        <v>33</v>
      </c>
      <c r="BK71" s="67" t="s">
        <v>33</v>
      </c>
    </row>
    <row r="72" spans="2:63" ht="16" x14ac:dyDescent="0.2">
      <c r="B72" s="29" t="s">
        <v>38</v>
      </c>
      <c r="C72" s="30">
        <f>5268/2122</f>
        <v>2.4825636192271441</v>
      </c>
      <c r="D72" s="30">
        <f t="shared" ref="D72:BK72" si="783">5268/2122</f>
        <v>2.4825636192271441</v>
      </c>
      <c r="E72" s="30">
        <f t="shared" si="783"/>
        <v>2.4825636192271441</v>
      </c>
      <c r="F72" s="30">
        <f t="shared" si="783"/>
        <v>2.4825636192271441</v>
      </c>
      <c r="G72" s="30">
        <f t="shared" si="783"/>
        <v>2.4825636192271441</v>
      </c>
      <c r="H72" s="30">
        <f t="shared" si="783"/>
        <v>2.4825636192271441</v>
      </c>
      <c r="I72" s="30">
        <f t="shared" si="783"/>
        <v>2.4825636192271441</v>
      </c>
      <c r="J72" s="30">
        <f t="shared" si="783"/>
        <v>2.4825636192271441</v>
      </c>
      <c r="K72" s="30">
        <f t="shared" si="783"/>
        <v>2.4825636192271441</v>
      </c>
      <c r="L72" s="30">
        <f t="shared" si="783"/>
        <v>2.4825636192271441</v>
      </c>
      <c r="M72" s="30">
        <f t="shared" si="783"/>
        <v>2.4825636192271441</v>
      </c>
      <c r="N72" s="30">
        <f t="shared" si="783"/>
        <v>2.4825636192271441</v>
      </c>
      <c r="O72" s="30">
        <f t="shared" si="783"/>
        <v>2.4825636192271441</v>
      </c>
      <c r="P72" s="30">
        <f t="shared" si="783"/>
        <v>2.4825636192271441</v>
      </c>
      <c r="Q72" s="30">
        <f t="shared" si="783"/>
        <v>2.4825636192271441</v>
      </c>
      <c r="R72" s="30">
        <f t="shared" si="783"/>
        <v>2.4825636192271441</v>
      </c>
      <c r="S72" s="30">
        <f t="shared" si="783"/>
        <v>2.4825636192271441</v>
      </c>
      <c r="T72" s="30">
        <f t="shared" si="783"/>
        <v>2.4825636192271441</v>
      </c>
      <c r="U72" s="30">
        <f t="shared" si="783"/>
        <v>2.4825636192271441</v>
      </c>
      <c r="V72" s="30">
        <f t="shared" si="783"/>
        <v>2.4825636192271441</v>
      </c>
      <c r="W72" s="30">
        <f t="shared" si="783"/>
        <v>2.4825636192271441</v>
      </c>
      <c r="X72" s="30">
        <f t="shared" si="783"/>
        <v>2.4825636192271441</v>
      </c>
      <c r="Y72" s="30">
        <f t="shared" si="783"/>
        <v>2.4825636192271441</v>
      </c>
      <c r="Z72" s="30">
        <f t="shared" si="783"/>
        <v>2.4825636192271441</v>
      </c>
      <c r="AA72" s="30">
        <f t="shared" si="783"/>
        <v>2.4825636192271441</v>
      </c>
      <c r="AB72" s="30">
        <f t="shared" si="783"/>
        <v>2.4825636192271441</v>
      </c>
      <c r="AC72" s="30">
        <f t="shared" si="783"/>
        <v>2.4825636192271441</v>
      </c>
      <c r="AD72" s="30">
        <f t="shared" si="783"/>
        <v>2.4825636192271441</v>
      </c>
      <c r="AE72" s="30">
        <f t="shared" si="783"/>
        <v>2.4825636192271441</v>
      </c>
      <c r="AF72" s="30">
        <f t="shared" si="783"/>
        <v>2.4825636192271441</v>
      </c>
      <c r="AG72" s="30">
        <f t="shared" si="783"/>
        <v>2.4825636192271441</v>
      </c>
      <c r="AH72" s="30">
        <f t="shared" si="783"/>
        <v>2.4825636192271441</v>
      </c>
      <c r="AI72" s="30">
        <f t="shared" si="783"/>
        <v>2.4825636192271441</v>
      </c>
      <c r="AJ72" s="30">
        <f t="shared" si="783"/>
        <v>2.4825636192271441</v>
      </c>
      <c r="AK72" s="30">
        <f t="shared" si="783"/>
        <v>2.4825636192271441</v>
      </c>
      <c r="AL72" s="30">
        <f t="shared" si="783"/>
        <v>2.4825636192271441</v>
      </c>
      <c r="AM72" s="30">
        <f t="shared" si="783"/>
        <v>2.4825636192271441</v>
      </c>
      <c r="AN72" s="30">
        <f t="shared" si="783"/>
        <v>2.4825636192271441</v>
      </c>
      <c r="AO72" s="30">
        <f t="shared" si="783"/>
        <v>2.4825636192271441</v>
      </c>
      <c r="AP72" s="30">
        <f t="shared" si="783"/>
        <v>2.4825636192271441</v>
      </c>
      <c r="AQ72" s="30">
        <f t="shared" si="783"/>
        <v>2.4825636192271441</v>
      </c>
      <c r="AR72" s="30">
        <f t="shared" si="783"/>
        <v>2.4825636192271441</v>
      </c>
      <c r="AS72" s="30">
        <f t="shared" si="783"/>
        <v>2.4825636192271441</v>
      </c>
      <c r="AT72" s="30">
        <f t="shared" si="783"/>
        <v>2.4825636192271441</v>
      </c>
      <c r="AU72" s="30">
        <f t="shared" si="783"/>
        <v>2.4825636192271441</v>
      </c>
      <c r="AV72" s="30">
        <f t="shared" si="783"/>
        <v>2.4825636192271441</v>
      </c>
      <c r="AW72" s="30">
        <f t="shared" si="783"/>
        <v>2.4825636192271441</v>
      </c>
      <c r="AX72" s="30">
        <f t="shared" si="783"/>
        <v>2.4825636192271441</v>
      </c>
      <c r="AY72" s="30">
        <f t="shared" si="783"/>
        <v>2.4825636192271441</v>
      </c>
      <c r="AZ72" s="30">
        <f t="shared" si="783"/>
        <v>2.4825636192271441</v>
      </c>
      <c r="BA72" s="30">
        <f t="shared" si="783"/>
        <v>2.4825636192271441</v>
      </c>
      <c r="BB72" s="30">
        <f t="shared" si="783"/>
        <v>2.4825636192271441</v>
      </c>
      <c r="BC72" s="30">
        <f t="shared" si="783"/>
        <v>2.4825636192271441</v>
      </c>
      <c r="BD72" s="30">
        <f t="shared" si="783"/>
        <v>2.4825636192271441</v>
      </c>
      <c r="BE72" s="30">
        <f t="shared" si="783"/>
        <v>2.4825636192271441</v>
      </c>
      <c r="BF72" s="30">
        <f t="shared" si="783"/>
        <v>2.4825636192271441</v>
      </c>
      <c r="BG72" s="30">
        <f t="shared" si="783"/>
        <v>2.4825636192271441</v>
      </c>
      <c r="BH72" s="30">
        <f t="shared" si="783"/>
        <v>2.4825636192271441</v>
      </c>
      <c r="BI72" s="30">
        <f t="shared" si="783"/>
        <v>2.4825636192271441</v>
      </c>
      <c r="BJ72" s="30">
        <f t="shared" si="783"/>
        <v>2.4825636192271441</v>
      </c>
      <c r="BK72" s="30">
        <f t="shared" si="783"/>
        <v>2.4825636192271441</v>
      </c>
    </row>
    <row r="73" spans="2:63" x14ac:dyDescent="0.2">
      <c r="B73" s="29" t="s">
        <v>15</v>
      </c>
      <c r="C73" s="32">
        <f>MOD(5.7129+50.2345179*C45+C44-C38,360)</f>
        <v>68.193553849181626</v>
      </c>
      <c r="D73" s="32">
        <f t="shared" ref="D73:G73" si="784">MOD(5.7129+50.2345179*D45+D44-D38,360)</f>
        <v>69.236970126628876</v>
      </c>
      <c r="E73" s="32">
        <f t="shared" si="784"/>
        <v>70.280386520782486</v>
      </c>
      <c r="F73" s="32">
        <f t="shared" si="784"/>
        <v>71.323803078208584</v>
      </c>
      <c r="G73" s="32">
        <f t="shared" si="784"/>
        <v>72.367219775740523</v>
      </c>
      <c r="H73" s="32">
        <f t="shared" ref="H73:AG73" si="785">MOD(5.7129+50.2345179*H45+H44-H38,360)</f>
        <v>73.410636590386275</v>
      </c>
      <c r="I73" s="32">
        <f t="shared" si="785"/>
        <v>74.454053568886593</v>
      </c>
      <c r="J73" s="32">
        <f t="shared" si="785"/>
        <v>75.497470688074827</v>
      </c>
      <c r="K73" s="32">
        <f t="shared" si="785"/>
        <v>76.540887924784329</v>
      </c>
      <c r="L73" s="32">
        <f t="shared" si="785"/>
        <v>77.584305325930472</v>
      </c>
      <c r="M73" s="32">
        <f t="shared" si="785"/>
        <v>78.627722868230194</v>
      </c>
      <c r="N73" s="32">
        <f t="shared" si="785"/>
        <v>79.671140528516844</v>
      </c>
      <c r="O73" s="32">
        <f t="shared" si="785"/>
        <v>80.714558353764005</v>
      </c>
      <c r="P73" s="32">
        <f t="shared" si="785"/>
        <v>81.757976320688613</v>
      </c>
      <c r="Q73" s="32">
        <f t="shared" si="785"/>
        <v>82.801394406240433</v>
      </c>
      <c r="R73" s="32">
        <f t="shared" si="785"/>
        <v>83.844812657102011</v>
      </c>
      <c r="S73" s="32">
        <f t="shared" si="785"/>
        <v>84.888231050164904</v>
      </c>
      <c r="T73" s="32">
        <f t="shared" si="785"/>
        <v>85.931649562320672</v>
      </c>
      <c r="U73" s="32">
        <f t="shared" si="785"/>
        <v>86.975068240368273</v>
      </c>
      <c r="V73" s="32">
        <f t="shared" si="785"/>
        <v>88.018487061199266</v>
      </c>
      <c r="W73" s="32">
        <f t="shared" si="785"/>
        <v>89.061906001588795</v>
      </c>
      <c r="X73" s="32">
        <f t="shared" si="785"/>
        <v>90.105325108277611</v>
      </c>
      <c r="Y73" s="32">
        <f t="shared" si="785"/>
        <v>91.148744358331896</v>
      </c>
      <c r="Z73" s="32">
        <f t="shared" si="785"/>
        <v>92.192163728468586</v>
      </c>
      <c r="AA73" s="32">
        <f t="shared" si="785"/>
        <v>93.235583265486639</v>
      </c>
      <c r="AB73" s="32">
        <f t="shared" si="785"/>
        <v>94.279002946161199</v>
      </c>
      <c r="AC73" s="32">
        <f t="shared" si="785"/>
        <v>95.322422747558448</v>
      </c>
      <c r="AD73" s="32">
        <f t="shared" si="785"/>
        <v>96.365842716302723</v>
      </c>
      <c r="AE73" s="32">
        <f t="shared" si="785"/>
        <v>97.409262829343788</v>
      </c>
      <c r="AF73" s="32">
        <f t="shared" si="785"/>
        <v>98.452683063514996</v>
      </c>
      <c r="AG73" s="32">
        <f t="shared" si="785"/>
        <v>99.496103465498891</v>
      </c>
      <c r="AH73" s="32">
        <f t="shared" ref="AH73:BK73" si="786">MOD(5.7129+50.2345179*AH45+AH44-AH38,360)</f>
        <v>100.53952401236165</v>
      </c>
      <c r="AI73" s="32">
        <f t="shared" si="786"/>
        <v>101.58294468076201</v>
      </c>
      <c r="AJ73" s="32">
        <f t="shared" si="786"/>
        <v>102.62636551761534</v>
      </c>
      <c r="AK73" s="32">
        <f t="shared" si="786"/>
        <v>103.6697864998132</v>
      </c>
      <c r="AL73" s="32">
        <f t="shared" si="786"/>
        <v>104.71320760401431</v>
      </c>
      <c r="AM73" s="32">
        <f t="shared" si="786"/>
        <v>105.75662887725048</v>
      </c>
      <c r="AN73" s="32">
        <f t="shared" si="786"/>
        <v>106.80005029623862</v>
      </c>
      <c r="AO73" s="32">
        <f t="shared" si="786"/>
        <v>107.8434718378121</v>
      </c>
      <c r="AP73" s="32">
        <f t="shared" si="786"/>
        <v>108.8868935489445</v>
      </c>
      <c r="AQ73" s="32">
        <f t="shared" si="786"/>
        <v>109.93031540629454</v>
      </c>
      <c r="AR73" s="32">
        <f t="shared" si="786"/>
        <v>110.97373738681199</v>
      </c>
      <c r="AS73" s="32">
        <f t="shared" si="786"/>
        <v>112.0171595372376</v>
      </c>
      <c r="AT73" s="32">
        <f t="shared" si="786"/>
        <v>113.06058183457935</v>
      </c>
      <c r="AU73" s="32">
        <f t="shared" si="786"/>
        <v>114.10400425549597</v>
      </c>
      <c r="AV73" s="32">
        <f t="shared" si="786"/>
        <v>115.14742684672819</v>
      </c>
      <c r="AW73" s="32">
        <f t="shared" si="786"/>
        <v>116.19084958540043</v>
      </c>
      <c r="AX73" s="32">
        <f t="shared" si="786"/>
        <v>117.23427244834602</v>
      </c>
      <c r="AY73" s="32">
        <f t="shared" si="786"/>
        <v>118.2776954821893</v>
      </c>
      <c r="AZ73" s="32">
        <f t="shared" si="786"/>
        <v>119.32111866376363</v>
      </c>
      <c r="BA73" s="32">
        <f t="shared" si="786"/>
        <v>120.36454197013518</v>
      </c>
      <c r="BB73" s="32">
        <f t="shared" si="786"/>
        <v>121.4079654479865</v>
      </c>
      <c r="BC73" s="32">
        <f t="shared" si="786"/>
        <v>122.45138907403452</v>
      </c>
      <c r="BD73" s="32">
        <f t="shared" si="786"/>
        <v>123.49481282534543</v>
      </c>
      <c r="BE73" s="32">
        <f t="shared" si="786"/>
        <v>124.53823674871819</v>
      </c>
      <c r="BF73" s="32">
        <f t="shared" si="786"/>
        <v>125.58166082075331</v>
      </c>
      <c r="BG73" s="32">
        <f t="shared" si="786"/>
        <v>126.6250850186334</v>
      </c>
      <c r="BH73" s="32">
        <f t="shared" si="786"/>
        <v>127.66850938892458</v>
      </c>
      <c r="BI73" s="32">
        <f t="shared" si="786"/>
        <v>128.7119339085184</v>
      </c>
      <c r="BJ73" s="32">
        <f t="shared" si="786"/>
        <v>129.75535855436465</v>
      </c>
      <c r="BK73" s="32">
        <f t="shared" si="786"/>
        <v>130.79878337326227</v>
      </c>
    </row>
    <row r="74" spans="2:63" x14ac:dyDescent="0.2">
      <c r="B74" s="29" t="s">
        <v>14</v>
      </c>
      <c r="C74" s="32">
        <f>0.165*SIN(C53*C31)</f>
        <v>-9.917060835916593E-3</v>
      </c>
      <c r="D74" s="32">
        <f t="shared" ref="D74:G74" si="787">0.165*SIN(D53*D31)</f>
        <v>-6.9025801923519288E-3</v>
      </c>
      <c r="E74" s="32">
        <f t="shared" si="787"/>
        <v>-3.8857896171257465E-3</v>
      </c>
      <c r="F74" s="32">
        <f t="shared" si="787"/>
        <v>-8.6769853609455847E-4</v>
      </c>
      <c r="G74" s="32">
        <f t="shared" si="787"/>
        <v>2.150682988875535E-3</v>
      </c>
      <c r="H74" s="32">
        <f t="shared" ref="H74:AG74" si="788">0.165*SIN(H53*H31)</f>
        <v>5.1683447975722826E-3</v>
      </c>
      <c r="I74" s="32">
        <f t="shared" si="788"/>
        <v>8.184277173940822E-3</v>
      </c>
      <c r="J74" s="32">
        <f t="shared" si="788"/>
        <v>1.1197470777270948E-2</v>
      </c>
      <c r="K74" s="32">
        <f t="shared" si="788"/>
        <v>1.4206917183334453E-2</v>
      </c>
      <c r="L74" s="32">
        <f t="shared" si="788"/>
        <v>1.7211609424444226E-2</v>
      </c>
      <c r="M74" s="32">
        <f t="shared" si="788"/>
        <v>2.0210541920996729E-2</v>
      </c>
      <c r="N74" s="32">
        <f t="shared" si="788"/>
        <v>2.3202711022100093E-2</v>
      </c>
      <c r="O74" s="32">
        <f t="shared" si="788"/>
        <v>2.6187115539905773E-2</v>
      </c>
      <c r="P74" s="32">
        <f t="shared" si="788"/>
        <v>2.9162756684372133E-2</v>
      </c>
      <c r="Q74" s="32">
        <f t="shared" si="788"/>
        <v>3.2128638599420251E-2</v>
      </c>
      <c r="R74" s="32">
        <f t="shared" si="788"/>
        <v>3.5083768892279231E-2</v>
      </c>
      <c r="S74" s="32">
        <f t="shared" si="788"/>
        <v>3.8027158570139032E-2</v>
      </c>
      <c r="T74" s="32">
        <f t="shared" si="788"/>
        <v>4.0957822569592843E-2</v>
      </c>
      <c r="U74" s="32">
        <f t="shared" si="788"/>
        <v>4.3874780281858448E-2</v>
      </c>
      <c r="V74" s="32">
        <f t="shared" si="788"/>
        <v>4.6777055489035789E-2</v>
      </c>
      <c r="W74" s="32">
        <f t="shared" si="788"/>
        <v>4.9663676886911347E-2</v>
      </c>
      <c r="X74" s="32">
        <f t="shared" si="788"/>
        <v>5.2533678603291785E-2</v>
      </c>
      <c r="Y74" s="32">
        <f t="shared" si="788"/>
        <v>5.538610013457252E-2</v>
      </c>
      <c r="Z74" s="32">
        <f t="shared" si="788"/>
        <v>5.8219986860813644E-2</v>
      </c>
      <c r="AA74" s="32">
        <f t="shared" si="788"/>
        <v>6.1034390554799992E-2</v>
      </c>
      <c r="AB74" s="32">
        <f t="shared" si="788"/>
        <v>6.3828369318987513E-2</v>
      </c>
      <c r="AC74" s="32">
        <f t="shared" si="788"/>
        <v>6.6600988092540087E-2</v>
      </c>
      <c r="AD74" s="32">
        <f t="shared" si="788"/>
        <v>6.9351319148633586E-2</v>
      </c>
      <c r="AE74" s="32">
        <f t="shared" si="788"/>
        <v>7.2078442032160309E-2</v>
      </c>
      <c r="AF74" s="32">
        <f t="shared" si="788"/>
        <v>7.4781444056541135E-2</v>
      </c>
      <c r="AG74" s="32">
        <f t="shared" si="788"/>
        <v>7.7459420788426797E-2</v>
      </c>
      <c r="AH74" s="32">
        <f t="shared" ref="AH74:BK74" si="789">0.165*SIN(AH53*AH31)</f>
        <v>8.0111475987700603E-2</v>
      </c>
      <c r="AI74" s="32">
        <f t="shared" si="789"/>
        <v>8.2736722090147111E-2</v>
      </c>
      <c r="AJ74" s="32">
        <f t="shared" si="789"/>
        <v>8.5334280679441321E-2</v>
      </c>
      <c r="AK74" s="32">
        <f t="shared" si="789"/>
        <v>8.7903282428293164E-2</v>
      </c>
      <c r="AL74" s="32">
        <f t="shared" si="789"/>
        <v>9.0442867568334834E-2</v>
      </c>
      <c r="AM74" s="32">
        <f t="shared" si="789"/>
        <v>9.2952186345039919E-2</v>
      </c>
      <c r="AN74" s="32">
        <f t="shared" si="789"/>
        <v>9.5430398961931423E-2</v>
      </c>
      <c r="AO74" s="32">
        <f t="shared" si="789"/>
        <v>9.787667603454063E-2</v>
      </c>
      <c r="AP74" s="32">
        <f t="shared" si="789"/>
        <v>0.10029019902973707</v>
      </c>
      <c r="AQ74" s="32">
        <f t="shared" si="789"/>
        <v>0.10267016021009402</v>
      </c>
      <c r="AR74" s="32">
        <f t="shared" si="789"/>
        <v>0.10501576307340171</v>
      </c>
      <c r="AS74" s="32">
        <f t="shared" si="789"/>
        <v>0.10732622277132699</v>
      </c>
      <c r="AT74" s="32">
        <f t="shared" si="789"/>
        <v>0.10960076605893498</v>
      </c>
      <c r="AU74" s="32">
        <f t="shared" si="789"/>
        <v>0.11183863171349386</v>
      </c>
      <c r="AV74" s="32">
        <f t="shared" si="789"/>
        <v>0.11403907093585575</v>
      </c>
      <c r="AW74" s="32">
        <f t="shared" si="789"/>
        <v>0.11620134730140326</v>
      </c>
      <c r="AX74" s="32">
        <f t="shared" si="789"/>
        <v>0.11832473715958335</v>
      </c>
      <c r="AY74" s="32">
        <f t="shared" si="789"/>
        <v>0.12040853001481598</v>
      </c>
      <c r="AZ74" s="32">
        <f t="shared" si="789"/>
        <v>0.12245202847995969</v>
      </c>
      <c r="BA74" s="32">
        <f t="shared" si="789"/>
        <v>0.12445454865592478</v>
      </c>
      <c r="BB74" s="32">
        <f t="shared" si="789"/>
        <v>0.12641542049025989</v>
      </c>
      <c r="BC74" s="32">
        <f t="shared" si="789"/>
        <v>0.1283339877336053</v>
      </c>
      <c r="BD74" s="32">
        <f t="shared" si="789"/>
        <v>0.13020960829722297</v>
      </c>
      <c r="BE74" s="32">
        <f t="shared" si="789"/>
        <v>0.13204165458965256</v>
      </c>
      <c r="BF74" s="32">
        <f t="shared" si="789"/>
        <v>0.13382951347509142</v>
      </c>
      <c r="BG74" s="32">
        <f t="shared" si="789"/>
        <v>0.13557258660893484</v>
      </c>
      <c r="BH74" s="32">
        <f t="shared" si="789"/>
        <v>0.1372702907502896</v>
      </c>
      <c r="BI74" s="32">
        <f t="shared" si="789"/>
        <v>0.13892205772348898</v>
      </c>
      <c r="BJ74" s="32">
        <f t="shared" si="789"/>
        <v>0.14052733472941273</v>
      </c>
      <c r="BK74" s="32">
        <f t="shared" si="789"/>
        <v>0.14208558463425913</v>
      </c>
    </row>
    <row r="75" spans="2:63" x14ac:dyDescent="0.2">
      <c r="B75" s="29" t="s">
        <v>35</v>
      </c>
      <c r="C75" s="32">
        <f>C73+C74</f>
        <v>68.183636788345709</v>
      </c>
      <c r="D75" s="32">
        <f t="shared" ref="D75:G75" si="790">D73+D74</f>
        <v>69.23006754643653</v>
      </c>
      <c r="E75" s="32">
        <f t="shared" si="790"/>
        <v>70.276500731165356</v>
      </c>
      <c r="F75" s="32">
        <f t="shared" si="790"/>
        <v>71.322935379672487</v>
      </c>
      <c r="G75" s="32">
        <f t="shared" si="790"/>
        <v>72.369370458729392</v>
      </c>
      <c r="H75" s="32">
        <f t="shared" ref="H75" si="791">H73+H74</f>
        <v>73.415804935183843</v>
      </c>
      <c r="I75" s="32">
        <f t="shared" ref="I75" si="792">I73+I74</f>
        <v>74.462237846060532</v>
      </c>
      <c r="J75" s="32">
        <f t="shared" ref="J75" si="793">J73+J74</f>
        <v>75.508668158852103</v>
      </c>
      <c r="K75" s="32">
        <f t="shared" ref="K75" si="794">K73+K74</f>
        <v>76.555094841967659</v>
      </c>
      <c r="L75" s="32">
        <f t="shared" ref="L75" si="795">L73+L74</f>
        <v>77.601516935354923</v>
      </c>
      <c r="M75" s="32">
        <f t="shared" ref="M75" si="796">M73+M74</f>
        <v>78.647933410151197</v>
      </c>
      <c r="N75" s="32">
        <f t="shared" ref="N75" si="797">N73+N74</f>
        <v>79.694343239538938</v>
      </c>
      <c r="O75" s="32">
        <f t="shared" ref="O75" si="798">O73+O74</f>
        <v>80.740745469303917</v>
      </c>
      <c r="P75" s="32">
        <f t="shared" ref="P75" si="799">P73+P74</f>
        <v>81.787139077372984</v>
      </c>
      <c r="Q75" s="32">
        <f t="shared" ref="Q75" si="800">Q73+Q74</f>
        <v>82.833523044839851</v>
      </c>
      <c r="R75" s="32">
        <f t="shared" ref="R75" si="801">R73+R74</f>
        <v>83.879896425994289</v>
      </c>
      <c r="S75" s="32">
        <f t="shared" ref="S75" si="802">S73+S74</f>
        <v>84.926258208735049</v>
      </c>
      <c r="T75" s="32">
        <f t="shared" ref="T75" si="803">T73+T74</f>
        <v>85.972607384890267</v>
      </c>
      <c r="U75" s="32">
        <f t="shared" ref="U75" si="804">U73+U74</f>
        <v>87.018943020650127</v>
      </c>
      <c r="V75" s="32">
        <f t="shared" ref="V75" si="805">V73+V74</f>
        <v>88.065264116688297</v>
      </c>
      <c r="W75" s="32">
        <f t="shared" ref="W75" si="806">W73+W74</f>
        <v>89.111569678475703</v>
      </c>
      <c r="X75" s="32">
        <f t="shared" ref="X75" si="807">X73+X74</f>
        <v>90.157858786880908</v>
      </c>
      <c r="Y75" s="32">
        <f t="shared" ref="Y75" si="808">Y73+Y74</f>
        <v>91.204130458466466</v>
      </c>
      <c r="Z75" s="32">
        <f t="shared" ref="Z75" si="809">Z73+Z74</f>
        <v>92.250383715329406</v>
      </c>
      <c r="AA75" s="32">
        <f t="shared" ref="AA75" si="810">AA73+AA74</f>
        <v>93.296617656041434</v>
      </c>
      <c r="AB75" s="32">
        <f t="shared" ref="AB75" si="811">AB73+AB74</f>
        <v>94.342831315480183</v>
      </c>
      <c r="AC75" s="32">
        <f t="shared" ref="AC75" si="812">AC73+AC74</f>
        <v>95.389023735650994</v>
      </c>
      <c r="AD75" s="32">
        <f t="shared" ref="AD75" si="813">AD73+AD74</f>
        <v>96.43519403545136</v>
      </c>
      <c r="AE75" s="32">
        <f t="shared" ref="AE75" si="814">AE73+AE74</f>
        <v>97.481341271375953</v>
      </c>
      <c r="AF75" s="32">
        <f t="shared" ref="AF75" si="815">AF73+AF74</f>
        <v>98.527464507571537</v>
      </c>
      <c r="AG75" s="32">
        <f t="shared" ref="AG75" si="816">AG73+AG74</f>
        <v>99.57356288628732</v>
      </c>
      <c r="AH75" s="32">
        <f t="shared" ref="AH75" si="817">AH73+AH74</f>
        <v>100.61963548834936</v>
      </c>
      <c r="AI75" s="32">
        <f t="shared" ref="AI75" si="818">AI73+AI74</f>
        <v>101.66568140285216</v>
      </c>
      <c r="AJ75" s="32">
        <f t="shared" ref="AJ75" si="819">AJ73+AJ74</f>
        <v>102.71169979829479</v>
      </c>
      <c r="AK75" s="32">
        <f t="shared" ref="AK75" si="820">AK73+AK74</f>
        <v>103.7576897822415</v>
      </c>
      <c r="AL75" s="32">
        <f t="shared" ref="AL75" si="821">AL73+AL74</f>
        <v>104.80365047158264</v>
      </c>
      <c r="AM75" s="32">
        <f t="shared" ref="AM75" si="822">AM73+AM74</f>
        <v>105.84958106359552</v>
      </c>
      <c r="AN75" s="32">
        <f t="shared" ref="AN75" si="823">AN73+AN74</f>
        <v>106.89548069520056</v>
      </c>
      <c r="AO75" s="32">
        <f t="shared" ref="AO75" si="824">AO73+AO74</f>
        <v>107.94134851384665</v>
      </c>
      <c r="AP75" s="32">
        <f t="shared" ref="AP75" si="825">AP73+AP74</f>
        <v>108.98718374797424</v>
      </c>
      <c r="AQ75" s="32">
        <f t="shared" ref="AQ75" si="826">AQ73+AQ74</f>
        <v>110.03298556650464</v>
      </c>
      <c r="AR75" s="32">
        <f t="shared" ref="AR75" si="827">AR73+AR74</f>
        <v>111.07875314988539</v>
      </c>
      <c r="AS75" s="32">
        <f t="shared" ref="AS75" si="828">AS73+AS74</f>
        <v>112.12448576000892</v>
      </c>
      <c r="AT75" s="32">
        <f t="shared" ref="AT75" si="829">AT73+AT74</f>
        <v>113.17018260063828</v>
      </c>
      <c r="AU75" s="32">
        <f t="shared" ref="AU75" si="830">AU73+AU74</f>
        <v>114.21584288720946</v>
      </c>
      <c r="AV75" s="32">
        <f t="shared" ref="AV75" si="831">AV73+AV74</f>
        <v>115.26146591766405</v>
      </c>
      <c r="AW75" s="32">
        <f t="shared" ref="AW75" si="832">AW73+AW74</f>
        <v>116.30705093270183</v>
      </c>
      <c r="AX75" s="32">
        <f t="shared" ref="AX75" si="833">AX73+AX74</f>
        <v>117.3525971855056</v>
      </c>
      <c r="AY75" s="32">
        <f t="shared" ref="AY75" si="834">AY73+AY74</f>
        <v>118.39810401220412</v>
      </c>
      <c r="AZ75" s="32">
        <f t="shared" ref="AZ75" si="835">AZ73+AZ74</f>
        <v>119.44357069224358</v>
      </c>
      <c r="BA75" s="32">
        <f t="shared" ref="BA75" si="836">BA73+BA74</f>
        <v>120.4889965187911</v>
      </c>
      <c r="BB75" s="32">
        <f t="shared" ref="BB75" si="837">BB73+BB74</f>
        <v>121.53438086847676</v>
      </c>
      <c r="BC75" s="32">
        <f t="shared" ref="BC75" si="838">BC73+BC74</f>
        <v>122.57972306176814</v>
      </c>
      <c r="BD75" s="32">
        <f t="shared" ref="BD75" si="839">BD73+BD74</f>
        <v>123.62502243364266</v>
      </c>
      <c r="BE75" s="32">
        <f t="shared" ref="BE75" si="840">BE73+BE74</f>
        <v>124.67027840330785</v>
      </c>
      <c r="BF75" s="32">
        <f t="shared" ref="BF75" si="841">BF73+BF74</f>
        <v>125.71549033422841</v>
      </c>
      <c r="BG75" s="32">
        <f t="shared" ref="BG75" si="842">BG73+BG74</f>
        <v>126.76065760524233</v>
      </c>
      <c r="BH75" s="32">
        <f t="shared" ref="BH75" si="843">BH73+BH74</f>
        <v>127.80577967967487</v>
      </c>
      <c r="BI75" s="32">
        <f t="shared" ref="BI75" si="844">BI73+BI74</f>
        <v>128.85085596624188</v>
      </c>
      <c r="BJ75" s="32">
        <f t="shared" ref="BJ75" si="845">BJ73+BJ74</f>
        <v>129.89588588909407</v>
      </c>
      <c r="BK75" s="32">
        <f t="shared" ref="BK75" si="846">BK73+BK74</f>
        <v>130.94086895789653</v>
      </c>
    </row>
    <row r="76" spans="2:63" x14ac:dyDescent="0.2">
      <c r="B76" s="29" t="s">
        <v>6</v>
      </c>
      <c r="C76" s="32">
        <f>14.9924-0.0216*COS(C53*C31)</f>
        <v>14.970839049418196</v>
      </c>
      <c r="D76" s="32">
        <f t="shared" ref="D76:G76" si="847">14.9924-0.0216*COS(D53*D31)</f>
        <v>14.970818909015806</v>
      </c>
      <c r="E76" s="32">
        <f t="shared" si="847"/>
        <v>14.970805990659878</v>
      </c>
      <c r="F76" s="32">
        <f t="shared" si="847"/>
        <v>14.970800298673437</v>
      </c>
      <c r="G76" s="32">
        <f t="shared" si="847"/>
        <v>14.970801834962167</v>
      </c>
      <c r="H76" s="32">
        <f t="shared" ref="H76:AG76" si="848">14.9924-0.0216*COS(H53*H31)</f>
        <v>14.970810599012189</v>
      </c>
      <c r="I76" s="32">
        <f t="shared" si="848"/>
        <v>14.970826587891542</v>
      </c>
      <c r="J76" s="32">
        <f t="shared" si="848"/>
        <v>14.970849796249992</v>
      </c>
      <c r="K76" s="32">
        <f t="shared" si="848"/>
        <v>14.970880216320674</v>
      </c>
      <c r="L76" s="32">
        <f t="shared" si="848"/>
        <v>14.970917837925478</v>
      </c>
      <c r="M76" s="32">
        <f t="shared" si="848"/>
        <v>14.970962648474346</v>
      </c>
      <c r="N76" s="32">
        <f t="shared" si="848"/>
        <v>14.971014632970828</v>
      </c>
      <c r="O76" s="32">
        <f t="shared" si="848"/>
        <v>14.971073774021288</v>
      </c>
      <c r="P76" s="32">
        <f t="shared" si="848"/>
        <v>14.971140051833764</v>
      </c>
      <c r="Q76" s="32">
        <f t="shared" si="848"/>
        <v>14.971213444227372</v>
      </c>
      <c r="R76" s="32">
        <f t="shared" si="848"/>
        <v>14.971293926645322</v>
      </c>
      <c r="S76" s="32">
        <f t="shared" si="848"/>
        <v>14.971381472153348</v>
      </c>
      <c r="T76" s="32">
        <f t="shared" si="848"/>
        <v>14.971476051452898</v>
      </c>
      <c r="U76" s="32">
        <f t="shared" si="848"/>
        <v>14.971577632897985</v>
      </c>
      <c r="V76" s="32">
        <f t="shared" si="848"/>
        <v>14.971686182493137</v>
      </c>
      <c r="W76" s="32">
        <f t="shared" si="848"/>
        <v>14.97180166391035</v>
      </c>
      <c r="X76" s="32">
        <f t="shared" si="848"/>
        <v>14.971924038509728</v>
      </c>
      <c r="Y76" s="32">
        <f t="shared" si="848"/>
        <v>14.97205326533695</v>
      </c>
      <c r="Z76" s="32">
        <f t="shared" si="848"/>
        <v>14.972189301143956</v>
      </c>
      <c r="AA76" s="32">
        <f t="shared" si="848"/>
        <v>14.972332100413292</v>
      </c>
      <c r="AB76" s="32">
        <f t="shared" si="848"/>
        <v>14.972481615355077</v>
      </c>
      <c r="AC76" s="32">
        <f t="shared" si="848"/>
        <v>14.972637795931441</v>
      </c>
      <c r="AD76" s="32">
        <f t="shared" si="848"/>
        <v>14.972800589884431</v>
      </c>
      <c r="AE76" s="32">
        <f t="shared" si="848"/>
        <v>14.972969942732519</v>
      </c>
      <c r="AF76" s="32">
        <f t="shared" si="848"/>
        <v>14.97314579779866</v>
      </c>
      <c r="AG76" s="32">
        <f t="shared" si="848"/>
        <v>14.973328096241739</v>
      </c>
      <c r="AH76" s="32">
        <f t="shared" ref="AH76:BK76" si="849">14.9924-0.0216*COS(AH53*AH31)</f>
        <v>14.973516777052673</v>
      </c>
      <c r="AI76" s="32">
        <f t="shared" si="849"/>
        <v>14.973711777085899</v>
      </c>
      <c r="AJ76" s="32">
        <f t="shared" si="849"/>
        <v>14.973913031094323</v>
      </c>
      <c r="AK76" s="32">
        <f t="shared" si="849"/>
        <v>14.974120471724959</v>
      </c>
      <c r="AL76" s="32">
        <f t="shared" si="849"/>
        <v>14.974334029553919</v>
      </c>
      <c r="AM76" s="32">
        <f t="shared" si="849"/>
        <v>14.974553633124579</v>
      </c>
      <c r="AN76" s="32">
        <f t="shared" si="849"/>
        <v>14.974779208942874</v>
      </c>
      <c r="AO76" s="32">
        <f t="shared" si="849"/>
        <v>14.975010681515574</v>
      </c>
      <c r="AP76" s="32">
        <f t="shared" si="849"/>
        <v>14.975247973391753</v>
      </c>
      <c r="AQ76" s="32">
        <f t="shared" si="849"/>
        <v>14.975491005157515</v>
      </c>
      <c r="AR76" s="32">
        <f t="shared" si="849"/>
        <v>14.975739695477699</v>
      </c>
      <c r="AS76" s="32">
        <f t="shared" si="849"/>
        <v>14.975993961140162</v>
      </c>
      <c r="AT76" s="32">
        <f t="shared" si="849"/>
        <v>14.976253717050422</v>
      </c>
      <c r="AU76" s="32">
        <f t="shared" si="849"/>
        <v>14.976518876276176</v>
      </c>
      <c r="AV76" s="32">
        <f t="shared" si="849"/>
        <v>14.976789350094728</v>
      </c>
      <c r="AW76" s="32">
        <f t="shared" si="849"/>
        <v>14.977065047987194</v>
      </c>
      <c r="AX76" s="32">
        <f t="shared" si="849"/>
        <v>14.977345877685945</v>
      </c>
      <c r="AY76" s="32">
        <f t="shared" si="849"/>
        <v>14.977631745224848</v>
      </c>
      <c r="AZ76" s="32">
        <f t="shared" si="849"/>
        <v>14.977922554933134</v>
      </c>
      <c r="BA76" s="32">
        <f t="shared" si="849"/>
        <v>14.9782182094857</v>
      </c>
      <c r="BB76" s="32">
        <f t="shared" si="849"/>
        <v>14.978518609955948</v>
      </c>
      <c r="BC76" s="32">
        <f t="shared" si="849"/>
        <v>14.978823655809338</v>
      </c>
      <c r="BD76" s="32">
        <f t="shared" si="849"/>
        <v>14.979133244956301</v>
      </c>
      <c r="BE76" s="32">
        <f t="shared" si="849"/>
        <v>14.979447273807676</v>
      </c>
      <c r="BF76" s="32">
        <f t="shared" si="849"/>
        <v>14.97976563726783</v>
      </c>
      <c r="BG76" s="32">
        <f t="shared" si="849"/>
        <v>14.980088228790182</v>
      </c>
      <c r="BH76" s="32">
        <f t="shared" si="849"/>
        <v>14.980414940434894</v>
      </c>
      <c r="BI76" s="32">
        <f t="shared" si="849"/>
        <v>14.980745662861755</v>
      </c>
      <c r="BJ76" s="32">
        <f t="shared" si="849"/>
        <v>14.981080285387923</v>
      </c>
      <c r="BK76" s="32">
        <f t="shared" si="849"/>
        <v>14.981418696047966</v>
      </c>
    </row>
    <row r="77" spans="2:63" x14ac:dyDescent="0.2">
      <c r="B77" s="29" t="s">
        <v>36</v>
      </c>
      <c r="C77" s="55">
        <f>C76*SIN(C75*$C$31)</f>
        <v>13.898623505056987</v>
      </c>
      <c r="D77" s="55">
        <f t="shared" ref="D77:G77" si="850">D76*SIN(D75*$C$31)</f>
        <v>13.997893830802663</v>
      </c>
      <c r="E77" s="55">
        <f t="shared" si="850"/>
        <v>14.092501881372181</v>
      </c>
      <c r="F77" s="55">
        <f t="shared" si="850"/>
        <v>14.182416135852163</v>
      </c>
      <c r="G77" s="55">
        <f t="shared" si="850"/>
        <v>14.267606636975273</v>
      </c>
      <c r="H77" s="55">
        <f t="shared" ref="H77" si="851">H76*SIN(H75*$C$31)</f>
        <v>14.348045008044718</v>
      </c>
      <c r="I77" s="55">
        <f t="shared" ref="I77" si="852">I76*SIN(I75*$C$31)</f>
        <v>14.423704467393744</v>
      </c>
      <c r="J77" s="55">
        <f t="shared" ref="J77" si="853">J76*SIN(J75*$C$31)</f>
        <v>14.494559826649148</v>
      </c>
      <c r="K77" s="55">
        <f t="shared" ref="K77" si="854">K76*SIN(K75*$C$31)</f>
        <v>14.560587505082317</v>
      </c>
      <c r="L77" s="55">
        <f t="shared" ref="L77" si="855">L76*SIN(L75*$C$31)</f>
        <v>14.621765541487415</v>
      </c>
      <c r="M77" s="55">
        <f t="shared" ref="M77" si="856">M76*SIN(M75*$C$31)</f>
        <v>14.678073592677741</v>
      </c>
      <c r="N77" s="55">
        <f t="shared" ref="N77" si="857">N76*SIN(N75*$C$31)</f>
        <v>14.729492945240649</v>
      </c>
      <c r="O77" s="55">
        <f t="shared" ref="O77" si="858">O76*SIN(O75*$C$31)</f>
        <v>14.77600652475169</v>
      </c>
      <c r="P77" s="55">
        <f t="shared" ref="P77" si="859">P76*SIN(P75*$C$31)</f>
        <v>14.817598894551709</v>
      </c>
      <c r="Q77" s="55">
        <f t="shared" ref="Q77" si="860">Q76*SIN(Q75*$C$31)</f>
        <v>14.8542562648451</v>
      </c>
      <c r="R77" s="55">
        <f t="shared" ref="R77" si="861">R76*SIN(R75*$C$31)</f>
        <v>14.885966499210578</v>
      </c>
      <c r="S77" s="55">
        <f t="shared" ref="S77" si="862">S76*SIN(S75*$C$31)</f>
        <v>14.912719113699413</v>
      </c>
      <c r="T77" s="55">
        <f t="shared" ref="T77" si="863">T76*SIN(T75*$C$31)</f>
        <v>14.934505283216279</v>
      </c>
      <c r="U77" s="55">
        <f t="shared" ref="U77" si="864">U76*SIN(U75*$C$31)</f>
        <v>14.951317845343342</v>
      </c>
      <c r="V77" s="55">
        <f t="shared" ref="V77" si="865">V76*SIN(V75*$C$31)</f>
        <v>14.963151299713516</v>
      </c>
      <c r="W77" s="55">
        <f t="shared" ref="W77" si="866">W76*SIN(W75*$C$31)</f>
        <v>14.970001811692061</v>
      </c>
      <c r="X77" s="55">
        <f t="shared" ref="X77" si="867">X76*SIN(X75*$C$31)</f>
        <v>14.971867213489134</v>
      </c>
      <c r="Y77" s="55">
        <f t="shared" ref="Y77" si="868">Y76*SIN(Y75*$C$31)</f>
        <v>14.968747003819397</v>
      </c>
      <c r="Z77" s="55">
        <f t="shared" ref="Z77" si="869">Z76*SIN(Z75*$C$31)</f>
        <v>14.960642348871154</v>
      </c>
      <c r="AA77" s="55">
        <f t="shared" ref="AA77" si="870">AA76*SIN(AA75*$C$31)</f>
        <v>14.947556080700648</v>
      </c>
      <c r="AB77" s="55">
        <f t="shared" ref="AB77" si="871">AB76*SIN(AB75*$C$31)</f>
        <v>14.92949269718693</v>
      </c>
      <c r="AC77" s="55">
        <f t="shared" ref="AC77" si="872">AC76*SIN(AC75*$C$31)</f>
        <v>14.90645836027903</v>
      </c>
      <c r="AD77" s="55">
        <f t="shared" ref="AD77" si="873">AD76*SIN(AD75*$C$31)</f>
        <v>14.878460891692599</v>
      </c>
      <c r="AE77" s="55">
        <f t="shared" ref="AE77" si="874">AE76*SIN(AE75*$C$31)</f>
        <v>14.845509773145247</v>
      </c>
      <c r="AF77" s="55">
        <f t="shared" ref="AF77" si="875">AF76*SIN(AF75*$C$31)</f>
        <v>14.807616141912487</v>
      </c>
      <c r="AG77" s="55">
        <f t="shared" ref="AG77" si="876">AG76*SIN(AG75*$C$31)</f>
        <v>14.76479278381945</v>
      </c>
      <c r="AH77" s="55">
        <f t="shared" ref="AH77" si="877">AH76*SIN(AH75*$C$31)</f>
        <v>14.71705413376794</v>
      </c>
      <c r="AI77" s="55">
        <f t="shared" ref="AI77" si="878">AI76*SIN(AI75*$C$31)</f>
        <v>14.664416268624406</v>
      </c>
      <c r="AJ77" s="55">
        <f t="shared" ref="AJ77" si="879">AJ76*SIN(AJ75*$C$31)</f>
        <v>14.606896897508603</v>
      </c>
      <c r="AK77" s="55">
        <f t="shared" ref="AK77" si="880">AK76*SIN(AK75*$C$31)</f>
        <v>14.544515362654176</v>
      </c>
      <c r="AL77" s="55">
        <f t="shared" ref="AL77" si="881">AL76*SIN(AL75*$C$31)</f>
        <v>14.477292629612217</v>
      </c>
      <c r="AM77" s="55">
        <f t="shared" ref="AM77" si="882">AM76*SIN(AM75*$C$31)</f>
        <v>14.405251274893489</v>
      </c>
      <c r="AN77" s="55">
        <f t="shared" ref="AN77" si="883">AN76*SIN(AN75*$C$31)</f>
        <v>14.328415487162367</v>
      </c>
      <c r="AO77" s="55">
        <f t="shared" ref="AO77" si="884">AO76*SIN(AO75*$C$31)</f>
        <v>14.246811054765921</v>
      </c>
      <c r="AP77" s="55">
        <f t="shared" ref="AP77" si="885">AP76*SIN(AP75*$C$31)</f>
        <v>14.160465350813507</v>
      </c>
      <c r="AQ77" s="55">
        <f t="shared" ref="AQ77" si="886">AQ76*SIN(AQ75*$C$31)</f>
        <v>14.069407334666517</v>
      </c>
      <c r="AR77" s="55">
        <f t="shared" ref="AR77" si="887">AR76*SIN(AR75*$C$31)</f>
        <v>13.973667536854734</v>
      </c>
      <c r="AS77" s="55">
        <f t="shared" ref="AS77" si="888">AS76*SIN(AS75*$C$31)</f>
        <v>13.873278041657024</v>
      </c>
      <c r="AT77" s="55">
        <f t="shared" ref="AT77" si="889">AT76*SIN(AT75*$C$31)</f>
        <v>13.768272488811462</v>
      </c>
      <c r="AU77" s="55">
        <f t="shared" ref="AU77" si="890">AU76*SIN(AU75*$C$31)</f>
        <v>13.658686056001534</v>
      </c>
      <c r="AV77" s="55">
        <f t="shared" ref="AV77" si="891">AV76*SIN(AV75*$C$31)</f>
        <v>13.54455543886503</v>
      </c>
      <c r="AW77" s="55">
        <f t="shared" ref="AW77" si="892">AW76*SIN(AW75*$C$31)</f>
        <v>13.425918853013766</v>
      </c>
      <c r="AX77" s="55">
        <f t="shared" ref="AX77" si="893">AX76*SIN(AX75*$C$31)</f>
        <v>13.302816014050299</v>
      </c>
      <c r="AY77" s="55">
        <f t="shared" ref="AY77" si="894">AY76*SIN(AY75*$C$31)</f>
        <v>13.175288115190153</v>
      </c>
      <c r="AZ77" s="55">
        <f t="shared" ref="AZ77" si="895">AZ76*SIN(AZ75*$C$31)</f>
        <v>13.043377829570087</v>
      </c>
      <c r="BA77" s="55">
        <f t="shared" ref="BA77" si="896">BA76*SIN(BA75*$C$31)</f>
        <v>12.907129287768278</v>
      </c>
      <c r="BB77" s="55">
        <f t="shared" ref="BB77" si="897">BB76*SIN(BB75*$C$31)</f>
        <v>12.76658805315966</v>
      </c>
      <c r="BC77" s="55">
        <f t="shared" ref="BC77" si="898">BC76*SIN(BC75*$C$31)</f>
        <v>12.621801124522195</v>
      </c>
      <c r="BD77" s="55">
        <f t="shared" ref="BD77" si="899">BD76*SIN(BD75*$C$31)</f>
        <v>12.472816911175469</v>
      </c>
      <c r="BE77" s="55">
        <f t="shared" ref="BE77" si="900">BE76*SIN(BE75*$C$31)</f>
        <v>12.319685206070961</v>
      </c>
      <c r="BF77" s="55">
        <f t="shared" ref="BF77" si="901">BF76*SIN(BF75*$C$31)</f>
        <v>12.162457188741584</v>
      </c>
      <c r="BG77" s="55">
        <f t="shared" ref="BG77" si="902">BG76*SIN(BG75*$C$31)</f>
        <v>12.001185398105882</v>
      </c>
      <c r="BH77" s="55">
        <f t="shared" ref="BH77" si="903">BH76*SIN(BH75*$C$31)</f>
        <v>11.8359237034713</v>
      </c>
      <c r="BI77" s="55">
        <f t="shared" ref="BI77" si="904">BI76*SIN(BI75*$C$31)</f>
        <v>11.666727307640517</v>
      </c>
      <c r="BJ77" s="55">
        <f t="shared" ref="BJ77" si="905">BJ76*SIN(BJ75*$C$31)</f>
        <v>11.493652717697534</v>
      </c>
      <c r="BK77" s="55">
        <f t="shared" ref="BK77" si="906">BK76*SIN(BK75*$C$31)</f>
        <v>11.316757713775271</v>
      </c>
    </row>
    <row r="78" spans="2:63" x14ac:dyDescent="0.2">
      <c r="B78" s="29" t="s">
        <v>37</v>
      </c>
      <c r="C78" s="55">
        <f>-C76*COS(C75*$C$31)*SIN(C51*$C$31)</f>
        <v>-0.28358542999435898</v>
      </c>
      <c r="D78" s="55">
        <f t="shared" ref="D78:G78" si="907">-D76*COS(D75*$C$31)*SIN(D51*$C$31)</f>
        <v>-0.27060058854321767</v>
      </c>
      <c r="E78" s="55">
        <f t="shared" si="907"/>
        <v>-0.25752556098287527</v>
      </c>
      <c r="F78" s="55">
        <f t="shared" si="907"/>
        <v>-0.24436470101832744</v>
      </c>
      <c r="G78" s="55">
        <f t="shared" si="907"/>
        <v>-0.23112239197766143</v>
      </c>
      <c r="H78" s="55">
        <f t="shared" ref="H78:AG78" si="908">-H76*COS(H75*$C$31)*SIN(H51*$C$31)</f>
        <v>-0.21780304446562224</v>
      </c>
      <c r="I78" s="55">
        <f t="shared" si="908"/>
        <v>-0.20441109397950449</v>
      </c>
      <c r="J78" s="55">
        <f t="shared" si="908"/>
        <v>-0.19095100119511094</v>
      </c>
      <c r="K78" s="55">
        <f t="shared" si="908"/>
        <v>-0.1774272495761168</v>
      </c>
      <c r="L78" s="55">
        <f t="shared" si="908"/>
        <v>-0.16384434294598701</v>
      </c>
      <c r="M78" s="55">
        <f t="shared" si="908"/>
        <v>-0.1502068057862197</v>
      </c>
      <c r="N78" s="55">
        <f t="shared" si="908"/>
        <v>-0.13651918080365474</v>
      </c>
      <c r="O78" s="55">
        <f t="shared" si="908"/>
        <v>-0.12278602647341098</v>
      </c>
      <c r="P78" s="55">
        <f t="shared" si="908"/>
        <v>-0.10901191734216603</v>
      </c>
      <c r="Q78" s="55">
        <f t="shared" si="908"/>
        <v>-9.5201441563917188E-2</v>
      </c>
      <c r="R78" s="55">
        <f t="shared" si="908"/>
        <v>-8.1359198427774865E-2</v>
      </c>
      <c r="S78" s="55">
        <f t="shared" si="908"/>
        <v>-6.7489798652648661E-2</v>
      </c>
      <c r="T78" s="55">
        <f t="shared" si="908"/>
        <v>-5.359786191065511E-2</v>
      </c>
      <c r="U78" s="55">
        <f t="shared" si="908"/>
        <v>-3.968801433518207E-2</v>
      </c>
      <c r="V78" s="55">
        <f t="shared" si="908"/>
        <v>-2.5764888821726905E-2</v>
      </c>
      <c r="W78" s="55">
        <f t="shared" si="908"/>
        <v>-1.1833122537513457E-2</v>
      </c>
      <c r="X78" s="55">
        <f t="shared" si="908"/>
        <v>2.1026455793568982E-3</v>
      </c>
      <c r="Y78" s="55">
        <f t="shared" si="908"/>
        <v>1.6037774519697089E-2</v>
      </c>
      <c r="Z78" s="55">
        <f t="shared" si="908"/>
        <v>2.9967623693468656E-2</v>
      </c>
      <c r="AA78" s="55">
        <f t="shared" si="908"/>
        <v>4.3887555434083715E-2</v>
      </c>
      <c r="AB78" s="55">
        <f t="shared" si="908"/>
        <v>5.7792934690911436E-2</v>
      </c>
      <c r="AC78" s="55">
        <f t="shared" si="908"/>
        <v>7.167913153097713E-2</v>
      </c>
      <c r="AD78" s="55">
        <f t="shared" si="908"/>
        <v>8.5541523618802864E-2</v>
      </c>
      <c r="AE78" s="55">
        <f t="shared" si="908"/>
        <v>9.9375495920063908E-2</v>
      </c>
      <c r="AF78" s="55">
        <f t="shared" si="908"/>
        <v>0.11317644318377654</v>
      </c>
      <c r="AG78" s="55">
        <f t="shared" si="908"/>
        <v>0.12693977241473647</v>
      </c>
      <c r="AH78" s="55">
        <f t="shared" ref="AH78:BK78" si="909">-AH76*COS(AH75*$C$31)*SIN(AH51*$C$31)</f>
        <v>0.14066090257424169</v>
      </c>
      <c r="AI78" s="55">
        <f t="shared" si="909"/>
        <v>0.15433526704053252</v>
      </c>
      <c r="AJ78" s="55">
        <f t="shared" si="909"/>
        <v>0.16795831606604425</v>
      </c>
      <c r="AK78" s="55">
        <f t="shared" si="909"/>
        <v>0.18152551646828391</v>
      </c>
      <c r="AL78" s="55">
        <f t="shared" si="909"/>
        <v>0.19503235407317204</v>
      </c>
      <c r="AM78" s="55">
        <f t="shared" si="909"/>
        <v>0.20847433613945704</v>
      </c>
      <c r="AN78" s="55">
        <f t="shared" si="909"/>
        <v>0.22184699104598207</v>
      </c>
      <c r="AO78" s="55">
        <f t="shared" si="909"/>
        <v>0.23514587071090542</v>
      </c>
      <c r="AP78" s="55">
        <f t="shared" si="909"/>
        <v>0.24836655296917656</v>
      </c>
      <c r="AQ78" s="55">
        <f t="shared" si="909"/>
        <v>0.26150464126519085</v>
      </c>
      <c r="AR78" s="55">
        <f t="shared" si="909"/>
        <v>0.27455576703433004</v>
      </c>
      <c r="AS78" s="55">
        <f t="shared" si="909"/>
        <v>0.28751559202717003</v>
      </c>
      <c r="AT78" s="55">
        <f t="shared" si="909"/>
        <v>0.30037980801685416</v>
      </c>
      <c r="AU78" s="55">
        <f t="shared" si="909"/>
        <v>0.31314413911824329</v>
      </c>
      <c r="AV78" s="55">
        <f t="shared" si="909"/>
        <v>0.32580434407000525</v>
      </c>
      <c r="AW78" s="55">
        <f t="shared" si="909"/>
        <v>0.33835621594334875</v>
      </c>
      <c r="AX78" s="55">
        <f t="shared" si="909"/>
        <v>0.35079558440642905</v>
      </c>
      <c r="AY78" s="55">
        <f t="shared" si="909"/>
        <v>0.36311831794142518</v>
      </c>
      <c r="AZ78" s="55">
        <f t="shared" si="909"/>
        <v>0.37532032355918382</v>
      </c>
      <c r="BA78" s="55">
        <f t="shared" si="909"/>
        <v>0.38739754901088969</v>
      </c>
      <c r="BB78" s="55">
        <f t="shared" si="909"/>
        <v>0.39934598492939111</v>
      </c>
      <c r="BC78" s="55">
        <f t="shared" si="909"/>
        <v>0.41116166454907754</v>
      </c>
      <c r="BD78" s="55">
        <f t="shared" si="909"/>
        <v>0.42284066585308649</v>
      </c>
      <c r="BE78" s="55">
        <f t="shared" si="909"/>
        <v>0.43437911364082826</v>
      </c>
      <c r="BF78" s="55">
        <f t="shared" si="909"/>
        <v>0.44577317924990073</v>
      </c>
      <c r="BG78" s="55">
        <f t="shared" si="909"/>
        <v>0.45701908263407204</v>
      </c>
      <c r="BH78" s="55">
        <f t="shared" si="909"/>
        <v>0.46811309434454668</v>
      </c>
      <c r="BI78" s="55">
        <f t="shared" si="909"/>
        <v>0.47905153526805111</v>
      </c>
      <c r="BJ78" s="55">
        <f t="shared" si="909"/>
        <v>0.48983077861293028</v>
      </c>
      <c r="BK78" s="55">
        <f t="shared" si="909"/>
        <v>0.50044725181514771</v>
      </c>
    </row>
    <row r="79" spans="2:63" ht="16" x14ac:dyDescent="0.2">
      <c r="C79" s="67" t="s">
        <v>34</v>
      </c>
      <c r="D79" s="67" t="s">
        <v>34</v>
      </c>
      <c r="E79" s="67" t="s">
        <v>34</v>
      </c>
      <c r="F79" s="67" t="s">
        <v>34</v>
      </c>
      <c r="G79" s="67" t="s">
        <v>34</v>
      </c>
      <c r="H79" s="67" t="s">
        <v>34</v>
      </c>
      <c r="I79" s="67" t="s">
        <v>34</v>
      </c>
      <c r="J79" s="67" t="s">
        <v>34</v>
      </c>
      <c r="K79" s="67" t="s">
        <v>34</v>
      </c>
      <c r="L79" s="67" t="s">
        <v>34</v>
      </c>
      <c r="M79" s="67" t="s">
        <v>34</v>
      </c>
      <c r="N79" s="67" t="s">
        <v>34</v>
      </c>
      <c r="O79" s="67" t="s">
        <v>34</v>
      </c>
      <c r="P79" s="67" t="s">
        <v>34</v>
      </c>
      <c r="Q79" s="67" t="s">
        <v>34</v>
      </c>
      <c r="R79" s="67" t="s">
        <v>34</v>
      </c>
      <c r="S79" s="67" t="s">
        <v>34</v>
      </c>
      <c r="T79" s="67" t="s">
        <v>34</v>
      </c>
      <c r="U79" s="67" t="s">
        <v>34</v>
      </c>
      <c r="V79" s="67" t="s">
        <v>34</v>
      </c>
      <c r="W79" s="67" t="s">
        <v>34</v>
      </c>
      <c r="X79" s="67" t="s">
        <v>34</v>
      </c>
      <c r="Y79" s="67" t="s">
        <v>34</v>
      </c>
      <c r="Z79" s="67" t="s">
        <v>34</v>
      </c>
      <c r="AA79" s="67" t="s">
        <v>34</v>
      </c>
      <c r="AB79" s="67" t="s">
        <v>34</v>
      </c>
      <c r="AC79" s="67" t="s">
        <v>34</v>
      </c>
      <c r="AD79" s="67" t="s">
        <v>34</v>
      </c>
      <c r="AE79" s="67" t="s">
        <v>34</v>
      </c>
      <c r="AF79" s="67" t="s">
        <v>34</v>
      </c>
      <c r="AG79" s="67" t="s">
        <v>34</v>
      </c>
      <c r="AH79" s="67" t="s">
        <v>34</v>
      </c>
      <c r="AI79" s="67" t="s">
        <v>34</v>
      </c>
      <c r="AJ79" s="67" t="s">
        <v>34</v>
      </c>
      <c r="AK79" s="67" t="s">
        <v>34</v>
      </c>
      <c r="AL79" s="67" t="s">
        <v>34</v>
      </c>
      <c r="AM79" s="67" t="s">
        <v>34</v>
      </c>
      <c r="AN79" s="67" t="s">
        <v>34</v>
      </c>
      <c r="AO79" s="67" t="s">
        <v>34</v>
      </c>
      <c r="AP79" s="67" t="s">
        <v>34</v>
      </c>
      <c r="AQ79" s="67" t="s">
        <v>34</v>
      </c>
      <c r="AR79" s="67" t="s">
        <v>34</v>
      </c>
      <c r="AS79" s="67" t="s">
        <v>34</v>
      </c>
      <c r="AT79" s="67" t="s">
        <v>34</v>
      </c>
      <c r="AU79" s="67" t="s">
        <v>34</v>
      </c>
      <c r="AV79" s="67" t="s">
        <v>34</v>
      </c>
      <c r="AW79" s="67" t="s">
        <v>34</v>
      </c>
      <c r="AX79" s="67" t="s">
        <v>34</v>
      </c>
      <c r="AY79" s="67" t="s">
        <v>34</v>
      </c>
      <c r="AZ79" s="67" t="s">
        <v>34</v>
      </c>
      <c r="BA79" s="67" t="s">
        <v>34</v>
      </c>
      <c r="BB79" s="67" t="s">
        <v>34</v>
      </c>
      <c r="BC79" s="67" t="s">
        <v>34</v>
      </c>
      <c r="BD79" s="67" t="s">
        <v>34</v>
      </c>
      <c r="BE79" s="67" t="s">
        <v>34</v>
      </c>
      <c r="BF79" s="67" t="s">
        <v>34</v>
      </c>
      <c r="BG79" s="67" t="s">
        <v>34</v>
      </c>
      <c r="BH79" s="67" t="s">
        <v>34</v>
      </c>
      <c r="BI79" s="67" t="s">
        <v>34</v>
      </c>
      <c r="BJ79" s="67" t="s">
        <v>34</v>
      </c>
      <c r="BK79" s="67" t="s">
        <v>34</v>
      </c>
    </row>
    <row r="80" spans="2:63" ht="16" x14ac:dyDescent="0.2">
      <c r="B80" s="29" t="s">
        <v>38</v>
      </c>
      <c r="C80" s="30">
        <f>4821/3122</f>
        <v>1.5442024343369636</v>
      </c>
      <c r="D80" s="30">
        <f t="shared" ref="D80:BK80" si="910">4821/3122</f>
        <v>1.5442024343369636</v>
      </c>
      <c r="E80" s="30">
        <f t="shared" si="910"/>
        <v>1.5442024343369636</v>
      </c>
      <c r="F80" s="30">
        <f t="shared" si="910"/>
        <v>1.5442024343369636</v>
      </c>
      <c r="G80" s="30">
        <f t="shared" si="910"/>
        <v>1.5442024343369636</v>
      </c>
      <c r="H80" s="30">
        <f t="shared" si="910"/>
        <v>1.5442024343369636</v>
      </c>
      <c r="I80" s="30">
        <f t="shared" si="910"/>
        <v>1.5442024343369636</v>
      </c>
      <c r="J80" s="30">
        <f t="shared" si="910"/>
        <v>1.5442024343369636</v>
      </c>
      <c r="K80" s="30">
        <f t="shared" si="910"/>
        <v>1.5442024343369636</v>
      </c>
      <c r="L80" s="30">
        <f t="shared" si="910"/>
        <v>1.5442024343369636</v>
      </c>
      <c r="M80" s="30">
        <f t="shared" si="910"/>
        <v>1.5442024343369636</v>
      </c>
      <c r="N80" s="30">
        <f t="shared" si="910"/>
        <v>1.5442024343369636</v>
      </c>
      <c r="O80" s="30">
        <f t="shared" si="910"/>
        <v>1.5442024343369636</v>
      </c>
      <c r="P80" s="30">
        <f t="shared" si="910"/>
        <v>1.5442024343369636</v>
      </c>
      <c r="Q80" s="30">
        <f t="shared" si="910"/>
        <v>1.5442024343369636</v>
      </c>
      <c r="R80" s="30">
        <f t="shared" si="910"/>
        <v>1.5442024343369636</v>
      </c>
      <c r="S80" s="30">
        <f t="shared" si="910"/>
        <v>1.5442024343369636</v>
      </c>
      <c r="T80" s="30">
        <f t="shared" si="910"/>
        <v>1.5442024343369636</v>
      </c>
      <c r="U80" s="30">
        <f t="shared" si="910"/>
        <v>1.5442024343369636</v>
      </c>
      <c r="V80" s="30">
        <f t="shared" si="910"/>
        <v>1.5442024343369636</v>
      </c>
      <c r="W80" s="30">
        <f t="shared" si="910"/>
        <v>1.5442024343369636</v>
      </c>
      <c r="X80" s="30">
        <f t="shared" si="910"/>
        <v>1.5442024343369636</v>
      </c>
      <c r="Y80" s="30">
        <f t="shared" si="910"/>
        <v>1.5442024343369636</v>
      </c>
      <c r="Z80" s="30">
        <f t="shared" si="910"/>
        <v>1.5442024343369636</v>
      </c>
      <c r="AA80" s="30">
        <f t="shared" si="910"/>
        <v>1.5442024343369636</v>
      </c>
      <c r="AB80" s="30">
        <f t="shared" si="910"/>
        <v>1.5442024343369636</v>
      </c>
      <c r="AC80" s="30">
        <f t="shared" si="910"/>
        <v>1.5442024343369636</v>
      </c>
      <c r="AD80" s="30">
        <f t="shared" si="910"/>
        <v>1.5442024343369636</v>
      </c>
      <c r="AE80" s="30">
        <f t="shared" si="910"/>
        <v>1.5442024343369636</v>
      </c>
      <c r="AF80" s="30">
        <f t="shared" si="910"/>
        <v>1.5442024343369636</v>
      </c>
      <c r="AG80" s="30">
        <f t="shared" si="910"/>
        <v>1.5442024343369636</v>
      </c>
      <c r="AH80" s="30">
        <f t="shared" si="910"/>
        <v>1.5442024343369636</v>
      </c>
      <c r="AI80" s="30">
        <f t="shared" si="910"/>
        <v>1.5442024343369636</v>
      </c>
      <c r="AJ80" s="30">
        <f t="shared" si="910"/>
        <v>1.5442024343369636</v>
      </c>
      <c r="AK80" s="30">
        <f t="shared" si="910"/>
        <v>1.5442024343369636</v>
      </c>
      <c r="AL80" s="30">
        <f t="shared" si="910"/>
        <v>1.5442024343369636</v>
      </c>
      <c r="AM80" s="30">
        <f t="shared" si="910"/>
        <v>1.5442024343369636</v>
      </c>
      <c r="AN80" s="30">
        <f t="shared" si="910"/>
        <v>1.5442024343369636</v>
      </c>
      <c r="AO80" s="30">
        <f t="shared" si="910"/>
        <v>1.5442024343369636</v>
      </c>
      <c r="AP80" s="30">
        <f t="shared" si="910"/>
        <v>1.5442024343369636</v>
      </c>
      <c r="AQ80" s="30">
        <f t="shared" si="910"/>
        <v>1.5442024343369636</v>
      </c>
      <c r="AR80" s="30">
        <f t="shared" si="910"/>
        <v>1.5442024343369636</v>
      </c>
      <c r="AS80" s="30">
        <f t="shared" si="910"/>
        <v>1.5442024343369636</v>
      </c>
      <c r="AT80" s="30">
        <f t="shared" si="910"/>
        <v>1.5442024343369636</v>
      </c>
      <c r="AU80" s="30">
        <f t="shared" si="910"/>
        <v>1.5442024343369636</v>
      </c>
      <c r="AV80" s="30">
        <f t="shared" si="910"/>
        <v>1.5442024343369636</v>
      </c>
      <c r="AW80" s="30">
        <f t="shared" si="910"/>
        <v>1.5442024343369636</v>
      </c>
      <c r="AX80" s="30">
        <f t="shared" si="910"/>
        <v>1.5442024343369636</v>
      </c>
      <c r="AY80" s="30">
        <f t="shared" si="910"/>
        <v>1.5442024343369636</v>
      </c>
      <c r="AZ80" s="30">
        <f t="shared" si="910"/>
        <v>1.5442024343369636</v>
      </c>
      <c r="BA80" s="30">
        <f t="shared" si="910"/>
        <v>1.5442024343369636</v>
      </c>
      <c r="BB80" s="30">
        <f t="shared" si="910"/>
        <v>1.5442024343369636</v>
      </c>
      <c r="BC80" s="30">
        <f t="shared" si="910"/>
        <v>1.5442024343369636</v>
      </c>
      <c r="BD80" s="30">
        <f t="shared" si="910"/>
        <v>1.5442024343369636</v>
      </c>
      <c r="BE80" s="30">
        <f t="shared" si="910"/>
        <v>1.5442024343369636</v>
      </c>
      <c r="BF80" s="30">
        <f t="shared" si="910"/>
        <v>1.5442024343369636</v>
      </c>
      <c r="BG80" s="30">
        <f t="shared" si="910"/>
        <v>1.5442024343369636</v>
      </c>
      <c r="BH80" s="30">
        <f t="shared" si="910"/>
        <v>1.5442024343369636</v>
      </c>
      <c r="BI80" s="30">
        <f t="shared" si="910"/>
        <v>1.5442024343369636</v>
      </c>
      <c r="BJ80" s="30">
        <f t="shared" si="910"/>
        <v>1.5442024343369636</v>
      </c>
      <c r="BK80" s="30">
        <f t="shared" si="910"/>
        <v>1.5442024343369636</v>
      </c>
    </row>
    <row r="81" spans="2:63" x14ac:dyDescent="0.2">
      <c r="B81" s="29" t="s">
        <v>15</v>
      </c>
      <c r="C81" s="32">
        <f>MOD(224.8151+21.4879801*C45+C44-C38,360)</f>
        <v>293.38452024458093</v>
      </c>
      <c r="D81" s="32">
        <f t="shared" ref="D81:G81" si="911">MOD(224.8151+21.4879801*D45+D44-D38,360)</f>
        <v>293.82904357596999</v>
      </c>
      <c r="E81" s="32">
        <f t="shared" si="911"/>
        <v>294.27356702313409</v>
      </c>
      <c r="F81" s="32">
        <f t="shared" si="911"/>
        <v>294.71809060615487</v>
      </c>
      <c r="G81" s="32">
        <f t="shared" si="911"/>
        <v>295.16261431528255</v>
      </c>
      <c r="H81" s="32">
        <f t="shared" ref="H81:AG81" si="912">MOD(224.8151+21.4879801*H45+H44-H38,360)</f>
        <v>295.60713814062183</v>
      </c>
      <c r="I81" s="32">
        <f t="shared" si="912"/>
        <v>296.05166210242896</v>
      </c>
      <c r="J81" s="32">
        <f t="shared" si="912"/>
        <v>296.49618619075045</v>
      </c>
      <c r="K81" s="32">
        <f t="shared" si="912"/>
        <v>296.94071039592382</v>
      </c>
      <c r="L81" s="32">
        <f t="shared" si="912"/>
        <v>297.3852347379725</v>
      </c>
      <c r="M81" s="32">
        <f t="shared" si="912"/>
        <v>297.8297592071176</v>
      </c>
      <c r="N81" s="32">
        <f t="shared" si="912"/>
        <v>298.27428379352205</v>
      </c>
      <c r="O81" s="32">
        <f t="shared" si="912"/>
        <v>298.71880851741298</v>
      </c>
      <c r="P81" s="32">
        <f t="shared" si="912"/>
        <v>299.1633333688078</v>
      </c>
      <c r="Q81" s="32">
        <f t="shared" si="912"/>
        <v>299.60785833807313</v>
      </c>
      <c r="R81" s="32">
        <f t="shared" si="912"/>
        <v>300.05238344523241</v>
      </c>
      <c r="S81" s="32">
        <f t="shared" si="912"/>
        <v>300.49690868053585</v>
      </c>
      <c r="T81" s="32">
        <f t="shared" si="912"/>
        <v>300.94143403417547</v>
      </c>
      <c r="U81" s="32">
        <f t="shared" si="912"/>
        <v>301.3859595261456</v>
      </c>
      <c r="V81" s="32">
        <f t="shared" si="912"/>
        <v>301.83048514687107</v>
      </c>
      <c r="W81" s="32">
        <f t="shared" si="912"/>
        <v>302.27501088639838</v>
      </c>
      <c r="X81" s="32">
        <f t="shared" si="912"/>
        <v>302.71953676480916</v>
      </c>
      <c r="Y81" s="32">
        <f t="shared" si="912"/>
        <v>303.16406277238275</v>
      </c>
      <c r="Z81" s="32">
        <f t="shared" si="912"/>
        <v>303.60858889928204</v>
      </c>
      <c r="AA81" s="32">
        <f t="shared" si="912"/>
        <v>304.05311516561778</v>
      </c>
      <c r="AB81" s="32">
        <f t="shared" si="912"/>
        <v>304.49764156164019</v>
      </c>
      <c r="AC81" s="32">
        <f t="shared" si="912"/>
        <v>304.94216807754128</v>
      </c>
      <c r="AD81" s="32">
        <f t="shared" si="912"/>
        <v>305.38669473331538</v>
      </c>
      <c r="AE81" s="32">
        <f t="shared" si="912"/>
        <v>305.83122151932912</v>
      </c>
      <c r="AF81" s="32">
        <f t="shared" si="912"/>
        <v>306.2757484256872</v>
      </c>
      <c r="AG81" s="32">
        <f t="shared" si="912"/>
        <v>306.72027547247126</v>
      </c>
      <c r="AH81" s="32">
        <f t="shared" ref="AH81:BK81" si="913">MOD(224.8151+21.4879801*AH45+AH44-AH38,360)</f>
        <v>307.16480264996062</v>
      </c>
      <c r="AI81" s="32">
        <f t="shared" si="913"/>
        <v>307.60932994834729</v>
      </c>
      <c r="AJ81" s="32">
        <f t="shared" si="913"/>
        <v>308.05385738765472</v>
      </c>
      <c r="AK81" s="32">
        <f t="shared" si="913"/>
        <v>308.4983849581331</v>
      </c>
      <c r="AL81" s="32">
        <f t="shared" si="913"/>
        <v>308.94291265009088</v>
      </c>
      <c r="AM81" s="32">
        <f t="shared" si="913"/>
        <v>309.38744048343506</v>
      </c>
      <c r="AN81" s="32">
        <f t="shared" si="913"/>
        <v>309.83196844853228</v>
      </c>
      <c r="AO81" s="32">
        <f t="shared" si="913"/>
        <v>310.27649653551634</v>
      </c>
      <c r="AP81" s="32">
        <f t="shared" si="913"/>
        <v>310.72102476446889</v>
      </c>
      <c r="AQ81" s="32">
        <f t="shared" si="913"/>
        <v>311.16555312564014</v>
      </c>
      <c r="AR81" s="32">
        <f t="shared" si="913"/>
        <v>311.61008160928031</v>
      </c>
      <c r="AS81" s="32">
        <f t="shared" si="913"/>
        <v>312.05461023532553</v>
      </c>
      <c r="AT81" s="32">
        <f t="shared" si="913"/>
        <v>312.49913899411331</v>
      </c>
      <c r="AU81" s="32">
        <f t="shared" si="913"/>
        <v>312.94366787583567</v>
      </c>
      <c r="AV81" s="32">
        <f t="shared" si="913"/>
        <v>313.38819690057426</v>
      </c>
      <c r="AW81" s="32">
        <f t="shared" si="913"/>
        <v>313.83272605852108</v>
      </c>
      <c r="AX81" s="32">
        <f t="shared" si="913"/>
        <v>314.27725533998455</v>
      </c>
      <c r="AY81" s="32">
        <f t="shared" si="913"/>
        <v>314.7217847648717</v>
      </c>
      <c r="AZ81" s="32">
        <f t="shared" si="913"/>
        <v>315.16631432349095</v>
      </c>
      <c r="BA81" s="32">
        <f t="shared" si="913"/>
        <v>315.61084400615073</v>
      </c>
      <c r="BB81" s="32">
        <f t="shared" si="913"/>
        <v>316.05537383275805</v>
      </c>
      <c r="BC81" s="32">
        <f t="shared" si="913"/>
        <v>316.49990379362134</v>
      </c>
      <c r="BD81" s="32">
        <f t="shared" si="913"/>
        <v>316.94443387896172</v>
      </c>
      <c r="BE81" s="32">
        <f t="shared" si="913"/>
        <v>317.38896410883171</v>
      </c>
      <c r="BF81" s="32">
        <f t="shared" si="913"/>
        <v>317.83349447348155</v>
      </c>
      <c r="BG81" s="32">
        <f t="shared" si="913"/>
        <v>318.27802496307413</v>
      </c>
      <c r="BH81" s="32">
        <f t="shared" si="913"/>
        <v>318.7225555977202</v>
      </c>
      <c r="BI81" s="32">
        <f t="shared" si="913"/>
        <v>319.16708636764088</v>
      </c>
      <c r="BJ81" s="32">
        <f t="shared" si="913"/>
        <v>319.61161726299906</v>
      </c>
      <c r="BK81" s="32">
        <f t="shared" si="913"/>
        <v>320.05614830396371</v>
      </c>
    </row>
    <row r="82" spans="2:63" x14ac:dyDescent="0.2">
      <c r="B82" s="29" t="s">
        <v>14</v>
      </c>
      <c r="C82" s="32">
        <f>0.841*SIN(C54*C31)</f>
        <v>0.20342888249169083</v>
      </c>
      <c r="D82" s="32">
        <f t="shared" ref="D82:G82" si="914">0.841*SIN(D54*D31)</f>
        <v>0.19702269954145091</v>
      </c>
      <c r="E82" s="32">
        <f t="shared" si="914"/>
        <v>0.19060439762110748</v>
      </c>
      <c r="F82" s="32">
        <f t="shared" si="914"/>
        <v>0.18417437123752217</v>
      </c>
      <c r="G82" s="32">
        <f t="shared" si="914"/>
        <v>0.17773301604639352</v>
      </c>
      <c r="H82" s="32">
        <f t="shared" ref="H82:AG82" si="915">0.841*SIN(H54*H31)</f>
        <v>0.17128072840256844</v>
      </c>
      <c r="I82" s="32">
        <f t="shared" si="915"/>
        <v>0.1648179048995097</v>
      </c>
      <c r="J82" s="32">
        <f t="shared" si="915"/>
        <v>0.15834494321244441</v>
      </c>
      <c r="K82" s="32">
        <f t="shared" si="915"/>
        <v>0.15186224164115858</v>
      </c>
      <c r="L82" s="32">
        <f t="shared" si="915"/>
        <v>0.14537019864866915</v>
      </c>
      <c r="M82" s="32">
        <f t="shared" si="915"/>
        <v>0.13886921370918662</v>
      </c>
      <c r="N82" s="32">
        <f t="shared" si="915"/>
        <v>0.13235968684526639</v>
      </c>
      <c r="O82" s="32">
        <f t="shared" si="915"/>
        <v>0.12584201817016563</v>
      </c>
      <c r="P82" s="32">
        <f t="shared" si="915"/>
        <v>0.11931660873468096</v>
      </c>
      <c r="Q82" s="32">
        <f t="shared" si="915"/>
        <v>0.11278386006437395</v>
      </c>
      <c r="R82" s="32">
        <f t="shared" si="915"/>
        <v>0.10624417369999209</v>
      </c>
      <c r="S82" s="32">
        <f t="shared" si="915"/>
        <v>9.969795204690475E-2</v>
      </c>
      <c r="T82" s="32">
        <f t="shared" si="915"/>
        <v>9.3145597912254227E-2</v>
      </c>
      <c r="U82" s="32">
        <f t="shared" si="915"/>
        <v>8.6587514041998631E-2</v>
      </c>
      <c r="V82" s="32">
        <f t="shared" si="915"/>
        <v>8.0024103972468522E-2</v>
      </c>
      <c r="W82" s="32">
        <f t="shared" si="915"/>
        <v>7.3455771569833406E-2</v>
      </c>
      <c r="X82" s="32">
        <f t="shared" si="915"/>
        <v>6.6882920562315096E-2</v>
      </c>
      <c r="Y82" s="32">
        <f t="shared" si="915"/>
        <v>6.0305955394237443E-2</v>
      </c>
      <c r="Z82" s="32">
        <f t="shared" si="915"/>
        <v>5.3725280766810969E-2</v>
      </c>
      <c r="AA82" s="32">
        <f t="shared" si="915"/>
        <v>4.7141301165320199E-2</v>
      </c>
      <c r="AB82" s="32">
        <f t="shared" si="915"/>
        <v>4.0554421722029589E-2</v>
      </c>
      <c r="AC82" s="32">
        <f t="shared" si="915"/>
        <v>3.3965047745749932E-2</v>
      </c>
      <c r="AD82" s="32">
        <f t="shared" si="915"/>
        <v>2.7373584257899583E-2</v>
      </c>
      <c r="AE82" s="32">
        <f t="shared" si="915"/>
        <v>2.0780436850153208E-2</v>
      </c>
      <c r="AF82" s="32">
        <f t="shared" si="915"/>
        <v>1.4186011218816611E-2</v>
      </c>
      <c r="AG82" s="32">
        <f t="shared" si="915"/>
        <v>7.5907126955293879E-3</v>
      </c>
      <c r="AH82" s="32">
        <f t="shared" ref="AH82:BK82" si="916">0.841*SIN(AH54*AH31)</f>
        <v>9.9494710684945001E-4</v>
      </c>
      <c r="AI82" s="32">
        <f t="shared" si="916"/>
        <v>-5.6008796888556318E-3</v>
      </c>
      <c r="AJ82" s="32">
        <f t="shared" si="916"/>
        <v>-1.2196362273680232E-2</v>
      </c>
      <c r="AK82" s="32">
        <f t="shared" si="916"/>
        <v>-1.8791094808701267E-2</v>
      </c>
      <c r="AL82" s="32">
        <f t="shared" si="916"/>
        <v>-2.5384671500298422E-2</v>
      </c>
      <c r="AM82" s="32">
        <f t="shared" si="916"/>
        <v>-3.1976687068725813E-2</v>
      </c>
      <c r="AN82" s="32">
        <f t="shared" si="916"/>
        <v>-3.8566735887358899E-2</v>
      </c>
      <c r="AO82" s="32">
        <f t="shared" si="916"/>
        <v>-4.5154412451104395E-2</v>
      </c>
      <c r="AP82" s="32">
        <f t="shared" si="916"/>
        <v>-5.1739311842729868E-2</v>
      </c>
      <c r="AQ82" s="32">
        <f t="shared" si="916"/>
        <v>-5.8321028873307028E-2</v>
      </c>
      <c r="AR82" s="32">
        <f t="shared" si="916"/>
        <v>-6.4899158550319386E-2</v>
      </c>
      <c r="AS82" s="32">
        <f t="shared" si="916"/>
        <v>-7.1473296542773249E-2</v>
      </c>
      <c r="AT82" s="32">
        <f t="shared" si="916"/>
        <v>-7.8043038325015093E-2</v>
      </c>
      <c r="AU82" s="32">
        <f t="shared" si="916"/>
        <v>-8.4607979639596098E-2</v>
      </c>
      <c r="AV82" s="32">
        <f t="shared" si="916"/>
        <v>-9.1167716967291673E-2</v>
      </c>
      <c r="AW82" s="32">
        <f t="shared" si="916"/>
        <v>-9.7721846667103915E-2</v>
      </c>
      <c r="AX82" s="32">
        <f t="shared" si="916"/>
        <v>-0.10426996544468993</v>
      </c>
      <c r="AY82" s="32">
        <f t="shared" si="916"/>
        <v>-0.11081167081214591</v>
      </c>
      <c r="AZ82" s="32">
        <f t="shared" si="916"/>
        <v>-0.1173465602387013</v>
      </c>
      <c r="BA82" s="32">
        <f t="shared" si="916"/>
        <v>-0.12387423161297509</v>
      </c>
      <c r="BB82" s="32">
        <f t="shared" si="916"/>
        <v>-0.13039428370543546</v>
      </c>
      <c r="BC82" s="32">
        <f t="shared" si="916"/>
        <v>-0.1369063153162503</v>
      </c>
      <c r="BD82" s="32">
        <f t="shared" si="916"/>
        <v>-0.14340992574086964</v>
      </c>
      <c r="BE82" s="32">
        <f t="shared" si="916"/>
        <v>-0.1499047152285472</v>
      </c>
      <c r="BF82" s="32">
        <f t="shared" si="916"/>
        <v>-0.15639028413375664</v>
      </c>
      <c r="BG82" s="32">
        <f t="shared" si="916"/>
        <v>-0.16286623338059319</v>
      </c>
      <c r="BH82" s="32">
        <f t="shared" si="916"/>
        <v>-0.16933216491755049</v>
      </c>
      <c r="BI82" s="32">
        <f t="shared" si="916"/>
        <v>-0.1757876808754773</v>
      </c>
      <c r="BJ82" s="32">
        <f t="shared" si="916"/>
        <v>-0.18223238402636022</v>
      </c>
      <c r="BK82" s="32">
        <f t="shared" si="916"/>
        <v>-0.18866587824037787</v>
      </c>
    </row>
    <row r="83" spans="2:63" x14ac:dyDescent="0.2">
      <c r="B83" s="29" t="s">
        <v>35</v>
      </c>
      <c r="C83" s="32">
        <f>C81+C82</f>
        <v>293.58794912707259</v>
      </c>
      <c r="D83" s="32">
        <f t="shared" ref="D83:G83" si="917">D81+D82</f>
        <v>294.02606627551143</v>
      </c>
      <c r="E83" s="32">
        <f t="shared" si="917"/>
        <v>294.46417142075518</v>
      </c>
      <c r="F83" s="32">
        <f t="shared" si="917"/>
        <v>294.90226497739241</v>
      </c>
      <c r="G83" s="32">
        <f t="shared" si="917"/>
        <v>295.34034733132893</v>
      </c>
      <c r="H83" s="32">
        <f t="shared" ref="H83" si="918">H81+H82</f>
        <v>295.77841886902439</v>
      </c>
      <c r="I83" s="32">
        <f t="shared" ref="I83" si="919">I81+I82</f>
        <v>296.21648000732847</v>
      </c>
      <c r="J83" s="32">
        <f t="shared" ref="J83" si="920">J81+J82</f>
        <v>296.65453113396291</v>
      </c>
      <c r="K83" s="32">
        <f t="shared" ref="K83" si="921">K81+K82</f>
        <v>297.09257263756496</v>
      </c>
      <c r="L83" s="32">
        <f t="shared" ref="L83" si="922">L81+L82</f>
        <v>297.53060493662116</v>
      </c>
      <c r="M83" s="32">
        <f t="shared" ref="M83" si="923">M81+M82</f>
        <v>297.9686284208268</v>
      </c>
      <c r="N83" s="32">
        <f t="shared" ref="N83" si="924">N81+N82</f>
        <v>298.40664348036734</v>
      </c>
      <c r="O83" s="32">
        <f t="shared" ref="O83" si="925">O81+O82</f>
        <v>298.84465053558313</v>
      </c>
      <c r="P83" s="32">
        <f t="shared" ref="P83" si="926">P81+P82</f>
        <v>299.28264997754246</v>
      </c>
      <c r="Q83" s="32">
        <f t="shared" ref="Q83" si="927">Q81+Q82</f>
        <v>299.72064219813751</v>
      </c>
      <c r="R83" s="32">
        <f t="shared" ref="R83" si="928">R81+R82</f>
        <v>300.15862761893243</v>
      </c>
      <c r="S83" s="32">
        <f t="shared" ref="S83" si="929">S81+S82</f>
        <v>300.59660663258273</v>
      </c>
      <c r="T83" s="32">
        <f t="shared" ref="T83" si="930">T81+T82</f>
        <v>301.03457963208774</v>
      </c>
      <c r="U83" s="32">
        <f t="shared" ref="U83" si="931">U81+U82</f>
        <v>301.47254704018758</v>
      </c>
      <c r="V83" s="32">
        <f t="shared" ref="V83" si="932">V81+V82</f>
        <v>301.91050925084352</v>
      </c>
      <c r="W83" s="32">
        <f t="shared" ref="W83" si="933">W81+W82</f>
        <v>302.34846665796823</v>
      </c>
      <c r="X83" s="32">
        <f t="shared" ref="X83" si="934">X81+X82</f>
        <v>302.78641968537147</v>
      </c>
      <c r="Y83" s="32">
        <f t="shared" ref="Y83" si="935">Y81+Y82</f>
        <v>303.22436872777701</v>
      </c>
      <c r="Z83" s="32">
        <f t="shared" ref="Z83" si="936">Z81+Z82</f>
        <v>303.66231418004884</v>
      </c>
      <c r="AA83" s="32">
        <f t="shared" ref="AA83" si="937">AA81+AA82</f>
        <v>304.10025646678309</v>
      </c>
      <c r="AB83" s="32">
        <f t="shared" ref="AB83" si="938">AB81+AB82</f>
        <v>304.53819598336224</v>
      </c>
      <c r="AC83" s="32">
        <f t="shared" ref="AC83" si="939">AC81+AC82</f>
        <v>304.97613312528705</v>
      </c>
      <c r="AD83" s="32">
        <f t="shared" ref="AD83" si="940">AD81+AD82</f>
        <v>305.41406831757325</v>
      </c>
      <c r="AE83" s="32">
        <f t="shared" ref="AE83" si="941">AE81+AE82</f>
        <v>305.85200195617927</v>
      </c>
      <c r="AF83" s="32">
        <f t="shared" ref="AF83" si="942">AF81+AF82</f>
        <v>306.28993443690604</v>
      </c>
      <c r="AG83" s="32">
        <f t="shared" ref="AG83" si="943">AG81+AG82</f>
        <v>306.72786618516676</v>
      </c>
      <c r="AH83" s="32">
        <f t="shared" ref="AH83" si="944">AH81+AH82</f>
        <v>307.16579759706747</v>
      </c>
      <c r="AI83" s="32">
        <f t="shared" ref="AI83" si="945">AI81+AI82</f>
        <v>307.60372906865842</v>
      </c>
      <c r="AJ83" s="32">
        <f t="shared" ref="AJ83" si="946">AJ81+AJ82</f>
        <v>308.04166102538102</v>
      </c>
      <c r="AK83" s="32">
        <f t="shared" ref="AK83" si="947">AK81+AK82</f>
        <v>308.4795938633244</v>
      </c>
      <c r="AL83" s="32">
        <f t="shared" ref="AL83" si="948">AL81+AL82</f>
        <v>308.91752797859056</v>
      </c>
      <c r="AM83" s="32">
        <f t="shared" ref="AM83" si="949">AM81+AM82</f>
        <v>309.35546379636634</v>
      </c>
      <c r="AN83" s="32">
        <f t="shared" ref="AN83" si="950">AN81+AN82</f>
        <v>309.79340171264494</v>
      </c>
      <c r="AO83" s="32">
        <f t="shared" ref="AO83" si="951">AO81+AO82</f>
        <v>310.23134212306525</v>
      </c>
      <c r="AP83" s="32">
        <f t="shared" ref="AP83" si="952">AP81+AP82</f>
        <v>310.66928545262618</v>
      </c>
      <c r="AQ83" s="32">
        <f t="shared" ref="AQ83" si="953">AQ81+AQ82</f>
        <v>311.10723209676684</v>
      </c>
      <c r="AR83" s="32">
        <f t="shared" ref="AR83" si="954">AR81+AR82</f>
        <v>311.54518245073001</v>
      </c>
      <c r="AS83" s="32">
        <f t="shared" ref="AS83" si="955">AS81+AS82</f>
        <v>311.98313693878276</v>
      </c>
      <c r="AT83" s="32">
        <f t="shared" ref="AT83" si="956">AT81+AT82</f>
        <v>312.4210959557883</v>
      </c>
      <c r="AU83" s="32">
        <f t="shared" ref="AU83" si="957">AU81+AU82</f>
        <v>312.85905989619607</v>
      </c>
      <c r="AV83" s="32">
        <f t="shared" ref="AV83" si="958">AV81+AV82</f>
        <v>313.29702918360698</v>
      </c>
      <c r="AW83" s="32">
        <f t="shared" ref="AW83" si="959">AW81+AW82</f>
        <v>313.73500421185395</v>
      </c>
      <c r="AX83" s="32">
        <f t="shared" ref="AX83" si="960">AX81+AX82</f>
        <v>314.17298537453985</v>
      </c>
      <c r="AY83" s="32">
        <f t="shared" ref="AY83" si="961">AY81+AY82</f>
        <v>314.61097309405955</v>
      </c>
      <c r="AZ83" s="32">
        <f t="shared" ref="AZ83" si="962">AZ81+AZ82</f>
        <v>315.04896776325222</v>
      </c>
      <c r="BA83" s="32">
        <f t="shared" ref="BA83" si="963">BA81+BA82</f>
        <v>315.48696977453773</v>
      </c>
      <c r="BB83" s="32">
        <f t="shared" ref="BB83" si="964">BB81+BB82</f>
        <v>315.92497954905264</v>
      </c>
      <c r="BC83" s="32">
        <f t="shared" ref="BC83" si="965">BC81+BC82</f>
        <v>316.36299747830509</v>
      </c>
      <c r="BD83" s="32">
        <f t="shared" ref="BD83" si="966">BD81+BD82</f>
        <v>316.80102395322086</v>
      </c>
      <c r="BE83" s="32">
        <f t="shared" ref="BE83" si="967">BE81+BE82</f>
        <v>317.23905939360316</v>
      </c>
      <c r="BF83" s="32">
        <f t="shared" ref="BF83" si="968">BF81+BF82</f>
        <v>317.6771041893478</v>
      </c>
      <c r="BG83" s="32">
        <f t="shared" ref="BG83" si="969">BG81+BG82</f>
        <v>318.11515872969352</v>
      </c>
      <c r="BH83" s="32">
        <f t="shared" ref="BH83" si="970">BH81+BH82</f>
        <v>318.55322343280267</v>
      </c>
      <c r="BI83" s="32">
        <f t="shared" ref="BI83" si="971">BI81+BI82</f>
        <v>318.99129868676539</v>
      </c>
      <c r="BJ83" s="32">
        <f t="shared" ref="BJ83" si="972">BJ81+BJ82</f>
        <v>319.42938487897271</v>
      </c>
      <c r="BK83" s="32">
        <f t="shared" ref="BK83" si="973">BK81+BK82</f>
        <v>319.86748242572332</v>
      </c>
    </row>
    <row r="84" spans="2:63" x14ac:dyDescent="0.2">
      <c r="B84" s="29" t="s">
        <v>6</v>
      </c>
      <c r="C84" s="32">
        <f>26.3699-0.1935*COS(C54*C31)</f>
        <v>26.557653796574368</v>
      </c>
      <c r="D84" s="32">
        <f t="shared" ref="D84:G84" si="974">26.3699-0.1935*COS(D54*D31)</f>
        <v>26.558015109001129</v>
      </c>
      <c r="E84" s="32">
        <f t="shared" si="974"/>
        <v>26.558364850377188</v>
      </c>
      <c r="F84" s="32">
        <f t="shared" si="974"/>
        <v>26.558702999204503</v>
      </c>
      <c r="G84" s="32">
        <f t="shared" si="974"/>
        <v>26.559029534674654</v>
      </c>
      <c r="H84" s="32">
        <f t="shared" ref="H84:AG84" si="975">26.3699-0.1935*COS(H54*H31)</f>
        <v>26.559344436694531</v>
      </c>
      <c r="I84" s="32">
        <f t="shared" si="975"/>
        <v>26.559647685907652</v>
      </c>
      <c r="J84" s="32">
        <f t="shared" si="975"/>
        <v>26.559939263652993</v>
      </c>
      <c r="K84" s="32">
        <f t="shared" si="975"/>
        <v>26.560219151988495</v>
      </c>
      <c r="L84" s="32">
        <f t="shared" si="975"/>
        <v>26.560487333709798</v>
      </c>
      <c r="M84" s="32">
        <f t="shared" si="975"/>
        <v>26.560743792313648</v>
      </c>
      <c r="N84" s="32">
        <f t="shared" si="975"/>
        <v>26.56098851201903</v>
      </c>
      <c r="O84" s="32">
        <f t="shared" si="975"/>
        <v>26.561221477783196</v>
      </c>
      <c r="P84" s="32">
        <f t="shared" si="975"/>
        <v>26.561442675269848</v>
      </c>
      <c r="Q84" s="32">
        <f t="shared" si="975"/>
        <v>26.561652090867671</v>
      </c>
      <c r="R84" s="32">
        <f t="shared" si="975"/>
        <v>26.561849711703918</v>
      </c>
      <c r="S84" s="32">
        <f t="shared" si="975"/>
        <v>26.562035525617169</v>
      </c>
      <c r="T84" s="32">
        <f t="shared" si="975"/>
        <v>26.562209521173337</v>
      </c>
      <c r="U84" s="32">
        <f t="shared" si="975"/>
        <v>26.562371687676787</v>
      </c>
      <c r="V84" s="32">
        <f t="shared" si="975"/>
        <v>26.562522015147739</v>
      </c>
      <c r="W84" s="32">
        <f t="shared" si="975"/>
        <v>26.562660494335649</v>
      </c>
      <c r="X84" s="32">
        <f t="shared" si="975"/>
        <v>26.562787116727936</v>
      </c>
      <c r="Y84" s="32">
        <f t="shared" si="975"/>
        <v>26.562901874531949</v>
      </c>
      <c r="Z84" s="32">
        <f t="shared" si="975"/>
        <v>26.563004760685846</v>
      </c>
      <c r="AA84" s="32">
        <f t="shared" si="975"/>
        <v>26.563095768864816</v>
      </c>
      <c r="AB84" s="32">
        <f t="shared" si="975"/>
        <v>26.563174893467611</v>
      </c>
      <c r="AC84" s="32">
        <f t="shared" si="975"/>
        <v>26.563242129625031</v>
      </c>
      <c r="AD84" s="32">
        <f t="shared" si="975"/>
        <v>26.563297473203516</v>
      </c>
      <c r="AE84" s="32">
        <f t="shared" si="975"/>
        <v>26.563340920796364</v>
      </c>
      <c r="AF84" s="32">
        <f t="shared" si="975"/>
        <v>26.563372469729678</v>
      </c>
      <c r="AG84" s="32">
        <f t="shared" si="975"/>
        <v>26.563392118063437</v>
      </c>
      <c r="AH84" s="32">
        <f t="shared" ref="AH84:BK84" si="976">26.3699-0.1935*COS(AH54*AH31)</f>
        <v>26.563399864587389</v>
      </c>
      <c r="AI84" s="32">
        <f t="shared" si="976"/>
        <v>26.563395708824416</v>
      </c>
      <c r="AJ84" s="32">
        <f t="shared" si="976"/>
        <v>26.56337965102912</v>
      </c>
      <c r="AK84" s="32">
        <f t="shared" si="976"/>
        <v>26.563351692188345</v>
      </c>
      <c r="AL84" s="32">
        <f t="shared" si="976"/>
        <v>26.563311834022041</v>
      </c>
      <c r="AM84" s="32">
        <f t="shared" si="976"/>
        <v>26.56326007897928</v>
      </c>
      <c r="AN84" s="32">
        <f t="shared" si="976"/>
        <v>26.563196430243465</v>
      </c>
      <c r="AO84" s="32">
        <f t="shared" si="976"/>
        <v>26.563120891730652</v>
      </c>
      <c r="AP84" s="32">
        <f t="shared" si="976"/>
        <v>26.563033468083038</v>
      </c>
      <c r="AQ84" s="32">
        <f t="shared" si="976"/>
        <v>26.562934164678826</v>
      </c>
      <c r="AR84" s="32">
        <f t="shared" si="976"/>
        <v>26.562822987628003</v>
      </c>
      <c r="AS84" s="32">
        <f t="shared" si="976"/>
        <v>26.562699943763334</v>
      </c>
      <c r="AT84" s="32">
        <f t="shared" si="976"/>
        <v>26.562565040654817</v>
      </c>
      <c r="AU84" s="32">
        <f t="shared" si="976"/>
        <v>26.562418286603037</v>
      </c>
      <c r="AV84" s="32">
        <f t="shared" si="976"/>
        <v>26.562259690627499</v>
      </c>
      <c r="AW84" s="32">
        <f t="shared" si="976"/>
        <v>26.562089262485859</v>
      </c>
      <c r="AX84" s="32">
        <f t="shared" si="976"/>
        <v>26.561907012664605</v>
      </c>
      <c r="AY84" s="32">
        <f t="shared" si="976"/>
        <v>26.561712952365092</v>
      </c>
      <c r="AZ84" s="32">
        <f t="shared" si="976"/>
        <v>26.561507093527183</v>
      </c>
      <c r="BA84" s="32">
        <f t="shared" si="976"/>
        <v>26.561289448817551</v>
      </c>
      <c r="BB84" s="32">
        <f t="shared" si="976"/>
        <v>26.561060031613078</v>
      </c>
      <c r="BC84" s="32">
        <f t="shared" si="976"/>
        <v>26.5608188560293</v>
      </c>
      <c r="BD84" s="32">
        <f t="shared" si="976"/>
        <v>26.560565936906013</v>
      </c>
      <c r="BE84" s="32">
        <f t="shared" si="976"/>
        <v>26.560301289788285</v>
      </c>
      <c r="BF84" s="32">
        <f t="shared" si="976"/>
        <v>26.560024930959461</v>
      </c>
      <c r="BG84" s="32">
        <f t="shared" si="976"/>
        <v>26.55973687742425</v>
      </c>
      <c r="BH84" s="32">
        <f t="shared" si="976"/>
        <v>26.55943714688733</v>
      </c>
      <c r="BI84" s="32">
        <f t="shared" si="976"/>
        <v>26.559125757790806</v>
      </c>
      <c r="BJ84" s="32">
        <f t="shared" si="976"/>
        <v>26.558802729294968</v>
      </c>
      <c r="BK84" s="32">
        <f t="shared" si="976"/>
        <v>26.558468081254212</v>
      </c>
    </row>
    <row r="85" spans="2:63" x14ac:dyDescent="0.2">
      <c r="B85" s="29" t="s">
        <v>36</v>
      </c>
      <c r="C85" s="55">
        <f>C84*SIN(C83*$C$31)</f>
        <v>-24.338679856134057</v>
      </c>
      <c r="D85" s="55">
        <f t="shared" ref="D85:G85" si="977">D84*SIN(D83*$C$31)</f>
        <v>-24.257037215515062</v>
      </c>
      <c r="E85" s="55">
        <f t="shared" si="977"/>
        <v>-24.173965788008992</v>
      </c>
      <c r="F85" s="55">
        <f t="shared" si="977"/>
        <v>-24.089470518281253</v>
      </c>
      <c r="G85" s="55">
        <f t="shared" si="977"/>
        <v>-24.003556438033264</v>
      </c>
      <c r="H85" s="55">
        <f t="shared" ref="H85" si="978">H84*SIN(H83*$C$31)</f>
        <v>-23.916228660309709</v>
      </c>
      <c r="I85" s="55">
        <f t="shared" ref="I85" si="979">I84*SIN(I83*$C$31)</f>
        <v>-23.827492373109937</v>
      </c>
      <c r="J85" s="55">
        <f t="shared" ref="J85" si="980">J84*SIN(J83*$C$31)</f>
        <v>-23.737352850952028</v>
      </c>
      <c r="K85" s="55">
        <f t="shared" ref="K85" si="981">K84*SIN(K83*$C$31)</f>
        <v>-23.645815448717997</v>
      </c>
      <c r="L85" s="55">
        <f t="shared" ref="L85" si="982">L84*SIN(L83*$C$31)</f>
        <v>-23.552885595154258</v>
      </c>
      <c r="M85" s="55">
        <f t="shared" ref="M85" si="983">M84*SIN(M83*$C$31)</f>
        <v>-23.458568804813364</v>
      </c>
      <c r="N85" s="55">
        <f t="shared" ref="N85" si="984">N84*SIN(N83*$C$31)</f>
        <v>-23.362870671758522</v>
      </c>
      <c r="O85" s="55">
        <f t="shared" ref="O85" si="985">O84*SIN(O83*$C$31)</f>
        <v>-23.265796862620697</v>
      </c>
      <c r="P85" s="55">
        <f t="shared" ref="P85" si="986">P84*SIN(P83*$C$31)</f>
        <v>-23.167353129259105</v>
      </c>
      <c r="Q85" s="55">
        <f t="shared" ref="Q85" si="987">Q84*SIN(Q83*$C$31)</f>
        <v>-23.067545301992993</v>
      </c>
      <c r="R85" s="55">
        <f t="shared" ref="R85" si="988">R84*SIN(R83*$C$31)</f>
        <v>-22.966379282554236</v>
      </c>
      <c r="S85" s="55">
        <f t="shared" ref="S85" si="989">S84*SIN(S83*$C$31)</f>
        <v>-22.863861057101172</v>
      </c>
      <c r="T85" s="55">
        <f t="shared" ref="T85" si="990">T84*SIN(T83*$C$31)</f>
        <v>-22.759996689349386</v>
      </c>
      <c r="U85" s="55">
        <f t="shared" ref="U85" si="991">U84*SIN(U83*$C$31)</f>
        <v>-22.654792313120613</v>
      </c>
      <c r="V85" s="55">
        <f t="shared" ref="V85" si="992">V84*SIN(V83*$C$31)</f>
        <v>-22.548254145871425</v>
      </c>
      <c r="W85" s="55">
        <f t="shared" ref="W85" si="993">W84*SIN(W83*$C$31)</f>
        <v>-22.440388481665828</v>
      </c>
      <c r="X85" s="55">
        <f t="shared" ref="X85" si="994">X84*SIN(X83*$C$31)</f>
        <v>-22.331201683313225</v>
      </c>
      <c r="Y85" s="55">
        <f t="shared" ref="Y85" si="995">Y84*SIN(Y83*$C$31)</f>
        <v>-22.22070019653524</v>
      </c>
      <c r="Z85" s="55">
        <f t="shared" ref="Z85" si="996">Z84*SIN(Z83*$C$31)</f>
        <v>-22.10889054253844</v>
      </c>
      <c r="AA85" s="55">
        <f t="shared" ref="AA85" si="997">AA84*SIN(AA83*$C$31)</f>
        <v>-21.99577930996135</v>
      </c>
      <c r="AB85" s="55">
        <f t="shared" ref="AB85" si="998">AB84*SIN(AB83*$C$31)</f>
        <v>-21.881373169553218</v>
      </c>
      <c r="AC85" s="55">
        <f t="shared" ref="AC85" si="999">AC84*SIN(AC83*$C$31)</f>
        <v>-21.765678866443146</v>
      </c>
      <c r="AD85" s="55">
        <f t="shared" ref="AD85" si="1000">AD84*SIN(AD83*$C$31)</f>
        <v>-21.648703211867016</v>
      </c>
      <c r="AE85" s="55">
        <f t="shared" ref="AE85" si="1001">AE84*SIN(AE83*$C$31)</f>
        <v>-21.530453098259205</v>
      </c>
      <c r="AF85" s="55">
        <f t="shared" ref="AF85" si="1002">AF84*SIN(AF83*$C$31)</f>
        <v>-21.410935491363617</v>
      </c>
      <c r="AG85" s="55">
        <f t="shared" ref="AG85" si="1003">AG84*SIN(AG83*$C$31)</f>
        <v>-21.290157421594586</v>
      </c>
      <c r="AH85" s="55">
        <f t="shared" ref="AH85" si="1004">AH84*SIN(AH83*$C$31)</f>
        <v>-21.168125999724126</v>
      </c>
      <c r="AI85" s="55">
        <f t="shared" ref="AI85" si="1005">AI84*SIN(AI83*$C$31)</f>
        <v>-21.044848408630571</v>
      </c>
      <c r="AJ85" s="55">
        <f t="shared" ref="AJ85" si="1006">AJ84*SIN(AJ83*$C$31)</f>
        <v>-20.920331894485074</v>
      </c>
      <c r="AK85" s="55">
        <f t="shared" ref="AK85" si="1007">AK84*SIN(AK83*$C$31)</f>
        <v>-20.794583782885411</v>
      </c>
      <c r="AL85" s="55">
        <f t="shared" ref="AL85" si="1008">AL84*SIN(AL83*$C$31)</f>
        <v>-20.667611470306994</v>
      </c>
      <c r="AM85" s="55">
        <f t="shared" ref="AM85" si="1009">AM84*SIN(AM83*$C$31)</f>
        <v>-20.539422415140876</v>
      </c>
      <c r="AN85" s="55">
        <f t="shared" ref="AN85" si="1010">AN84*SIN(AN83*$C$31)</f>
        <v>-20.410024154177769</v>
      </c>
      <c r="AO85" s="55">
        <f t="shared" ref="AO85" si="1011">AO84*SIN(AO83*$C$31)</f>
        <v>-20.279424293952854</v>
      </c>
      <c r="AP85" s="55">
        <f t="shared" ref="AP85" si="1012">AP84*SIN(AP83*$C$31)</f>
        <v>-20.147630501344747</v>
      </c>
      <c r="AQ85" s="55">
        <f t="shared" ref="AQ85" si="1013">AQ84*SIN(AQ83*$C$31)</f>
        <v>-20.014650520722466</v>
      </c>
      <c r="AR85" s="55">
        <f t="shared" ref="AR85" si="1014">AR84*SIN(AR83*$C$31)</f>
        <v>-19.880492164881428</v>
      </c>
      <c r="AS85" s="55">
        <f t="shared" ref="AS85" si="1015">AS84*SIN(AS83*$C$31)</f>
        <v>-19.745163305543283</v>
      </c>
      <c r="AT85" s="55">
        <f t="shared" ref="AT85" si="1016">AT84*SIN(AT83*$C$31)</f>
        <v>-19.608671890820478</v>
      </c>
      <c r="AU85" s="55">
        <f t="shared" ref="AU85" si="1017">AU84*SIN(AU83*$C$31)</f>
        <v>-19.471025936016126</v>
      </c>
      <c r="AV85" s="55">
        <f t="shared" ref="AV85" si="1018">AV84*SIN(AV83*$C$31)</f>
        <v>-19.332233513775765</v>
      </c>
      <c r="AW85" s="55">
        <f t="shared" ref="AW85" si="1019">AW84*SIN(AW83*$C$31)</f>
        <v>-19.192302772161586</v>
      </c>
      <c r="AX85" s="55">
        <f t="shared" ref="AX85" si="1020">AX84*SIN(AX83*$C$31)</f>
        <v>-19.05124192503563</v>
      </c>
      <c r="AY85" s="55">
        <f t="shared" ref="AY85" si="1021">AY84*SIN(AY83*$C$31)</f>
        <v>-18.909059242147602</v>
      </c>
      <c r="AZ85" s="55">
        <f t="shared" ref="AZ85" si="1022">AZ84*SIN(AZ83*$C$31)</f>
        <v>-18.765763067473621</v>
      </c>
      <c r="BA85" s="55">
        <f t="shared" ref="BA85" si="1023">BA84*SIN(BA83*$C$31)</f>
        <v>-18.621361809486157</v>
      </c>
      <c r="BB85" s="55">
        <f t="shared" ref="BB85" si="1024">BB84*SIN(BB83*$C$31)</f>
        <v>-18.475863930977102</v>
      </c>
      <c r="BC85" s="55">
        <f t="shared" ref="BC85" si="1025">BC84*SIN(BC83*$C$31)</f>
        <v>-18.329277967829899</v>
      </c>
      <c r="BD85" s="55">
        <f t="shared" ref="BD85" si="1026">BD84*SIN(BD83*$C$31)</f>
        <v>-18.181612519085803</v>
      </c>
      <c r="BE85" s="55">
        <f t="shared" ref="BE85" si="1027">BE84*SIN(BE83*$C$31)</f>
        <v>-18.03287623643406</v>
      </c>
      <c r="BF85" s="55">
        <f t="shared" ref="BF85" si="1028">BF84*SIN(BF83*$C$31)</f>
        <v>-17.883077843555874</v>
      </c>
      <c r="BG85" s="55">
        <f t="shared" ref="BG85" si="1029">BG84*SIN(BG83*$C$31)</f>
        <v>-17.732226125894471</v>
      </c>
      <c r="BH85" s="55">
        <f t="shared" ref="BH85" si="1030">BH84*SIN(BH83*$C$31)</f>
        <v>-17.580329919882502</v>
      </c>
      <c r="BI85" s="55">
        <f t="shared" ref="BI85" si="1031">BI84*SIN(BI83*$C$31)</f>
        <v>-17.427398132775238</v>
      </c>
      <c r="BJ85" s="55">
        <f t="shared" ref="BJ85" si="1032">BJ84*SIN(BJ83*$C$31)</f>
        <v>-17.273439732154031</v>
      </c>
      <c r="BK85" s="55">
        <f t="shared" ref="BK85" si="1033">BK84*SIN(BK83*$C$31)</f>
        <v>-17.118463734928252</v>
      </c>
    </row>
    <row r="86" spans="2:63" x14ac:dyDescent="0.2">
      <c r="B86" s="29" t="s">
        <v>37</v>
      </c>
      <c r="C86" s="55">
        <f>-C84*COS(C83*$C$31)*SIN(C$51*$C$31)</f>
        <v>-0.5416800804826879</v>
      </c>
      <c r="D86" s="55">
        <f t="shared" ref="D86:AG86" si="1034">-D84*COS(D83*$C$31)*SIN(D$51*$C$31)</f>
        <v>-0.55115893326005216</v>
      </c>
      <c r="E86" s="55">
        <f t="shared" si="1034"/>
        <v>-0.56060535463631511</v>
      </c>
      <c r="F86" s="55">
        <f t="shared" si="1034"/>
        <v>-0.57001879004841904</v>
      </c>
      <c r="G86" s="55">
        <f t="shared" si="1034"/>
        <v>-0.57939868623873325</v>
      </c>
      <c r="H86" s="55">
        <f t="shared" si="1034"/>
        <v>-0.58874449191930733</v>
      </c>
      <c r="I86" s="55">
        <f t="shared" si="1034"/>
        <v>-0.5980556584353931</v>
      </c>
      <c r="J86" s="55">
        <f t="shared" si="1034"/>
        <v>-0.60733163852593997</v>
      </c>
      <c r="K86" s="55">
        <f t="shared" si="1034"/>
        <v>-0.61657188699815368</v>
      </c>
      <c r="L86" s="55">
        <f t="shared" si="1034"/>
        <v>-0.62577586136428487</v>
      </c>
      <c r="M86" s="55">
        <f t="shared" si="1034"/>
        <v>-0.63494302063455188</v>
      </c>
      <c r="N86" s="55">
        <f t="shared" si="1034"/>
        <v>-0.64407282596832127</v>
      </c>
      <c r="O86" s="55">
        <f t="shared" si="1034"/>
        <v>-0.65316474131840552</v>
      </c>
      <c r="P86" s="55">
        <f t="shared" si="1034"/>
        <v>-0.66221823222198695</v>
      </c>
      <c r="Q86" s="55">
        <f t="shared" si="1034"/>
        <v>-0.67123276646116092</v>
      </c>
      <c r="R86" s="55">
        <f t="shared" si="1034"/>
        <v>-0.68020781468207958</v>
      </c>
      <c r="S86" s="55">
        <f t="shared" si="1034"/>
        <v>-0.68914284921850133</v>
      </c>
      <c r="T86" s="55">
        <f t="shared" si="1034"/>
        <v>-0.69803734472696655</v>
      </c>
      <c r="U86" s="55">
        <f t="shared" si="1034"/>
        <v>-0.70689077880879536</v>
      </c>
      <c r="V86" s="55">
        <f t="shared" si="1034"/>
        <v>-0.71570263085042185</v>
      </c>
      <c r="W86" s="55">
        <f t="shared" si="1034"/>
        <v>-0.72447238263987146</v>
      </c>
      <c r="X86" s="55">
        <f t="shared" si="1034"/>
        <v>-0.73319951899091684</v>
      </c>
      <c r="Y86" s="55">
        <f t="shared" si="1034"/>
        <v>-0.74188352659040091</v>
      </c>
      <c r="Z86" s="55">
        <f t="shared" si="1034"/>
        <v>-0.75052389461620916</v>
      </c>
      <c r="AA86" s="55">
        <f t="shared" si="1034"/>
        <v>-0.75912011534500268</v>
      </c>
      <c r="AB86" s="55">
        <f t="shared" si="1034"/>
        <v>-0.76767168301733624</v>
      </c>
      <c r="AC86" s="55">
        <f t="shared" si="1034"/>
        <v>-0.776178094448846</v>
      </c>
      <c r="AD86" s="55">
        <f t="shared" si="1034"/>
        <v>-0.78463884962462871</v>
      </c>
      <c r="AE86" s="55">
        <f t="shared" si="1034"/>
        <v>-0.79305345058919796</v>
      </c>
      <c r="AF86" s="55">
        <f t="shared" si="1034"/>
        <v>-0.80142140204012391</v>
      </c>
      <c r="AG86" s="55">
        <f t="shared" si="1034"/>
        <v>-0.80974221191974805</v>
      </c>
      <c r="AH86" s="55">
        <f t="shared" ref="AH86:BK86" si="1035">-AH84*COS(AH83*$C$31)*SIN(AH$51*$C$31)</f>
        <v>-0.81801539031662296</v>
      </c>
      <c r="AI86" s="55">
        <f t="shared" si="1035"/>
        <v>-0.82624045005644198</v>
      </c>
      <c r="AJ86" s="55">
        <f t="shared" si="1035"/>
        <v>-0.83441690727739637</v>
      </c>
      <c r="AK86" s="55">
        <f t="shared" si="1035"/>
        <v>-0.84254428035374951</v>
      </c>
      <c r="AL86" s="55">
        <f t="shared" si="1035"/>
        <v>-0.85062209047905513</v>
      </c>
      <c r="AM86" s="55">
        <f t="shared" si="1035"/>
        <v>-0.858649862224107</v>
      </c>
      <c r="AN86" s="55">
        <f t="shared" si="1035"/>
        <v>-0.86662712248843399</v>
      </c>
      <c r="AO86" s="55">
        <f t="shared" si="1035"/>
        <v>-0.87455340106374746</v>
      </c>
      <c r="AP86" s="55">
        <f t="shared" si="1035"/>
        <v>-0.88242823119293889</v>
      </c>
      <c r="AQ86" s="55">
        <f t="shared" si="1035"/>
        <v>-0.89025114852971021</v>
      </c>
      <c r="AR86" s="55">
        <f t="shared" si="1035"/>
        <v>-0.89802169170118706</v>
      </c>
      <c r="AS86" s="55">
        <f t="shared" si="1035"/>
        <v>-0.90573940284695964</v>
      </c>
      <c r="AT86" s="55">
        <f t="shared" si="1035"/>
        <v>-0.91340382660799335</v>
      </c>
      <c r="AU86" s="55">
        <f t="shared" si="1035"/>
        <v>-0.92101451067187812</v>
      </c>
      <c r="AV86" s="55">
        <f t="shared" si="1035"/>
        <v>-0.92857100630662848</v>
      </c>
      <c r="AW86" s="55">
        <f t="shared" si="1035"/>
        <v>-0.93607286736199002</v>
      </c>
      <c r="AX86" s="55">
        <f t="shared" si="1035"/>
        <v>-0.94351965081326006</v>
      </c>
      <c r="AY86" s="55">
        <f t="shared" si="1035"/>
        <v>-0.95091091727411015</v>
      </c>
      <c r="AZ86" s="55">
        <f t="shared" si="1035"/>
        <v>-0.95824623002926212</v>
      </c>
      <c r="BA86" s="55">
        <f t="shared" si="1035"/>
        <v>-0.96552515556008323</v>
      </c>
      <c r="BB86" s="55">
        <f t="shared" si="1035"/>
        <v>-0.97274726404760536</v>
      </c>
      <c r="BC86" s="55">
        <f t="shared" si="1035"/>
        <v>-0.97991212842720898</v>
      </c>
      <c r="BD86" s="55">
        <f t="shared" si="1035"/>
        <v>-0.98701932490122157</v>
      </c>
      <c r="BE86" s="55">
        <f t="shared" si="1035"/>
        <v>-0.99406843343514872</v>
      </c>
      <c r="BF86" s="55">
        <f t="shared" si="1035"/>
        <v>-1.0010590368276751</v>
      </c>
      <c r="BG86" s="55">
        <f t="shared" si="1035"/>
        <v>-1.0079907212148418</v>
      </c>
      <c r="BH86" s="55">
        <f t="shared" si="1035"/>
        <v>-1.0148630765557631</v>
      </c>
      <c r="BI86" s="55">
        <f t="shared" si="1035"/>
        <v>-1.0216756957223825</v>
      </c>
      <c r="BJ86" s="55">
        <f t="shared" si="1035"/>
        <v>-1.0284281749935211</v>
      </c>
      <c r="BK86" s="55">
        <f t="shared" si="1035"/>
        <v>-1.0351201145282054</v>
      </c>
    </row>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spans="3:3" ht="15" customHeight="1" x14ac:dyDescent="0.2"/>
    <row r="242" spans="3:3" ht="15" customHeight="1" x14ac:dyDescent="0.2">
      <c r="C242" s="3"/>
    </row>
    <row r="280" spans="3:7" x14ac:dyDescent="0.2">
      <c r="C280" s="1"/>
    </row>
    <row r="282" spans="3:7" ht="16" x14ac:dyDescent="0.2">
      <c r="F282" s="4"/>
    </row>
    <row r="283" spans="3:7" ht="16" x14ac:dyDescent="0.2">
      <c r="D283" s="4"/>
    </row>
    <row r="284" spans="3:7" ht="16" x14ac:dyDescent="0.2">
      <c r="C284" s="4"/>
      <c r="G284" s="4"/>
    </row>
    <row r="290" spans="3:3" x14ac:dyDescent="0.2">
      <c r="C290" s="2"/>
    </row>
    <row r="316" spans="3:6" x14ac:dyDescent="0.2">
      <c r="D316" s="1"/>
      <c r="F316" s="1"/>
    </row>
    <row r="320" spans="3:6" x14ac:dyDescent="0.2">
      <c r="C320" s="1"/>
    </row>
    <row r="321" spans="7:7" x14ac:dyDescent="0.2">
      <c r="G321" s="1"/>
    </row>
  </sheetData>
  <sheetProtection sheet="1" objects="1" scenarios="1"/>
  <mergeCells count="2">
    <mergeCell ref="F12:N12"/>
    <mergeCell ref="E5:E6"/>
  </mergeCell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5449C-4A38-5B43-AEEC-B6579C8E7CEE}">
  <dimension ref="B1:BK355"/>
  <sheetViews>
    <sheetView showGridLines="0" zoomScaleNormal="100" zoomScalePageLayoutView="85" workbookViewId="0">
      <selection activeCell="D2" sqref="D2"/>
    </sheetView>
  </sheetViews>
  <sheetFormatPr baseColWidth="10" defaultColWidth="8.83203125" defaultRowHeight="15" x14ac:dyDescent="0.2"/>
  <cols>
    <col min="1" max="1" width="14.6640625" customWidth="1"/>
    <col min="2" max="32" width="13.33203125" customWidth="1"/>
    <col min="33" max="33" width="15.83203125" customWidth="1"/>
    <col min="34" max="63" width="13.33203125" customWidth="1"/>
  </cols>
  <sheetData>
    <row r="1" spans="2:25" ht="16" customHeight="1" x14ac:dyDescent="0.2">
      <c r="D1" s="15"/>
      <c r="L1" s="5"/>
      <c r="T1" s="5"/>
    </row>
    <row r="2" spans="2:25" ht="16" customHeight="1" x14ac:dyDescent="0.2">
      <c r="B2" s="37"/>
      <c r="C2" s="66" t="s">
        <v>7</v>
      </c>
      <c r="D2" s="16"/>
      <c r="T2" s="5"/>
    </row>
    <row r="3" spans="2:25" ht="16" customHeight="1" x14ac:dyDescent="0.2">
      <c r="B3" s="54" t="s">
        <v>56</v>
      </c>
      <c r="C3" s="60" t="s">
        <v>62</v>
      </c>
      <c r="D3" s="17"/>
      <c r="E3" s="74" t="s">
        <v>54</v>
      </c>
      <c r="F3" s="71">
        <v>0.5</v>
      </c>
      <c r="T3" s="5"/>
    </row>
    <row r="4" spans="2:25" ht="16" customHeight="1" x14ac:dyDescent="0.2">
      <c r="B4" s="54" t="s">
        <v>43</v>
      </c>
      <c r="C4" s="61">
        <v>0.5</v>
      </c>
      <c r="D4" s="16"/>
      <c r="E4" s="73" t="s">
        <v>53</v>
      </c>
      <c r="F4" s="72">
        <v>61</v>
      </c>
      <c r="T4" s="5"/>
    </row>
    <row r="5" spans="2:25" ht="16" customHeight="1" x14ac:dyDescent="0.2">
      <c r="B5" s="52" t="s">
        <v>0</v>
      </c>
      <c r="C5" s="62">
        <f>YEAR(C3)</f>
        <v>2024</v>
      </c>
      <c r="D5" s="18"/>
      <c r="E5" s="89" t="s">
        <v>57</v>
      </c>
      <c r="F5" s="77">
        <f>F3*F4</f>
        <v>30.5</v>
      </c>
      <c r="G5" s="5" t="s">
        <v>58</v>
      </c>
      <c r="H5" s="5"/>
      <c r="N5" s="5"/>
      <c r="O5" s="5"/>
      <c r="P5" s="5"/>
      <c r="Q5" s="5"/>
      <c r="R5" s="5"/>
      <c r="S5" s="5"/>
      <c r="T5" s="5"/>
      <c r="U5" s="5"/>
      <c r="V5" s="5"/>
      <c r="W5" s="5"/>
      <c r="X5" s="5"/>
      <c r="Y5" s="5"/>
    </row>
    <row r="6" spans="2:25" ht="16" customHeight="1" x14ac:dyDescent="0.2">
      <c r="B6" s="53" t="s">
        <v>13</v>
      </c>
      <c r="C6" s="63" t="str">
        <f>IF(OR(MOD(C5,400)=0,AND(MOD(C5,4)=0,MOD(C5,100)&lt;&gt;0)),"Y", "N")</f>
        <v>Y</v>
      </c>
      <c r="D6" s="16"/>
      <c r="E6" s="90"/>
      <c r="F6" s="70">
        <f>F5/24</f>
        <v>1.2708333333333333</v>
      </c>
      <c r="G6" s="5" t="s">
        <v>59</v>
      </c>
      <c r="N6" s="5"/>
      <c r="O6" s="5"/>
      <c r="P6" s="5"/>
      <c r="Q6" s="5"/>
      <c r="R6" s="5"/>
      <c r="S6" s="5"/>
      <c r="T6" s="5"/>
      <c r="U6" s="5"/>
      <c r="V6" s="5"/>
      <c r="W6" s="5"/>
      <c r="X6" s="5"/>
      <c r="Y6" s="5"/>
    </row>
    <row r="7" spans="2:25" ht="16" customHeight="1" x14ac:dyDescent="0.2">
      <c r="B7" s="53" t="s">
        <v>1</v>
      </c>
      <c r="C7" s="64">
        <f>MONTH(C3)</f>
        <v>5</v>
      </c>
      <c r="D7" s="16"/>
      <c r="F7" s="5"/>
      <c r="G7" s="5"/>
      <c r="P7" s="5"/>
      <c r="Q7" s="5"/>
      <c r="R7" s="5"/>
      <c r="S7" s="5"/>
      <c r="T7" s="5"/>
      <c r="Y7" s="5"/>
    </row>
    <row r="8" spans="2:25" ht="16" customHeight="1" x14ac:dyDescent="0.2">
      <c r="B8" s="53" t="s">
        <v>2</v>
      </c>
      <c r="C8" s="63">
        <f>DAY(C3)</f>
        <v>21</v>
      </c>
      <c r="F8" s="5"/>
      <c r="G8" s="5"/>
      <c r="P8" s="5"/>
      <c r="Q8" s="5"/>
      <c r="R8" s="5"/>
      <c r="S8" s="5"/>
      <c r="T8" s="5"/>
      <c r="Y8" s="5"/>
    </row>
    <row r="9" spans="2:25" ht="16" customHeight="1" x14ac:dyDescent="0.2">
      <c r="B9" s="53" t="s">
        <v>9</v>
      </c>
      <c r="C9" s="64">
        <f>IF(C7=1,0,IF(C7=2,31,IF(C7=3,59,IF(C7=4,90,IF(C7=5,120,IF(C7=6,151,IF(C7=7,181,IF(C7=8,212,IF(C7=9,243,IF(C7=10,273,IF(C7=11,304,334)))))))))))+C8+IF(AND(C7&gt;2,C6="Y"),1,0)</f>
        <v>142</v>
      </c>
      <c r="N9" s="19"/>
      <c r="O9" s="19"/>
      <c r="P9" s="19"/>
      <c r="Q9" s="5"/>
      <c r="R9" s="5"/>
      <c r="S9" s="5"/>
      <c r="T9" s="5"/>
      <c r="Y9" s="5"/>
    </row>
    <row r="10" spans="2:25" ht="16" customHeight="1" x14ac:dyDescent="0.2">
      <c r="B10" s="53" t="s">
        <v>18</v>
      </c>
      <c r="C10" s="65">
        <f>367*C5-INT(7/4*C5)-INT(3*(INT((C5-8/7)/100)+1)/4)+1721059.5-1+C9+(3600*HOUR(C4)+60*MINUTE(C4)+SECOND(C4))/(24*60*60)</f>
        <v>2460452</v>
      </c>
    </row>
    <row r="11" spans="2:25" ht="16" customHeight="1" x14ac:dyDescent="0.2"/>
    <row r="12" spans="2:25" x14ac:dyDescent="0.2">
      <c r="F12" s="88"/>
      <c r="G12" s="88"/>
      <c r="H12" s="88"/>
      <c r="I12" s="88"/>
      <c r="J12" s="88"/>
      <c r="K12" s="88"/>
      <c r="L12" s="88"/>
      <c r="M12" s="88"/>
      <c r="N12" s="88"/>
    </row>
    <row r="13" spans="2:25" x14ac:dyDescent="0.2">
      <c r="F13" s="58"/>
      <c r="G13" s="58"/>
      <c r="H13" s="58"/>
      <c r="I13" s="58"/>
      <c r="J13" s="58"/>
      <c r="K13" s="58"/>
      <c r="L13" s="58"/>
      <c r="M13" s="58"/>
      <c r="N13" s="58"/>
    </row>
    <row r="14" spans="2:25" x14ac:dyDescent="0.2">
      <c r="F14" s="58"/>
      <c r="G14" s="58"/>
      <c r="H14" s="58"/>
      <c r="I14" s="58"/>
      <c r="J14" s="58"/>
      <c r="K14" s="58"/>
      <c r="L14" s="58"/>
      <c r="M14" s="58"/>
      <c r="N14" s="58"/>
    </row>
    <row r="15" spans="2:25" x14ac:dyDescent="0.2">
      <c r="F15" s="58"/>
      <c r="G15" s="58"/>
      <c r="H15" s="58"/>
      <c r="I15" s="58"/>
      <c r="J15" s="58"/>
      <c r="K15" s="58"/>
      <c r="L15" s="58"/>
      <c r="M15" s="58"/>
      <c r="N15" s="58"/>
    </row>
    <row r="16" spans="2:25" x14ac:dyDescent="0.2">
      <c r="F16" s="58"/>
      <c r="G16" s="58"/>
      <c r="H16" s="58"/>
      <c r="I16" s="58"/>
      <c r="J16" s="58"/>
      <c r="K16" s="58"/>
      <c r="L16" s="58"/>
      <c r="M16" s="58"/>
      <c r="N16" s="58"/>
    </row>
    <row r="17" spans="6:14" x14ac:dyDescent="0.2">
      <c r="F17" s="58"/>
      <c r="G17" s="58"/>
      <c r="H17" s="58"/>
      <c r="I17" s="58"/>
      <c r="J17" s="58"/>
      <c r="K17" s="58"/>
      <c r="L17" s="58"/>
      <c r="M17" s="58"/>
      <c r="N17" s="58"/>
    </row>
    <row r="18" spans="6:14" x14ac:dyDescent="0.2">
      <c r="F18" s="58"/>
      <c r="G18" s="58"/>
      <c r="H18" s="58"/>
      <c r="I18" s="58"/>
      <c r="J18" s="58"/>
      <c r="K18" s="58"/>
      <c r="L18" s="58"/>
      <c r="M18" s="58"/>
      <c r="N18" s="58"/>
    </row>
    <row r="19" spans="6:14" x14ac:dyDescent="0.2">
      <c r="F19" s="58"/>
      <c r="G19" s="58"/>
      <c r="H19" s="58"/>
      <c r="I19" s="58"/>
      <c r="J19" s="58"/>
      <c r="K19" s="58"/>
      <c r="L19" s="58"/>
      <c r="M19" s="58"/>
      <c r="N19" s="58"/>
    </row>
    <row r="20" spans="6:14" x14ac:dyDescent="0.2">
      <c r="F20" s="58"/>
      <c r="G20" s="58"/>
      <c r="H20" s="58"/>
      <c r="I20" s="58"/>
      <c r="J20" s="58"/>
      <c r="K20" s="58"/>
      <c r="L20" s="58"/>
      <c r="M20" s="58"/>
      <c r="N20" s="58"/>
    </row>
    <row r="21" spans="6:14" x14ac:dyDescent="0.2">
      <c r="F21" s="58"/>
      <c r="G21" s="58"/>
      <c r="H21" s="58"/>
      <c r="I21" s="58"/>
      <c r="J21" s="58"/>
      <c r="K21" s="58"/>
      <c r="L21" s="58"/>
      <c r="M21" s="58"/>
      <c r="N21" s="58"/>
    </row>
    <row r="22" spans="6:14" x14ac:dyDescent="0.2">
      <c r="F22" s="58"/>
      <c r="G22" s="58"/>
      <c r="H22" s="58"/>
      <c r="I22" s="58"/>
      <c r="J22" s="58"/>
      <c r="K22" s="58"/>
      <c r="L22" s="58"/>
      <c r="M22" s="58"/>
      <c r="N22" s="58"/>
    </row>
    <row r="23" spans="6:14" x14ac:dyDescent="0.2">
      <c r="F23" s="58"/>
      <c r="G23" s="58"/>
      <c r="H23" s="58"/>
      <c r="I23" s="58"/>
      <c r="J23" s="58"/>
      <c r="K23" s="58"/>
      <c r="L23" s="58"/>
      <c r="M23" s="58"/>
      <c r="N23" s="58"/>
    </row>
    <row r="24" spans="6:14" x14ac:dyDescent="0.2">
      <c r="F24" s="58"/>
      <c r="G24" s="58"/>
      <c r="H24" s="58"/>
      <c r="I24" s="58"/>
      <c r="J24" s="58"/>
      <c r="K24" s="58"/>
      <c r="L24" s="58"/>
      <c r="M24" s="58"/>
      <c r="N24" s="58"/>
    </row>
    <row r="25" spans="6:14" x14ac:dyDescent="0.2">
      <c r="F25" s="58"/>
      <c r="G25" s="58"/>
      <c r="H25" s="58"/>
      <c r="I25" s="58"/>
      <c r="J25" s="58"/>
      <c r="K25" s="58"/>
      <c r="L25" s="58"/>
      <c r="M25" s="58"/>
      <c r="N25" s="58"/>
    </row>
    <row r="26" spans="6:14" x14ac:dyDescent="0.2">
      <c r="F26" s="58"/>
      <c r="G26" s="58"/>
      <c r="H26" s="58"/>
      <c r="I26" s="58"/>
      <c r="J26" s="58"/>
      <c r="K26" s="58"/>
      <c r="L26" s="58"/>
      <c r="M26" s="58"/>
      <c r="N26" s="58"/>
    </row>
    <row r="27" spans="6:14" x14ac:dyDescent="0.2">
      <c r="F27" s="58"/>
      <c r="G27" s="58"/>
      <c r="H27" s="58"/>
      <c r="I27" s="58"/>
      <c r="J27" s="58"/>
      <c r="K27" s="58"/>
      <c r="L27" s="58"/>
      <c r="M27" s="58"/>
      <c r="N27" s="58"/>
    </row>
    <row r="28" spans="6:14" x14ac:dyDescent="0.2">
      <c r="F28" s="58"/>
      <c r="G28" s="58"/>
      <c r="H28" s="58"/>
      <c r="I28" s="58"/>
      <c r="J28" s="58"/>
      <c r="K28" s="58"/>
      <c r="L28" s="58"/>
      <c r="M28" s="58"/>
      <c r="N28" s="58"/>
    </row>
    <row r="29" spans="6:14" x14ac:dyDescent="0.2">
      <c r="F29" s="58"/>
      <c r="G29" s="58"/>
      <c r="H29" s="58"/>
      <c r="I29" s="58"/>
      <c r="J29" s="58"/>
      <c r="K29" s="58"/>
      <c r="L29" s="58"/>
      <c r="M29" s="58"/>
      <c r="N29" s="58"/>
    </row>
    <row r="30" spans="6:14" x14ac:dyDescent="0.2">
      <c r="F30" s="58"/>
      <c r="G30" s="58"/>
      <c r="H30" s="58"/>
      <c r="I30" s="58"/>
      <c r="J30" s="58"/>
      <c r="K30" s="58"/>
      <c r="L30" s="58"/>
      <c r="M30" s="58"/>
      <c r="N30" s="58"/>
    </row>
    <row r="31" spans="6:14" x14ac:dyDescent="0.2">
      <c r="F31" s="58"/>
      <c r="G31" s="58"/>
      <c r="H31" s="58"/>
      <c r="I31" s="58"/>
      <c r="J31" s="58"/>
      <c r="K31" s="58"/>
      <c r="L31" s="58"/>
      <c r="M31" s="58"/>
      <c r="N31" s="58"/>
    </row>
    <row r="32" spans="6:14" x14ac:dyDescent="0.2">
      <c r="F32" s="58"/>
      <c r="G32" s="58"/>
      <c r="H32" s="58"/>
      <c r="I32" s="58"/>
      <c r="J32" s="58"/>
      <c r="K32" s="58"/>
      <c r="L32" s="58"/>
      <c r="M32" s="58"/>
      <c r="N32" s="58"/>
    </row>
    <row r="33" spans="6:14" x14ac:dyDescent="0.2">
      <c r="F33" s="58"/>
      <c r="G33" s="58"/>
      <c r="H33" s="58"/>
      <c r="I33" s="58"/>
      <c r="J33" s="58"/>
      <c r="K33" s="58"/>
      <c r="L33" s="58"/>
      <c r="M33" s="58"/>
      <c r="N33" s="58"/>
    </row>
    <row r="34" spans="6:14" x14ac:dyDescent="0.2">
      <c r="F34" s="58"/>
      <c r="G34" s="58"/>
      <c r="H34" s="58"/>
      <c r="I34" s="58"/>
      <c r="J34" s="58"/>
      <c r="K34" s="58"/>
      <c r="L34" s="58"/>
      <c r="M34" s="58"/>
      <c r="N34" s="58"/>
    </row>
    <row r="35" spans="6:14" x14ac:dyDescent="0.2">
      <c r="F35" s="58"/>
      <c r="G35" s="58"/>
      <c r="H35" s="58"/>
      <c r="I35" s="58"/>
      <c r="J35" s="58"/>
      <c r="K35" s="58"/>
      <c r="L35" s="58"/>
      <c r="M35" s="58"/>
      <c r="N35" s="58"/>
    </row>
    <row r="36" spans="6:14" x14ac:dyDescent="0.2">
      <c r="F36" s="58"/>
      <c r="G36" s="58"/>
      <c r="H36" s="58"/>
      <c r="I36" s="58"/>
      <c r="J36" s="58"/>
      <c r="K36" s="58"/>
      <c r="L36" s="58"/>
      <c r="M36" s="58"/>
      <c r="N36" s="58"/>
    </row>
    <row r="37" spans="6:14" x14ac:dyDescent="0.2">
      <c r="F37" s="58"/>
      <c r="G37" s="58"/>
      <c r="H37" s="58"/>
      <c r="I37" s="58"/>
      <c r="J37" s="58"/>
      <c r="K37" s="58"/>
      <c r="L37" s="58"/>
      <c r="M37" s="58"/>
      <c r="N37" s="58"/>
    </row>
    <row r="38" spans="6:14" x14ac:dyDescent="0.2">
      <c r="F38" s="58"/>
      <c r="G38" s="58"/>
      <c r="H38" s="58"/>
      <c r="I38" s="58"/>
      <c r="J38" s="58"/>
      <c r="K38" s="58"/>
      <c r="L38" s="58"/>
      <c r="M38" s="58"/>
      <c r="N38" s="58"/>
    </row>
    <row r="39" spans="6:14" x14ac:dyDescent="0.2">
      <c r="F39" s="58"/>
      <c r="G39" s="58"/>
      <c r="H39" s="58"/>
      <c r="I39" s="58"/>
      <c r="J39" s="58"/>
      <c r="K39" s="58"/>
      <c r="L39" s="58"/>
      <c r="M39" s="58"/>
      <c r="N39" s="58"/>
    </row>
    <row r="40" spans="6:14" x14ac:dyDescent="0.2">
      <c r="F40" s="58"/>
      <c r="G40" s="58"/>
      <c r="H40" s="58"/>
      <c r="I40" s="58"/>
      <c r="J40" s="58"/>
      <c r="K40" s="58"/>
      <c r="L40" s="58"/>
      <c r="M40" s="58"/>
      <c r="N40" s="58"/>
    </row>
    <row r="41" spans="6:14" x14ac:dyDescent="0.2">
      <c r="F41" s="58"/>
      <c r="G41" s="58"/>
      <c r="H41" s="58"/>
      <c r="I41" s="58"/>
      <c r="J41" s="58"/>
      <c r="K41" s="58"/>
      <c r="L41" s="58"/>
      <c r="M41" s="58"/>
      <c r="N41" s="58"/>
    </row>
    <row r="42" spans="6:14" x14ac:dyDescent="0.2">
      <c r="F42" s="58"/>
      <c r="G42" s="58"/>
      <c r="H42" s="58"/>
      <c r="I42" s="58"/>
      <c r="J42" s="58"/>
      <c r="K42" s="58"/>
      <c r="L42" s="58"/>
      <c r="M42" s="58"/>
      <c r="N42" s="58"/>
    </row>
    <row r="43" spans="6:14" x14ac:dyDescent="0.2">
      <c r="F43" s="58"/>
      <c r="G43" s="58"/>
      <c r="H43" s="58"/>
      <c r="I43" s="58"/>
      <c r="J43" s="58"/>
      <c r="K43" s="58"/>
      <c r="L43" s="58"/>
      <c r="M43" s="58"/>
      <c r="N43" s="58"/>
    </row>
    <row r="44" spans="6:14" x14ac:dyDescent="0.2">
      <c r="F44" s="58"/>
      <c r="G44" s="58"/>
      <c r="H44" s="58"/>
      <c r="I44" s="58"/>
      <c r="J44" s="58"/>
      <c r="K44" s="58"/>
      <c r="L44" s="58"/>
      <c r="M44" s="58"/>
      <c r="N44" s="58"/>
    </row>
    <row r="45" spans="6:14" x14ac:dyDescent="0.2">
      <c r="F45" s="58"/>
      <c r="G45" s="58"/>
      <c r="H45" s="58"/>
      <c r="I45" s="58"/>
      <c r="J45" s="58"/>
      <c r="K45" s="58"/>
      <c r="L45" s="58"/>
      <c r="M45" s="58"/>
      <c r="N45" s="58"/>
    </row>
    <row r="46" spans="6:14" x14ac:dyDescent="0.2">
      <c r="F46" s="58"/>
      <c r="G46" s="58"/>
      <c r="H46" s="58"/>
      <c r="I46" s="58"/>
      <c r="J46" s="58"/>
      <c r="K46" s="58"/>
      <c r="L46" s="58"/>
      <c r="M46" s="58"/>
      <c r="N46" s="58"/>
    </row>
    <row r="47" spans="6:14" x14ac:dyDescent="0.2">
      <c r="F47" s="58"/>
      <c r="G47" s="58"/>
      <c r="H47" s="58"/>
      <c r="I47" s="58"/>
      <c r="J47" s="58"/>
      <c r="K47" s="58"/>
      <c r="L47" s="58"/>
      <c r="M47" s="58"/>
      <c r="N47" s="58"/>
    </row>
    <row r="48" spans="6:14" x14ac:dyDescent="0.2">
      <c r="F48" s="58"/>
      <c r="G48" s="58"/>
      <c r="H48" s="58"/>
      <c r="I48" s="58"/>
      <c r="J48" s="58"/>
      <c r="K48" s="58"/>
      <c r="L48" s="58"/>
      <c r="M48" s="58"/>
      <c r="N48" s="58"/>
    </row>
    <row r="49" spans="2:63" x14ac:dyDescent="0.2">
      <c r="F49" s="58"/>
      <c r="G49" s="58"/>
      <c r="H49" s="58"/>
      <c r="I49" s="58"/>
      <c r="J49" s="58"/>
      <c r="K49" s="58"/>
      <c r="L49" s="58"/>
      <c r="M49" s="58"/>
      <c r="N49" s="58"/>
    </row>
    <row r="50" spans="2:63" x14ac:dyDescent="0.2">
      <c r="F50" s="58"/>
      <c r="G50" s="58"/>
      <c r="H50" s="58"/>
      <c r="I50" s="58"/>
      <c r="J50" s="58"/>
      <c r="K50" s="58"/>
      <c r="L50" s="58"/>
      <c r="M50" s="58"/>
      <c r="N50" s="58"/>
    </row>
    <row r="51" spans="2:63" x14ac:dyDescent="0.2">
      <c r="F51" s="58"/>
      <c r="G51" s="58"/>
      <c r="H51" s="58"/>
      <c r="I51" s="58"/>
      <c r="J51" s="58"/>
      <c r="K51" s="58"/>
      <c r="L51" s="58"/>
      <c r="M51" s="58"/>
      <c r="N51" s="58"/>
    </row>
    <row r="52" spans="2:63" x14ac:dyDescent="0.2">
      <c r="F52" s="58"/>
      <c r="G52" s="58"/>
      <c r="H52" s="58"/>
      <c r="I52" s="58"/>
      <c r="J52" s="58"/>
      <c r="K52" s="58"/>
      <c r="L52" s="58"/>
      <c r="M52" s="58"/>
      <c r="N52" s="58"/>
    </row>
    <row r="53" spans="2:63" x14ac:dyDescent="0.2">
      <c r="F53" s="58"/>
      <c r="G53" s="58"/>
      <c r="H53" s="58"/>
      <c r="I53" s="58"/>
      <c r="J53" s="58"/>
      <c r="K53" s="58"/>
      <c r="L53" s="58"/>
      <c r="M53" s="58"/>
      <c r="N53" s="58"/>
    </row>
    <row r="54" spans="2:63" x14ac:dyDescent="0.2">
      <c r="F54" s="58"/>
      <c r="G54" s="58"/>
      <c r="H54" s="58"/>
      <c r="I54" s="58"/>
      <c r="J54" s="58"/>
      <c r="K54" s="58"/>
      <c r="L54" s="58"/>
      <c r="M54" s="58"/>
      <c r="N54" s="58"/>
    </row>
    <row r="55" spans="2:63" x14ac:dyDescent="0.2">
      <c r="F55" s="58"/>
      <c r="G55" s="58"/>
      <c r="H55" s="58"/>
      <c r="I55" s="58"/>
      <c r="J55" s="58"/>
      <c r="K55" s="58"/>
      <c r="L55" s="58"/>
      <c r="M55" s="58"/>
      <c r="N55" s="58"/>
    </row>
    <row r="56" spans="2:63" x14ac:dyDescent="0.2">
      <c r="F56" s="58"/>
      <c r="G56" s="58"/>
      <c r="H56" s="58"/>
      <c r="I56" s="58"/>
      <c r="J56" s="58"/>
      <c r="K56" s="58"/>
      <c r="L56" s="58"/>
      <c r="M56" s="58"/>
      <c r="N56" s="58"/>
    </row>
    <row r="58" spans="2:63" s="57" customFormat="1" x14ac:dyDescent="0.2"/>
    <row r="60" spans="2:63" ht="19" x14ac:dyDescent="0.25">
      <c r="AG60" s="69" t="s">
        <v>56</v>
      </c>
    </row>
    <row r="61" spans="2:63" ht="16" x14ac:dyDescent="0.2">
      <c r="C61" s="91">
        <f>-F3*((F4-1)/2)</f>
        <v>-15</v>
      </c>
      <c r="D61" s="91">
        <f>C61+$F$3</f>
        <v>-14.5</v>
      </c>
      <c r="E61" s="91">
        <f t="shared" ref="E61:AG61" si="0">D61+$F$3</f>
        <v>-14</v>
      </c>
      <c r="F61" s="91">
        <f t="shared" si="0"/>
        <v>-13.5</v>
      </c>
      <c r="G61" s="91">
        <f t="shared" si="0"/>
        <v>-13</v>
      </c>
      <c r="H61" s="91">
        <f t="shared" si="0"/>
        <v>-12.5</v>
      </c>
      <c r="I61" s="91">
        <f t="shared" si="0"/>
        <v>-12</v>
      </c>
      <c r="J61" s="91">
        <f t="shared" si="0"/>
        <v>-11.5</v>
      </c>
      <c r="K61" s="91">
        <f t="shared" si="0"/>
        <v>-11</v>
      </c>
      <c r="L61" s="91">
        <f t="shared" si="0"/>
        <v>-10.5</v>
      </c>
      <c r="M61" s="91">
        <f t="shared" si="0"/>
        <v>-10</v>
      </c>
      <c r="N61" s="91">
        <f t="shared" si="0"/>
        <v>-9.5</v>
      </c>
      <c r="O61" s="91">
        <f t="shared" si="0"/>
        <v>-9</v>
      </c>
      <c r="P61" s="91">
        <f t="shared" si="0"/>
        <v>-8.5</v>
      </c>
      <c r="Q61" s="91">
        <f t="shared" si="0"/>
        <v>-8</v>
      </c>
      <c r="R61" s="91">
        <f t="shared" si="0"/>
        <v>-7.5</v>
      </c>
      <c r="S61" s="91">
        <f t="shared" si="0"/>
        <v>-7</v>
      </c>
      <c r="T61" s="91">
        <f t="shared" si="0"/>
        <v>-6.5</v>
      </c>
      <c r="U61" s="91">
        <f t="shared" si="0"/>
        <v>-6</v>
      </c>
      <c r="V61" s="91">
        <f t="shared" si="0"/>
        <v>-5.5</v>
      </c>
      <c r="W61" s="91">
        <f t="shared" si="0"/>
        <v>-5</v>
      </c>
      <c r="X61" s="91">
        <f t="shared" si="0"/>
        <v>-4.5</v>
      </c>
      <c r="Y61" s="91">
        <f t="shared" si="0"/>
        <v>-4</v>
      </c>
      <c r="Z61" s="91">
        <f t="shared" si="0"/>
        <v>-3.5</v>
      </c>
      <c r="AA61" s="91">
        <f t="shared" si="0"/>
        <v>-3</v>
      </c>
      <c r="AB61" s="91">
        <f t="shared" si="0"/>
        <v>-2.5</v>
      </c>
      <c r="AC61" s="91">
        <f t="shared" si="0"/>
        <v>-2</v>
      </c>
      <c r="AD61" s="91">
        <f t="shared" si="0"/>
        <v>-1.5</v>
      </c>
      <c r="AE61" s="91">
        <f t="shared" si="0"/>
        <v>-1</v>
      </c>
      <c r="AF61" s="91">
        <f t="shared" si="0"/>
        <v>-0.5</v>
      </c>
      <c r="AG61" s="92">
        <f t="shared" si="0"/>
        <v>0</v>
      </c>
      <c r="AH61" s="91">
        <f t="shared" ref="AH61:BK61" si="1">AG61+$F$3</f>
        <v>0.5</v>
      </c>
      <c r="AI61" s="91">
        <f t="shared" si="1"/>
        <v>1</v>
      </c>
      <c r="AJ61" s="91">
        <f t="shared" si="1"/>
        <v>1.5</v>
      </c>
      <c r="AK61" s="91">
        <f t="shared" si="1"/>
        <v>2</v>
      </c>
      <c r="AL61" s="91">
        <f t="shared" si="1"/>
        <v>2.5</v>
      </c>
      <c r="AM61" s="91">
        <f t="shared" si="1"/>
        <v>3</v>
      </c>
      <c r="AN61" s="91">
        <f t="shared" si="1"/>
        <v>3.5</v>
      </c>
      <c r="AO61" s="91">
        <f t="shared" si="1"/>
        <v>4</v>
      </c>
      <c r="AP61" s="91">
        <f t="shared" si="1"/>
        <v>4.5</v>
      </c>
      <c r="AQ61" s="91">
        <f t="shared" si="1"/>
        <v>5</v>
      </c>
      <c r="AR61" s="91">
        <f t="shared" si="1"/>
        <v>5.5</v>
      </c>
      <c r="AS61" s="91">
        <f t="shared" si="1"/>
        <v>6</v>
      </c>
      <c r="AT61" s="91">
        <f t="shared" si="1"/>
        <v>6.5</v>
      </c>
      <c r="AU61" s="91">
        <f t="shared" si="1"/>
        <v>7</v>
      </c>
      <c r="AV61" s="91">
        <f t="shared" si="1"/>
        <v>7.5</v>
      </c>
      <c r="AW61" s="91">
        <f t="shared" si="1"/>
        <v>8</v>
      </c>
      <c r="AX61" s="91">
        <f t="shared" si="1"/>
        <v>8.5</v>
      </c>
      <c r="AY61" s="91">
        <f t="shared" si="1"/>
        <v>9</v>
      </c>
      <c r="AZ61" s="91">
        <f t="shared" si="1"/>
        <v>9.5</v>
      </c>
      <c r="BA61" s="91">
        <f t="shared" si="1"/>
        <v>10</v>
      </c>
      <c r="BB61" s="91">
        <f t="shared" si="1"/>
        <v>10.5</v>
      </c>
      <c r="BC61" s="91">
        <f t="shared" si="1"/>
        <v>11</v>
      </c>
      <c r="BD61" s="91">
        <f t="shared" si="1"/>
        <v>11.5</v>
      </c>
      <c r="BE61" s="91">
        <f t="shared" si="1"/>
        <v>12</v>
      </c>
      <c r="BF61" s="91">
        <f t="shared" si="1"/>
        <v>12.5</v>
      </c>
      <c r="BG61" s="91">
        <f t="shared" si="1"/>
        <v>13</v>
      </c>
      <c r="BH61" s="91">
        <f t="shared" si="1"/>
        <v>13.5</v>
      </c>
      <c r="BI61" s="91">
        <f t="shared" si="1"/>
        <v>14</v>
      </c>
      <c r="BJ61" s="91">
        <f t="shared" si="1"/>
        <v>14.5</v>
      </c>
      <c r="BK61" s="91">
        <f t="shared" si="1"/>
        <v>15</v>
      </c>
    </row>
    <row r="62" spans="2:63" x14ac:dyDescent="0.2">
      <c r="B62" s="21" t="s">
        <v>18</v>
      </c>
      <c r="C62" s="22">
        <f>$C$10+(C61/24)</f>
        <v>2460451.375</v>
      </c>
      <c r="D62" s="22">
        <f t="shared" ref="D62:AG62" si="2">$C$10+(D61/24)</f>
        <v>2460451.3958333335</v>
      </c>
      <c r="E62" s="22">
        <f t="shared" si="2"/>
        <v>2460451.4166666665</v>
      </c>
      <c r="F62" s="22">
        <f t="shared" si="2"/>
        <v>2460451.4375</v>
      </c>
      <c r="G62" s="22">
        <f t="shared" si="2"/>
        <v>2460451.4583333335</v>
      </c>
      <c r="H62" s="22">
        <f t="shared" si="2"/>
        <v>2460451.4791666665</v>
      </c>
      <c r="I62" s="22">
        <f t="shared" si="2"/>
        <v>2460451.5</v>
      </c>
      <c r="J62" s="22">
        <f t="shared" si="2"/>
        <v>2460451.5208333335</v>
      </c>
      <c r="K62" s="22">
        <f t="shared" si="2"/>
        <v>2460451.5416666665</v>
      </c>
      <c r="L62" s="22">
        <f t="shared" si="2"/>
        <v>2460451.5625</v>
      </c>
      <c r="M62" s="22">
        <f t="shared" si="2"/>
        <v>2460451.5833333335</v>
      </c>
      <c r="N62" s="22">
        <f t="shared" si="2"/>
        <v>2460451.6041666665</v>
      </c>
      <c r="O62" s="22">
        <f t="shared" si="2"/>
        <v>2460451.625</v>
      </c>
      <c r="P62" s="22">
        <f t="shared" si="2"/>
        <v>2460451.6458333335</v>
      </c>
      <c r="Q62" s="22">
        <f t="shared" si="2"/>
        <v>2460451.6666666665</v>
      </c>
      <c r="R62" s="22">
        <f t="shared" si="2"/>
        <v>2460451.6875</v>
      </c>
      <c r="S62" s="22">
        <f t="shared" si="2"/>
        <v>2460451.7083333335</v>
      </c>
      <c r="T62" s="22">
        <f t="shared" si="2"/>
        <v>2460451.7291666665</v>
      </c>
      <c r="U62" s="22">
        <f t="shared" si="2"/>
        <v>2460451.75</v>
      </c>
      <c r="V62" s="22">
        <f t="shared" si="2"/>
        <v>2460451.7708333335</v>
      </c>
      <c r="W62" s="22">
        <f t="shared" si="2"/>
        <v>2460451.7916666665</v>
      </c>
      <c r="X62" s="22">
        <f t="shared" si="2"/>
        <v>2460451.8125</v>
      </c>
      <c r="Y62" s="22">
        <f t="shared" si="2"/>
        <v>2460451.8333333335</v>
      </c>
      <c r="Z62" s="22">
        <f t="shared" si="2"/>
        <v>2460451.8541666665</v>
      </c>
      <c r="AA62" s="22">
        <f t="shared" si="2"/>
        <v>2460451.875</v>
      </c>
      <c r="AB62" s="22">
        <f t="shared" si="2"/>
        <v>2460451.8958333335</v>
      </c>
      <c r="AC62" s="22">
        <f t="shared" si="2"/>
        <v>2460451.9166666665</v>
      </c>
      <c r="AD62" s="22">
        <f t="shared" si="2"/>
        <v>2460451.9375</v>
      </c>
      <c r="AE62" s="22">
        <f t="shared" si="2"/>
        <v>2460451.9583333335</v>
      </c>
      <c r="AF62" s="22">
        <f t="shared" si="2"/>
        <v>2460451.9791666665</v>
      </c>
      <c r="AG62" s="22">
        <f t="shared" si="2"/>
        <v>2460452</v>
      </c>
      <c r="AH62" s="22">
        <f t="shared" ref="AH62" si="3">$C$10+(AH61/24)</f>
        <v>2460452.0208333335</v>
      </c>
      <c r="AI62" s="22">
        <f t="shared" ref="AI62" si="4">$C$10+(AI61/24)</f>
        <v>2460452.0416666665</v>
      </c>
      <c r="AJ62" s="22">
        <f t="shared" ref="AJ62" si="5">$C$10+(AJ61/24)</f>
        <v>2460452.0625</v>
      </c>
      <c r="AK62" s="22">
        <f t="shared" ref="AK62" si="6">$C$10+(AK61/24)</f>
        <v>2460452.0833333335</v>
      </c>
      <c r="AL62" s="22">
        <f t="shared" ref="AL62" si="7">$C$10+(AL61/24)</f>
        <v>2460452.1041666665</v>
      </c>
      <c r="AM62" s="22">
        <f t="shared" ref="AM62" si="8">$C$10+(AM61/24)</f>
        <v>2460452.125</v>
      </c>
      <c r="AN62" s="22">
        <f t="shared" ref="AN62" si="9">$C$10+(AN61/24)</f>
        <v>2460452.1458333335</v>
      </c>
      <c r="AO62" s="22">
        <f t="shared" ref="AO62" si="10">$C$10+(AO61/24)</f>
        <v>2460452.1666666665</v>
      </c>
      <c r="AP62" s="22">
        <f t="shared" ref="AP62" si="11">$C$10+(AP61/24)</f>
        <v>2460452.1875</v>
      </c>
      <c r="AQ62" s="22">
        <f t="shared" ref="AQ62" si="12">$C$10+(AQ61/24)</f>
        <v>2460452.2083333335</v>
      </c>
      <c r="AR62" s="22">
        <f t="shared" ref="AR62" si="13">$C$10+(AR61/24)</f>
        <v>2460452.2291666665</v>
      </c>
      <c r="AS62" s="22">
        <f t="shared" ref="AS62" si="14">$C$10+(AS61/24)</f>
        <v>2460452.25</v>
      </c>
      <c r="AT62" s="22">
        <f t="shared" ref="AT62" si="15">$C$10+(AT61/24)</f>
        <v>2460452.2708333335</v>
      </c>
      <c r="AU62" s="22">
        <f t="shared" ref="AU62" si="16">$C$10+(AU61/24)</f>
        <v>2460452.2916666665</v>
      </c>
      <c r="AV62" s="22">
        <f t="shared" ref="AV62" si="17">$C$10+(AV61/24)</f>
        <v>2460452.3125</v>
      </c>
      <c r="AW62" s="22">
        <f t="shared" ref="AW62" si="18">$C$10+(AW61/24)</f>
        <v>2460452.3333333335</v>
      </c>
      <c r="AX62" s="22">
        <f t="shared" ref="AX62" si="19">$C$10+(AX61/24)</f>
        <v>2460452.3541666665</v>
      </c>
      <c r="AY62" s="22">
        <f t="shared" ref="AY62" si="20">$C$10+(AY61/24)</f>
        <v>2460452.375</v>
      </c>
      <c r="AZ62" s="22">
        <f t="shared" ref="AZ62" si="21">$C$10+(AZ61/24)</f>
        <v>2460452.3958333335</v>
      </c>
      <c r="BA62" s="22">
        <f t="shared" ref="BA62" si="22">$C$10+(BA61/24)</f>
        <v>2460452.4166666665</v>
      </c>
      <c r="BB62" s="22">
        <f t="shared" ref="BB62" si="23">$C$10+(BB61/24)</f>
        <v>2460452.4375</v>
      </c>
      <c r="BC62" s="22">
        <f t="shared" ref="BC62" si="24">$C$10+(BC61/24)</f>
        <v>2460452.4583333335</v>
      </c>
      <c r="BD62" s="22">
        <f t="shared" ref="BD62" si="25">$C$10+(BD61/24)</f>
        <v>2460452.4791666665</v>
      </c>
      <c r="BE62" s="22">
        <f t="shared" ref="BE62" si="26">$C$10+(BE61/24)</f>
        <v>2460452.5</v>
      </c>
      <c r="BF62" s="22">
        <f t="shared" ref="BF62" si="27">$C$10+(BF61/24)</f>
        <v>2460452.5208333335</v>
      </c>
      <c r="BG62" s="22">
        <f t="shared" ref="BG62" si="28">$C$10+(BG61/24)</f>
        <v>2460452.5416666665</v>
      </c>
      <c r="BH62" s="22">
        <f t="shared" ref="BH62" si="29">$C$10+(BH61/24)</f>
        <v>2460452.5625</v>
      </c>
      <c r="BI62" s="22">
        <f t="shared" ref="BI62" si="30">$C$10+(BI61/24)</f>
        <v>2460452.5833333335</v>
      </c>
      <c r="BJ62" s="22">
        <f t="shared" ref="BJ62" si="31">$C$10+(BJ61/24)</f>
        <v>2460452.6041666665</v>
      </c>
      <c r="BK62" s="22">
        <f t="shared" ref="BK62" si="32">$C$10+(BK61/24)</f>
        <v>2460452.625</v>
      </c>
    </row>
    <row r="63" spans="2:63" x14ac:dyDescent="0.2">
      <c r="B63" s="23"/>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row>
    <row r="64" spans="2:63" x14ac:dyDescent="0.2">
      <c r="B64" s="25" t="s">
        <v>16</v>
      </c>
      <c r="C64" s="24">
        <f>C62-2451545</f>
        <v>8906.375</v>
      </c>
      <c r="D64" s="24">
        <f t="shared" ref="D64:AG64" si="33">D62-2451545</f>
        <v>8906.3958333334886</v>
      </c>
      <c r="E64" s="24">
        <f t="shared" si="33"/>
        <v>8906.4166666665114</v>
      </c>
      <c r="F64" s="24">
        <f t="shared" si="33"/>
        <v>8906.4375</v>
      </c>
      <c r="G64" s="24">
        <f t="shared" si="33"/>
        <v>8906.4583333334886</v>
      </c>
      <c r="H64" s="24">
        <f t="shared" si="33"/>
        <v>8906.4791666665114</v>
      </c>
      <c r="I64" s="24">
        <f t="shared" si="33"/>
        <v>8906.5</v>
      </c>
      <c r="J64" s="24">
        <f t="shared" si="33"/>
        <v>8906.5208333334886</v>
      </c>
      <c r="K64" s="24">
        <f t="shared" si="33"/>
        <v>8906.5416666665114</v>
      </c>
      <c r="L64" s="24">
        <f t="shared" si="33"/>
        <v>8906.5625</v>
      </c>
      <c r="M64" s="24">
        <f t="shared" si="33"/>
        <v>8906.5833333334886</v>
      </c>
      <c r="N64" s="24">
        <f t="shared" si="33"/>
        <v>8906.6041666665114</v>
      </c>
      <c r="O64" s="24">
        <f t="shared" si="33"/>
        <v>8906.625</v>
      </c>
      <c r="P64" s="24">
        <f t="shared" si="33"/>
        <v>8906.6458333334886</v>
      </c>
      <c r="Q64" s="24">
        <f t="shared" si="33"/>
        <v>8906.6666666665114</v>
      </c>
      <c r="R64" s="24">
        <f t="shared" si="33"/>
        <v>8906.6875</v>
      </c>
      <c r="S64" s="24">
        <f t="shared" si="33"/>
        <v>8906.7083333334886</v>
      </c>
      <c r="T64" s="24">
        <f t="shared" si="33"/>
        <v>8906.7291666665114</v>
      </c>
      <c r="U64" s="24">
        <f t="shared" si="33"/>
        <v>8906.75</v>
      </c>
      <c r="V64" s="24">
        <f t="shared" si="33"/>
        <v>8906.7708333334886</v>
      </c>
      <c r="W64" s="24">
        <f t="shared" si="33"/>
        <v>8906.7916666665114</v>
      </c>
      <c r="X64" s="24">
        <f t="shared" si="33"/>
        <v>8906.8125</v>
      </c>
      <c r="Y64" s="24">
        <f t="shared" si="33"/>
        <v>8906.8333333334886</v>
      </c>
      <c r="Z64" s="24">
        <f t="shared" si="33"/>
        <v>8906.8541666665114</v>
      </c>
      <c r="AA64" s="24">
        <f t="shared" si="33"/>
        <v>8906.875</v>
      </c>
      <c r="AB64" s="24">
        <f t="shared" si="33"/>
        <v>8906.8958333334886</v>
      </c>
      <c r="AC64" s="24">
        <f t="shared" si="33"/>
        <v>8906.9166666665114</v>
      </c>
      <c r="AD64" s="24">
        <f t="shared" si="33"/>
        <v>8906.9375</v>
      </c>
      <c r="AE64" s="24">
        <f t="shared" si="33"/>
        <v>8906.9583333334886</v>
      </c>
      <c r="AF64" s="24">
        <f t="shared" si="33"/>
        <v>8906.9791666665114</v>
      </c>
      <c r="AG64" s="24">
        <f t="shared" si="33"/>
        <v>8907</v>
      </c>
      <c r="AH64" s="24">
        <f t="shared" ref="AH64:BK64" si="34">AH62-2451545</f>
        <v>8907.0208333334886</v>
      </c>
      <c r="AI64" s="24">
        <f t="shared" si="34"/>
        <v>8907.0416666665114</v>
      </c>
      <c r="AJ64" s="24">
        <f t="shared" si="34"/>
        <v>8907.0625</v>
      </c>
      <c r="AK64" s="24">
        <f t="shared" si="34"/>
        <v>8907.0833333334886</v>
      </c>
      <c r="AL64" s="24">
        <f t="shared" si="34"/>
        <v>8907.1041666665114</v>
      </c>
      <c r="AM64" s="24">
        <f t="shared" si="34"/>
        <v>8907.125</v>
      </c>
      <c r="AN64" s="24">
        <f t="shared" si="34"/>
        <v>8907.1458333334886</v>
      </c>
      <c r="AO64" s="24">
        <f t="shared" si="34"/>
        <v>8907.1666666665114</v>
      </c>
      <c r="AP64" s="24">
        <f t="shared" si="34"/>
        <v>8907.1875</v>
      </c>
      <c r="AQ64" s="24">
        <f t="shared" si="34"/>
        <v>8907.2083333334886</v>
      </c>
      <c r="AR64" s="24">
        <f t="shared" si="34"/>
        <v>8907.2291666665114</v>
      </c>
      <c r="AS64" s="24">
        <f t="shared" si="34"/>
        <v>8907.25</v>
      </c>
      <c r="AT64" s="24">
        <f t="shared" si="34"/>
        <v>8907.2708333334886</v>
      </c>
      <c r="AU64" s="24">
        <f t="shared" si="34"/>
        <v>8907.2916666665114</v>
      </c>
      <c r="AV64" s="24">
        <f t="shared" si="34"/>
        <v>8907.3125</v>
      </c>
      <c r="AW64" s="24">
        <f t="shared" si="34"/>
        <v>8907.3333333334886</v>
      </c>
      <c r="AX64" s="24">
        <f t="shared" si="34"/>
        <v>8907.3541666665114</v>
      </c>
      <c r="AY64" s="24">
        <f t="shared" si="34"/>
        <v>8907.375</v>
      </c>
      <c r="AZ64" s="24">
        <f t="shared" si="34"/>
        <v>8907.3958333334886</v>
      </c>
      <c r="BA64" s="24">
        <f t="shared" si="34"/>
        <v>8907.4166666665114</v>
      </c>
      <c r="BB64" s="24">
        <f t="shared" si="34"/>
        <v>8907.4375</v>
      </c>
      <c r="BC64" s="24">
        <f t="shared" si="34"/>
        <v>8907.4583333334886</v>
      </c>
      <c r="BD64" s="24">
        <f t="shared" si="34"/>
        <v>8907.4791666665114</v>
      </c>
      <c r="BE64" s="24">
        <f t="shared" si="34"/>
        <v>8907.5</v>
      </c>
      <c r="BF64" s="24">
        <f t="shared" si="34"/>
        <v>8907.5208333334886</v>
      </c>
      <c r="BG64" s="24">
        <f t="shared" si="34"/>
        <v>8907.5416666665114</v>
      </c>
      <c r="BH64" s="24">
        <f t="shared" si="34"/>
        <v>8907.5625</v>
      </c>
      <c r="BI64" s="24">
        <f t="shared" si="34"/>
        <v>8907.5833333334886</v>
      </c>
      <c r="BJ64" s="24">
        <f t="shared" si="34"/>
        <v>8907.6041666665114</v>
      </c>
      <c r="BK64" s="24">
        <f t="shared" si="34"/>
        <v>8907.625</v>
      </c>
    </row>
    <row r="65" spans="2:63" x14ac:dyDescent="0.2">
      <c r="B65" s="25" t="s">
        <v>55</v>
      </c>
      <c r="C65" s="24">
        <f>PI()/180</f>
        <v>1.7453292519943295E-2</v>
      </c>
      <c r="D65" s="24">
        <f t="shared" ref="D65:BK65" si="35">PI()/180</f>
        <v>1.7453292519943295E-2</v>
      </c>
      <c r="E65" s="24">
        <f t="shared" si="35"/>
        <v>1.7453292519943295E-2</v>
      </c>
      <c r="F65" s="24">
        <f t="shared" si="35"/>
        <v>1.7453292519943295E-2</v>
      </c>
      <c r="G65" s="24">
        <f t="shared" si="35"/>
        <v>1.7453292519943295E-2</v>
      </c>
      <c r="H65" s="24">
        <f t="shared" si="35"/>
        <v>1.7453292519943295E-2</v>
      </c>
      <c r="I65" s="24">
        <f t="shared" si="35"/>
        <v>1.7453292519943295E-2</v>
      </c>
      <c r="J65" s="24">
        <f t="shared" si="35"/>
        <v>1.7453292519943295E-2</v>
      </c>
      <c r="K65" s="24">
        <f t="shared" si="35"/>
        <v>1.7453292519943295E-2</v>
      </c>
      <c r="L65" s="24">
        <f t="shared" si="35"/>
        <v>1.7453292519943295E-2</v>
      </c>
      <c r="M65" s="24">
        <f t="shared" si="35"/>
        <v>1.7453292519943295E-2</v>
      </c>
      <c r="N65" s="24">
        <f t="shared" si="35"/>
        <v>1.7453292519943295E-2</v>
      </c>
      <c r="O65" s="24">
        <f t="shared" si="35"/>
        <v>1.7453292519943295E-2</v>
      </c>
      <c r="P65" s="24">
        <f t="shared" si="35"/>
        <v>1.7453292519943295E-2</v>
      </c>
      <c r="Q65" s="24">
        <f t="shared" si="35"/>
        <v>1.7453292519943295E-2</v>
      </c>
      <c r="R65" s="24">
        <f t="shared" si="35"/>
        <v>1.7453292519943295E-2</v>
      </c>
      <c r="S65" s="24">
        <f t="shared" si="35"/>
        <v>1.7453292519943295E-2</v>
      </c>
      <c r="T65" s="24">
        <f t="shared" si="35"/>
        <v>1.7453292519943295E-2</v>
      </c>
      <c r="U65" s="24">
        <f t="shared" si="35"/>
        <v>1.7453292519943295E-2</v>
      </c>
      <c r="V65" s="24">
        <f t="shared" si="35"/>
        <v>1.7453292519943295E-2</v>
      </c>
      <c r="W65" s="24">
        <f t="shared" si="35"/>
        <v>1.7453292519943295E-2</v>
      </c>
      <c r="X65" s="24">
        <f t="shared" si="35"/>
        <v>1.7453292519943295E-2</v>
      </c>
      <c r="Y65" s="24">
        <f t="shared" si="35"/>
        <v>1.7453292519943295E-2</v>
      </c>
      <c r="Z65" s="24">
        <f t="shared" si="35"/>
        <v>1.7453292519943295E-2</v>
      </c>
      <c r="AA65" s="24">
        <f t="shared" si="35"/>
        <v>1.7453292519943295E-2</v>
      </c>
      <c r="AB65" s="24">
        <f t="shared" si="35"/>
        <v>1.7453292519943295E-2</v>
      </c>
      <c r="AC65" s="24">
        <f t="shared" si="35"/>
        <v>1.7453292519943295E-2</v>
      </c>
      <c r="AD65" s="24">
        <f t="shared" si="35"/>
        <v>1.7453292519943295E-2</v>
      </c>
      <c r="AE65" s="24">
        <f t="shared" si="35"/>
        <v>1.7453292519943295E-2</v>
      </c>
      <c r="AF65" s="24">
        <f t="shared" si="35"/>
        <v>1.7453292519943295E-2</v>
      </c>
      <c r="AG65" s="24">
        <f t="shared" si="35"/>
        <v>1.7453292519943295E-2</v>
      </c>
      <c r="AH65" s="24">
        <f t="shared" si="35"/>
        <v>1.7453292519943295E-2</v>
      </c>
      <c r="AI65" s="24">
        <f t="shared" si="35"/>
        <v>1.7453292519943295E-2</v>
      </c>
      <c r="AJ65" s="24">
        <f t="shared" si="35"/>
        <v>1.7453292519943295E-2</v>
      </c>
      <c r="AK65" s="24">
        <f t="shared" si="35"/>
        <v>1.7453292519943295E-2</v>
      </c>
      <c r="AL65" s="24">
        <f t="shared" si="35"/>
        <v>1.7453292519943295E-2</v>
      </c>
      <c r="AM65" s="24">
        <f t="shared" si="35"/>
        <v>1.7453292519943295E-2</v>
      </c>
      <c r="AN65" s="24">
        <f t="shared" si="35"/>
        <v>1.7453292519943295E-2</v>
      </c>
      <c r="AO65" s="24">
        <f t="shared" si="35"/>
        <v>1.7453292519943295E-2</v>
      </c>
      <c r="AP65" s="24">
        <f t="shared" si="35"/>
        <v>1.7453292519943295E-2</v>
      </c>
      <c r="AQ65" s="24">
        <f t="shared" si="35"/>
        <v>1.7453292519943295E-2</v>
      </c>
      <c r="AR65" s="24">
        <f t="shared" si="35"/>
        <v>1.7453292519943295E-2</v>
      </c>
      <c r="AS65" s="24">
        <f t="shared" si="35"/>
        <v>1.7453292519943295E-2</v>
      </c>
      <c r="AT65" s="24">
        <f t="shared" si="35"/>
        <v>1.7453292519943295E-2</v>
      </c>
      <c r="AU65" s="24">
        <f t="shared" si="35"/>
        <v>1.7453292519943295E-2</v>
      </c>
      <c r="AV65" s="24">
        <f t="shared" si="35"/>
        <v>1.7453292519943295E-2</v>
      </c>
      <c r="AW65" s="24">
        <f t="shared" si="35"/>
        <v>1.7453292519943295E-2</v>
      </c>
      <c r="AX65" s="24">
        <f t="shared" si="35"/>
        <v>1.7453292519943295E-2</v>
      </c>
      <c r="AY65" s="24">
        <f t="shared" si="35"/>
        <v>1.7453292519943295E-2</v>
      </c>
      <c r="AZ65" s="24">
        <f t="shared" si="35"/>
        <v>1.7453292519943295E-2</v>
      </c>
      <c r="BA65" s="24">
        <f t="shared" si="35"/>
        <v>1.7453292519943295E-2</v>
      </c>
      <c r="BB65" s="24">
        <f t="shared" si="35"/>
        <v>1.7453292519943295E-2</v>
      </c>
      <c r="BC65" s="24">
        <f t="shared" si="35"/>
        <v>1.7453292519943295E-2</v>
      </c>
      <c r="BD65" s="24">
        <f t="shared" si="35"/>
        <v>1.7453292519943295E-2</v>
      </c>
      <c r="BE65" s="24">
        <f t="shared" si="35"/>
        <v>1.7453292519943295E-2</v>
      </c>
      <c r="BF65" s="24">
        <f t="shared" si="35"/>
        <v>1.7453292519943295E-2</v>
      </c>
      <c r="BG65" s="24">
        <f t="shared" si="35"/>
        <v>1.7453292519943295E-2</v>
      </c>
      <c r="BH65" s="24">
        <f t="shared" si="35"/>
        <v>1.7453292519943295E-2</v>
      </c>
      <c r="BI65" s="24">
        <f t="shared" si="35"/>
        <v>1.7453292519943295E-2</v>
      </c>
      <c r="BJ65" s="24">
        <f t="shared" si="35"/>
        <v>1.7453292519943295E-2</v>
      </c>
      <c r="BK65" s="24">
        <f t="shared" si="35"/>
        <v>1.7453292519943295E-2</v>
      </c>
    </row>
    <row r="66" spans="2:63" x14ac:dyDescent="0.2">
      <c r="B66" s="25"/>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row>
    <row r="67" spans="2:63" x14ac:dyDescent="0.2">
      <c r="B67" s="25" t="s">
        <v>19</v>
      </c>
      <c r="C67" s="24">
        <f>MOD(172.74+0.00111588*C64,360)</f>
        <v>182.678445735</v>
      </c>
      <c r="D67" s="24">
        <f t="shared" ref="D67:AG67" si="36">MOD(172.74+0.00111588*D64,360)</f>
        <v>182.67846898250019</v>
      </c>
      <c r="E67" s="24">
        <f t="shared" si="36"/>
        <v>182.67849222999985</v>
      </c>
      <c r="F67" s="24">
        <f t="shared" si="36"/>
        <v>182.67851547750001</v>
      </c>
      <c r="G67" s="24">
        <f t="shared" si="36"/>
        <v>182.67853872500018</v>
      </c>
      <c r="H67" s="24">
        <f t="shared" si="36"/>
        <v>182.67856197249984</v>
      </c>
      <c r="I67" s="24">
        <f t="shared" si="36"/>
        <v>182.67858522</v>
      </c>
      <c r="J67" s="24">
        <f t="shared" si="36"/>
        <v>182.67860846750017</v>
      </c>
      <c r="K67" s="24">
        <f t="shared" si="36"/>
        <v>182.67863171499982</v>
      </c>
      <c r="L67" s="24">
        <f t="shared" si="36"/>
        <v>182.67865496250002</v>
      </c>
      <c r="M67" s="24">
        <f t="shared" si="36"/>
        <v>182.67867821000019</v>
      </c>
      <c r="N67" s="24">
        <f t="shared" si="36"/>
        <v>182.67870145749984</v>
      </c>
      <c r="O67" s="24">
        <f t="shared" si="36"/>
        <v>182.67872470500001</v>
      </c>
      <c r="P67" s="24">
        <f t="shared" si="36"/>
        <v>182.67874795250017</v>
      </c>
      <c r="Q67" s="24">
        <f t="shared" si="36"/>
        <v>182.67877119999983</v>
      </c>
      <c r="R67" s="24">
        <f t="shared" si="36"/>
        <v>182.67879444750002</v>
      </c>
      <c r="S67" s="24">
        <f t="shared" si="36"/>
        <v>182.67881769500019</v>
      </c>
      <c r="T67" s="24">
        <f t="shared" si="36"/>
        <v>182.67884094249985</v>
      </c>
      <c r="U67" s="24">
        <f t="shared" si="36"/>
        <v>182.67886419000001</v>
      </c>
      <c r="V67" s="24">
        <f t="shared" si="36"/>
        <v>182.67888743750018</v>
      </c>
      <c r="W67" s="24">
        <f t="shared" si="36"/>
        <v>182.67891068499983</v>
      </c>
      <c r="X67" s="24">
        <f t="shared" si="36"/>
        <v>182.6789339325</v>
      </c>
      <c r="Y67" s="24">
        <f t="shared" si="36"/>
        <v>182.67895718000017</v>
      </c>
      <c r="Z67" s="24">
        <f t="shared" si="36"/>
        <v>182.67898042749982</v>
      </c>
      <c r="AA67" s="24">
        <f t="shared" si="36"/>
        <v>182.67900367500002</v>
      </c>
      <c r="AB67" s="24">
        <f t="shared" si="36"/>
        <v>182.67902692250019</v>
      </c>
      <c r="AC67" s="24">
        <f t="shared" si="36"/>
        <v>182.67905016999984</v>
      </c>
      <c r="AD67" s="24">
        <f t="shared" si="36"/>
        <v>182.67907341750001</v>
      </c>
      <c r="AE67" s="24">
        <f t="shared" si="36"/>
        <v>182.67909666500017</v>
      </c>
      <c r="AF67" s="24">
        <f t="shared" si="36"/>
        <v>182.67911991249983</v>
      </c>
      <c r="AG67" s="24">
        <f t="shared" si="36"/>
        <v>182.67914316000002</v>
      </c>
      <c r="AH67" s="24">
        <f t="shared" ref="AH67:BK67" si="37">MOD(172.74+0.00111588*AH64,360)</f>
        <v>182.67916640750019</v>
      </c>
      <c r="AI67" s="24">
        <f t="shared" si="37"/>
        <v>182.67918965499985</v>
      </c>
      <c r="AJ67" s="24">
        <f t="shared" si="37"/>
        <v>182.67921290250001</v>
      </c>
      <c r="AK67" s="24">
        <f t="shared" si="37"/>
        <v>182.67923615000018</v>
      </c>
      <c r="AL67" s="24">
        <f t="shared" si="37"/>
        <v>182.67925939749983</v>
      </c>
      <c r="AM67" s="24">
        <f t="shared" si="37"/>
        <v>182.679282645</v>
      </c>
      <c r="AN67" s="24">
        <f t="shared" si="37"/>
        <v>182.6793058925002</v>
      </c>
      <c r="AO67" s="24">
        <f t="shared" si="37"/>
        <v>182.67932913999982</v>
      </c>
      <c r="AP67" s="24">
        <f t="shared" si="37"/>
        <v>182.67935238750002</v>
      </c>
      <c r="AQ67" s="24">
        <f t="shared" si="37"/>
        <v>182.67937563500018</v>
      </c>
      <c r="AR67" s="24">
        <f t="shared" si="37"/>
        <v>182.67939888249984</v>
      </c>
      <c r="AS67" s="24">
        <f t="shared" si="37"/>
        <v>182.67942213000001</v>
      </c>
      <c r="AT67" s="24">
        <f t="shared" si="37"/>
        <v>182.67944537750017</v>
      </c>
      <c r="AU67" s="24">
        <f t="shared" si="37"/>
        <v>182.67946862499983</v>
      </c>
      <c r="AV67" s="24">
        <f t="shared" si="37"/>
        <v>182.67949187250002</v>
      </c>
      <c r="AW67" s="24">
        <f t="shared" si="37"/>
        <v>182.67951512000019</v>
      </c>
      <c r="AX67" s="24">
        <f t="shared" si="37"/>
        <v>182.67953836749984</v>
      </c>
      <c r="AY67" s="24">
        <f t="shared" si="37"/>
        <v>182.67956161500001</v>
      </c>
      <c r="AZ67" s="24">
        <f t="shared" si="37"/>
        <v>182.67958486250018</v>
      </c>
      <c r="BA67" s="24">
        <f t="shared" si="37"/>
        <v>182.67960810999983</v>
      </c>
      <c r="BB67" s="24">
        <f t="shared" si="37"/>
        <v>182.6796313575</v>
      </c>
      <c r="BC67" s="24">
        <f t="shared" si="37"/>
        <v>182.6796546050002</v>
      </c>
      <c r="BD67" s="24">
        <f t="shared" si="37"/>
        <v>182.67967785249982</v>
      </c>
      <c r="BE67" s="24">
        <f t="shared" si="37"/>
        <v>182.67970110000002</v>
      </c>
      <c r="BF67" s="24">
        <f t="shared" si="37"/>
        <v>182.67972434750018</v>
      </c>
      <c r="BG67" s="24">
        <f t="shared" si="37"/>
        <v>182.67974759499984</v>
      </c>
      <c r="BH67" s="24">
        <f t="shared" si="37"/>
        <v>182.67977084250001</v>
      </c>
      <c r="BI67" s="24">
        <f t="shared" si="37"/>
        <v>182.67979409000017</v>
      </c>
      <c r="BJ67" s="24">
        <f t="shared" si="37"/>
        <v>182.67981733749983</v>
      </c>
      <c r="BK67" s="24">
        <f t="shared" si="37"/>
        <v>182.67984058500002</v>
      </c>
    </row>
    <row r="68" spans="2:63" x14ac:dyDescent="0.2">
      <c r="B68" s="25" t="s">
        <v>5</v>
      </c>
      <c r="C68" s="24">
        <f>MOD(357.529+0.9856003*C64,360)</f>
        <v>135.65487191250031</v>
      </c>
      <c r="D68" s="24">
        <f t="shared" ref="D68:AG68" si="38">MOD(357.529+0.9856003*D64,360)</f>
        <v>135.6754052522374</v>
      </c>
      <c r="E68" s="24">
        <f t="shared" si="38"/>
        <v>135.69593859151428</v>
      </c>
      <c r="F68" s="24">
        <f t="shared" si="38"/>
        <v>135.71647193124954</v>
      </c>
      <c r="G68" s="24">
        <f t="shared" si="38"/>
        <v>135.73700527098663</v>
      </c>
      <c r="H68" s="24">
        <f t="shared" si="38"/>
        <v>135.75753861026351</v>
      </c>
      <c r="I68" s="24">
        <f t="shared" si="38"/>
        <v>135.77807195000059</v>
      </c>
      <c r="J68" s="24">
        <f t="shared" si="38"/>
        <v>135.79860528973586</v>
      </c>
      <c r="K68" s="24">
        <f t="shared" si="38"/>
        <v>135.81913862901456</v>
      </c>
      <c r="L68" s="24">
        <f t="shared" si="38"/>
        <v>135.83967196874983</v>
      </c>
      <c r="M68" s="24">
        <f t="shared" si="38"/>
        <v>135.86020530848691</v>
      </c>
      <c r="N68" s="24">
        <f t="shared" si="38"/>
        <v>135.88073864776379</v>
      </c>
      <c r="O68" s="24">
        <f t="shared" si="38"/>
        <v>135.90127198750088</v>
      </c>
      <c r="P68" s="24">
        <f t="shared" si="38"/>
        <v>135.92180532723614</v>
      </c>
      <c r="Q68" s="24">
        <f t="shared" si="38"/>
        <v>135.94233866651484</v>
      </c>
      <c r="R68" s="24">
        <f t="shared" si="38"/>
        <v>135.96287200625011</v>
      </c>
      <c r="S68" s="24">
        <f t="shared" si="38"/>
        <v>135.98340534598719</v>
      </c>
      <c r="T68" s="24">
        <f t="shared" si="38"/>
        <v>136.00393868526407</v>
      </c>
      <c r="U68" s="24">
        <f t="shared" si="38"/>
        <v>136.02447202500116</v>
      </c>
      <c r="V68" s="24">
        <f t="shared" si="38"/>
        <v>136.04500536473643</v>
      </c>
      <c r="W68" s="24">
        <f t="shared" si="38"/>
        <v>136.06553870401331</v>
      </c>
      <c r="X68" s="24">
        <f t="shared" si="38"/>
        <v>136.08607204375039</v>
      </c>
      <c r="Y68" s="24">
        <f t="shared" si="38"/>
        <v>136.10660538348748</v>
      </c>
      <c r="Z68" s="24">
        <f t="shared" si="38"/>
        <v>136.12713872276436</v>
      </c>
      <c r="AA68" s="24">
        <f t="shared" si="38"/>
        <v>136.14767206249962</v>
      </c>
      <c r="AB68" s="24">
        <f t="shared" si="38"/>
        <v>136.16820540223671</v>
      </c>
      <c r="AC68" s="24">
        <f t="shared" si="38"/>
        <v>136.18873874151359</v>
      </c>
      <c r="AD68" s="24">
        <f t="shared" si="38"/>
        <v>136.20927208125067</v>
      </c>
      <c r="AE68" s="24">
        <f t="shared" si="38"/>
        <v>136.22980542098594</v>
      </c>
      <c r="AF68" s="24">
        <f t="shared" si="38"/>
        <v>136.25033876026464</v>
      </c>
      <c r="AG68" s="24">
        <f t="shared" si="38"/>
        <v>136.27087209999991</v>
      </c>
      <c r="AH68" s="24">
        <f t="shared" ref="AH68:BK68" si="39">MOD(357.529+0.9856003*AH64,360)</f>
        <v>136.29140543973699</v>
      </c>
      <c r="AI68" s="24">
        <f t="shared" si="39"/>
        <v>136.31193877901387</v>
      </c>
      <c r="AJ68" s="24">
        <f t="shared" si="39"/>
        <v>136.33247211875096</v>
      </c>
      <c r="AK68" s="24">
        <f t="shared" si="39"/>
        <v>136.35300545848622</v>
      </c>
      <c r="AL68" s="24">
        <f t="shared" si="39"/>
        <v>136.3735387977631</v>
      </c>
      <c r="AM68" s="24">
        <f t="shared" si="39"/>
        <v>136.39407213750019</v>
      </c>
      <c r="AN68" s="24">
        <f t="shared" si="39"/>
        <v>136.41460547723727</v>
      </c>
      <c r="AO68" s="24">
        <f t="shared" si="39"/>
        <v>136.43513881651415</v>
      </c>
      <c r="AP68" s="24">
        <f t="shared" si="39"/>
        <v>136.45567215624942</v>
      </c>
      <c r="AQ68" s="24">
        <f t="shared" si="39"/>
        <v>136.47620549598651</v>
      </c>
      <c r="AR68" s="24">
        <f t="shared" si="39"/>
        <v>136.49673883526339</v>
      </c>
      <c r="AS68" s="24">
        <f t="shared" si="39"/>
        <v>136.51727217500047</v>
      </c>
      <c r="AT68" s="24">
        <f t="shared" si="39"/>
        <v>136.53780551473574</v>
      </c>
      <c r="AU68" s="24">
        <f t="shared" si="39"/>
        <v>136.55833885401444</v>
      </c>
      <c r="AV68" s="24">
        <f t="shared" si="39"/>
        <v>136.5788721937497</v>
      </c>
      <c r="AW68" s="24">
        <f t="shared" si="39"/>
        <v>136.59940553348679</v>
      </c>
      <c r="AX68" s="24">
        <f t="shared" si="39"/>
        <v>136.61993887276367</v>
      </c>
      <c r="AY68" s="24">
        <f t="shared" si="39"/>
        <v>136.64047221250075</v>
      </c>
      <c r="AZ68" s="24">
        <f t="shared" si="39"/>
        <v>136.66100555223602</v>
      </c>
      <c r="BA68" s="24">
        <f t="shared" si="39"/>
        <v>136.68153889151472</v>
      </c>
      <c r="BB68" s="24">
        <f t="shared" si="39"/>
        <v>136.70207223124999</v>
      </c>
      <c r="BC68" s="24">
        <f t="shared" si="39"/>
        <v>136.72260557098707</v>
      </c>
      <c r="BD68" s="24">
        <f t="shared" si="39"/>
        <v>136.74313891026395</v>
      </c>
      <c r="BE68" s="24">
        <f t="shared" si="39"/>
        <v>136.76367225000104</v>
      </c>
      <c r="BF68" s="24">
        <f t="shared" si="39"/>
        <v>136.7842055897363</v>
      </c>
      <c r="BG68" s="24">
        <f t="shared" si="39"/>
        <v>136.80473892901318</v>
      </c>
      <c r="BH68" s="24">
        <f t="shared" si="39"/>
        <v>136.82527226875027</v>
      </c>
      <c r="BI68" s="24">
        <f t="shared" si="39"/>
        <v>136.84580560848735</v>
      </c>
      <c r="BJ68" s="24">
        <f t="shared" si="39"/>
        <v>136.86633894776423</v>
      </c>
      <c r="BK68" s="24">
        <f t="shared" si="39"/>
        <v>136.8868722874995</v>
      </c>
    </row>
    <row r="69" spans="2:63" x14ac:dyDescent="0.2">
      <c r="B69" s="25" t="s">
        <v>3</v>
      </c>
      <c r="C69" s="24">
        <f>MOD(20.02+0.0830853*C64+0.329*SIN(C67*C65),360)</f>
        <v>39.993464396374293</v>
      </c>
      <c r="D69" s="24">
        <f t="shared" ref="D69:AG69" si="40">MOD(20.02+0.0830853*D64+0.329*SIN(D67*D65),360)</f>
        <v>39.995195206792914</v>
      </c>
      <c r="E69" s="24">
        <f t="shared" si="40"/>
        <v>39.996926017172655</v>
      </c>
      <c r="F69" s="24">
        <f t="shared" si="40"/>
        <v>39.998656827591162</v>
      </c>
      <c r="G69" s="24">
        <f t="shared" si="40"/>
        <v>40.00038763800967</v>
      </c>
      <c r="H69" s="24">
        <f t="shared" si="40"/>
        <v>40.002118448389524</v>
      </c>
      <c r="I69" s="24">
        <f t="shared" si="40"/>
        <v>40.003849258808032</v>
      </c>
      <c r="J69" s="24">
        <f t="shared" si="40"/>
        <v>40.005580069226426</v>
      </c>
      <c r="K69" s="24">
        <f t="shared" si="40"/>
        <v>40.007310879606393</v>
      </c>
      <c r="L69" s="24">
        <f t="shared" si="40"/>
        <v>40.009041690024787</v>
      </c>
      <c r="M69" s="24">
        <f t="shared" si="40"/>
        <v>40.010772500443295</v>
      </c>
      <c r="N69" s="24">
        <f t="shared" si="40"/>
        <v>40.012503310823149</v>
      </c>
      <c r="O69" s="24">
        <f t="shared" si="40"/>
        <v>40.014234121241657</v>
      </c>
      <c r="P69" s="24">
        <f t="shared" si="40"/>
        <v>40.015964931660278</v>
      </c>
      <c r="Q69" s="24">
        <f t="shared" si="40"/>
        <v>40.017695742040019</v>
      </c>
      <c r="R69" s="24">
        <f t="shared" si="40"/>
        <v>40.01942655245864</v>
      </c>
      <c r="S69" s="24">
        <f t="shared" si="40"/>
        <v>40.021157362877034</v>
      </c>
      <c r="T69" s="24">
        <f t="shared" si="40"/>
        <v>40.022888173257002</v>
      </c>
      <c r="U69" s="24">
        <f t="shared" si="40"/>
        <v>40.024618983675396</v>
      </c>
      <c r="V69" s="24">
        <f t="shared" si="40"/>
        <v>40.026349794094017</v>
      </c>
      <c r="W69" s="24">
        <f t="shared" si="40"/>
        <v>40.028080604473871</v>
      </c>
      <c r="X69" s="24">
        <f t="shared" si="40"/>
        <v>40.029811414892379</v>
      </c>
      <c r="Y69" s="24">
        <f t="shared" si="40"/>
        <v>40.031542225310886</v>
      </c>
      <c r="Z69" s="24">
        <f t="shared" si="40"/>
        <v>40.033273035690854</v>
      </c>
      <c r="AA69" s="24">
        <f t="shared" si="40"/>
        <v>40.035003846109248</v>
      </c>
      <c r="AB69" s="24">
        <f t="shared" si="40"/>
        <v>40.036734656527869</v>
      </c>
      <c r="AC69" s="24">
        <f t="shared" si="40"/>
        <v>40.038465466907724</v>
      </c>
      <c r="AD69" s="24">
        <f t="shared" si="40"/>
        <v>40.040196277326345</v>
      </c>
      <c r="AE69" s="24">
        <f t="shared" si="40"/>
        <v>40.041927087744853</v>
      </c>
      <c r="AF69" s="24">
        <f t="shared" si="40"/>
        <v>40.043657898124707</v>
      </c>
      <c r="AG69" s="24">
        <f t="shared" si="40"/>
        <v>40.045388708543328</v>
      </c>
      <c r="AH69" s="24">
        <f t="shared" ref="AH69:BK69" si="41">MOD(20.02+0.0830853*AH64+0.329*SIN(AH67*AH65),360)</f>
        <v>40.047119518961836</v>
      </c>
      <c r="AI69" s="24">
        <f t="shared" si="41"/>
        <v>40.048850329341803</v>
      </c>
      <c r="AJ69" s="24">
        <f t="shared" si="41"/>
        <v>40.050581139760311</v>
      </c>
      <c r="AK69" s="24">
        <f t="shared" si="41"/>
        <v>40.052311950178932</v>
      </c>
      <c r="AL69" s="24">
        <f t="shared" si="41"/>
        <v>40.054042760558787</v>
      </c>
      <c r="AM69" s="24">
        <f t="shared" si="41"/>
        <v>40.055773570977408</v>
      </c>
      <c r="AN69" s="24">
        <f t="shared" si="41"/>
        <v>40.057504381396029</v>
      </c>
      <c r="AO69" s="24">
        <f t="shared" si="41"/>
        <v>40.059235191775883</v>
      </c>
      <c r="AP69" s="24">
        <f t="shared" si="41"/>
        <v>40.060966002194505</v>
      </c>
      <c r="AQ69" s="24">
        <f t="shared" si="41"/>
        <v>40.062696812613012</v>
      </c>
      <c r="AR69" s="24">
        <f t="shared" si="41"/>
        <v>40.06442762299298</v>
      </c>
      <c r="AS69" s="24">
        <f t="shared" si="41"/>
        <v>40.066158433411488</v>
      </c>
      <c r="AT69" s="24">
        <f t="shared" si="41"/>
        <v>40.067889243830109</v>
      </c>
      <c r="AU69" s="24">
        <f t="shared" si="41"/>
        <v>40.069620054209963</v>
      </c>
      <c r="AV69" s="24">
        <f t="shared" si="41"/>
        <v>40.071350864628585</v>
      </c>
      <c r="AW69" s="24">
        <f t="shared" si="41"/>
        <v>40.07308167504732</v>
      </c>
      <c r="AX69" s="24">
        <f t="shared" si="41"/>
        <v>40.074812485427174</v>
      </c>
      <c r="AY69" s="24">
        <f t="shared" si="41"/>
        <v>40.076543295845681</v>
      </c>
      <c r="AZ69" s="24">
        <f t="shared" si="41"/>
        <v>40.078274106264303</v>
      </c>
      <c r="BA69" s="24">
        <f t="shared" si="41"/>
        <v>40.08000491664427</v>
      </c>
      <c r="BB69" s="24">
        <f t="shared" si="41"/>
        <v>40.081735727062892</v>
      </c>
      <c r="BC69" s="24">
        <f t="shared" si="41"/>
        <v>40.083466537481513</v>
      </c>
      <c r="BD69" s="24">
        <f t="shared" si="41"/>
        <v>40.085197347861481</v>
      </c>
      <c r="BE69" s="24">
        <f t="shared" si="41"/>
        <v>40.086928158280102</v>
      </c>
      <c r="BF69" s="24">
        <f t="shared" si="41"/>
        <v>40.08865896869861</v>
      </c>
      <c r="BG69" s="24">
        <f t="shared" si="41"/>
        <v>40.090389779078691</v>
      </c>
      <c r="BH69" s="24">
        <f t="shared" si="41"/>
        <v>40.092120589497199</v>
      </c>
      <c r="BI69" s="24">
        <f t="shared" si="41"/>
        <v>40.093851399915934</v>
      </c>
      <c r="BJ69" s="24">
        <f t="shared" si="41"/>
        <v>40.095582210295788</v>
      </c>
      <c r="BK69" s="24">
        <f t="shared" si="41"/>
        <v>40.097313020714523</v>
      </c>
    </row>
    <row r="70" spans="2:63" x14ac:dyDescent="0.2">
      <c r="B70" s="25" t="s">
        <v>20</v>
      </c>
      <c r="C70" s="24">
        <f>MOD(66.115+0.9025179*C64-0.329*SIN(C67*C65),360)</f>
        <v>184.29323600362568</v>
      </c>
      <c r="D70" s="24">
        <f t="shared" ref="D70:AG70" si="42">MOD(66.115+0.9025179*D64-0.329*SIN(D67*D65),360)</f>
        <v>184.31203859335983</v>
      </c>
      <c r="E70" s="24">
        <f t="shared" si="42"/>
        <v>184.33084118267379</v>
      </c>
      <c r="F70" s="24">
        <f t="shared" si="42"/>
        <v>184.34964377240885</v>
      </c>
      <c r="G70" s="24">
        <f t="shared" si="42"/>
        <v>184.36844636214209</v>
      </c>
      <c r="H70" s="24">
        <f t="shared" si="42"/>
        <v>184.38724895145697</v>
      </c>
      <c r="I70" s="24">
        <f t="shared" si="42"/>
        <v>184.40605154119203</v>
      </c>
      <c r="J70" s="24">
        <f t="shared" si="42"/>
        <v>184.42485413092618</v>
      </c>
      <c r="K70" s="24">
        <f t="shared" si="42"/>
        <v>184.44365672024014</v>
      </c>
      <c r="L70" s="24">
        <f t="shared" si="42"/>
        <v>184.4624593099752</v>
      </c>
      <c r="M70" s="24">
        <f t="shared" si="42"/>
        <v>184.48126189970935</v>
      </c>
      <c r="N70" s="24">
        <f t="shared" si="42"/>
        <v>184.50006448902332</v>
      </c>
      <c r="O70" s="24">
        <f t="shared" si="42"/>
        <v>184.51886707875747</v>
      </c>
      <c r="P70" s="24">
        <f t="shared" si="42"/>
        <v>184.53766966849253</v>
      </c>
      <c r="Q70" s="24">
        <f t="shared" si="42"/>
        <v>184.55647225780649</v>
      </c>
      <c r="R70" s="24">
        <f t="shared" si="42"/>
        <v>184.57527484754064</v>
      </c>
      <c r="S70" s="24">
        <f t="shared" si="42"/>
        <v>184.5940774372757</v>
      </c>
      <c r="T70" s="24">
        <f t="shared" si="42"/>
        <v>184.61288002659057</v>
      </c>
      <c r="U70" s="24">
        <f t="shared" si="42"/>
        <v>184.63168261632381</v>
      </c>
      <c r="V70" s="24">
        <f t="shared" si="42"/>
        <v>184.65048520605887</v>
      </c>
      <c r="W70" s="24">
        <f t="shared" si="42"/>
        <v>184.66928779537284</v>
      </c>
      <c r="X70" s="24">
        <f t="shared" si="42"/>
        <v>184.68809038510699</v>
      </c>
      <c r="Y70" s="24">
        <f t="shared" si="42"/>
        <v>184.70689297484205</v>
      </c>
      <c r="Z70" s="24">
        <f t="shared" si="42"/>
        <v>184.72569556415601</v>
      </c>
      <c r="AA70" s="24">
        <f t="shared" si="42"/>
        <v>184.74449815389016</v>
      </c>
      <c r="AB70" s="24">
        <f t="shared" si="42"/>
        <v>184.76330074362522</v>
      </c>
      <c r="AC70" s="24">
        <f t="shared" si="42"/>
        <v>184.78210333293919</v>
      </c>
      <c r="AD70" s="24">
        <f t="shared" si="42"/>
        <v>184.80090592267334</v>
      </c>
      <c r="AE70" s="24">
        <f t="shared" si="42"/>
        <v>184.81970851240749</v>
      </c>
      <c r="AF70" s="24">
        <f t="shared" si="42"/>
        <v>184.83851110172145</v>
      </c>
      <c r="AG70" s="24">
        <f t="shared" si="42"/>
        <v>184.85731369145651</v>
      </c>
      <c r="AH70" s="24">
        <f t="shared" ref="AH70:BK70" si="43">MOD(66.115+0.9025179*AH64-0.329*SIN(AH67*AH65),360)</f>
        <v>184.87611628119066</v>
      </c>
      <c r="AI70" s="24">
        <f t="shared" si="43"/>
        <v>184.89491887050463</v>
      </c>
      <c r="AJ70" s="24">
        <f t="shared" si="43"/>
        <v>184.91372146023969</v>
      </c>
      <c r="AK70" s="24">
        <f t="shared" si="43"/>
        <v>184.93252404997384</v>
      </c>
      <c r="AL70" s="24">
        <f t="shared" si="43"/>
        <v>184.9513266392878</v>
      </c>
      <c r="AM70" s="24">
        <f t="shared" si="43"/>
        <v>184.97012922902195</v>
      </c>
      <c r="AN70" s="24">
        <f t="shared" si="43"/>
        <v>184.98893181875701</v>
      </c>
      <c r="AO70" s="24">
        <f t="shared" si="43"/>
        <v>185.00773440807097</v>
      </c>
      <c r="AP70" s="24">
        <f t="shared" si="43"/>
        <v>185.02653699780512</v>
      </c>
      <c r="AQ70" s="24">
        <f t="shared" si="43"/>
        <v>185.04533958753927</v>
      </c>
      <c r="AR70" s="24">
        <f t="shared" si="43"/>
        <v>185.06414217685415</v>
      </c>
      <c r="AS70" s="24">
        <f t="shared" si="43"/>
        <v>185.0829447665883</v>
      </c>
      <c r="AT70" s="24">
        <f t="shared" si="43"/>
        <v>185.10174735632245</v>
      </c>
      <c r="AU70" s="24">
        <f t="shared" si="43"/>
        <v>185.12054994563641</v>
      </c>
      <c r="AV70" s="24">
        <f t="shared" si="43"/>
        <v>185.13935253537056</v>
      </c>
      <c r="AW70" s="24">
        <f t="shared" si="43"/>
        <v>185.15815512510562</v>
      </c>
      <c r="AX70" s="24">
        <f t="shared" si="43"/>
        <v>185.17695771441959</v>
      </c>
      <c r="AY70" s="24">
        <f t="shared" si="43"/>
        <v>185.19576030415374</v>
      </c>
      <c r="AZ70" s="24">
        <f t="shared" si="43"/>
        <v>185.2145628938888</v>
      </c>
      <c r="BA70" s="24">
        <f t="shared" si="43"/>
        <v>185.23336548320185</v>
      </c>
      <c r="BB70" s="24">
        <f t="shared" si="43"/>
        <v>185.25216807293691</v>
      </c>
      <c r="BC70" s="24">
        <f t="shared" si="43"/>
        <v>185.27097066267106</v>
      </c>
      <c r="BD70" s="24">
        <f t="shared" si="43"/>
        <v>185.28977325198503</v>
      </c>
      <c r="BE70" s="24">
        <f t="shared" si="43"/>
        <v>185.30857584172009</v>
      </c>
      <c r="BF70" s="24">
        <f t="shared" si="43"/>
        <v>185.32737843145333</v>
      </c>
      <c r="BG70" s="24">
        <f t="shared" si="43"/>
        <v>185.3461810207682</v>
      </c>
      <c r="BH70" s="24">
        <f t="shared" si="43"/>
        <v>185.36498361050235</v>
      </c>
      <c r="BI70" s="24">
        <f t="shared" si="43"/>
        <v>185.3837862002365</v>
      </c>
      <c r="BJ70" s="24">
        <f t="shared" si="43"/>
        <v>185.40258878955137</v>
      </c>
      <c r="BK70" s="24">
        <f t="shared" si="43"/>
        <v>185.42139137928461</v>
      </c>
    </row>
    <row r="71" spans="2:63" x14ac:dyDescent="0.2">
      <c r="B71" s="25" t="s">
        <v>10</v>
      </c>
      <c r="C71" s="24">
        <f>1.915*SIN(C68*C65)+0.02*SIN(2*C68*C65)</f>
        <v>1.3185495745292974</v>
      </c>
      <c r="D71" s="24">
        <f t="shared" ref="D71:AG71" si="44">1.915*SIN(D68*D65)+0.02*SIN(2*D68*D65)</f>
        <v>1.31805902847363</v>
      </c>
      <c r="E71" s="24">
        <f t="shared" si="44"/>
        <v>1.3175683208515345</v>
      </c>
      <c r="F71" s="24">
        <f t="shared" si="44"/>
        <v>1.3170774517039481</v>
      </c>
      <c r="G71" s="24">
        <f t="shared" si="44"/>
        <v>1.3165864211046869</v>
      </c>
      <c r="H71" s="24">
        <f t="shared" si="44"/>
        <v>1.3160952291277299</v>
      </c>
      <c r="I71" s="24">
        <f t="shared" si="44"/>
        <v>1.3156038758140005</v>
      </c>
      <c r="J71" s="24">
        <f t="shared" si="44"/>
        <v>1.315112361237506</v>
      </c>
      <c r="K71" s="24">
        <f t="shared" si="44"/>
        <v>1.3146206854721121</v>
      </c>
      <c r="L71" s="24">
        <f t="shared" si="44"/>
        <v>1.3141288485589442</v>
      </c>
      <c r="M71" s="24">
        <f t="shared" si="44"/>
        <v>1.3136368505718976</v>
      </c>
      <c r="N71" s="24">
        <f t="shared" si="44"/>
        <v>1.3131446915850729</v>
      </c>
      <c r="O71" s="24">
        <f t="shared" si="44"/>
        <v>1.3126523716394496</v>
      </c>
      <c r="P71" s="24">
        <f t="shared" si="44"/>
        <v>1.312159890809159</v>
      </c>
      <c r="Q71" s="24">
        <f t="shared" si="44"/>
        <v>1.3116672491681878</v>
      </c>
      <c r="R71" s="24">
        <f t="shared" si="44"/>
        <v>1.3111744467577191</v>
      </c>
      <c r="S71" s="24">
        <f t="shared" si="44"/>
        <v>1.3106814836517695</v>
      </c>
      <c r="T71" s="24">
        <f t="shared" si="44"/>
        <v>1.3101883599245616</v>
      </c>
      <c r="U71" s="24">
        <f t="shared" si="44"/>
        <v>1.3096950756171319</v>
      </c>
      <c r="V71" s="24">
        <f t="shared" si="44"/>
        <v>1.3092016308037333</v>
      </c>
      <c r="W71" s="24">
        <f t="shared" si="44"/>
        <v>1.3087080255585173</v>
      </c>
      <c r="X71" s="24">
        <f t="shared" si="44"/>
        <v>1.3082142599225937</v>
      </c>
      <c r="Y71" s="24">
        <f t="shared" si="44"/>
        <v>1.3077203339702308</v>
      </c>
      <c r="Z71" s="24">
        <f t="shared" si="44"/>
        <v>1.3072262477757297</v>
      </c>
      <c r="AA71" s="24">
        <f t="shared" si="44"/>
        <v>1.3067320013802284</v>
      </c>
      <c r="AB71" s="24">
        <f t="shared" si="44"/>
        <v>1.3062375948579674</v>
      </c>
      <c r="AC71" s="24">
        <f t="shared" si="44"/>
        <v>1.3057430282833526</v>
      </c>
      <c r="AD71" s="24">
        <f t="shared" si="44"/>
        <v>1.3052483016975063</v>
      </c>
      <c r="AE71" s="24">
        <f t="shared" si="44"/>
        <v>1.3047534151748621</v>
      </c>
      <c r="AF71" s="24">
        <f t="shared" si="44"/>
        <v>1.3042583687897105</v>
      </c>
      <c r="AG71" s="24">
        <f t="shared" si="44"/>
        <v>1.3037631625833763</v>
      </c>
      <c r="AH71" s="24">
        <f t="shared" ref="AH71:BK71" si="45">1.915*SIN(AH68*AH65)+0.02*SIN(2*AH68*AH65)</f>
        <v>1.3032677966301798</v>
      </c>
      <c r="AI71" s="24">
        <f t="shared" si="45"/>
        <v>1.3027722710046468</v>
      </c>
      <c r="AJ71" s="24">
        <f t="shared" si="45"/>
        <v>1.3022765857479546</v>
      </c>
      <c r="AK71" s="24">
        <f t="shared" si="45"/>
        <v>1.3017807409346593</v>
      </c>
      <c r="AL71" s="24">
        <f t="shared" si="45"/>
        <v>1.3012847366392162</v>
      </c>
      <c r="AM71" s="24">
        <f t="shared" si="45"/>
        <v>1.3007885729028736</v>
      </c>
      <c r="AN71" s="24">
        <f t="shared" si="45"/>
        <v>1.3002922498002054</v>
      </c>
      <c r="AO71" s="24">
        <f t="shared" si="45"/>
        <v>1.2997957674058127</v>
      </c>
      <c r="AP71" s="24">
        <f t="shared" si="45"/>
        <v>1.2992991257609747</v>
      </c>
      <c r="AQ71" s="24">
        <f t="shared" si="45"/>
        <v>1.2988023249402361</v>
      </c>
      <c r="AR71" s="24">
        <f t="shared" si="45"/>
        <v>1.2983053650183018</v>
      </c>
      <c r="AS71" s="24">
        <f t="shared" si="45"/>
        <v>1.2978082460364366</v>
      </c>
      <c r="AT71" s="24">
        <f t="shared" si="45"/>
        <v>1.2973109680693753</v>
      </c>
      <c r="AU71" s="24">
        <f t="shared" si="45"/>
        <v>1.2968135311917084</v>
      </c>
      <c r="AV71" s="24">
        <f t="shared" si="45"/>
        <v>1.2963159354449041</v>
      </c>
      <c r="AW71" s="24">
        <f t="shared" si="45"/>
        <v>1.2958181809035818</v>
      </c>
      <c r="AX71" s="24">
        <f t="shared" si="45"/>
        <v>1.2953202676425681</v>
      </c>
      <c r="AY71" s="24">
        <f t="shared" si="45"/>
        <v>1.2948221957031827</v>
      </c>
      <c r="AZ71" s="24">
        <f t="shared" si="45"/>
        <v>1.2943239651602807</v>
      </c>
      <c r="BA71" s="24">
        <f t="shared" si="45"/>
        <v>1.2938255760885728</v>
      </c>
      <c r="BB71" s="24">
        <f t="shared" si="45"/>
        <v>1.2933270285295826</v>
      </c>
      <c r="BC71" s="24">
        <f t="shared" si="45"/>
        <v>1.2928283225580495</v>
      </c>
      <c r="BD71" s="24">
        <f t="shared" si="45"/>
        <v>1.2923294582489206</v>
      </c>
      <c r="BE71" s="24">
        <f t="shared" si="45"/>
        <v>1.2918304356435697</v>
      </c>
      <c r="BF71" s="24">
        <f t="shared" si="45"/>
        <v>1.2913312548169735</v>
      </c>
      <c r="BG71" s="24">
        <f t="shared" si="45"/>
        <v>1.2908319158440065</v>
      </c>
      <c r="BH71" s="24">
        <f t="shared" si="45"/>
        <v>1.2903324187661136</v>
      </c>
      <c r="BI71" s="24">
        <f t="shared" si="45"/>
        <v>1.2898327636582883</v>
      </c>
      <c r="BJ71" s="24">
        <f t="shared" si="45"/>
        <v>1.2893329505955511</v>
      </c>
      <c r="BK71" s="24">
        <f t="shared" si="45"/>
        <v>1.2888329796193776</v>
      </c>
    </row>
    <row r="72" spans="2:63" x14ac:dyDescent="0.2">
      <c r="B72" s="25" t="s">
        <v>11</v>
      </c>
      <c r="C72" s="24">
        <f>5.555*SIN(C69*C65)+0.168*SIN(2*C69*C65)</f>
        <v>3.7356407899177619</v>
      </c>
      <c r="D72" s="24">
        <f t="shared" ref="D72:AG72" si="46">5.555*SIN(D69*D65)+0.168*SIN(2*D69*D65)</f>
        <v>3.7357711129735502</v>
      </c>
      <c r="E72" s="24">
        <f t="shared" si="46"/>
        <v>3.735901432164435</v>
      </c>
      <c r="F72" s="24">
        <f t="shared" si="46"/>
        <v>3.736031747496138</v>
      </c>
      <c r="G72" s="24">
        <f t="shared" si="46"/>
        <v>3.7361620589656175</v>
      </c>
      <c r="H72" s="24">
        <f t="shared" si="46"/>
        <v>3.7362923665698391</v>
      </c>
      <c r="I72" s="24">
        <f t="shared" si="46"/>
        <v>3.7364226703144996</v>
      </c>
      <c r="J72" s="24">
        <f t="shared" si="46"/>
        <v>3.736552970196557</v>
      </c>
      <c r="K72" s="24">
        <f t="shared" si="46"/>
        <v>3.7366832662130021</v>
      </c>
      <c r="L72" s="24">
        <f t="shared" si="46"/>
        <v>3.7368135583694979</v>
      </c>
      <c r="M72" s="24">
        <f t="shared" si="46"/>
        <v>3.7369438466630354</v>
      </c>
      <c r="N72" s="24">
        <f t="shared" si="46"/>
        <v>3.7370741310905746</v>
      </c>
      <c r="O72" s="24">
        <f t="shared" si="46"/>
        <v>3.7372044116578098</v>
      </c>
      <c r="P72" s="24">
        <f t="shared" si="46"/>
        <v>3.7373346883617145</v>
      </c>
      <c r="Q72" s="24">
        <f t="shared" si="46"/>
        <v>3.7374649611992337</v>
      </c>
      <c r="R72" s="24">
        <f t="shared" si="46"/>
        <v>3.7375952301760935</v>
      </c>
      <c r="S72" s="24">
        <f t="shared" si="46"/>
        <v>3.737725495289228</v>
      </c>
      <c r="T72" s="24">
        <f t="shared" si="46"/>
        <v>3.7378557565356387</v>
      </c>
      <c r="U72" s="24">
        <f t="shared" si="46"/>
        <v>3.7379860139209855</v>
      </c>
      <c r="V72" s="24">
        <f t="shared" si="46"/>
        <v>3.7381162674422708</v>
      </c>
      <c r="W72" s="24">
        <f t="shared" si="46"/>
        <v>3.7382465170964347</v>
      </c>
      <c r="X72" s="24">
        <f t="shared" si="46"/>
        <v>3.7383767628891813</v>
      </c>
      <c r="Y72" s="24">
        <f t="shared" si="46"/>
        <v>3.7385070048174773</v>
      </c>
      <c r="Z72" s="24">
        <f t="shared" si="46"/>
        <v>3.7386372428782995</v>
      </c>
      <c r="AA72" s="24">
        <f t="shared" si="46"/>
        <v>3.7387674770773152</v>
      </c>
      <c r="AB72" s="24">
        <f t="shared" si="46"/>
        <v>3.7388977074115273</v>
      </c>
      <c r="AC72" s="24">
        <f t="shared" si="46"/>
        <v>3.7390279338778769</v>
      </c>
      <c r="AD72" s="24">
        <f t="shared" si="46"/>
        <v>3.7391581564820746</v>
      </c>
      <c r="AE72" s="24">
        <f t="shared" si="46"/>
        <v>3.7392883752210726</v>
      </c>
      <c r="AF72" s="24">
        <f t="shared" si="46"/>
        <v>3.7394185900918466</v>
      </c>
      <c r="AG72" s="24">
        <f t="shared" si="46"/>
        <v>3.739548801100097</v>
      </c>
      <c r="AH72" s="24">
        <f t="shared" ref="AH72:BK72" si="47">5.555*SIN(AH69*AH65)+0.168*SIN(2*AH69*AH65)</f>
        <v>3.7396790082427764</v>
      </c>
      <c r="AI72" s="24">
        <f t="shared" si="47"/>
        <v>3.7398092115168695</v>
      </c>
      <c r="AJ72" s="24">
        <f t="shared" si="47"/>
        <v>3.7399394109280526</v>
      </c>
      <c r="AK72" s="24">
        <f t="shared" si="47"/>
        <v>3.7400696064733099</v>
      </c>
      <c r="AL72" s="24">
        <f t="shared" si="47"/>
        <v>3.7401997981495936</v>
      </c>
      <c r="AM72" s="24">
        <f t="shared" si="47"/>
        <v>3.7403299859626129</v>
      </c>
      <c r="AN72" s="24">
        <f t="shared" si="47"/>
        <v>3.7404601699093272</v>
      </c>
      <c r="AO72" s="24">
        <f t="shared" si="47"/>
        <v>3.740590349986697</v>
      </c>
      <c r="AP72" s="24">
        <f t="shared" si="47"/>
        <v>3.7407205262004326</v>
      </c>
      <c r="AQ72" s="24">
        <f t="shared" si="47"/>
        <v>3.7408506985474834</v>
      </c>
      <c r="AR72" s="24">
        <f t="shared" si="47"/>
        <v>3.7409808670248372</v>
      </c>
      <c r="AS72" s="24">
        <f t="shared" si="47"/>
        <v>3.7411110316381673</v>
      </c>
      <c r="AT72" s="24">
        <f t="shared" si="47"/>
        <v>3.7412411923844604</v>
      </c>
      <c r="AU72" s="24">
        <f t="shared" si="47"/>
        <v>3.7413713492606675</v>
      </c>
      <c r="AV72" s="24">
        <f t="shared" si="47"/>
        <v>3.7415015022724978</v>
      </c>
      <c r="AW72" s="24">
        <f t="shared" si="47"/>
        <v>3.7416316514169203</v>
      </c>
      <c r="AX72" s="24">
        <f t="shared" si="47"/>
        <v>3.7417617966908789</v>
      </c>
      <c r="AY72" s="24">
        <f t="shared" si="47"/>
        <v>3.7418919381000806</v>
      </c>
      <c r="AZ72" s="24">
        <f t="shared" si="47"/>
        <v>3.7420220756415041</v>
      </c>
      <c r="BA72" s="24">
        <f t="shared" si="47"/>
        <v>3.7421522093121102</v>
      </c>
      <c r="BB72" s="24">
        <f t="shared" si="47"/>
        <v>3.7422823391175895</v>
      </c>
      <c r="BC72" s="24">
        <f t="shared" si="47"/>
        <v>3.7424124650549104</v>
      </c>
      <c r="BD72" s="24">
        <f t="shared" si="47"/>
        <v>3.7425425871210449</v>
      </c>
      <c r="BE72" s="24">
        <f t="shared" si="47"/>
        <v>3.7426727053216799</v>
      </c>
      <c r="BF72" s="24">
        <f t="shared" si="47"/>
        <v>3.7428028196537797</v>
      </c>
      <c r="BG72" s="24">
        <f t="shared" si="47"/>
        <v>3.7429329301143386</v>
      </c>
      <c r="BH72" s="24">
        <f t="shared" si="47"/>
        <v>3.7430630367090116</v>
      </c>
      <c r="BI72" s="24">
        <f t="shared" si="47"/>
        <v>3.7431931394348026</v>
      </c>
      <c r="BJ72" s="24">
        <f t="shared" si="47"/>
        <v>3.7433232382886494</v>
      </c>
      <c r="BK72" s="24">
        <f t="shared" si="47"/>
        <v>3.7434533332762738</v>
      </c>
    </row>
    <row r="73" spans="2:63" x14ac:dyDescent="0.2">
      <c r="B73" s="25" t="s">
        <v>21</v>
      </c>
      <c r="C73" s="24">
        <f>C70+C71-C72</f>
        <v>181.87614478823721</v>
      </c>
      <c r="D73" s="24">
        <f t="shared" ref="D73:AG73" si="48">D70+D71-D72</f>
        <v>181.89432650885993</v>
      </c>
      <c r="E73" s="24">
        <f t="shared" si="48"/>
        <v>181.91250807136089</v>
      </c>
      <c r="F73" s="24">
        <f t="shared" si="48"/>
        <v>181.93068947661666</v>
      </c>
      <c r="G73" s="24">
        <f t="shared" si="48"/>
        <v>181.94887072428116</v>
      </c>
      <c r="H73" s="24">
        <f t="shared" si="48"/>
        <v>181.96705181401487</v>
      </c>
      <c r="I73" s="24">
        <f t="shared" si="48"/>
        <v>181.98523274669151</v>
      </c>
      <c r="J73" s="24">
        <f t="shared" si="48"/>
        <v>182.00341352196713</v>
      </c>
      <c r="K73" s="24">
        <f t="shared" si="48"/>
        <v>182.02159413949926</v>
      </c>
      <c r="L73" s="24">
        <f t="shared" si="48"/>
        <v>182.03977460016463</v>
      </c>
      <c r="M73" s="24">
        <f t="shared" si="48"/>
        <v>182.05795490361822</v>
      </c>
      <c r="N73" s="24">
        <f t="shared" si="48"/>
        <v>182.07613504951783</v>
      </c>
      <c r="O73" s="24">
        <f t="shared" si="48"/>
        <v>182.0943150387391</v>
      </c>
      <c r="P73" s="24">
        <f t="shared" si="48"/>
        <v>182.11249487093997</v>
      </c>
      <c r="Q73" s="24">
        <f t="shared" si="48"/>
        <v>182.13067454577543</v>
      </c>
      <c r="R73" s="24">
        <f t="shared" si="48"/>
        <v>182.14885406412228</v>
      </c>
      <c r="S73" s="24">
        <f t="shared" si="48"/>
        <v>182.16703342563824</v>
      </c>
      <c r="T73" s="24">
        <f t="shared" si="48"/>
        <v>182.18521262997947</v>
      </c>
      <c r="U73" s="24">
        <f t="shared" si="48"/>
        <v>182.20339167801995</v>
      </c>
      <c r="V73" s="24">
        <f t="shared" si="48"/>
        <v>182.22157056942032</v>
      </c>
      <c r="W73" s="24">
        <f t="shared" si="48"/>
        <v>182.23974930383494</v>
      </c>
      <c r="X73" s="24">
        <f t="shared" si="48"/>
        <v>182.25792788214042</v>
      </c>
      <c r="Y73" s="24">
        <f t="shared" si="48"/>
        <v>182.27610630399479</v>
      </c>
      <c r="Z73" s="24">
        <f t="shared" si="48"/>
        <v>182.29428456905345</v>
      </c>
      <c r="AA73" s="24">
        <f t="shared" si="48"/>
        <v>182.31246267819307</v>
      </c>
      <c r="AB73" s="24">
        <f t="shared" si="48"/>
        <v>182.33064063107167</v>
      </c>
      <c r="AC73" s="24">
        <f t="shared" si="48"/>
        <v>182.34881842734467</v>
      </c>
      <c r="AD73" s="24">
        <f t="shared" si="48"/>
        <v>182.36699606788878</v>
      </c>
      <c r="AE73" s="24">
        <f t="shared" si="48"/>
        <v>182.38517355236129</v>
      </c>
      <c r="AF73" s="24">
        <f t="shared" si="48"/>
        <v>182.40335088041931</v>
      </c>
      <c r="AG73" s="24">
        <f t="shared" si="48"/>
        <v>182.42152805293981</v>
      </c>
      <c r="AH73" s="24">
        <f t="shared" ref="AH73" si="49">AH70+AH71-AH72</f>
        <v>182.43970506957805</v>
      </c>
      <c r="AI73" s="24">
        <f t="shared" ref="AI73" si="50">AI70+AI71-AI72</f>
        <v>182.4578819299924</v>
      </c>
      <c r="AJ73" s="24">
        <f t="shared" ref="AJ73" si="51">AJ70+AJ71-AJ72</f>
        <v>182.47605863505959</v>
      </c>
      <c r="AK73" s="24">
        <f t="shared" ref="AK73" si="52">AK70+AK71-AK72</f>
        <v>182.49423518443518</v>
      </c>
      <c r="AL73" s="24">
        <f t="shared" ref="AL73" si="53">AL70+AL71-AL72</f>
        <v>182.51241157777741</v>
      </c>
      <c r="AM73" s="24">
        <f t="shared" ref="AM73" si="54">AM70+AM71-AM72</f>
        <v>182.53058781596221</v>
      </c>
      <c r="AN73" s="24">
        <f t="shared" ref="AN73" si="55">AN70+AN71-AN72</f>
        <v>182.54876389864788</v>
      </c>
      <c r="AO73" s="24">
        <f t="shared" ref="AO73" si="56">AO70+AO71-AO72</f>
        <v>182.5669398254901</v>
      </c>
      <c r="AP73" s="24">
        <f t="shared" ref="AP73" si="57">AP70+AP71-AP72</f>
        <v>182.58511559736567</v>
      </c>
      <c r="AQ73" s="24">
        <f t="shared" ref="AQ73" si="58">AQ70+AQ71-AQ72</f>
        <v>182.60329121393201</v>
      </c>
      <c r="AR73" s="24">
        <f t="shared" ref="AR73" si="59">AR70+AR71-AR72</f>
        <v>182.62146667484762</v>
      </c>
      <c r="AS73" s="24">
        <f t="shared" ref="AS73" si="60">AS70+AS71-AS72</f>
        <v>182.63964198098657</v>
      </c>
      <c r="AT73" s="24">
        <f t="shared" ref="AT73" si="61">AT70+AT71-AT72</f>
        <v>182.65781713200738</v>
      </c>
      <c r="AU73" s="24">
        <f t="shared" ref="AU73" si="62">AU70+AU71-AU72</f>
        <v>182.67599212756744</v>
      </c>
      <c r="AV73" s="24">
        <f t="shared" ref="AV73" si="63">AV70+AV71-AV72</f>
        <v>182.69416696854299</v>
      </c>
      <c r="AW73" s="24">
        <f t="shared" ref="AW73" si="64">AW70+AW71-AW72</f>
        <v>182.71234165459228</v>
      </c>
      <c r="AX73" s="24">
        <f t="shared" ref="AX73" si="65">AX70+AX71-AX72</f>
        <v>182.7305161853713</v>
      </c>
      <c r="AY73" s="24">
        <f t="shared" ref="AY73" si="66">AY70+AY71-AY72</f>
        <v>182.74869056175683</v>
      </c>
      <c r="AZ73" s="24">
        <f t="shared" ref="AZ73" si="67">AZ70+AZ71-AZ72</f>
        <v>182.76686478340758</v>
      </c>
      <c r="BA73" s="24">
        <f t="shared" ref="BA73" si="68">BA70+BA71-BA72</f>
        <v>182.78503884997832</v>
      </c>
      <c r="BB73" s="24">
        <f t="shared" ref="BB73" si="69">BB70+BB71-BB72</f>
        <v>182.80321276234889</v>
      </c>
      <c r="BC73" s="24">
        <f t="shared" ref="BC73" si="70">BC70+BC71-BC72</f>
        <v>182.8213865201742</v>
      </c>
      <c r="BD73" s="24">
        <f t="shared" ref="BD73" si="71">BD70+BD71-BD72</f>
        <v>182.8395601231129</v>
      </c>
      <c r="BE73" s="24">
        <f t="shared" ref="BE73" si="72">BE70+BE71-BE72</f>
        <v>182.85773357204198</v>
      </c>
      <c r="BF73" s="24">
        <f t="shared" ref="BF73" si="73">BF70+BF71-BF72</f>
        <v>182.87590686661653</v>
      </c>
      <c r="BG73" s="24">
        <f t="shared" ref="BG73" si="74">BG70+BG71-BG72</f>
        <v>182.89408000649786</v>
      </c>
      <c r="BH73" s="24">
        <f t="shared" ref="BH73" si="75">BH70+BH71-BH72</f>
        <v>182.91225299255947</v>
      </c>
      <c r="BI73" s="24">
        <f t="shared" ref="BI73" si="76">BI70+BI71-BI72</f>
        <v>182.93042582446</v>
      </c>
      <c r="BJ73" s="24">
        <f t="shared" ref="BJ73" si="77">BJ70+BJ71-BJ72</f>
        <v>182.9485985018583</v>
      </c>
      <c r="BK73" s="24">
        <f t="shared" ref="BK73" si="78">BK70+BK71-BK72</f>
        <v>182.96677102562771</v>
      </c>
    </row>
    <row r="74" spans="2:63" x14ac:dyDescent="0.2">
      <c r="B74" s="25" t="s">
        <v>22</v>
      </c>
      <c r="C74" s="24">
        <f>1.00014-0.01671*COS(C68*C65)-0.00014*COS(2*C68*C65)</f>
        <v>1.0120868297478731</v>
      </c>
      <c r="D74" s="24">
        <f t="shared" ref="D74:AG74" si="79">1.00014-0.01671*COS(D68*D65)-0.00014*COS(2*D68*D65)</f>
        <v>1.0120909144522423</v>
      </c>
      <c r="E74" s="24">
        <f t="shared" si="79"/>
        <v>1.0120949976229092</v>
      </c>
      <c r="F74" s="24">
        <f t="shared" si="79"/>
        <v>1.012099079259571</v>
      </c>
      <c r="G74" s="24">
        <f t="shared" si="79"/>
        <v>1.0121031593616514</v>
      </c>
      <c r="H74" s="24">
        <f t="shared" si="79"/>
        <v>1.0121072379285729</v>
      </c>
      <c r="I74" s="24">
        <f t="shared" si="79"/>
        <v>1.0121113149600334</v>
      </c>
      <c r="J74" s="24">
        <f t="shared" si="79"/>
        <v>1.0121153904554563</v>
      </c>
      <c r="K74" s="24">
        <f t="shared" si="79"/>
        <v>1.0121194644142661</v>
      </c>
      <c r="L74" s="24">
        <f t="shared" si="79"/>
        <v>1.0121235368361599</v>
      </c>
      <c r="M74" s="24">
        <f t="shared" si="79"/>
        <v>1.012127607720563</v>
      </c>
      <c r="N74" s="24">
        <f t="shared" si="79"/>
        <v>1.0121316770668991</v>
      </c>
      <c r="O74" s="24">
        <f t="shared" si="79"/>
        <v>1.0121357448748676</v>
      </c>
      <c r="P74" s="24">
        <f t="shared" si="79"/>
        <v>1.0121398111438924</v>
      </c>
      <c r="Q74" s="24">
        <f t="shared" si="79"/>
        <v>1.0121438758734</v>
      </c>
      <c r="R74" s="24">
        <f t="shared" si="79"/>
        <v>1.0121479390630879</v>
      </c>
      <c r="S74" s="24">
        <f t="shared" si="79"/>
        <v>1.0121520007123828</v>
      </c>
      <c r="T74" s="24">
        <f t="shared" si="79"/>
        <v>1.0121560608207105</v>
      </c>
      <c r="U74" s="24">
        <f t="shared" si="79"/>
        <v>1.0121601193877701</v>
      </c>
      <c r="V74" s="24">
        <f t="shared" si="79"/>
        <v>1.0121641764129872</v>
      </c>
      <c r="W74" s="24">
        <f t="shared" si="79"/>
        <v>1.0121682318957899</v>
      </c>
      <c r="X74" s="24">
        <f t="shared" si="79"/>
        <v>1.0121722858358768</v>
      </c>
      <c r="Y74" s="24">
        <f t="shared" si="79"/>
        <v>1.0121763382326756</v>
      </c>
      <c r="Z74" s="24">
        <f t="shared" si="79"/>
        <v>1.0121803890856134</v>
      </c>
      <c r="AA74" s="24">
        <f t="shared" si="79"/>
        <v>1.0121844383943894</v>
      </c>
      <c r="AB74" s="24">
        <f t="shared" si="79"/>
        <v>1.0121884861584329</v>
      </c>
      <c r="AC74" s="24">
        <f t="shared" si="79"/>
        <v>1.0121925323771708</v>
      </c>
      <c r="AD74" s="24">
        <f t="shared" si="79"/>
        <v>1.0121965770503041</v>
      </c>
      <c r="AE74" s="24">
        <f t="shared" si="79"/>
        <v>1.0122006201772604</v>
      </c>
      <c r="AF74" s="24">
        <f t="shared" si="79"/>
        <v>1.01220466175747</v>
      </c>
      <c r="AG74" s="24">
        <f t="shared" si="79"/>
        <v>1.0122087017906318</v>
      </c>
      <c r="AH74" s="24">
        <f t="shared" ref="AH74:BK74" si="80">1.00014-0.01671*COS(AH68*AH65)-0.00014*COS(2*AH68*AH65)</f>
        <v>1.0122127402761762</v>
      </c>
      <c r="AI74" s="24">
        <f t="shared" si="80"/>
        <v>1.0122167772135324</v>
      </c>
      <c r="AJ74" s="24">
        <f t="shared" si="80"/>
        <v>1.0122208126024017</v>
      </c>
      <c r="AK74" s="24">
        <f t="shared" si="80"/>
        <v>1.012224846442213</v>
      </c>
      <c r="AL74" s="24">
        <f t="shared" si="80"/>
        <v>1.0122288787323979</v>
      </c>
      <c r="AM74" s="24">
        <f t="shared" si="80"/>
        <v>1.012232909472657</v>
      </c>
      <c r="AN74" s="24">
        <f t="shared" si="80"/>
        <v>1.012236938662421</v>
      </c>
      <c r="AO74" s="24">
        <f t="shared" si="80"/>
        <v>1.0122409663011209</v>
      </c>
      <c r="AP74" s="24">
        <f t="shared" si="80"/>
        <v>1.012244992388458</v>
      </c>
      <c r="AQ74" s="24">
        <f t="shared" si="80"/>
        <v>1.0122490169238645</v>
      </c>
      <c r="AR74" s="24">
        <f t="shared" si="80"/>
        <v>1.0122530399067715</v>
      </c>
      <c r="AS74" s="24">
        <f t="shared" si="80"/>
        <v>1.0122570613368813</v>
      </c>
      <c r="AT74" s="24">
        <f t="shared" si="80"/>
        <v>1.0122610812136257</v>
      </c>
      <c r="AU74" s="24">
        <f t="shared" si="80"/>
        <v>1.0122650995364373</v>
      </c>
      <c r="AV74" s="24">
        <f t="shared" si="80"/>
        <v>1.0122691163050181</v>
      </c>
      <c r="AW74" s="24">
        <f t="shared" si="80"/>
        <v>1.0122731315188018</v>
      </c>
      <c r="AX74" s="24">
        <f t="shared" si="80"/>
        <v>1.0122771451772206</v>
      </c>
      <c r="AY74" s="24">
        <f t="shared" si="80"/>
        <v>1.0122811572799777</v>
      </c>
      <c r="AZ74" s="24">
        <f t="shared" si="80"/>
        <v>1.0122851678265061</v>
      </c>
      <c r="BA74" s="24">
        <f t="shared" si="80"/>
        <v>1.0122891768162405</v>
      </c>
      <c r="BB74" s="24">
        <f t="shared" si="80"/>
        <v>1.0122931842488831</v>
      </c>
      <c r="BC74" s="24">
        <f t="shared" si="80"/>
        <v>1.0122971901238689</v>
      </c>
      <c r="BD74" s="24">
        <f t="shared" si="80"/>
        <v>1.0123011944406315</v>
      </c>
      <c r="BE74" s="24">
        <f t="shared" si="80"/>
        <v>1.0123051971988757</v>
      </c>
      <c r="BF74" s="24">
        <f t="shared" si="80"/>
        <v>1.0123091983980348</v>
      </c>
      <c r="BG74" s="24">
        <f t="shared" si="80"/>
        <v>1.0123131980375453</v>
      </c>
      <c r="BH74" s="24">
        <f t="shared" si="80"/>
        <v>1.0123171961171105</v>
      </c>
      <c r="BI74" s="24">
        <f t="shared" si="80"/>
        <v>1.0123211926361662</v>
      </c>
      <c r="BJ74" s="24">
        <f t="shared" si="80"/>
        <v>1.0123251875941484</v>
      </c>
      <c r="BK74" s="24">
        <f t="shared" si="80"/>
        <v>1.0123291809907609</v>
      </c>
    </row>
    <row r="75" spans="2:63" x14ac:dyDescent="0.2">
      <c r="B75" s="25" t="s">
        <v>6</v>
      </c>
      <c r="C75" s="24">
        <f>5.20872-0.25208*COS(C69*C65)-0.00611*COS(2*C69*C65)</f>
        <v>5.0145346721141584</v>
      </c>
      <c r="D75" s="24">
        <f t="shared" ref="D75:AG75" si="81">5.20872-0.25208*COS(D69*D65)-0.00611*COS(2*D69*D65)</f>
        <v>5.0145399298371629</v>
      </c>
      <c r="E75" s="24">
        <f t="shared" si="81"/>
        <v>5.0145451877401532</v>
      </c>
      <c r="F75" s="24">
        <f t="shared" si="81"/>
        <v>5.0145504458233621</v>
      </c>
      <c r="G75" s="24">
        <f t="shared" si="81"/>
        <v>5.0145557040866633</v>
      </c>
      <c r="H75" s="24">
        <f t="shared" si="81"/>
        <v>5.014560962529937</v>
      </c>
      <c r="I75" s="24">
        <f t="shared" si="81"/>
        <v>5.0145662211534088</v>
      </c>
      <c r="J75" s="24">
        <f t="shared" si="81"/>
        <v>5.0145714799569561</v>
      </c>
      <c r="K75" s="24">
        <f t="shared" si="81"/>
        <v>5.0145767389404572</v>
      </c>
      <c r="L75" s="24">
        <f t="shared" si="81"/>
        <v>5.0145819981041404</v>
      </c>
      <c r="M75" s="24">
        <f t="shared" si="81"/>
        <v>5.0145872574478823</v>
      </c>
      <c r="N75" s="24">
        <f t="shared" si="81"/>
        <v>5.0145925169715593</v>
      </c>
      <c r="O75" s="24">
        <f t="shared" si="81"/>
        <v>5.0145977766754015</v>
      </c>
      <c r="P75" s="24">
        <f t="shared" si="81"/>
        <v>5.0146030365592855</v>
      </c>
      <c r="Q75" s="24">
        <f t="shared" si="81"/>
        <v>5.0146082966230869</v>
      </c>
      <c r="R75" s="24">
        <f t="shared" si="81"/>
        <v>5.0146135568670367</v>
      </c>
      <c r="S75" s="24">
        <f t="shared" si="81"/>
        <v>5.0146188172910087</v>
      </c>
      <c r="T75" s="24">
        <f t="shared" si="81"/>
        <v>5.0146240778948838</v>
      </c>
      <c r="U75" s="24">
        <f t="shared" si="81"/>
        <v>5.0146293386788878</v>
      </c>
      <c r="V75" s="24">
        <f t="shared" si="81"/>
        <v>5.014634599642898</v>
      </c>
      <c r="W75" s="24">
        <f t="shared" si="81"/>
        <v>5.0146398607867928</v>
      </c>
      <c r="X75" s="24">
        <f t="shared" si="81"/>
        <v>5.0146451221107995</v>
      </c>
      <c r="Y75" s="24">
        <f t="shared" si="81"/>
        <v>5.0146503836147946</v>
      </c>
      <c r="Z75" s="24">
        <f t="shared" si="81"/>
        <v>5.0146556452986575</v>
      </c>
      <c r="AA75" s="24">
        <f t="shared" si="81"/>
        <v>5.0146609071626136</v>
      </c>
      <c r="AB75" s="24">
        <f t="shared" si="81"/>
        <v>5.0146661692065431</v>
      </c>
      <c r="AC75" s="24">
        <f t="shared" si="81"/>
        <v>5.0146714314303207</v>
      </c>
      <c r="AD75" s="24">
        <f t="shared" si="81"/>
        <v>5.0146766938341774</v>
      </c>
      <c r="AE75" s="24">
        <f t="shared" si="81"/>
        <v>5.014681956417987</v>
      </c>
      <c r="AF75" s="24">
        <f t="shared" si="81"/>
        <v>5.0146872191816279</v>
      </c>
      <c r="AG75" s="24">
        <f t="shared" si="81"/>
        <v>5.0146924821253291</v>
      </c>
      <c r="AH75" s="24">
        <f t="shared" ref="AH75:BK75" si="82">5.20872-0.25208*COS(AH69*AH65)-0.00611*COS(2*AH69*AH65)</f>
        <v>5.0146977452489683</v>
      </c>
      <c r="AI75" s="24">
        <f t="shared" si="82"/>
        <v>5.0147030085524209</v>
      </c>
      <c r="AJ75" s="24">
        <f t="shared" si="82"/>
        <v>5.0147082720359162</v>
      </c>
      <c r="AK75" s="24">
        <f t="shared" si="82"/>
        <v>5.0147135356993315</v>
      </c>
      <c r="AL75" s="24">
        <f t="shared" si="82"/>
        <v>5.0147187995425435</v>
      </c>
      <c r="AM75" s="24">
        <f t="shared" si="82"/>
        <v>5.0147240635657813</v>
      </c>
      <c r="AN75" s="24">
        <f t="shared" si="82"/>
        <v>5.0147293277689213</v>
      </c>
      <c r="AO75" s="24">
        <f t="shared" si="82"/>
        <v>5.0147345921518394</v>
      </c>
      <c r="AP75" s="24">
        <f t="shared" si="82"/>
        <v>5.0147398567147672</v>
      </c>
      <c r="AQ75" s="24">
        <f t="shared" si="82"/>
        <v>5.0147451214575787</v>
      </c>
      <c r="AR75" s="24">
        <f t="shared" si="82"/>
        <v>5.0147503863801521</v>
      </c>
      <c r="AS75" s="24">
        <f t="shared" si="82"/>
        <v>5.0147556514827158</v>
      </c>
      <c r="AT75" s="24">
        <f t="shared" si="82"/>
        <v>5.014760916765149</v>
      </c>
      <c r="AU75" s="24">
        <f t="shared" si="82"/>
        <v>5.0147661822273237</v>
      </c>
      <c r="AV75" s="24">
        <f t="shared" si="82"/>
        <v>5.0147714478694736</v>
      </c>
      <c r="AW75" s="24">
        <f t="shared" si="82"/>
        <v>5.0147767136914734</v>
      </c>
      <c r="AX75" s="24">
        <f t="shared" si="82"/>
        <v>5.0147819796931996</v>
      </c>
      <c r="AY75" s="24">
        <f t="shared" si="82"/>
        <v>5.0147872458748823</v>
      </c>
      <c r="AZ75" s="24">
        <f t="shared" si="82"/>
        <v>5.0147925122363981</v>
      </c>
      <c r="BA75" s="24">
        <f t="shared" si="82"/>
        <v>5.0147977787776226</v>
      </c>
      <c r="BB75" s="24">
        <f t="shared" si="82"/>
        <v>5.0148030454987857</v>
      </c>
      <c r="BC75" s="24">
        <f t="shared" si="82"/>
        <v>5.0148083123997642</v>
      </c>
      <c r="BD75" s="24">
        <f t="shared" si="82"/>
        <v>5.0148135794804354</v>
      </c>
      <c r="BE75" s="24">
        <f t="shared" si="82"/>
        <v>5.0148188467410266</v>
      </c>
      <c r="BF75" s="24">
        <f t="shared" si="82"/>
        <v>5.0148241141814163</v>
      </c>
      <c r="BG75" s="24">
        <f t="shared" si="82"/>
        <v>5.0148293818014809</v>
      </c>
      <c r="BH75" s="24">
        <f t="shared" si="82"/>
        <v>5.0148346496014486</v>
      </c>
      <c r="BI75" s="24">
        <f t="shared" si="82"/>
        <v>5.014839917581198</v>
      </c>
      <c r="BJ75" s="24">
        <f t="shared" si="82"/>
        <v>5.0148451857406036</v>
      </c>
      <c r="BK75" s="24">
        <f t="shared" si="82"/>
        <v>5.0148504540798955</v>
      </c>
    </row>
    <row r="76" spans="2:63" x14ac:dyDescent="0.2">
      <c r="B76" s="25" t="s">
        <v>8</v>
      </c>
      <c r="C76" s="24">
        <f>SQRT(C75*C75+C74*C74-2*C75*C74*COS(C73*C65))</f>
        <v>6.0261700521313228</v>
      </c>
      <c r="D76" s="24">
        <f t="shared" ref="D76:AG76" si="83">SQRT(D75*D75+D74*D74-2*D75*D74*COS(D73*D65))</f>
        <v>6.026170600999758</v>
      </c>
      <c r="E76" s="24">
        <f t="shared" si="83"/>
        <v>6.0261710637561556</v>
      </c>
      <c r="F76" s="24">
        <f t="shared" si="83"/>
        <v>6.0261714404018774</v>
      </c>
      <c r="G76" s="24">
        <f t="shared" si="83"/>
        <v>6.0261717309382545</v>
      </c>
      <c r="H76" s="24">
        <f t="shared" si="83"/>
        <v>6.0261719353666328</v>
      </c>
      <c r="I76" s="24">
        <f t="shared" si="83"/>
        <v>6.0261720536883701</v>
      </c>
      <c r="J76" s="24">
        <f t="shared" si="83"/>
        <v>6.02617208590482</v>
      </c>
      <c r="K76" s="24">
        <f t="shared" si="83"/>
        <v>6.026172032017346</v>
      </c>
      <c r="L76" s="24">
        <f t="shared" si="83"/>
        <v>6.0261718920273113</v>
      </c>
      <c r="M76" s="24">
        <f t="shared" si="83"/>
        <v>6.0261716659360882</v>
      </c>
      <c r="N76" s="24">
        <f t="shared" si="83"/>
        <v>6.0261713537450579</v>
      </c>
      <c r="O76" s="24">
        <f t="shared" si="83"/>
        <v>6.0261709554555889</v>
      </c>
      <c r="P76" s="24">
        <f t="shared" si="83"/>
        <v>6.0261704710690696</v>
      </c>
      <c r="Q76" s="24">
        <f t="shared" si="83"/>
        <v>6.0261699005869023</v>
      </c>
      <c r="R76" s="24">
        <f t="shared" si="83"/>
        <v>6.0261692440104584</v>
      </c>
      <c r="S76" s="24">
        <f t="shared" si="83"/>
        <v>6.0261685013411448</v>
      </c>
      <c r="T76" s="24">
        <f t="shared" si="83"/>
        <v>6.026167672580387</v>
      </c>
      <c r="U76" s="24">
        <f t="shared" si="83"/>
        <v>6.0261667577295555</v>
      </c>
      <c r="V76" s="24">
        <f t="shared" si="83"/>
        <v>6.0261657567900757</v>
      </c>
      <c r="W76" s="24">
        <f t="shared" si="83"/>
        <v>6.0261646697633946</v>
      </c>
      <c r="X76" s="24">
        <f t="shared" si="83"/>
        <v>6.0261634966508826</v>
      </c>
      <c r="Y76" s="24">
        <f t="shared" si="83"/>
        <v>6.0261622374539892</v>
      </c>
      <c r="Z76" s="24">
        <f t="shared" si="83"/>
        <v>6.0261608921741772</v>
      </c>
      <c r="AA76" s="24">
        <f t="shared" si="83"/>
        <v>6.0261594608128197</v>
      </c>
      <c r="AB76" s="24">
        <f t="shared" si="83"/>
        <v>6.0261579433713885</v>
      </c>
      <c r="AC76" s="24">
        <f t="shared" si="83"/>
        <v>6.0261563398513633</v>
      </c>
      <c r="AD76" s="24">
        <f t="shared" si="83"/>
        <v>6.0261546502541226</v>
      </c>
      <c r="AE76" s="24">
        <f t="shared" si="83"/>
        <v>6.026152874581153</v>
      </c>
      <c r="AF76" s="24">
        <f t="shared" si="83"/>
        <v>6.0261510128339566</v>
      </c>
      <c r="AG76" s="24">
        <f t="shared" si="83"/>
        <v>6.0261490650139118</v>
      </c>
      <c r="AH76" s="24">
        <f t="shared" ref="AH76" si="84">SQRT(AH75*AH75+AH74*AH74-2*AH75*AH74*COS(AH73*AH65))</f>
        <v>6.0261470311225294</v>
      </c>
      <c r="AI76" s="24">
        <f t="shared" ref="AI76" si="85">SQRT(AI75*AI75+AI74*AI74-2*AI75*AI74*COS(AI73*AI65))</f>
        <v>6.0261449111613272</v>
      </c>
      <c r="AJ76" s="24">
        <f t="shared" ref="AJ76" si="86">SQRT(AJ75*AJ75+AJ74*AJ74-2*AJ75*AJ74*COS(AJ73*AJ65))</f>
        <v>6.0261427051316883</v>
      </c>
      <c r="AK76" s="24">
        <f t="shared" ref="AK76" si="87">SQRT(AK75*AK75+AK74*AK74-2*AK75*AK74*COS(AK73*AK65))</f>
        <v>6.026140413035141</v>
      </c>
      <c r="AL76" s="24">
        <f t="shared" ref="AL76" si="88">SQRT(AL75*AL75+AL74*AL74-2*AL75*AL74*COS(AL73*AL65))</f>
        <v>6.0261380348732256</v>
      </c>
      <c r="AM76" s="24">
        <f t="shared" ref="AM76" si="89">SQRT(AM75*AM75+AM74*AM74-2*AM75*AM74*COS(AM73*AM65))</f>
        <v>6.026135570647325</v>
      </c>
      <c r="AN76" s="24">
        <f t="shared" ref="AN76" si="90">SQRT(AN75*AN75+AN74*AN74-2*AN75*AN74*COS(AN73*AN65))</f>
        <v>6.0261330203589862</v>
      </c>
      <c r="AO76" s="24">
        <f t="shared" ref="AO76" si="91">SQRT(AO75*AO75+AO74*AO74-2*AO75*AO74*COS(AO73*AO65))</f>
        <v>6.02613038400977</v>
      </c>
      <c r="AP76" s="24">
        <f t="shared" ref="AP76" si="92">SQRT(AP75*AP75+AP74*AP74-2*AP75*AP74*COS(AP73*AP65))</f>
        <v>6.0261276616010635</v>
      </c>
      <c r="AQ76" s="24">
        <f t="shared" ref="AQ76" si="93">SQRT(AQ75*AQ75+AQ74*AQ74-2*AQ75*AQ74*COS(AQ73*AQ65))</f>
        <v>6.0261248531344309</v>
      </c>
      <c r="AR76" s="24">
        <f t="shared" ref="AR76" si="94">SQRT(AR75*AR75+AR74*AR74-2*AR75*AR74*COS(AR73*AR65))</f>
        <v>6.0261219586114541</v>
      </c>
      <c r="AS76" s="24">
        <f t="shared" ref="AS76" si="95">SQRT(AS75*AS75+AS74*AS74-2*AS75*AS74*COS(AS73*AS65))</f>
        <v>6.0261189780335203</v>
      </c>
      <c r="AT76" s="24">
        <f t="shared" ref="AT76" si="96">SQRT(AT75*AT75+AT74*AT74-2*AT75*AT74*COS(AT73*AT65))</f>
        <v>6.0261159114022185</v>
      </c>
      <c r="AU76" s="24">
        <f t="shared" ref="AU76" si="97">SQRT(AU75*AU75+AU74*AU74-2*AU75*AU74*COS(AU73*AU65))</f>
        <v>6.026112758719143</v>
      </c>
      <c r="AV76" s="24">
        <f t="shared" ref="AV76" si="98">SQRT(AV75*AV75+AV74*AV74-2*AV75*AV74*COS(AV73*AV65))</f>
        <v>6.0261095199856891</v>
      </c>
      <c r="AW76" s="24">
        <f t="shared" ref="AW76" si="99">SQRT(AW75*AW75+AW74*AW74-2*AW75*AW74*COS(AW73*AW65))</f>
        <v>6.02610619520346</v>
      </c>
      <c r="AX76" s="24">
        <f t="shared" ref="AX76" si="100">SQRT(AX75*AX75+AX74*AX74-2*AX75*AX74*COS(AX73*AX65))</f>
        <v>6.0261027843740758</v>
      </c>
      <c r="AY76" s="24">
        <f t="shared" ref="AY76" si="101">SQRT(AY75*AY75+AY74*AY74-2*AY75*AY74*COS(AY73*AY65))</f>
        <v>6.026099287498929</v>
      </c>
      <c r="AZ76" s="24">
        <f t="shared" ref="AZ76" si="102">SQRT(AZ75*AZ75+AZ74*AZ74-2*AZ75*AZ74*COS(AZ73*AZ65))</f>
        <v>6.0260957045796451</v>
      </c>
      <c r="BA76" s="24">
        <f t="shared" ref="BA76" si="103">SQRT(BA75*BA75+BA74*BA74-2*BA75*BA74*COS(BA73*BA65))</f>
        <v>6.0260920356178636</v>
      </c>
      <c r="BB76" s="24">
        <f t="shared" ref="BB76" si="104">SQRT(BB75*BB75+BB74*BB74-2*BB75*BB74*COS(BB73*BB65))</f>
        <v>6.0260882806149771</v>
      </c>
      <c r="BC76" s="24">
        <f t="shared" ref="BC76" si="105">SQRT(BC75*BC75+BC74*BC74-2*BC75*BC74*COS(BC73*BC65))</f>
        <v>6.0260844395726334</v>
      </c>
      <c r="BD76" s="24">
        <f t="shared" ref="BD76" si="106">SQRT(BD75*BD75+BD74*BD74-2*BD75*BD74*COS(BD73*BD65))</f>
        <v>6.0260805124924888</v>
      </c>
      <c r="BE76" s="24">
        <f t="shared" ref="BE76" si="107">SQRT(BE75*BE75+BE74*BE74-2*BE75*BE74*COS(BE73*BE65))</f>
        <v>6.0260764993759395</v>
      </c>
      <c r="BF76" s="24">
        <f t="shared" ref="BF76" si="108">SQRT(BF75*BF75+BF74*BF74-2*BF75*BF74*COS(BF73*BF65))</f>
        <v>6.0260724002246544</v>
      </c>
      <c r="BG76" s="24">
        <f t="shared" ref="BG76" si="109">SQRT(BG75*BG75+BG74*BG74-2*BG75*BG74*COS(BG73*BG65))</f>
        <v>6.0260682150403069</v>
      </c>
      <c r="BH76" s="24">
        <f t="shared" ref="BH76" si="110">SQRT(BH75*BH75+BH74*BH74-2*BH75*BH74*COS(BH73*BH65))</f>
        <v>6.0260639438242976</v>
      </c>
      <c r="BI76" s="24">
        <f t="shared" ref="BI76" si="111">SQRT(BI75*BI75+BI74*BI74-2*BI75*BI74*COS(BI73*BI65))</f>
        <v>6.0260595865783131</v>
      </c>
      <c r="BJ76" s="24">
        <f t="shared" ref="BJ76" si="112">SQRT(BJ75*BJ75+BJ74*BJ74-2*BJ75*BJ74*COS(BJ73*BJ65))</f>
        <v>6.0260551433040455</v>
      </c>
      <c r="BK76" s="24">
        <f t="shared" ref="BK76" si="113">SQRT(BK75*BK75+BK74*BK74-2*BK75*BK74*COS(BK73*BK65))</f>
        <v>6.0260506140029024</v>
      </c>
    </row>
    <row r="77" spans="2:63" x14ac:dyDescent="0.2">
      <c r="B77" s="25" t="s">
        <v>23</v>
      </c>
      <c r="C77" s="24">
        <f>(C74/C76)*SIN(C73*C65)</f>
        <v>-5.4984780561832839E-3</v>
      </c>
      <c r="D77" s="24">
        <f t="shared" ref="D77:AG77" si="114">(D74/D76)*SIN(D73*D65)</f>
        <v>-5.5517663881761402E-3</v>
      </c>
      <c r="E77" s="24">
        <f t="shared" si="114"/>
        <v>-5.6050541897211459E-3</v>
      </c>
      <c r="F77" s="24">
        <f t="shared" si="114"/>
        <v>-5.6583414600643086E-3</v>
      </c>
      <c r="G77" s="24">
        <f t="shared" si="114"/>
        <v>-5.7116281948681805E-3</v>
      </c>
      <c r="H77" s="24">
        <f t="shared" si="114"/>
        <v>-5.7649143898145976E-3</v>
      </c>
      <c r="I77" s="24">
        <f t="shared" si="114"/>
        <v>-5.8182000441413867E-3</v>
      </c>
      <c r="J77" s="24">
        <f t="shared" si="114"/>
        <v>-5.8714851535174532E-3</v>
      </c>
      <c r="K77" s="24">
        <f t="shared" si="114"/>
        <v>-5.9247697136163161E-3</v>
      </c>
      <c r="L77" s="24">
        <f t="shared" si="114"/>
        <v>-5.9780537236847446E-3</v>
      </c>
      <c r="M77" s="24">
        <f t="shared" si="114"/>
        <v>-6.0313371793886926E-3</v>
      </c>
      <c r="N77" s="24">
        <f t="shared" si="114"/>
        <v>-6.0846200764025126E-3</v>
      </c>
      <c r="O77" s="24">
        <f t="shared" si="114"/>
        <v>-6.1379024139699354E-3</v>
      </c>
      <c r="P77" s="24">
        <f t="shared" si="114"/>
        <v>-6.191184187765944E-3</v>
      </c>
      <c r="Q77" s="24">
        <f t="shared" si="114"/>
        <v>-6.2444653934567267E-3</v>
      </c>
      <c r="R77" s="24">
        <f t="shared" si="114"/>
        <v>-6.2977460302895754E-3</v>
      </c>
      <c r="S77" s="24">
        <f t="shared" si="114"/>
        <v>-6.3510260939388394E-3</v>
      </c>
      <c r="T77" s="24">
        <f t="shared" si="114"/>
        <v>-6.4043055800745942E-3</v>
      </c>
      <c r="U77" s="24">
        <f t="shared" si="114"/>
        <v>-6.4575844879357896E-3</v>
      </c>
      <c r="V77" s="24">
        <f t="shared" si="114"/>
        <v>-6.5108628132056557E-3</v>
      </c>
      <c r="W77" s="24">
        <f t="shared" si="114"/>
        <v>-6.5641405515490039E-3</v>
      </c>
      <c r="X77" s="24">
        <f t="shared" si="114"/>
        <v>-6.6174177022128291E-3</v>
      </c>
      <c r="Y77" s="24">
        <f t="shared" si="114"/>
        <v>-6.6706942608727032E-3</v>
      </c>
      <c r="Z77" s="24">
        <f t="shared" si="114"/>
        <v>-6.7239702231966601E-3</v>
      </c>
      <c r="AA77" s="24">
        <f t="shared" si="114"/>
        <v>-6.7772455884321341E-3</v>
      </c>
      <c r="AB77" s="24">
        <f t="shared" si="114"/>
        <v>-6.8305203522547936E-3</v>
      </c>
      <c r="AC77" s="24">
        <f t="shared" si="114"/>
        <v>-6.8837945103328354E-3</v>
      </c>
      <c r="AD77" s="24">
        <f t="shared" si="114"/>
        <v>-6.9370680619139863E-3</v>
      </c>
      <c r="AE77" s="24">
        <f t="shared" si="114"/>
        <v>-6.990341002672062E-3</v>
      </c>
      <c r="AF77" s="24">
        <f t="shared" si="114"/>
        <v>-7.0436133282802118E-3</v>
      </c>
      <c r="AG77" s="24">
        <f t="shared" si="114"/>
        <v>-7.096885037987102E-3</v>
      </c>
      <c r="AH77" s="24">
        <f t="shared" ref="AH77" si="115">(AH74/AH76)*SIN(AH73*AH65)</f>
        <v>-7.1501561274606882E-3</v>
      </c>
      <c r="AI77" s="24">
        <f t="shared" ref="AI77" si="116">(AI74/AI76)*SIN(AI73*AI65)</f>
        <v>-7.2034265923782252E-3</v>
      </c>
      <c r="AJ77" s="24">
        <f t="shared" ref="AJ77" si="117">(AJ74/AJ76)*SIN(AJ73*AJ65)</f>
        <v>-7.2566964319875577E-3</v>
      </c>
      <c r="AK77" s="24">
        <f t="shared" ref="AK77" si="118">(AK74/AK76)*SIN(AK73*AK65)</f>
        <v>-7.3099656419578348E-3</v>
      </c>
      <c r="AL77" s="24">
        <f t="shared" ref="AL77" si="119">(AL74/AL76)*SIN(AL73*AL65)</f>
        <v>-7.3632342179660408E-3</v>
      </c>
      <c r="AM77" s="24">
        <f t="shared" ref="AM77" si="120">(AM74/AM76)*SIN(AM73*AM65)</f>
        <v>-7.4165021592578345E-3</v>
      </c>
      <c r="AN77" s="24">
        <f t="shared" ref="AN77" si="121">(AN74/AN76)*SIN(AN73*AN65)</f>
        <v>-7.469769461510436E-3</v>
      </c>
      <c r="AO77" s="24">
        <f t="shared" ref="AO77" si="122">(AO74/AO76)*SIN(AO73*AO65)</f>
        <v>-7.5230361203936077E-3</v>
      </c>
      <c r="AP77" s="24">
        <f t="shared" ref="AP77" si="123">(AP74/AP76)*SIN(AP73*AP65)</f>
        <v>-7.5763021351557425E-3</v>
      </c>
      <c r="AQ77" s="24">
        <f t="shared" ref="AQ77" si="124">(AQ74/AQ76)*SIN(AQ73*AQ65)</f>
        <v>-7.6295675014715521E-3</v>
      </c>
      <c r="AR77" s="24">
        <f t="shared" ref="AR77" si="125">(AR74/AR76)*SIN(AR73*AR65)</f>
        <v>-7.6828322150192278E-3</v>
      </c>
      <c r="AS77" s="24">
        <f t="shared" ref="AS77" si="126">(AS74/AS76)*SIN(AS73*AS65)</f>
        <v>-7.7360962750391699E-3</v>
      </c>
      <c r="AT77" s="24">
        <f t="shared" ref="AT77" si="127">(AT74/AT76)*SIN(AT73*AT65)</f>
        <v>-7.7893596772097397E-3</v>
      </c>
      <c r="AU77" s="24">
        <f t="shared" ref="AU77" si="128">(AU74/AU76)*SIN(AU73*AU65)</f>
        <v>-7.8426224172058832E-3</v>
      </c>
      <c r="AV77" s="24">
        <f t="shared" ref="AV77" si="129">(AV74/AV76)*SIN(AV73*AV65)</f>
        <v>-7.8958844942745889E-3</v>
      </c>
      <c r="AW77" s="24">
        <f t="shared" ref="AW77" si="130">(AW74/AW76)*SIN(AW73*AW65)</f>
        <v>-7.9491459040934315E-3</v>
      </c>
      <c r="AX77" s="24">
        <f t="shared" ref="AX77" si="131">(AX74/AX76)*SIN(AX73*AX65)</f>
        <v>-8.0024066423335476E-3</v>
      </c>
      <c r="AY77" s="24">
        <f t="shared" ref="AY77" si="132">(AY74/AY76)*SIN(AY73*AY65)</f>
        <v>-8.0556667082434755E-3</v>
      </c>
      <c r="AZ77" s="24">
        <f t="shared" ref="AZ77" si="133">(AZ74/AZ76)*SIN(AZ73*AZ65)</f>
        <v>-8.1089260975024269E-3</v>
      </c>
      <c r="BA77" s="24">
        <f t="shared" ref="BA77" si="134">(BA74/BA76)*SIN(BA73*BA65)</f>
        <v>-8.1621848057780617E-3</v>
      </c>
      <c r="BB77" s="24">
        <f t="shared" ref="BB77" si="135">(BB74/BB76)*SIN(BB73*BB65)</f>
        <v>-8.2154428323280466E-3</v>
      </c>
      <c r="BC77" s="24">
        <f t="shared" ref="BC77" si="136">(BC74/BC76)*SIN(BC73*BC65)</f>
        <v>-8.2687001728206522E-3</v>
      </c>
      <c r="BD77" s="24">
        <f t="shared" ref="BD77" si="137">(BD74/BD76)*SIN(BD73*BD65)</f>
        <v>-8.3219568229349443E-3</v>
      </c>
      <c r="BE77" s="24">
        <f t="shared" ref="BE77" si="138">(BE74/BE76)*SIN(BE73*BE65)</f>
        <v>-8.3752127819205161E-3</v>
      </c>
      <c r="BF77" s="24">
        <f t="shared" ref="BF77" si="139">(BF74/BF76)*SIN(BF73*BF65)</f>
        <v>-8.428468045446157E-3</v>
      </c>
      <c r="BG77" s="24">
        <f t="shared" ref="BG77" si="140">(BG74/BG76)*SIN(BG73*BG65)</f>
        <v>-8.4817226091990043E-3</v>
      </c>
      <c r="BH77" s="24">
        <f t="shared" ref="BH77" si="141">(BH74/BH76)*SIN(BH73*BH65)</f>
        <v>-8.5349764724184651E-3</v>
      </c>
      <c r="BI77" s="24">
        <f t="shared" ref="BI77" si="142">(BI74/BI76)*SIN(BI73*BI65)</f>
        <v>-8.5882296307838585E-3</v>
      </c>
      <c r="BJ77" s="24">
        <f t="shared" ref="BJ77" si="143">(BJ74/BJ76)*SIN(BJ73*BJ65)</f>
        <v>-8.641482079975395E-3</v>
      </c>
      <c r="BK77" s="24">
        <f t="shared" ref="BK77" si="144">(BK74/BK76)*SIN(BK73*BK65)</f>
        <v>-8.6947338192320638E-3</v>
      </c>
    </row>
    <row r="78" spans="2:63" x14ac:dyDescent="0.2">
      <c r="B78" s="25" t="s">
        <v>4</v>
      </c>
      <c r="C78" s="24">
        <f>ASIN(C77)/C65</f>
        <v>-0.31504117383186631</v>
      </c>
      <c r="D78" s="24">
        <f t="shared" ref="D78:AG78" si="145">ASIN(D77)/D65</f>
        <v>-0.318094416956205</v>
      </c>
      <c r="E78" s="24">
        <f t="shared" si="145"/>
        <v>-0.32114763059095602</v>
      </c>
      <c r="F78" s="24">
        <f t="shared" si="145"/>
        <v>-0.32420081470156176</v>
      </c>
      <c r="G78" s="24">
        <f t="shared" si="145"/>
        <v>-0.32725396904814424</v>
      </c>
      <c r="H78" s="24">
        <f t="shared" si="145"/>
        <v>-0.33030709339192926</v>
      </c>
      <c r="I78" s="24">
        <f t="shared" si="145"/>
        <v>-0.3333601876978885</v>
      </c>
      <c r="J78" s="24">
        <f t="shared" si="145"/>
        <v>-0.33641325172650588</v>
      </c>
      <c r="K78" s="24">
        <f t="shared" si="145"/>
        <v>-0.33946628523852823</v>
      </c>
      <c r="L78" s="24">
        <f t="shared" si="145"/>
        <v>-0.34251928819943783</v>
      </c>
      <c r="M78" s="24">
        <f t="shared" si="145"/>
        <v>-0.34557226036954691</v>
      </c>
      <c r="N78" s="24">
        <f t="shared" si="145"/>
        <v>-0.34862520150964804</v>
      </c>
      <c r="O78" s="24">
        <f t="shared" si="145"/>
        <v>-0.35167811158504703</v>
      </c>
      <c r="P78" s="24">
        <f t="shared" si="145"/>
        <v>-0.3547309903565713</v>
      </c>
      <c r="Q78" s="24">
        <f t="shared" si="145"/>
        <v>-0.35778383758454335</v>
      </c>
      <c r="R78" s="24">
        <f t="shared" si="145"/>
        <v>-0.36083665323447084</v>
      </c>
      <c r="S78" s="24">
        <f t="shared" si="145"/>
        <v>-0.36388943706714244</v>
      </c>
      <c r="T78" s="24">
        <f t="shared" si="145"/>
        <v>-0.36694218884310098</v>
      </c>
      <c r="U78" s="24">
        <f t="shared" si="145"/>
        <v>-0.36999490852737416</v>
      </c>
      <c r="V78" s="24">
        <f t="shared" si="145"/>
        <v>-0.37304759588125691</v>
      </c>
      <c r="W78" s="24">
        <f t="shared" si="145"/>
        <v>-0.37610025066498798</v>
      </c>
      <c r="X78" s="24">
        <f t="shared" si="145"/>
        <v>-0.37915287284405402</v>
      </c>
      <c r="Y78" s="24">
        <f t="shared" si="145"/>
        <v>-0.38220546217930856</v>
      </c>
      <c r="Z78" s="24">
        <f t="shared" si="145"/>
        <v>-0.38525801843117269</v>
      </c>
      <c r="AA78" s="24">
        <f t="shared" si="145"/>
        <v>-0.3883105415651556</v>
      </c>
      <c r="AB78" s="24">
        <f t="shared" si="145"/>
        <v>-0.3913630313421142</v>
      </c>
      <c r="AC78" s="24">
        <f t="shared" si="145"/>
        <v>-0.39441548752247618</v>
      </c>
      <c r="AD78" s="24">
        <f t="shared" si="145"/>
        <v>-0.39746791007176541</v>
      </c>
      <c r="AE78" s="24">
        <f t="shared" si="145"/>
        <v>-0.40052029875072998</v>
      </c>
      <c r="AF78" s="24">
        <f t="shared" si="145"/>
        <v>-0.4035726533200788</v>
      </c>
      <c r="AG78" s="24">
        <f t="shared" si="145"/>
        <v>-0.4066249737453872</v>
      </c>
      <c r="AH78" s="24">
        <f t="shared" ref="AH78" si="146">ASIN(AH77)/AH65</f>
        <v>-0.40967725978706482</v>
      </c>
      <c r="AI78" s="24">
        <f t="shared" ref="AI78" si="147">ASIN(AI77)/AI65</f>
        <v>-0.4127295112060535</v>
      </c>
      <c r="AJ78" s="24">
        <f t="shared" ref="AJ78" si="148">ASIN(AJ77)/AJ65</f>
        <v>-0.41578172796787877</v>
      </c>
      <c r="AK78" s="24">
        <f t="shared" ref="AK78" si="149">ASIN(AK77)/AK65</f>
        <v>-0.41883390983301627</v>
      </c>
      <c r="AL78" s="24">
        <f t="shared" ref="AL78" si="150">ASIN(AL77)/AL65</f>
        <v>-0.42188605656238942</v>
      </c>
      <c r="AM78" s="24">
        <f t="shared" ref="AM78" si="151">ASIN(AM77)/AM65</f>
        <v>-0.42493816812139645</v>
      </c>
      <c r="AN78" s="24">
        <f t="shared" ref="AN78" si="152">ASIN(AN77)/AN65</f>
        <v>-0.42799024427097254</v>
      </c>
      <c r="AO78" s="24">
        <f t="shared" ref="AO78" si="153">ASIN(AO77)/AO65</f>
        <v>-0.43104228477162465</v>
      </c>
      <c r="AP78" s="24">
        <f t="shared" ref="AP78" si="154">ASIN(AP77)/AP65</f>
        <v>-0.43409428958890517</v>
      </c>
      <c r="AQ78" s="24">
        <f t="shared" ref="AQ78" si="155">ASIN(AQ77)/AQ65</f>
        <v>-0.43714625848360272</v>
      </c>
      <c r="AR78" s="24">
        <f t="shared" ref="AR78" si="156">ASIN(AR77)/AR65</f>
        <v>-0.44019819121670473</v>
      </c>
      <c r="AS78" s="24">
        <f t="shared" ref="AS78" si="157">ASIN(AS77)/AS65</f>
        <v>-0.44325008775330305</v>
      </c>
      <c r="AT78" s="24">
        <f t="shared" ref="AT78" si="158">ASIN(AT77)/AT65</f>
        <v>-0.44630194785439259</v>
      </c>
      <c r="AU78" s="24">
        <f t="shared" ref="AU78" si="159">ASIN(AU77)/AU65</f>
        <v>-0.44935377128077214</v>
      </c>
      <c r="AV78" s="24">
        <f t="shared" ref="AV78" si="160">ASIN(AV77)/AV65</f>
        <v>-0.45240555799790816</v>
      </c>
      <c r="AW78" s="24">
        <f t="shared" ref="AW78" si="161">ASIN(AW77)/AW65</f>
        <v>-0.4554573077667482</v>
      </c>
      <c r="AX78" s="24">
        <f t="shared" ref="AX78" si="162">ASIN(AX77)/AX65</f>
        <v>-0.45850902034786933</v>
      </c>
      <c r="AY78" s="24">
        <f t="shared" ref="AY78" si="163">ASIN(AY77)/AY65</f>
        <v>-0.46156069570682501</v>
      </c>
      <c r="AZ78" s="24">
        <f t="shared" ref="AZ78" si="164">ASIN(AZ77)/AZ65</f>
        <v>-0.46461233360465309</v>
      </c>
      <c r="BA78" s="24">
        <f t="shared" ref="BA78" si="165">ASIN(BA77)/BA65</f>
        <v>-0.46766393380172894</v>
      </c>
      <c r="BB78" s="24">
        <f t="shared" ref="BB78" si="166">ASIN(BB77)/BB65</f>
        <v>-0.4707154962641259</v>
      </c>
      <c r="BC78" s="24">
        <f t="shared" ref="BC78" si="167">ASIN(BC77)/BC65</f>
        <v>-0.47376702075225247</v>
      </c>
      <c r="BD78" s="24">
        <f t="shared" ref="BD78" si="168">ASIN(BD77)/BD65</f>
        <v>-0.47681850702713469</v>
      </c>
      <c r="BE78" s="24">
        <f t="shared" ref="BE78" si="169">ASIN(BE77)/BE65</f>
        <v>-0.4798699550543804</v>
      </c>
      <c r="BF78" s="24">
        <f t="shared" ref="BF78" si="170">ASIN(BF77)/BF65</f>
        <v>-0.48292136459442497</v>
      </c>
      <c r="BG78" s="24">
        <f t="shared" ref="BG78" si="171">ASIN(BG77)/BG65</f>
        <v>-0.4859727354087538</v>
      </c>
      <c r="BH78" s="24">
        <f t="shared" ref="BH78" si="172">ASIN(BH77)/BH65</f>
        <v>-0.48902406746238858</v>
      </c>
      <c r="BI78" s="24">
        <f t="shared" ref="BI78" si="173">ASIN(BI77)/BI65</f>
        <v>-0.49207536051636497</v>
      </c>
      <c r="BJ78" s="24">
        <f t="shared" ref="BJ78" si="174">ASIN(BJ77)/BJ65</f>
        <v>-0.49512661433176841</v>
      </c>
      <c r="BK78" s="24">
        <f t="shared" ref="BK78" si="175">ASIN(BK77)/BK65</f>
        <v>-0.49817782887359402</v>
      </c>
    </row>
    <row r="79" spans="2:63" x14ac:dyDescent="0.2">
      <c r="B79" s="25" t="s">
        <v>24</v>
      </c>
      <c r="C79" s="24">
        <f>C64-(C76/173)</f>
        <v>8906.3401666470982</v>
      </c>
      <c r="D79" s="24">
        <f t="shared" ref="D79:AG79" si="176">D64-(D76/173)</f>
        <v>8906.3609999774126</v>
      </c>
      <c r="E79" s="24">
        <f t="shared" si="176"/>
        <v>8906.3818333077616</v>
      </c>
      <c r="F79" s="24">
        <f t="shared" si="176"/>
        <v>8906.4026666390728</v>
      </c>
      <c r="G79" s="24">
        <f t="shared" si="176"/>
        <v>8906.4234999708824</v>
      </c>
      <c r="H79" s="24">
        <f t="shared" si="176"/>
        <v>8906.444333302723</v>
      </c>
      <c r="I79" s="24">
        <f t="shared" si="176"/>
        <v>8906.4651666355276</v>
      </c>
      <c r="J79" s="24">
        <f t="shared" si="176"/>
        <v>8906.4859999688306</v>
      </c>
      <c r="K79" s="24">
        <f t="shared" si="176"/>
        <v>8906.5068333021645</v>
      </c>
      <c r="L79" s="24">
        <f t="shared" si="176"/>
        <v>8906.5276666364625</v>
      </c>
      <c r="M79" s="24">
        <f t="shared" si="176"/>
        <v>8906.5484999712571</v>
      </c>
      <c r="N79" s="24">
        <f t="shared" si="176"/>
        <v>8906.5693333060844</v>
      </c>
      <c r="O79" s="24">
        <f t="shared" si="176"/>
        <v>8906.5901666418758</v>
      </c>
      <c r="P79" s="24">
        <f t="shared" si="176"/>
        <v>8906.6109999781638</v>
      </c>
      <c r="Q79" s="24">
        <f t="shared" si="176"/>
        <v>8906.6318333144845</v>
      </c>
      <c r="R79" s="24">
        <f t="shared" si="176"/>
        <v>8906.6526666517693</v>
      </c>
      <c r="S79" s="24">
        <f t="shared" si="176"/>
        <v>8906.6734999895507</v>
      </c>
      <c r="T79" s="24">
        <f t="shared" si="176"/>
        <v>8906.694333327363</v>
      </c>
      <c r="U79" s="24">
        <f t="shared" si="176"/>
        <v>8906.7151666661412</v>
      </c>
      <c r="V79" s="24">
        <f t="shared" si="176"/>
        <v>8906.7360000054141</v>
      </c>
      <c r="W79" s="24">
        <f t="shared" si="176"/>
        <v>8906.7568333447216</v>
      </c>
      <c r="X79" s="24">
        <f t="shared" si="176"/>
        <v>8906.7776666849913</v>
      </c>
      <c r="Y79" s="24">
        <f t="shared" si="176"/>
        <v>8906.7985000257577</v>
      </c>
      <c r="Z79" s="24">
        <f t="shared" si="176"/>
        <v>8906.8193333665567</v>
      </c>
      <c r="AA79" s="24">
        <f t="shared" si="176"/>
        <v>8906.8401667083199</v>
      </c>
      <c r="AB79" s="24">
        <f t="shared" si="176"/>
        <v>8906.8610000505796</v>
      </c>
      <c r="AC79" s="24">
        <f t="shared" si="176"/>
        <v>8906.8818333928702</v>
      </c>
      <c r="AD79" s="24">
        <f t="shared" si="176"/>
        <v>8906.902666736125</v>
      </c>
      <c r="AE79" s="24">
        <f t="shared" si="176"/>
        <v>8906.9235000798781</v>
      </c>
      <c r="AF79" s="24">
        <f t="shared" si="176"/>
        <v>8906.9443334236621</v>
      </c>
      <c r="AG79" s="24">
        <f t="shared" si="176"/>
        <v>8906.9651667684102</v>
      </c>
      <c r="AH79" s="24">
        <f t="shared" ref="AH79:BK79" si="177">AH64-(AH76/173)</f>
        <v>8906.9860001136549</v>
      </c>
      <c r="AI79" s="24">
        <f t="shared" si="177"/>
        <v>8907.0068334589323</v>
      </c>
      <c r="AJ79" s="24">
        <f t="shared" si="177"/>
        <v>8907.027666805172</v>
      </c>
      <c r="AK79" s="24">
        <f t="shared" si="177"/>
        <v>8907.04850015191</v>
      </c>
      <c r="AL79" s="24">
        <f t="shared" si="177"/>
        <v>8907.069333498679</v>
      </c>
      <c r="AM79" s="24">
        <f t="shared" si="177"/>
        <v>8907.0901668464121</v>
      </c>
      <c r="AN79" s="24">
        <f t="shared" si="177"/>
        <v>8907.1110001946417</v>
      </c>
      <c r="AO79" s="24">
        <f t="shared" si="177"/>
        <v>8907.1318335429041</v>
      </c>
      <c r="AP79" s="24">
        <f t="shared" si="177"/>
        <v>8907.1526668921288</v>
      </c>
      <c r="AQ79" s="24">
        <f t="shared" si="177"/>
        <v>8907.1735002418518</v>
      </c>
      <c r="AR79" s="24">
        <f t="shared" si="177"/>
        <v>8907.1943335916058</v>
      </c>
      <c r="AS79" s="24">
        <f t="shared" si="177"/>
        <v>8907.2151669423238</v>
      </c>
      <c r="AT79" s="24">
        <f t="shared" si="177"/>
        <v>8907.2360002935384</v>
      </c>
      <c r="AU79" s="24">
        <f t="shared" si="177"/>
        <v>8907.2568336447839</v>
      </c>
      <c r="AV79" s="24">
        <f t="shared" si="177"/>
        <v>8907.2776669969935</v>
      </c>
      <c r="AW79" s="24">
        <f t="shared" si="177"/>
        <v>8907.2985003497015</v>
      </c>
      <c r="AX79" s="24">
        <f t="shared" si="177"/>
        <v>8907.3193337024404</v>
      </c>
      <c r="AY79" s="24">
        <f t="shared" si="177"/>
        <v>8907.3401670561416</v>
      </c>
      <c r="AZ79" s="24">
        <f t="shared" si="177"/>
        <v>8907.3610004103411</v>
      </c>
      <c r="BA79" s="24">
        <f t="shared" si="177"/>
        <v>8907.3818337645716</v>
      </c>
      <c r="BB79" s="24">
        <f t="shared" si="177"/>
        <v>8907.4026671197644</v>
      </c>
      <c r="BC79" s="24">
        <f t="shared" si="177"/>
        <v>8907.4235004754555</v>
      </c>
      <c r="BD79" s="24">
        <f t="shared" si="177"/>
        <v>8907.4443338311794</v>
      </c>
      <c r="BE79" s="24">
        <f t="shared" si="177"/>
        <v>8907.4651671878655</v>
      </c>
      <c r="BF79" s="24">
        <f t="shared" si="177"/>
        <v>8907.4860005450482</v>
      </c>
      <c r="BG79" s="24">
        <f t="shared" si="177"/>
        <v>8907.5068339022619</v>
      </c>
      <c r="BH79" s="24">
        <f t="shared" si="177"/>
        <v>8907.5276672604396</v>
      </c>
      <c r="BI79" s="24">
        <f t="shared" si="177"/>
        <v>8907.5485006191157</v>
      </c>
      <c r="BJ79" s="24">
        <f t="shared" si="177"/>
        <v>8907.5693339778227</v>
      </c>
      <c r="BK79" s="24">
        <f t="shared" si="177"/>
        <v>8907.5901673374919</v>
      </c>
    </row>
    <row r="80" spans="2:63" x14ac:dyDescent="0.2">
      <c r="B80" s="23"/>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row>
    <row r="81" spans="2:63" x14ac:dyDescent="0.2">
      <c r="B81" s="25" t="s">
        <v>25</v>
      </c>
      <c r="C81" s="24">
        <f>MOD(210.98+877.8169088*C79+C78-C72,360)</f>
        <v>222.92312546819448</v>
      </c>
      <c r="D81" s="24">
        <f t="shared" ref="D81:AG81" si="178">MOD(210.98+877.8169088*D79+D78-D72,360)</f>
        <v>241.2077915193513</v>
      </c>
      <c r="E81" s="24">
        <f t="shared" si="178"/>
        <v>259.49245763290673</v>
      </c>
      <c r="F81" s="24">
        <f t="shared" si="178"/>
        <v>277.77712462563068</v>
      </c>
      <c r="G81" s="24">
        <f t="shared" si="178"/>
        <v>296.06179208867252</v>
      </c>
      <c r="H81" s="24">
        <f t="shared" si="178"/>
        <v>314.34645961318165</v>
      </c>
      <c r="I81" s="24">
        <f t="shared" si="178"/>
        <v>332.63112801779062</v>
      </c>
      <c r="J81" s="24">
        <f t="shared" si="178"/>
        <v>350.9157968936488</v>
      </c>
      <c r="K81" s="24">
        <f t="shared" si="178"/>
        <v>9.2004658319056034</v>
      </c>
      <c r="L81" s="24">
        <f t="shared" si="178"/>
        <v>27.485135650262237</v>
      </c>
      <c r="M81" s="24">
        <f t="shared" si="178"/>
        <v>45.76980593893677</v>
      </c>
      <c r="N81" s="24">
        <f t="shared" si="178"/>
        <v>64.054476290941238</v>
      </c>
      <c r="O81" s="24">
        <f t="shared" si="178"/>
        <v>82.339147524908185</v>
      </c>
      <c r="P81" s="24">
        <f t="shared" si="178"/>
        <v>100.62381923012435</v>
      </c>
      <c r="Q81" s="24">
        <f t="shared" si="178"/>
        <v>118.90849099867046</v>
      </c>
      <c r="R81" s="24">
        <f t="shared" si="178"/>
        <v>137.19316365011036</v>
      </c>
      <c r="S81" s="24">
        <f t="shared" si="178"/>
        <v>155.47783677186817</v>
      </c>
      <c r="T81" s="24">
        <f t="shared" si="178"/>
        <v>173.76250995695591</v>
      </c>
      <c r="U81" s="24">
        <f t="shared" si="178"/>
        <v>192.04718402586877</v>
      </c>
      <c r="V81" s="24">
        <f t="shared" si="178"/>
        <v>210.33185856696218</v>
      </c>
      <c r="W81" s="24">
        <f t="shared" si="178"/>
        <v>228.61653317231685</v>
      </c>
      <c r="X81" s="24">
        <f t="shared" si="178"/>
        <v>246.90120866056532</v>
      </c>
      <c r="Y81" s="24">
        <f t="shared" si="178"/>
        <v>265.18588462099433</v>
      </c>
      <c r="Z81" s="24">
        <f t="shared" si="178"/>
        <v>283.47056064754725</v>
      </c>
      <c r="AA81" s="24">
        <f t="shared" si="178"/>
        <v>301.75523755606264</v>
      </c>
      <c r="AB81" s="24">
        <f t="shared" si="178"/>
        <v>320.0399149376899</v>
      </c>
      <c r="AC81" s="24">
        <f t="shared" si="178"/>
        <v>338.32459238450974</v>
      </c>
      <c r="AD81" s="24">
        <f t="shared" si="178"/>
        <v>356.60927071515471</v>
      </c>
      <c r="AE81" s="24">
        <f t="shared" si="178"/>
        <v>14.893949521705508</v>
      </c>
      <c r="AF81" s="24">
        <f t="shared" si="178"/>
        <v>33.178628391586244</v>
      </c>
      <c r="AG81" s="24">
        <f t="shared" si="178"/>
        <v>51.463308147154748</v>
      </c>
      <c r="AH81" s="24">
        <f t="shared" ref="AH81:BK81" si="179">MOD(210.98+877.8169088*AH79+AH78-AH72,360)</f>
        <v>69.747988377697766</v>
      </c>
      <c r="AI81" s="24">
        <f t="shared" si="179"/>
        <v>88.032668674364686</v>
      </c>
      <c r="AJ81" s="24">
        <f t="shared" si="179"/>
        <v>106.31734985299408</v>
      </c>
      <c r="AK81" s="24">
        <f t="shared" si="179"/>
        <v>124.60203151032329</v>
      </c>
      <c r="AL81" s="24">
        <f t="shared" si="179"/>
        <v>142.88671323284507</v>
      </c>
      <c r="AM81" s="24">
        <f t="shared" si="179"/>
        <v>161.1713958401233</v>
      </c>
      <c r="AN81" s="24">
        <f t="shared" si="179"/>
        <v>179.45607892237604</v>
      </c>
      <c r="AO81" s="24">
        <f t="shared" si="179"/>
        <v>197.74076207354665</v>
      </c>
      <c r="AP81" s="24">
        <f t="shared" si="179"/>
        <v>216.02544610947371</v>
      </c>
      <c r="AQ81" s="24">
        <f t="shared" si="179"/>
        <v>234.31013062223792</v>
      </c>
      <c r="AR81" s="24">
        <f t="shared" si="179"/>
        <v>252.59481520112604</v>
      </c>
      <c r="AS81" s="24">
        <f t="shared" si="179"/>
        <v>270.87950066663325</v>
      </c>
      <c r="AT81" s="24">
        <f t="shared" si="179"/>
        <v>289.16418660897762</v>
      </c>
      <c r="AU81" s="24">
        <f t="shared" si="179"/>
        <v>307.44887261930853</v>
      </c>
      <c r="AV81" s="24">
        <f t="shared" si="179"/>
        <v>325.73355951625854</v>
      </c>
      <c r="AW81" s="24">
        <f t="shared" si="179"/>
        <v>344.01824689190835</v>
      </c>
      <c r="AX81" s="24">
        <f t="shared" si="179"/>
        <v>2.3029343346133828</v>
      </c>
      <c r="AY81" s="24">
        <f t="shared" si="179"/>
        <v>20.587622663937509</v>
      </c>
      <c r="AZ81" s="24">
        <f t="shared" si="179"/>
        <v>38.872311471961439</v>
      </c>
      <c r="BA81" s="24">
        <f t="shared" si="179"/>
        <v>57.157000348903239</v>
      </c>
      <c r="BB81" s="24">
        <f t="shared" si="179"/>
        <v>75.441690110601485</v>
      </c>
      <c r="BC81" s="24">
        <f t="shared" si="179"/>
        <v>93.726380354724824</v>
      </c>
      <c r="BD81" s="24">
        <f t="shared" si="179"/>
        <v>112.01107066776603</v>
      </c>
      <c r="BE81" s="24">
        <f t="shared" si="179"/>
        <v>130.29576186742634</v>
      </c>
      <c r="BF81" s="24">
        <f t="shared" si="179"/>
        <v>148.58045354578644</v>
      </c>
      <c r="BG81" s="24">
        <f t="shared" si="179"/>
        <v>166.86514529399574</v>
      </c>
      <c r="BH81" s="24">
        <f t="shared" si="179"/>
        <v>185.14983793068677</v>
      </c>
      <c r="BI81" s="24">
        <f t="shared" si="179"/>
        <v>203.43453104700893</v>
      </c>
      <c r="BJ81" s="24">
        <f t="shared" si="179"/>
        <v>221.71922423411161</v>
      </c>
      <c r="BK81" s="24">
        <f t="shared" si="179"/>
        <v>240.00391830969602</v>
      </c>
    </row>
    <row r="82" spans="2:63" x14ac:dyDescent="0.2">
      <c r="B82" s="25" t="s">
        <v>26</v>
      </c>
      <c r="C82" s="24">
        <f>MOD(187.23+870.1869088*C79+C78-C72,360)</f>
        <v>283.79765395075083</v>
      </c>
      <c r="D82" s="24">
        <f t="shared" ref="D82:AG82" si="180">MOD(187.23+870.1869088*D79+D78-D72,360)</f>
        <v>301.92336169164628</v>
      </c>
      <c r="E82" s="24">
        <f t="shared" si="180"/>
        <v>320.04906949494034</v>
      </c>
      <c r="F82" s="24">
        <f t="shared" si="180"/>
        <v>338.17477816995233</v>
      </c>
      <c r="G82" s="24">
        <f t="shared" si="180"/>
        <v>356.30048731062561</v>
      </c>
      <c r="H82" s="24">
        <f t="shared" si="180"/>
        <v>14.426196513697505</v>
      </c>
      <c r="I82" s="24">
        <f t="shared" si="180"/>
        <v>32.55190658941865</v>
      </c>
      <c r="J82" s="24">
        <f t="shared" si="180"/>
        <v>50.677617130801082</v>
      </c>
      <c r="K82" s="24">
        <f t="shared" si="180"/>
        <v>68.803327736444771</v>
      </c>
      <c r="L82" s="24">
        <f t="shared" si="180"/>
        <v>86.929039213806391</v>
      </c>
      <c r="M82" s="24">
        <f t="shared" si="180"/>
        <v>105.05475115869194</v>
      </c>
      <c r="N82" s="24">
        <f t="shared" si="180"/>
        <v>123.18046316597611</v>
      </c>
      <c r="O82" s="24">
        <f t="shared" si="180"/>
        <v>141.30617604777217</v>
      </c>
      <c r="P82" s="24">
        <f t="shared" si="180"/>
        <v>159.43188939616084</v>
      </c>
      <c r="Q82" s="24">
        <f t="shared" si="180"/>
        <v>177.55760280974209</v>
      </c>
      <c r="R82" s="24">
        <f t="shared" si="180"/>
        <v>195.68331709690392</v>
      </c>
      <c r="S82" s="24">
        <f t="shared" si="180"/>
        <v>213.80903185158968</v>
      </c>
      <c r="T82" s="24">
        <f t="shared" si="180"/>
        <v>231.93474666960537</v>
      </c>
      <c r="U82" s="24">
        <f t="shared" si="180"/>
        <v>250.06046236399561</v>
      </c>
      <c r="V82" s="24">
        <f t="shared" si="180"/>
        <v>268.18617852497846</v>
      </c>
      <c r="W82" s="24">
        <f t="shared" si="180"/>
        <v>286.31189475208521</v>
      </c>
      <c r="X82" s="24">
        <f t="shared" si="180"/>
        <v>304.43761185463518</v>
      </c>
      <c r="Y82" s="24">
        <f t="shared" si="180"/>
        <v>322.56332942470908</v>
      </c>
      <c r="Z82" s="24">
        <f t="shared" si="180"/>
        <v>340.68904705997556</v>
      </c>
      <c r="AA82" s="24">
        <f t="shared" si="180"/>
        <v>358.81476557161659</v>
      </c>
      <c r="AB82" s="24">
        <f t="shared" si="180"/>
        <v>16.940484551712871</v>
      </c>
      <c r="AC82" s="24">
        <f t="shared" si="180"/>
        <v>35.066203597001731</v>
      </c>
      <c r="AD82" s="24">
        <f t="shared" si="180"/>
        <v>53.191923518665135</v>
      </c>
      <c r="AE82" s="24">
        <f t="shared" si="180"/>
        <v>71.317643912509084</v>
      </c>
      <c r="AF82" s="24">
        <f t="shared" si="180"/>
        <v>89.443364369682968</v>
      </c>
      <c r="AG82" s="24">
        <f t="shared" si="180"/>
        <v>107.56908570416272</v>
      </c>
      <c r="AH82" s="24">
        <f t="shared" ref="AH82:BK82" si="181">MOD(187.23+870.1869088*AH79+AH78-AH72,360)</f>
        <v>125.69480751082301</v>
      </c>
      <c r="AI82" s="24">
        <f t="shared" si="181"/>
        <v>143.82052938267589</v>
      </c>
      <c r="AJ82" s="24">
        <f t="shared" si="181"/>
        <v>161.94625212997198</v>
      </c>
      <c r="AK82" s="24">
        <f t="shared" si="181"/>
        <v>180.07197535131127</v>
      </c>
      <c r="AL82" s="24">
        <f t="shared" si="181"/>
        <v>198.19769863784313</v>
      </c>
      <c r="AM82" s="24">
        <f t="shared" si="181"/>
        <v>216.32342280168086</v>
      </c>
      <c r="AN82" s="24">
        <f t="shared" si="181"/>
        <v>234.44914743769914</v>
      </c>
      <c r="AO82" s="24">
        <f t="shared" si="181"/>
        <v>252.57487214170396</v>
      </c>
      <c r="AP82" s="24">
        <f t="shared" si="181"/>
        <v>270.70059772208333</v>
      </c>
      <c r="AQ82" s="24">
        <f t="shared" si="181"/>
        <v>288.82632377650589</v>
      </c>
      <c r="AR82" s="24">
        <f t="shared" si="181"/>
        <v>306.95204989705235</v>
      </c>
      <c r="AS82" s="24">
        <f t="shared" si="181"/>
        <v>325.07777689676732</v>
      </c>
      <c r="AT82" s="24">
        <f t="shared" si="181"/>
        <v>343.20350436959416</v>
      </c>
      <c r="AU82" s="24">
        <f t="shared" si="181"/>
        <v>1.3292319094762206</v>
      </c>
      <c r="AV82" s="24">
        <f t="shared" si="181"/>
        <v>19.454960329458117</v>
      </c>
      <c r="AW82" s="24">
        <f t="shared" si="181"/>
        <v>37.580689223483205</v>
      </c>
      <c r="AX82" s="24">
        <f t="shared" si="181"/>
        <v>55.706418184563518</v>
      </c>
      <c r="AY82" s="24">
        <f t="shared" si="181"/>
        <v>73.832148025743663</v>
      </c>
      <c r="AZ82" s="24">
        <f t="shared" si="181"/>
        <v>91.957878340967</v>
      </c>
      <c r="BA82" s="24">
        <f t="shared" si="181"/>
        <v>110.08360872510821</v>
      </c>
      <c r="BB82" s="24">
        <f t="shared" si="181"/>
        <v>128.2093399874866</v>
      </c>
      <c r="BC82" s="24">
        <f t="shared" si="181"/>
        <v>146.33507172670215</v>
      </c>
      <c r="BD82" s="24">
        <f t="shared" si="181"/>
        <v>164.4608035357669</v>
      </c>
      <c r="BE82" s="24">
        <f t="shared" si="181"/>
        <v>182.58653622400016</v>
      </c>
      <c r="BF82" s="24">
        <f t="shared" si="181"/>
        <v>200.71226938720793</v>
      </c>
      <c r="BG82" s="24">
        <f t="shared" si="181"/>
        <v>218.83800261933357</v>
      </c>
      <c r="BH82" s="24">
        <f t="shared" si="181"/>
        <v>236.96373673342168</v>
      </c>
      <c r="BI82" s="24">
        <f t="shared" si="181"/>
        <v>255.08947132341564</v>
      </c>
      <c r="BJ82" s="24">
        <f t="shared" si="181"/>
        <v>273.21520598325878</v>
      </c>
      <c r="BK82" s="24">
        <f t="shared" si="181"/>
        <v>291.34094152506441</v>
      </c>
    </row>
    <row r="83" spans="2:63" x14ac:dyDescent="0.2">
      <c r="B83" s="25" t="s">
        <v>17</v>
      </c>
      <c r="C83" s="24">
        <f>34.35+0.083091*C64+0.329*SIN(C67*C65)+C72</f>
        <v>778.10987152379209</v>
      </c>
      <c r="D83" s="24">
        <f t="shared" ref="D83:AG83" si="182">34.35+0.083091*D64+0.329*SIN(D67*D65)+D72</f>
        <v>778.11173277601654</v>
      </c>
      <c r="E83" s="24">
        <f t="shared" si="182"/>
        <v>778.11359402433709</v>
      </c>
      <c r="F83" s="24">
        <f t="shared" si="182"/>
        <v>778.11545526883731</v>
      </c>
      <c r="G83" s="24">
        <f t="shared" si="182"/>
        <v>778.11731650947536</v>
      </c>
      <c r="H83" s="24">
        <f t="shared" si="182"/>
        <v>778.1191777462094</v>
      </c>
      <c r="I83" s="24">
        <f t="shared" si="182"/>
        <v>778.12103897912255</v>
      </c>
      <c r="J83" s="24">
        <f t="shared" si="182"/>
        <v>778.12290020817306</v>
      </c>
      <c r="K83" s="24">
        <f t="shared" si="182"/>
        <v>778.12476143331946</v>
      </c>
      <c r="L83" s="24">
        <f t="shared" si="182"/>
        <v>778.12662265464428</v>
      </c>
      <c r="M83" s="24">
        <f t="shared" si="182"/>
        <v>778.12848387210636</v>
      </c>
      <c r="N83" s="24">
        <f t="shared" si="182"/>
        <v>778.13034508566375</v>
      </c>
      <c r="O83" s="24">
        <f t="shared" si="182"/>
        <v>778.13220629539944</v>
      </c>
      <c r="P83" s="24">
        <f t="shared" si="182"/>
        <v>778.13406750127194</v>
      </c>
      <c r="Q83" s="24">
        <f t="shared" si="182"/>
        <v>778.13592870323919</v>
      </c>
      <c r="R83" s="24">
        <f t="shared" si="182"/>
        <v>778.13778990138474</v>
      </c>
      <c r="S83" s="24">
        <f t="shared" si="182"/>
        <v>778.13965109566641</v>
      </c>
      <c r="T83" s="24">
        <f t="shared" si="182"/>
        <v>778.1415122860426</v>
      </c>
      <c r="U83" s="24">
        <f t="shared" si="182"/>
        <v>778.14337347259641</v>
      </c>
      <c r="V83" s="24">
        <f t="shared" si="182"/>
        <v>778.14523465528623</v>
      </c>
      <c r="W83" s="24">
        <f t="shared" si="182"/>
        <v>778.14709583407034</v>
      </c>
      <c r="X83" s="24">
        <f t="shared" si="182"/>
        <v>778.14895700903151</v>
      </c>
      <c r="Y83" s="24">
        <f t="shared" si="182"/>
        <v>778.15081818012845</v>
      </c>
      <c r="Z83" s="24">
        <f t="shared" si="182"/>
        <v>778.15267934731912</v>
      </c>
      <c r="AA83" s="24">
        <f t="shared" si="182"/>
        <v>778.15454051068662</v>
      </c>
      <c r="AB83" s="24">
        <f t="shared" si="182"/>
        <v>778.15640167018944</v>
      </c>
      <c r="AC83" s="24">
        <f t="shared" si="182"/>
        <v>778.15826282578564</v>
      </c>
      <c r="AD83" s="24">
        <f t="shared" si="182"/>
        <v>778.16012397755844</v>
      </c>
      <c r="AE83" s="24">
        <f t="shared" si="182"/>
        <v>778.161985125466</v>
      </c>
      <c r="AF83" s="24">
        <f t="shared" si="182"/>
        <v>778.1638462694666</v>
      </c>
      <c r="AG83" s="24">
        <f t="shared" si="182"/>
        <v>778.16570740964346</v>
      </c>
      <c r="AH83" s="24">
        <f t="shared" ref="AH83:BK83" si="183">34.35+0.083091*AH64+0.329*SIN(AH67*AH65)+AH72</f>
        <v>778.16756854595462</v>
      </c>
      <c r="AI83" s="24">
        <f t="shared" si="183"/>
        <v>778.16942967835871</v>
      </c>
      <c r="AJ83" s="24">
        <f t="shared" si="183"/>
        <v>778.17129080693837</v>
      </c>
      <c r="AK83" s="24">
        <f t="shared" si="183"/>
        <v>778.17315193165223</v>
      </c>
      <c r="AL83" s="24">
        <f t="shared" si="183"/>
        <v>778.17501305245844</v>
      </c>
      <c r="AM83" s="24">
        <f t="shared" si="183"/>
        <v>778.17687416944</v>
      </c>
      <c r="AN83" s="24">
        <f t="shared" si="183"/>
        <v>778.17873528255529</v>
      </c>
      <c r="AO83" s="24">
        <f t="shared" si="183"/>
        <v>778.18059639176261</v>
      </c>
      <c r="AP83" s="24">
        <f t="shared" si="183"/>
        <v>778.18245749714492</v>
      </c>
      <c r="AQ83" s="24">
        <f t="shared" si="183"/>
        <v>778.18431859866052</v>
      </c>
      <c r="AR83" s="24">
        <f t="shared" si="183"/>
        <v>778.1861796962678</v>
      </c>
      <c r="AS83" s="24">
        <f t="shared" si="183"/>
        <v>778.18804079004974</v>
      </c>
      <c r="AT83" s="24">
        <f t="shared" si="183"/>
        <v>778.18990187996451</v>
      </c>
      <c r="AU83" s="24">
        <f t="shared" si="183"/>
        <v>778.19176296597072</v>
      </c>
      <c r="AV83" s="24">
        <f t="shared" si="183"/>
        <v>778.19362404815115</v>
      </c>
      <c r="AW83" s="24">
        <f t="shared" si="183"/>
        <v>778.19548512646418</v>
      </c>
      <c r="AX83" s="24">
        <f t="shared" si="183"/>
        <v>778.19734620086808</v>
      </c>
      <c r="AY83" s="24">
        <f t="shared" si="183"/>
        <v>778.19920727144574</v>
      </c>
      <c r="AZ83" s="24">
        <f t="shared" si="183"/>
        <v>778.20106833815589</v>
      </c>
      <c r="BA83" s="24">
        <f t="shared" si="183"/>
        <v>778.20292940095646</v>
      </c>
      <c r="BB83" s="24">
        <f t="shared" si="183"/>
        <v>778.20479045993045</v>
      </c>
      <c r="BC83" s="24">
        <f t="shared" si="183"/>
        <v>778.20665151503647</v>
      </c>
      <c r="BD83" s="24">
        <f t="shared" si="183"/>
        <v>778.20851256623257</v>
      </c>
      <c r="BE83" s="24">
        <f t="shared" si="183"/>
        <v>778.21037361360175</v>
      </c>
      <c r="BF83" s="24">
        <f t="shared" si="183"/>
        <v>778.2122346571025</v>
      </c>
      <c r="BG83" s="24">
        <f t="shared" si="183"/>
        <v>778.21409569669299</v>
      </c>
      <c r="BH83" s="24">
        <f t="shared" si="183"/>
        <v>778.21595673245633</v>
      </c>
      <c r="BI83" s="24">
        <f t="shared" si="183"/>
        <v>778.21781776435068</v>
      </c>
      <c r="BJ83" s="24">
        <f t="shared" si="183"/>
        <v>778.21967879233455</v>
      </c>
      <c r="BK83" s="24">
        <f t="shared" si="183"/>
        <v>778.2215398164908</v>
      </c>
    </row>
    <row r="84" spans="2:63" x14ac:dyDescent="0.2">
      <c r="B84" s="25" t="s">
        <v>27</v>
      </c>
      <c r="C84" s="24">
        <f>3.12*SIN((C83+42.8)*C65)</f>
        <v>3.0636094905201698</v>
      </c>
      <c r="D84" s="24">
        <f t="shared" ref="D84:AG84" si="184">3.12*SIN((D83+42.8)*D65)</f>
        <v>3.0635903063406595</v>
      </c>
      <c r="E84" s="24">
        <f t="shared" si="184"/>
        <v>3.0635711189684693</v>
      </c>
      <c r="F84" s="24">
        <f t="shared" si="184"/>
        <v>3.0635519284027803</v>
      </c>
      <c r="G84" s="24">
        <f t="shared" si="184"/>
        <v>3.0635327346440637</v>
      </c>
      <c r="H84" s="24">
        <f t="shared" si="184"/>
        <v>3.0635135376927898</v>
      </c>
      <c r="I84" s="24">
        <f t="shared" si="184"/>
        <v>3.0634943375481427</v>
      </c>
      <c r="J84" s="24">
        <f t="shared" si="184"/>
        <v>3.0634751342105937</v>
      </c>
      <c r="K84" s="24">
        <f t="shared" si="184"/>
        <v>3.0634559276806108</v>
      </c>
      <c r="L84" s="24">
        <f t="shared" si="184"/>
        <v>3.0634367179573836</v>
      </c>
      <c r="M84" s="24">
        <f t="shared" si="184"/>
        <v>3.0634175050413757</v>
      </c>
      <c r="N84" s="24">
        <f t="shared" si="184"/>
        <v>3.0633982889330627</v>
      </c>
      <c r="O84" s="24">
        <f t="shared" si="184"/>
        <v>3.0633790696316248</v>
      </c>
      <c r="P84" s="24">
        <f t="shared" si="184"/>
        <v>3.0633598471375345</v>
      </c>
      <c r="Q84" s="24">
        <f t="shared" si="184"/>
        <v>3.063340621451264</v>
      </c>
      <c r="R84" s="24">
        <f t="shared" si="184"/>
        <v>3.0633213925719929</v>
      </c>
      <c r="S84" s="24">
        <f t="shared" si="184"/>
        <v>3.0633021605001947</v>
      </c>
      <c r="T84" s="24">
        <f t="shared" si="184"/>
        <v>3.0632829252363418</v>
      </c>
      <c r="U84" s="24">
        <f t="shared" si="184"/>
        <v>3.0632636867796159</v>
      </c>
      <c r="V84" s="24">
        <f t="shared" si="184"/>
        <v>3.0632444451304859</v>
      </c>
      <c r="W84" s="24">
        <f t="shared" si="184"/>
        <v>3.0632252002894247</v>
      </c>
      <c r="X84" s="24">
        <f t="shared" si="184"/>
        <v>3.063205952255617</v>
      </c>
      <c r="Y84" s="24">
        <f t="shared" si="184"/>
        <v>3.0631867010295291</v>
      </c>
      <c r="Z84" s="24">
        <f t="shared" si="184"/>
        <v>3.0631674466116374</v>
      </c>
      <c r="AA84" s="24">
        <f t="shared" si="184"/>
        <v>3.0631481890011232</v>
      </c>
      <c r="AB84" s="24">
        <f t="shared" si="184"/>
        <v>3.0631289281984544</v>
      </c>
      <c r="AC84" s="24">
        <f t="shared" si="184"/>
        <v>3.0631096642041071</v>
      </c>
      <c r="AD84" s="24">
        <f t="shared" si="184"/>
        <v>3.0630903970172598</v>
      </c>
      <c r="AE84" s="24">
        <f t="shared" si="184"/>
        <v>3.0630711266383872</v>
      </c>
      <c r="AF84" s="24">
        <f t="shared" si="184"/>
        <v>3.0630518530679596</v>
      </c>
      <c r="AG84" s="24">
        <f t="shared" si="184"/>
        <v>3.0630325763051576</v>
      </c>
      <c r="AH84" s="24">
        <f t="shared" ref="AH84" si="185">3.12*SIN((AH83+42.8)*AH65)</f>
        <v>3.0630132963504555</v>
      </c>
      <c r="AI84" s="24">
        <f t="shared" ref="AI84" si="186">3.12*SIN((AI83+42.8)*AI65)</f>
        <v>3.0629940132043223</v>
      </c>
      <c r="AJ84" s="24">
        <f t="shared" ref="AJ84" si="187">3.12*SIN((AJ83+42.8)*AJ65)</f>
        <v>3.0629747268659431</v>
      </c>
      <c r="AK84" s="24">
        <f t="shared" ref="AK84" si="188">3.12*SIN((AK83+42.8)*AK65)</f>
        <v>3.0629554373357855</v>
      </c>
      <c r="AL84" s="24">
        <f t="shared" ref="AL84" si="189">3.12*SIN((AL83+42.8)*AL65)</f>
        <v>3.0629361446143251</v>
      </c>
      <c r="AM84" s="24">
        <f t="shared" ref="AM84" si="190">3.12*SIN((AM83+42.8)*AM65)</f>
        <v>3.0629168487007417</v>
      </c>
      <c r="AN84" s="24">
        <f t="shared" ref="AN84" si="191">3.12*SIN((AN83+42.8)*AN65)</f>
        <v>3.0628975495955069</v>
      </c>
      <c r="AO84" s="24">
        <f t="shared" ref="AO84" si="192">3.12*SIN((AO83+42.8)*AO65)</f>
        <v>3.0628782472990936</v>
      </c>
      <c r="AP84" s="24">
        <f t="shared" ref="AP84" si="193">3.12*SIN((AP83+42.8)*AP65)</f>
        <v>3.0628589418106822</v>
      </c>
      <c r="AQ84" s="24">
        <f t="shared" ref="AQ84" si="194">3.12*SIN((AQ83+42.8)*AQ65)</f>
        <v>3.0628396331307446</v>
      </c>
      <c r="AR84" s="24">
        <f t="shared" ref="AR84" si="195">3.12*SIN((AR83+42.8)*AR65)</f>
        <v>3.0628203212597565</v>
      </c>
      <c r="AS84" s="24">
        <f t="shared" ref="AS84" si="196">3.12*SIN((AS83+42.8)*AS65)</f>
        <v>3.0628010061968931</v>
      </c>
      <c r="AT84" s="24">
        <f t="shared" ref="AT84" si="197">3.12*SIN((AT83+42.8)*AT65)</f>
        <v>3.0627816879426319</v>
      </c>
      <c r="AU84" s="24">
        <f t="shared" ref="AU84" si="198">3.12*SIN((AU83+42.8)*AU65)</f>
        <v>3.0627623664974424</v>
      </c>
      <c r="AV84" s="24">
        <f t="shared" ref="AV84" si="199">3.12*SIN((AV83+42.8)*AV65)</f>
        <v>3.0627430418605046</v>
      </c>
      <c r="AW84" s="24">
        <f t="shared" ref="AW84" si="200">3.12*SIN((AW83+42.8)*AW65)</f>
        <v>3.0627237140322929</v>
      </c>
      <c r="AX84" s="24">
        <f t="shared" ref="AX84" si="201">3.12*SIN((AX83+42.8)*AX65)</f>
        <v>3.0627043830132794</v>
      </c>
      <c r="AY84" s="24">
        <f t="shared" ref="AY84" si="202">3.12*SIN((AY83+42.8)*AY65)</f>
        <v>3.0626850488026447</v>
      </c>
      <c r="AZ84" s="24">
        <f t="shared" ref="AZ84" si="203">3.12*SIN((AZ83+42.8)*AZ65)</f>
        <v>3.0626657114008586</v>
      </c>
      <c r="BA84" s="24">
        <f t="shared" ref="BA84" si="204">3.12*SIN((BA83+42.8)*BA65)</f>
        <v>3.0626463708083973</v>
      </c>
      <c r="BB84" s="24">
        <f t="shared" ref="BB84" si="205">3.12*SIN((BB83+42.8)*BB65)</f>
        <v>3.0626270270244413</v>
      </c>
      <c r="BC84" s="24">
        <f t="shared" ref="BC84" si="206">3.12*SIN((BC83+42.8)*BC65)</f>
        <v>3.0626076800494584</v>
      </c>
      <c r="BD84" s="24">
        <f t="shared" ref="BD84" si="207">3.12*SIN((BD83+42.8)*BD65)</f>
        <v>3.0625883298839263</v>
      </c>
      <c r="BE84" s="24">
        <f t="shared" ref="BE84" si="208">3.12*SIN((BE83+42.8)*BE65)</f>
        <v>3.0625689765270243</v>
      </c>
      <c r="BF84" s="24">
        <f t="shared" ref="BF84" si="209">3.12*SIN((BF83+42.8)*BF65)</f>
        <v>3.0625496199792215</v>
      </c>
      <c r="BG84" s="24">
        <f t="shared" ref="BG84" si="210">3.12*SIN((BG83+42.8)*BG65)</f>
        <v>3.0625302602409969</v>
      </c>
      <c r="BH84" s="24">
        <f t="shared" ref="BH84" si="211">3.12*SIN((BH83+42.8)*BH65)</f>
        <v>3.0625108973115234</v>
      </c>
      <c r="BI84" s="24">
        <f t="shared" ref="BI84" si="212">3.12*SIN((BI83+42.8)*BI65)</f>
        <v>3.0624915311912795</v>
      </c>
      <c r="BJ84" s="24">
        <f t="shared" ref="BJ84" si="213">3.12*SIN((BJ83+42.8)*BJ65)</f>
        <v>3.062472161880736</v>
      </c>
      <c r="BK84" s="24">
        <f t="shared" ref="BK84" si="214">3.12*SIN((BK83+42.8)*BK65)</f>
        <v>3.0624527893790714</v>
      </c>
    </row>
    <row r="85" spans="2:63" x14ac:dyDescent="0.2">
      <c r="B85" s="25" t="s">
        <v>28</v>
      </c>
      <c r="C85" s="24">
        <f>C84-2.22*SIN(C78*C65)*COS((C83+22)*C65)-1.3*((C75-C76)/C76)*SIN((C83-100.5)*C65)</f>
        <v>2.9185769446214795</v>
      </c>
      <c r="D85" s="24">
        <f t="shared" ref="D85:AG85" si="215">D84-2.22*SIN(D78*D65)*COS((D83+22)*D65)-1.3*((D75-D76)/D76)*SIN((D83-100.5)*D65)</f>
        <v>2.918583619479135</v>
      </c>
      <c r="E85" s="24">
        <f t="shared" si="215"/>
        <v>2.9185902939100909</v>
      </c>
      <c r="F85" s="24">
        <f t="shared" si="215"/>
        <v>2.9185969679123032</v>
      </c>
      <c r="G85" s="24">
        <f t="shared" si="215"/>
        <v>2.9186036414832794</v>
      </c>
      <c r="H85" s="24">
        <f t="shared" si="215"/>
        <v>2.9186103146205369</v>
      </c>
      <c r="I85" s="24">
        <f t="shared" si="215"/>
        <v>2.9186169873220336</v>
      </c>
      <c r="J85" s="24">
        <f t="shared" si="215"/>
        <v>2.9186236595852848</v>
      </c>
      <c r="K85" s="24">
        <f t="shared" si="215"/>
        <v>2.9186303314078046</v>
      </c>
      <c r="L85" s="24">
        <f t="shared" si="215"/>
        <v>2.9186370027875643</v>
      </c>
      <c r="M85" s="24">
        <f t="shared" si="215"/>
        <v>2.918643673722074</v>
      </c>
      <c r="N85" s="24">
        <f t="shared" si="215"/>
        <v>2.9186503442088592</v>
      </c>
      <c r="O85" s="24">
        <f t="shared" si="215"/>
        <v>2.9186570142458841</v>
      </c>
      <c r="P85" s="24">
        <f t="shared" si="215"/>
        <v>2.9186636838306752</v>
      </c>
      <c r="Q85" s="24">
        <f t="shared" si="215"/>
        <v>2.9186703529607532</v>
      </c>
      <c r="R85" s="24">
        <f t="shared" si="215"/>
        <v>2.9186770216340898</v>
      </c>
      <c r="S85" s="24">
        <f t="shared" si="215"/>
        <v>2.9186836898482134</v>
      </c>
      <c r="T85" s="24">
        <f t="shared" si="215"/>
        <v>2.9186903576006511</v>
      </c>
      <c r="U85" s="24">
        <f t="shared" si="215"/>
        <v>2.9186970248893753</v>
      </c>
      <c r="V85" s="24">
        <f t="shared" si="215"/>
        <v>2.9187036917119196</v>
      </c>
      <c r="W85" s="24">
        <f t="shared" si="215"/>
        <v>2.9187103580658125</v>
      </c>
      <c r="X85" s="24">
        <f t="shared" si="215"/>
        <v>2.9187170239490361</v>
      </c>
      <c r="Y85" s="24">
        <f t="shared" si="215"/>
        <v>2.9187236893591204</v>
      </c>
      <c r="Z85" s="24">
        <f t="shared" si="215"/>
        <v>2.9187303542936025</v>
      </c>
      <c r="AA85" s="24">
        <f t="shared" si="215"/>
        <v>2.9187370187504666</v>
      </c>
      <c r="AB85" s="24">
        <f t="shared" si="215"/>
        <v>2.9187436827272473</v>
      </c>
      <c r="AC85" s="24">
        <f t="shared" si="215"/>
        <v>2.9187503462214845</v>
      </c>
      <c r="AD85" s="24">
        <f t="shared" si="215"/>
        <v>2.9187570092311645</v>
      </c>
      <c r="AE85" s="24">
        <f t="shared" si="215"/>
        <v>2.9187636717538297</v>
      </c>
      <c r="AF85" s="24">
        <f t="shared" si="215"/>
        <v>2.9187703337870206</v>
      </c>
      <c r="AG85" s="24">
        <f t="shared" si="215"/>
        <v>2.9187769953287304</v>
      </c>
      <c r="AH85" s="24">
        <f t="shared" ref="AH85" si="216">AH84-2.22*SIN(AH78*AH65)*COS((AH83+22)*AH65)-1.3*((AH75-AH76)/AH76)*SIN((AH83-100.5)*AH65)</f>
        <v>2.9187836563765015</v>
      </c>
      <c r="AI85" s="24">
        <f t="shared" ref="AI85" si="217">AI84-2.22*SIN(AI78*AI65)*COS((AI83+22)*AI65)-1.3*((AI75-AI76)/AI76)*SIN((AI83-100.5)*AI65)</f>
        <v>2.9187903169278795</v>
      </c>
      <c r="AJ85" s="24">
        <f t="shared" ref="AJ85" si="218">AJ84-2.22*SIN(AJ78*AJ65)*COS((AJ83+22)*AJ65)-1.3*((AJ75-AJ76)/AJ76)*SIN((AJ83-100.5)*AJ65)</f>
        <v>2.9187969769808624</v>
      </c>
      <c r="AK85" s="24">
        <f t="shared" ref="AK85" si="219">AK84-2.22*SIN(AK78*AK65)*COS((AK83+22)*AK65)-1.3*((AK75-AK76)/AK76)*SIN((AK83-100.5)*AK65)</f>
        <v>2.9188036365329939</v>
      </c>
      <c r="AL85" s="24">
        <f t="shared" ref="AL85" si="220">AL84-2.22*SIN(AL78*AL65)*COS((AL83+22)*AL65)-1.3*((AL75-AL76)/AL76)*SIN((AL83-100.5)*AL65)</f>
        <v>2.9188102955818267</v>
      </c>
      <c r="AM85" s="24">
        <f t="shared" ref="AM85" si="221">AM84-2.22*SIN(AM78*AM65)*COS((AM83+22)*AM65)-1.3*((AM75-AM76)/AM76)*SIN((AM83-100.5)*AM65)</f>
        <v>2.9188169541253584</v>
      </c>
      <c r="AN85" s="24">
        <f t="shared" ref="AN85" si="222">AN84-2.22*SIN(AN78*AN65)*COS((AN83+22)*AN65)-1.3*((AN75-AN76)/AN76)*SIN((AN83-100.5)*AN65)</f>
        <v>2.9188236121611415</v>
      </c>
      <c r="AO85" s="24">
        <f t="shared" ref="AO85" si="223">AO84-2.22*SIN(AO78*AO65)*COS((AO83+22)*AO65)-1.3*((AO75-AO76)/AO76)*SIN((AO83-100.5)*AO65)</f>
        <v>2.9188302696867283</v>
      </c>
      <c r="AP85" s="24">
        <f t="shared" ref="AP85" si="224">AP84-2.22*SIN(AP78*AP65)*COS((AP83+22)*AP65)-1.3*((AP75-AP76)/AP76)*SIN((AP83-100.5)*AP65)</f>
        <v>2.9188369267001204</v>
      </c>
      <c r="AQ85" s="24">
        <f t="shared" ref="AQ85" si="225">AQ84-2.22*SIN(AQ78*AQ65)*COS((AQ83+22)*AQ65)-1.3*((AQ75-AQ76)/AQ76)*SIN((AQ83-100.5)*AQ65)</f>
        <v>2.9188435831988748</v>
      </c>
      <c r="AR85" s="24">
        <f t="shared" ref="AR85" si="226">AR84-2.22*SIN(AR78*AR65)*COS((AR83+22)*AR65)-1.3*((AR75-AR76)/AR76)*SIN((AR83-100.5)*AR65)</f>
        <v>2.9188502391805513</v>
      </c>
      <c r="AS85" s="24">
        <f t="shared" ref="AS85" si="227">AS84-2.22*SIN(AS78*AS65)*COS((AS83+22)*AS65)-1.3*((AS75-AS76)/AS76)*SIN((AS83-100.5)*AS65)</f>
        <v>2.9188568946431497</v>
      </c>
      <c r="AT85" s="24">
        <f t="shared" ref="AT85" si="228">AT84-2.22*SIN(AT78*AT65)*COS((AT83+22)*AT65)-1.3*((AT75-AT76)/AT76)*SIN((AT83-100.5)*AT65)</f>
        <v>2.9188635495842346</v>
      </c>
      <c r="AU85" s="24">
        <f t="shared" ref="AU85" si="229">AU84-2.22*SIN(AU78*AU65)*COS((AU83+22)*AU65)-1.3*((AU75-AU76)/AU76)*SIN((AU83-100.5)*AU65)</f>
        <v>2.9188702040013639</v>
      </c>
      <c r="AV85" s="24">
        <f t="shared" ref="AV85" si="230">AV84-2.22*SIN(AV78*AV65)*COS((AV83+22)*AV65)-1.3*((AV75-AV76)/AV76)*SIN((AV83-100.5)*AV65)</f>
        <v>2.9188768578925481</v>
      </c>
      <c r="AW85" s="24">
        <f t="shared" ref="AW85" si="231">AW84-2.22*SIN(AW78*AW65)*COS((AW83+22)*AW65)-1.3*((AW75-AW76)/AW76)*SIN((AW83-100.5)*AW65)</f>
        <v>2.9188835112553515</v>
      </c>
      <c r="AX85" s="24">
        <f t="shared" ref="AX85" si="232">AX84-2.22*SIN(AX78*AX65)*COS((AX83+22)*AX65)-1.3*((AX75-AX76)/AX76)*SIN((AX83-100.5)*AX65)</f>
        <v>2.9188901640873364</v>
      </c>
      <c r="AY85" s="24">
        <f t="shared" ref="AY85" si="233">AY84-2.22*SIN(AY78*AY65)*COS((AY83+22)*AY65)-1.3*((AY75-AY76)/AY76)*SIN((AY83-100.5)*AY65)</f>
        <v>2.9188968163865185</v>
      </c>
      <c r="AZ85" s="24">
        <f t="shared" ref="AZ85" si="234">AZ84-2.22*SIN(AZ78*AZ65)*COS((AZ83+22)*AZ65)-1.3*((AZ75-AZ76)/AZ76)*SIN((AZ83-100.5)*AZ65)</f>
        <v>2.9189034681504635</v>
      </c>
      <c r="BA85" s="24">
        <f t="shared" ref="BA85" si="235">BA84-2.22*SIN(BA78*BA65)*COS((BA83+22)*BA65)-1.3*((BA75-BA76)/BA76)*SIN((BA83-100.5)*BA65)</f>
        <v>2.9189101193767368</v>
      </c>
      <c r="BB85" s="24">
        <f t="shared" ref="BB85" si="236">BB84-2.22*SIN(BB78*BB65)*COS((BB83+22)*BB65)-1.3*((BB75-BB76)/BB76)*SIN((BB83-100.5)*BB65)</f>
        <v>2.9189167700633631</v>
      </c>
      <c r="BC85" s="24">
        <f t="shared" ref="BC85" si="237">BC84-2.22*SIN(BC78*BC65)*COS((BC83+22)*BC65)-1.3*((BC75-BC76)/BC76)*SIN((BC83-100.5)*BC65)</f>
        <v>2.9189234202079044</v>
      </c>
      <c r="BD85" s="24">
        <f t="shared" ref="BD85" si="238">BD84-2.22*SIN(BD78*BD65)*COS((BD83+22)*BD65)-1.3*((BD75-BD76)/BD76)*SIN((BD83-100.5)*BD65)</f>
        <v>2.9189300698079381</v>
      </c>
      <c r="BE85" s="24">
        <f t="shared" ref="BE85" si="239">BE84-2.22*SIN(BE78*BE65)*COS((BE83+22)*BE65)-1.3*((BE75-BE76)/BE76)*SIN((BE83-100.5)*BE65)</f>
        <v>2.9189367188614854</v>
      </c>
      <c r="BF85" s="24">
        <f t="shared" ref="BF85" si="240">BF84-2.22*SIN(BF78*BF65)*COS((BF83+22)*BF65)-1.3*((BF75-BF76)/BF76)*SIN((BF83-100.5)*BF65)</f>
        <v>2.9189433673661145</v>
      </c>
      <c r="BG85" s="24">
        <f t="shared" ref="BG85" si="241">BG84-2.22*SIN(BG78*BG65)*COS((BG83+22)*BG65)-1.3*((BG75-BG76)/BG76)*SIN((BG83-100.5)*BG65)</f>
        <v>2.9189500153194095</v>
      </c>
      <c r="BH85" s="24">
        <f t="shared" ref="BH85" si="242">BH84-2.22*SIN(BH78*BH65)*COS((BH83+22)*BH65)-1.3*((BH75-BH76)/BH76)*SIN((BH83-100.5)*BH65)</f>
        <v>2.9189566627193884</v>
      </c>
      <c r="BI85" s="24">
        <f t="shared" ref="BI85" si="243">BI84-2.22*SIN(BI78*BI65)*COS((BI83+22)*BI65)-1.3*((BI75-BI76)/BI76)*SIN((BI83-100.5)*BI65)</f>
        <v>2.9189633095636323</v>
      </c>
      <c r="BJ85" s="24">
        <f t="shared" ref="BJ85" si="244">BJ84-2.22*SIN(BJ78*BJ65)*COS((BJ83+22)*BJ65)-1.3*((BJ75-BJ76)/BJ76)*SIN((BJ83-100.5)*BJ65)</f>
        <v>2.9189699558497209</v>
      </c>
      <c r="BK85" s="24">
        <f t="shared" ref="BK85" si="245">BK84-2.22*SIN(BK78*BK65)*COS((BK83+22)*BK65)-1.3*((BK75-BK76)/BK76)*SIN((BK83-100.5)*BK65)</f>
        <v>2.9189766015756793</v>
      </c>
    </row>
    <row r="86" spans="2:63" x14ac:dyDescent="0.2">
      <c r="B86" s="25"/>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row>
    <row r="87" spans="2:63" x14ac:dyDescent="0.2">
      <c r="B87" s="25" t="s">
        <v>29</v>
      </c>
      <c r="C87" s="24">
        <f>MOD(331.18+50.310482*C79,360)</f>
        <v>213.44663997582393</v>
      </c>
      <c r="D87" s="24">
        <f t="shared" ref="D87:AG87" si="246">MOD(331.18+50.310482*D79,360)</f>
        <v>214.49477486562682</v>
      </c>
      <c r="E87" s="24">
        <f t="shared" si="246"/>
        <v>215.54290975711774</v>
      </c>
      <c r="F87" s="24">
        <f t="shared" si="246"/>
        <v>216.59104469709564</v>
      </c>
      <c r="G87" s="24">
        <f t="shared" si="246"/>
        <v>217.63917966210283</v>
      </c>
      <c r="H87" s="24">
        <f t="shared" si="246"/>
        <v>218.68731462862343</v>
      </c>
      <c r="I87" s="24">
        <f t="shared" si="246"/>
        <v>219.73544964368921</v>
      </c>
      <c r="J87" s="24">
        <f t="shared" si="246"/>
        <v>220.78358468384249</v>
      </c>
      <c r="K87" s="24">
        <f t="shared" si="246"/>
        <v>221.83171972556738</v>
      </c>
      <c r="L87" s="24">
        <f t="shared" si="246"/>
        <v>222.87985481572105</v>
      </c>
      <c r="M87" s="24">
        <f t="shared" si="246"/>
        <v>223.927989930904</v>
      </c>
      <c r="N87" s="24">
        <f t="shared" si="246"/>
        <v>224.97612504777499</v>
      </c>
      <c r="O87" s="24">
        <f t="shared" si="246"/>
        <v>226.02426021307474</v>
      </c>
      <c r="P87" s="24">
        <f t="shared" si="246"/>
        <v>227.07239540340379</v>
      </c>
      <c r="Q87" s="24">
        <f t="shared" si="246"/>
        <v>228.12053059536265</v>
      </c>
      <c r="R87" s="24">
        <f t="shared" si="246"/>
        <v>229.1686658358085</v>
      </c>
      <c r="S87" s="24">
        <f t="shared" si="246"/>
        <v>230.21680110128364</v>
      </c>
      <c r="T87" s="24">
        <f t="shared" si="246"/>
        <v>231.26493636827217</v>
      </c>
      <c r="U87" s="24">
        <f t="shared" si="246"/>
        <v>232.31307168386411</v>
      </c>
      <c r="V87" s="24">
        <f t="shared" si="246"/>
        <v>233.36120702436892</v>
      </c>
      <c r="W87" s="24">
        <f t="shared" si="246"/>
        <v>234.40934236661997</v>
      </c>
      <c r="X87" s="24">
        <f t="shared" si="246"/>
        <v>235.45747775724158</v>
      </c>
      <c r="Y87" s="24">
        <f t="shared" si="246"/>
        <v>236.50561317289248</v>
      </c>
      <c r="Z87" s="24">
        <f t="shared" si="246"/>
        <v>237.5537485901732</v>
      </c>
      <c r="AA87" s="24">
        <f t="shared" si="246"/>
        <v>238.6018840559409</v>
      </c>
      <c r="AB87" s="24">
        <f t="shared" si="246"/>
        <v>239.65001954667969</v>
      </c>
      <c r="AC87" s="24">
        <f t="shared" si="246"/>
        <v>240.69815503899008</v>
      </c>
      <c r="AD87" s="24">
        <f t="shared" si="246"/>
        <v>241.74629057978746</v>
      </c>
      <c r="AE87" s="24">
        <f t="shared" si="246"/>
        <v>242.79442614567233</v>
      </c>
      <c r="AF87" s="24">
        <f t="shared" si="246"/>
        <v>243.84256171312882</v>
      </c>
      <c r="AG87" s="24">
        <f t="shared" si="246"/>
        <v>244.89069732907228</v>
      </c>
      <c r="AH87" s="24">
        <f t="shared" ref="AH87:BK87" si="247">MOD(331.18+50.310482*AH79,360)</f>
        <v>245.93883297004504</v>
      </c>
      <c r="AI87" s="24">
        <f t="shared" si="247"/>
        <v>246.98696861258941</v>
      </c>
      <c r="AJ87" s="24">
        <f t="shared" si="247"/>
        <v>248.03510430362076</v>
      </c>
      <c r="AK87" s="24">
        <f t="shared" si="247"/>
        <v>249.0832400196814</v>
      </c>
      <c r="AL87" s="24">
        <f t="shared" si="247"/>
        <v>250.13137573731365</v>
      </c>
      <c r="AM87" s="24">
        <f t="shared" si="247"/>
        <v>251.17951150343288</v>
      </c>
      <c r="AN87" s="24">
        <f t="shared" si="247"/>
        <v>252.22764729452319</v>
      </c>
      <c r="AO87" s="24">
        <f t="shared" si="247"/>
        <v>253.27578308724333</v>
      </c>
      <c r="AP87" s="24">
        <f t="shared" si="247"/>
        <v>254.32391892845044</v>
      </c>
      <c r="AQ87" s="24">
        <f t="shared" si="247"/>
        <v>255.37205479468685</v>
      </c>
      <c r="AR87" s="24">
        <f t="shared" si="247"/>
        <v>256.42019066249486</v>
      </c>
      <c r="AS87" s="24">
        <f t="shared" si="247"/>
        <v>257.46832657878986</v>
      </c>
      <c r="AT87" s="24">
        <f t="shared" si="247"/>
        <v>258.51646252005594</v>
      </c>
      <c r="AU87" s="24">
        <f t="shared" si="247"/>
        <v>259.56459846289363</v>
      </c>
      <c r="AV87" s="24">
        <f t="shared" si="247"/>
        <v>260.6127344542183</v>
      </c>
      <c r="AW87" s="24">
        <f t="shared" si="247"/>
        <v>261.66087047063047</v>
      </c>
      <c r="AX87" s="24">
        <f t="shared" si="247"/>
        <v>262.70900648861425</v>
      </c>
      <c r="AY87" s="24">
        <f t="shared" si="247"/>
        <v>263.7571425550268</v>
      </c>
      <c r="AZ87" s="24">
        <f t="shared" si="247"/>
        <v>264.80527864646865</v>
      </c>
      <c r="BA87" s="24">
        <f t="shared" si="247"/>
        <v>265.8534147394821</v>
      </c>
      <c r="BB87" s="24">
        <f t="shared" si="247"/>
        <v>266.90155088086613</v>
      </c>
      <c r="BC87" s="24">
        <f t="shared" si="247"/>
        <v>267.94968704739586</v>
      </c>
      <c r="BD87" s="24">
        <f t="shared" si="247"/>
        <v>268.9978232155554</v>
      </c>
      <c r="BE87" s="24">
        <f t="shared" si="247"/>
        <v>270.04595943208551</v>
      </c>
      <c r="BF87" s="24">
        <f t="shared" si="247"/>
        <v>271.09409567364492</v>
      </c>
      <c r="BG87" s="24">
        <f t="shared" si="247"/>
        <v>272.14223191671772</v>
      </c>
      <c r="BH87" s="24">
        <f t="shared" si="247"/>
        <v>273.19036820833571</v>
      </c>
      <c r="BI87" s="24">
        <f t="shared" si="247"/>
        <v>274.238504524983</v>
      </c>
      <c r="BJ87" s="24">
        <f t="shared" si="247"/>
        <v>275.2866408432601</v>
      </c>
      <c r="BK87" s="24">
        <f t="shared" si="247"/>
        <v>276.33477720984956</v>
      </c>
    </row>
    <row r="88" spans="2:63" x14ac:dyDescent="0.2">
      <c r="B88" s="27" t="s">
        <v>30</v>
      </c>
      <c r="C88" s="28">
        <f>MOD(87.4+21.569231*C79,360)</f>
        <v>310.30841898973449</v>
      </c>
      <c r="D88" s="28">
        <f t="shared" ref="D88:AG88" si="248">MOD(87.4+21.569231*D79,360)</f>
        <v>310.75777790378197</v>
      </c>
      <c r="E88" s="28">
        <f t="shared" si="248"/>
        <v>311.20713681858615</v>
      </c>
      <c r="F88" s="28">
        <f t="shared" si="248"/>
        <v>311.65649575414136</v>
      </c>
      <c r="G88" s="28">
        <f t="shared" si="248"/>
        <v>312.10585470043588</v>
      </c>
      <c r="H88" s="28">
        <f t="shared" si="248"/>
        <v>312.5552136473998</v>
      </c>
      <c r="I88" s="28">
        <f t="shared" si="248"/>
        <v>313.00457261517295</v>
      </c>
      <c r="J88" s="28">
        <f t="shared" si="248"/>
        <v>313.45393159368541</v>
      </c>
      <c r="K88" s="28">
        <f t="shared" si="248"/>
        <v>313.90329057286726</v>
      </c>
      <c r="L88" s="28">
        <f t="shared" si="248"/>
        <v>314.35264957282925</v>
      </c>
      <c r="M88" s="28">
        <f t="shared" si="248"/>
        <v>314.80200858353055</v>
      </c>
      <c r="N88" s="28">
        <f t="shared" si="248"/>
        <v>315.25136759490124</v>
      </c>
      <c r="O88" s="28">
        <f t="shared" si="248"/>
        <v>315.70072662708117</v>
      </c>
      <c r="P88" s="28">
        <f t="shared" si="248"/>
        <v>316.15008567000041</v>
      </c>
      <c r="Q88" s="28">
        <f t="shared" si="248"/>
        <v>316.59944471358904</v>
      </c>
      <c r="R88" s="28">
        <f t="shared" si="248"/>
        <v>317.0488037779869</v>
      </c>
      <c r="S88" s="28">
        <f t="shared" si="248"/>
        <v>317.49816285309498</v>
      </c>
      <c r="T88" s="28">
        <f t="shared" si="248"/>
        <v>317.94752192887245</v>
      </c>
      <c r="U88" s="28">
        <f t="shared" si="248"/>
        <v>318.39688102548826</v>
      </c>
      <c r="V88" s="28">
        <f t="shared" si="248"/>
        <v>318.84624013275607</v>
      </c>
      <c r="W88" s="28">
        <f t="shared" si="248"/>
        <v>319.29559924078058</v>
      </c>
      <c r="X88" s="28">
        <f t="shared" si="248"/>
        <v>319.74495836955612</v>
      </c>
      <c r="Y88" s="28">
        <f t="shared" si="248"/>
        <v>320.19431750904187</v>
      </c>
      <c r="Z88" s="28">
        <f t="shared" si="248"/>
        <v>320.64367664925521</v>
      </c>
      <c r="AA88" s="28">
        <f t="shared" si="248"/>
        <v>321.09303581024869</v>
      </c>
      <c r="AB88" s="28">
        <f t="shared" si="248"/>
        <v>321.54239498195238</v>
      </c>
      <c r="AC88" s="28">
        <f t="shared" si="248"/>
        <v>321.99175415432546</v>
      </c>
      <c r="AD88" s="28">
        <f t="shared" si="248"/>
        <v>322.44111334747868</v>
      </c>
      <c r="AE88" s="28">
        <f t="shared" si="248"/>
        <v>322.89047255140031</v>
      </c>
      <c r="AF88" s="28">
        <f t="shared" si="248"/>
        <v>323.33983175596222</v>
      </c>
      <c r="AG88" s="28">
        <f t="shared" si="248"/>
        <v>323.78919098133338</v>
      </c>
      <c r="AH88" s="28">
        <f t="shared" ref="AH88:BK88" si="249">MOD(87.4+21.569231*AH79,360)</f>
        <v>324.23855021741474</v>
      </c>
      <c r="AI88" s="28">
        <f t="shared" si="249"/>
        <v>324.6879094542237</v>
      </c>
      <c r="AJ88" s="28">
        <f t="shared" si="249"/>
        <v>325.13726871175459</v>
      </c>
      <c r="AK88" s="28">
        <f t="shared" si="249"/>
        <v>325.58662798005389</v>
      </c>
      <c r="AL88" s="28">
        <f t="shared" si="249"/>
        <v>326.03598724902258</v>
      </c>
      <c r="AM88" s="28">
        <f t="shared" si="249"/>
        <v>326.48534653877141</v>
      </c>
      <c r="AN88" s="28">
        <f t="shared" si="249"/>
        <v>326.93470583925955</v>
      </c>
      <c r="AO88" s="28">
        <f t="shared" si="249"/>
        <v>327.38406514041708</v>
      </c>
      <c r="AP88" s="28">
        <f t="shared" si="249"/>
        <v>327.83342446235474</v>
      </c>
      <c r="AQ88" s="28">
        <f t="shared" si="249"/>
        <v>328.28278379503172</v>
      </c>
      <c r="AR88" s="28">
        <f t="shared" si="249"/>
        <v>328.73214312837808</v>
      </c>
      <c r="AS88" s="28">
        <f t="shared" si="249"/>
        <v>329.18150248253369</v>
      </c>
      <c r="AT88" s="28">
        <f t="shared" si="249"/>
        <v>329.6308618473704</v>
      </c>
      <c r="AU88" s="28">
        <f t="shared" si="249"/>
        <v>330.0802212129056</v>
      </c>
      <c r="AV88" s="28">
        <f t="shared" si="249"/>
        <v>330.52958059922094</v>
      </c>
      <c r="AW88" s="28">
        <f t="shared" si="249"/>
        <v>330.97893999627559</v>
      </c>
      <c r="AX88" s="28">
        <f t="shared" si="249"/>
        <v>331.42829939399962</v>
      </c>
      <c r="AY88" s="28">
        <f t="shared" si="249"/>
        <v>331.87765881247469</v>
      </c>
      <c r="AZ88" s="28">
        <f t="shared" si="249"/>
        <v>332.32701824171818</v>
      </c>
      <c r="BA88" s="28">
        <f t="shared" si="249"/>
        <v>332.77637767163105</v>
      </c>
      <c r="BB88" s="28">
        <f t="shared" si="249"/>
        <v>333.22573712229496</v>
      </c>
      <c r="BC88" s="28">
        <f t="shared" si="249"/>
        <v>333.67509658369818</v>
      </c>
      <c r="BD88" s="28">
        <f t="shared" si="249"/>
        <v>334.12445604579989</v>
      </c>
      <c r="BE88" s="28">
        <f t="shared" si="249"/>
        <v>334.57381552868173</v>
      </c>
      <c r="BF88" s="28">
        <f t="shared" si="249"/>
        <v>335.02317502224469</v>
      </c>
      <c r="BG88" s="28">
        <f t="shared" si="249"/>
        <v>335.47253451650613</v>
      </c>
      <c r="BH88" s="28">
        <f t="shared" si="249"/>
        <v>335.92189403154771</v>
      </c>
      <c r="BI88" s="28">
        <f t="shared" si="249"/>
        <v>336.3712535573286</v>
      </c>
      <c r="BJ88" s="28">
        <f t="shared" si="249"/>
        <v>336.82061308377888</v>
      </c>
      <c r="BK88" s="28">
        <f t="shared" si="249"/>
        <v>337.2699726310093</v>
      </c>
    </row>
    <row r="89" spans="2:63" ht="16" x14ac:dyDescent="0.2">
      <c r="B89" s="35"/>
      <c r="C89" s="33" t="s">
        <v>31</v>
      </c>
      <c r="D89" s="33" t="s">
        <v>31</v>
      </c>
      <c r="E89" s="33" t="s">
        <v>31</v>
      </c>
      <c r="F89" s="33" t="s">
        <v>31</v>
      </c>
      <c r="G89" s="33" t="s">
        <v>31</v>
      </c>
      <c r="H89" s="33" t="s">
        <v>31</v>
      </c>
      <c r="I89" s="33" t="s">
        <v>31</v>
      </c>
      <c r="J89" s="33" t="s">
        <v>31</v>
      </c>
      <c r="K89" s="33" t="s">
        <v>31</v>
      </c>
      <c r="L89" s="33" t="s">
        <v>31</v>
      </c>
      <c r="M89" s="33" t="s">
        <v>31</v>
      </c>
      <c r="N89" s="33" t="s">
        <v>31</v>
      </c>
      <c r="O89" s="33" t="s">
        <v>31</v>
      </c>
      <c r="P89" s="33" t="s">
        <v>31</v>
      </c>
      <c r="Q89" s="33" t="s">
        <v>31</v>
      </c>
      <c r="R89" s="33" t="s">
        <v>31</v>
      </c>
      <c r="S89" s="33" t="s">
        <v>31</v>
      </c>
      <c r="T89" s="33" t="s">
        <v>31</v>
      </c>
      <c r="U89" s="33" t="s">
        <v>31</v>
      </c>
      <c r="V89" s="33" t="s">
        <v>31</v>
      </c>
      <c r="W89" s="33" t="s">
        <v>31</v>
      </c>
      <c r="X89" s="33" t="s">
        <v>31</v>
      </c>
      <c r="Y89" s="33" t="s">
        <v>31</v>
      </c>
      <c r="Z89" s="33" t="s">
        <v>31</v>
      </c>
      <c r="AA89" s="33" t="s">
        <v>31</v>
      </c>
      <c r="AB89" s="33" t="s">
        <v>31</v>
      </c>
      <c r="AC89" s="33" t="s">
        <v>31</v>
      </c>
      <c r="AD89" s="33" t="s">
        <v>31</v>
      </c>
      <c r="AE89" s="33" t="s">
        <v>31</v>
      </c>
      <c r="AF89" s="33" t="s">
        <v>31</v>
      </c>
      <c r="AG89" s="33" t="s">
        <v>31</v>
      </c>
      <c r="AH89" s="33" t="s">
        <v>31</v>
      </c>
      <c r="AI89" s="33" t="s">
        <v>31</v>
      </c>
      <c r="AJ89" s="33" t="s">
        <v>31</v>
      </c>
      <c r="AK89" s="33" t="s">
        <v>31</v>
      </c>
      <c r="AL89" s="33" t="s">
        <v>31</v>
      </c>
      <c r="AM89" s="33" t="s">
        <v>31</v>
      </c>
      <c r="AN89" s="33" t="s">
        <v>31</v>
      </c>
      <c r="AO89" s="33" t="s">
        <v>31</v>
      </c>
      <c r="AP89" s="33" t="s">
        <v>31</v>
      </c>
      <c r="AQ89" s="33" t="s">
        <v>31</v>
      </c>
      <c r="AR89" s="33" t="s">
        <v>31</v>
      </c>
      <c r="AS89" s="33" t="s">
        <v>31</v>
      </c>
      <c r="AT89" s="33" t="s">
        <v>31</v>
      </c>
      <c r="AU89" s="33" t="s">
        <v>31</v>
      </c>
      <c r="AV89" s="33" t="s">
        <v>31</v>
      </c>
      <c r="AW89" s="33" t="s">
        <v>31</v>
      </c>
      <c r="AX89" s="33" t="s">
        <v>31</v>
      </c>
      <c r="AY89" s="33" t="s">
        <v>31</v>
      </c>
      <c r="AZ89" s="33" t="s">
        <v>31</v>
      </c>
      <c r="BA89" s="33" t="s">
        <v>31</v>
      </c>
      <c r="BB89" s="33" t="s">
        <v>31</v>
      </c>
      <c r="BC89" s="33" t="s">
        <v>31</v>
      </c>
      <c r="BD89" s="33" t="s">
        <v>31</v>
      </c>
      <c r="BE89" s="33" t="s">
        <v>31</v>
      </c>
      <c r="BF89" s="33" t="s">
        <v>31</v>
      </c>
      <c r="BG89" s="33" t="s">
        <v>31</v>
      </c>
      <c r="BH89" s="33" t="s">
        <v>31</v>
      </c>
      <c r="BI89" s="33" t="s">
        <v>31</v>
      </c>
      <c r="BJ89" s="33" t="s">
        <v>31</v>
      </c>
      <c r="BK89" s="33" t="s">
        <v>31</v>
      </c>
    </row>
    <row r="90" spans="2:63" ht="16" x14ac:dyDescent="0.2">
      <c r="B90" s="29" t="s">
        <v>38</v>
      </c>
      <c r="C90" s="30">
        <f>3660/2122</f>
        <v>1.7247879359095193</v>
      </c>
      <c r="D90" s="30">
        <f t="shared" ref="D90:BK90" si="250">3660/2122</f>
        <v>1.7247879359095193</v>
      </c>
      <c r="E90" s="30">
        <f t="shared" si="250"/>
        <v>1.7247879359095193</v>
      </c>
      <c r="F90" s="30">
        <f t="shared" si="250"/>
        <v>1.7247879359095193</v>
      </c>
      <c r="G90" s="30">
        <f t="shared" si="250"/>
        <v>1.7247879359095193</v>
      </c>
      <c r="H90" s="30">
        <f t="shared" si="250"/>
        <v>1.7247879359095193</v>
      </c>
      <c r="I90" s="30">
        <f t="shared" si="250"/>
        <v>1.7247879359095193</v>
      </c>
      <c r="J90" s="30">
        <f t="shared" si="250"/>
        <v>1.7247879359095193</v>
      </c>
      <c r="K90" s="30">
        <f t="shared" si="250"/>
        <v>1.7247879359095193</v>
      </c>
      <c r="L90" s="30">
        <f t="shared" si="250"/>
        <v>1.7247879359095193</v>
      </c>
      <c r="M90" s="30">
        <f t="shared" si="250"/>
        <v>1.7247879359095193</v>
      </c>
      <c r="N90" s="30">
        <f t="shared" si="250"/>
        <v>1.7247879359095193</v>
      </c>
      <c r="O90" s="30">
        <f t="shared" si="250"/>
        <v>1.7247879359095193</v>
      </c>
      <c r="P90" s="30">
        <f t="shared" si="250"/>
        <v>1.7247879359095193</v>
      </c>
      <c r="Q90" s="30">
        <f t="shared" si="250"/>
        <v>1.7247879359095193</v>
      </c>
      <c r="R90" s="30">
        <f t="shared" si="250"/>
        <v>1.7247879359095193</v>
      </c>
      <c r="S90" s="30">
        <f t="shared" si="250"/>
        <v>1.7247879359095193</v>
      </c>
      <c r="T90" s="30">
        <f t="shared" si="250"/>
        <v>1.7247879359095193</v>
      </c>
      <c r="U90" s="30">
        <f t="shared" si="250"/>
        <v>1.7247879359095193</v>
      </c>
      <c r="V90" s="30">
        <f t="shared" si="250"/>
        <v>1.7247879359095193</v>
      </c>
      <c r="W90" s="30">
        <f t="shared" si="250"/>
        <v>1.7247879359095193</v>
      </c>
      <c r="X90" s="30">
        <f t="shared" si="250"/>
        <v>1.7247879359095193</v>
      </c>
      <c r="Y90" s="30">
        <f t="shared" si="250"/>
        <v>1.7247879359095193</v>
      </c>
      <c r="Z90" s="30">
        <f t="shared" si="250"/>
        <v>1.7247879359095193</v>
      </c>
      <c r="AA90" s="30">
        <f t="shared" si="250"/>
        <v>1.7247879359095193</v>
      </c>
      <c r="AB90" s="30">
        <f t="shared" si="250"/>
        <v>1.7247879359095193</v>
      </c>
      <c r="AC90" s="30">
        <f t="shared" si="250"/>
        <v>1.7247879359095193</v>
      </c>
      <c r="AD90" s="30">
        <f t="shared" si="250"/>
        <v>1.7247879359095193</v>
      </c>
      <c r="AE90" s="30">
        <f t="shared" si="250"/>
        <v>1.7247879359095193</v>
      </c>
      <c r="AF90" s="30">
        <f t="shared" si="250"/>
        <v>1.7247879359095193</v>
      </c>
      <c r="AG90" s="30">
        <f t="shared" si="250"/>
        <v>1.7247879359095193</v>
      </c>
      <c r="AH90" s="30">
        <f t="shared" si="250"/>
        <v>1.7247879359095193</v>
      </c>
      <c r="AI90" s="30">
        <f t="shared" si="250"/>
        <v>1.7247879359095193</v>
      </c>
      <c r="AJ90" s="30">
        <f t="shared" si="250"/>
        <v>1.7247879359095193</v>
      </c>
      <c r="AK90" s="30">
        <f t="shared" si="250"/>
        <v>1.7247879359095193</v>
      </c>
      <c r="AL90" s="30">
        <f t="shared" si="250"/>
        <v>1.7247879359095193</v>
      </c>
      <c r="AM90" s="30">
        <f t="shared" si="250"/>
        <v>1.7247879359095193</v>
      </c>
      <c r="AN90" s="30">
        <f t="shared" si="250"/>
        <v>1.7247879359095193</v>
      </c>
      <c r="AO90" s="30">
        <f t="shared" si="250"/>
        <v>1.7247879359095193</v>
      </c>
      <c r="AP90" s="30">
        <f t="shared" si="250"/>
        <v>1.7247879359095193</v>
      </c>
      <c r="AQ90" s="30">
        <f t="shared" si="250"/>
        <v>1.7247879359095193</v>
      </c>
      <c r="AR90" s="30">
        <f t="shared" si="250"/>
        <v>1.7247879359095193</v>
      </c>
      <c r="AS90" s="30">
        <f t="shared" si="250"/>
        <v>1.7247879359095193</v>
      </c>
      <c r="AT90" s="30">
        <f t="shared" si="250"/>
        <v>1.7247879359095193</v>
      </c>
      <c r="AU90" s="30">
        <f t="shared" si="250"/>
        <v>1.7247879359095193</v>
      </c>
      <c r="AV90" s="30">
        <f t="shared" si="250"/>
        <v>1.7247879359095193</v>
      </c>
      <c r="AW90" s="30">
        <f t="shared" si="250"/>
        <v>1.7247879359095193</v>
      </c>
      <c r="AX90" s="30">
        <f t="shared" si="250"/>
        <v>1.7247879359095193</v>
      </c>
      <c r="AY90" s="30">
        <f t="shared" si="250"/>
        <v>1.7247879359095193</v>
      </c>
      <c r="AZ90" s="30">
        <f t="shared" si="250"/>
        <v>1.7247879359095193</v>
      </c>
      <c r="BA90" s="30">
        <f t="shared" si="250"/>
        <v>1.7247879359095193</v>
      </c>
      <c r="BB90" s="30">
        <f t="shared" si="250"/>
        <v>1.7247879359095193</v>
      </c>
      <c r="BC90" s="30">
        <f t="shared" si="250"/>
        <v>1.7247879359095193</v>
      </c>
      <c r="BD90" s="30">
        <f t="shared" si="250"/>
        <v>1.7247879359095193</v>
      </c>
      <c r="BE90" s="30">
        <f t="shared" si="250"/>
        <v>1.7247879359095193</v>
      </c>
      <c r="BF90" s="30">
        <f t="shared" si="250"/>
        <v>1.7247879359095193</v>
      </c>
      <c r="BG90" s="30">
        <f t="shared" si="250"/>
        <v>1.7247879359095193</v>
      </c>
      <c r="BH90" s="30">
        <f t="shared" si="250"/>
        <v>1.7247879359095193</v>
      </c>
      <c r="BI90" s="30">
        <f t="shared" si="250"/>
        <v>1.7247879359095193</v>
      </c>
      <c r="BJ90" s="30">
        <f t="shared" si="250"/>
        <v>1.7247879359095193</v>
      </c>
      <c r="BK90" s="30">
        <f t="shared" si="250"/>
        <v>1.7247879359095193</v>
      </c>
    </row>
    <row r="91" spans="2:63" x14ac:dyDescent="0.2">
      <c r="B91" s="29" t="s">
        <v>15</v>
      </c>
      <c r="C91" s="32">
        <f>MOD(163.8067+203.4058643*C79+C78-C72,360)</f>
        <v>241.57536469516344</v>
      </c>
      <c r="D91" s="32">
        <f t="shared" ref="D91:AG91" si="251">MOD(163.8067+203.4058643*D79+D78-D72,360)</f>
        <v>245.80980268772691</v>
      </c>
      <c r="E91" s="32">
        <f t="shared" si="251"/>
        <v>250.04424072103575</v>
      </c>
      <c r="F91" s="32">
        <f t="shared" si="251"/>
        <v>254.27867898344994</v>
      </c>
      <c r="G91" s="32">
        <f t="shared" si="251"/>
        <v>258.5131173802074</v>
      </c>
      <c r="H91" s="32">
        <f t="shared" si="251"/>
        <v>262.74755581747741</v>
      </c>
      <c r="I91" s="32">
        <f t="shared" si="251"/>
        <v>266.98199448501691</v>
      </c>
      <c r="J91" s="32">
        <f t="shared" si="251"/>
        <v>271.21643328783102</v>
      </c>
      <c r="K91" s="32">
        <f t="shared" si="251"/>
        <v>275.4508721313905</v>
      </c>
      <c r="L91" s="32">
        <f t="shared" si="251"/>
        <v>279.68531120545231</v>
      </c>
      <c r="M91" s="32">
        <f t="shared" si="251"/>
        <v>283.91975041502155</v>
      </c>
      <c r="N91" s="32">
        <f t="shared" si="251"/>
        <v>288.15418966626748</v>
      </c>
      <c r="O91" s="32">
        <f t="shared" si="251"/>
        <v>292.38862914848141</v>
      </c>
      <c r="P91" s="32">
        <f t="shared" si="251"/>
        <v>296.62306876690127</v>
      </c>
      <c r="Q91" s="32">
        <f t="shared" si="251"/>
        <v>300.8575084276963</v>
      </c>
      <c r="R91" s="32">
        <f t="shared" si="251"/>
        <v>305.09194831945933</v>
      </c>
      <c r="S91" s="32">
        <f t="shared" si="251"/>
        <v>309.32638834812678</v>
      </c>
      <c r="T91" s="32">
        <f t="shared" si="251"/>
        <v>313.56082841916941</v>
      </c>
      <c r="U91" s="32">
        <f t="shared" si="251"/>
        <v>317.79526872234419</v>
      </c>
      <c r="V91" s="32">
        <f t="shared" si="251"/>
        <v>322.02970916288905</v>
      </c>
      <c r="W91" s="32">
        <f t="shared" si="251"/>
        <v>326.26414964627475</v>
      </c>
      <c r="X91" s="32">
        <f t="shared" si="251"/>
        <v>330.49859036225826</v>
      </c>
      <c r="Y91" s="32">
        <f t="shared" si="251"/>
        <v>334.73303121584468</v>
      </c>
      <c r="Z91" s="32">
        <f t="shared" si="251"/>
        <v>338.96747211297043</v>
      </c>
      <c r="AA91" s="32">
        <f t="shared" si="251"/>
        <v>343.20191324315965</v>
      </c>
      <c r="AB91" s="32">
        <f t="shared" si="251"/>
        <v>347.43635451188311</v>
      </c>
      <c r="AC91" s="32">
        <f t="shared" si="251"/>
        <v>351.67079582391307</v>
      </c>
      <c r="AD91" s="32">
        <f t="shared" si="251"/>
        <v>355.90523736970499</v>
      </c>
      <c r="AE91" s="32">
        <f t="shared" si="251"/>
        <v>0.13967905449680984</v>
      </c>
      <c r="AF91" s="32">
        <f t="shared" si="251"/>
        <v>4.3741207839921117</v>
      </c>
      <c r="AG91" s="32">
        <f t="shared" si="251"/>
        <v>8.6085627472493798</v>
      </c>
      <c r="AH91" s="32">
        <f t="shared" ref="AH91:BK91" si="252">MOD(163.8067+203.4058643*AH79+AH78-AH72,360)</f>
        <v>12.843004849739373</v>
      </c>
      <c r="AI91" s="32">
        <f t="shared" si="252"/>
        <v>17.077446997398511</v>
      </c>
      <c r="AJ91" s="32">
        <f t="shared" si="252"/>
        <v>21.311889379518107</v>
      </c>
      <c r="AK91" s="32">
        <f t="shared" si="252"/>
        <v>25.546331901568919</v>
      </c>
      <c r="AL91" s="32">
        <f t="shared" si="252"/>
        <v>29.780774468788877</v>
      </c>
      <c r="AM91" s="32">
        <f t="shared" si="252"/>
        <v>34.015217271633446</v>
      </c>
      <c r="AN91" s="32">
        <f t="shared" si="252"/>
        <v>38.249660214409232</v>
      </c>
      <c r="AO91" s="32">
        <f t="shared" si="252"/>
        <v>42.484103203518316</v>
      </c>
      <c r="AP91" s="32">
        <f t="shared" si="252"/>
        <v>46.71854642755352</v>
      </c>
      <c r="AQ91" s="32">
        <f t="shared" si="252"/>
        <v>50.952989793149754</v>
      </c>
      <c r="AR91" s="32">
        <f t="shared" si="252"/>
        <v>55.187433204846457</v>
      </c>
      <c r="AS91" s="32">
        <f t="shared" si="252"/>
        <v>59.421876852633432</v>
      </c>
      <c r="AT91" s="32">
        <f t="shared" si="252"/>
        <v>63.656320641981438</v>
      </c>
      <c r="AU91" s="32">
        <f t="shared" si="252"/>
        <v>67.890764478128403</v>
      </c>
      <c r="AV91" s="32">
        <f t="shared" si="252"/>
        <v>72.125208550831303</v>
      </c>
      <c r="AW91" s="32">
        <f t="shared" si="252"/>
        <v>76.359652765560895</v>
      </c>
      <c r="AX91" s="32">
        <f t="shared" si="252"/>
        <v>80.594097028020769</v>
      </c>
      <c r="AY91" s="32">
        <f t="shared" si="252"/>
        <v>84.828541527269408</v>
      </c>
      <c r="AZ91" s="32">
        <f t="shared" si="252"/>
        <v>89.06298616877757</v>
      </c>
      <c r="BA91" s="32">
        <f t="shared" si="252"/>
        <v>93.297430858481675</v>
      </c>
      <c r="BB91" s="32">
        <f t="shared" si="252"/>
        <v>97.531875785440207</v>
      </c>
      <c r="BC91" s="32">
        <f t="shared" si="252"/>
        <v>101.76632085558958</v>
      </c>
      <c r="BD91" s="32">
        <f t="shared" si="252"/>
        <v>106.00076597440057</v>
      </c>
      <c r="BE91" s="32">
        <f t="shared" si="252"/>
        <v>110.23521133139729</v>
      </c>
      <c r="BF91" s="32">
        <f t="shared" si="252"/>
        <v>114.46965683158487</v>
      </c>
      <c r="BG91" s="32">
        <f t="shared" si="252"/>
        <v>118.70410238066688</v>
      </c>
      <c r="BH91" s="32">
        <f t="shared" si="252"/>
        <v>122.93854816816747</v>
      </c>
      <c r="BI91" s="32">
        <f t="shared" si="252"/>
        <v>127.17299410025589</v>
      </c>
      <c r="BJ91" s="32">
        <f t="shared" si="252"/>
        <v>131.40744008170441</v>
      </c>
      <c r="BK91" s="32">
        <f t="shared" si="252"/>
        <v>135.64188630180433</v>
      </c>
    </row>
    <row r="92" spans="2:63" x14ac:dyDescent="0.2">
      <c r="B92" s="29" t="s">
        <v>14</v>
      </c>
      <c r="C92" s="32">
        <f>0.473*SIN(2*(C91-C99)*C65)</f>
        <v>8.7147248069238334E-3</v>
      </c>
      <c r="D92" s="32">
        <f t="shared" ref="D92:AG92" si="253">0.473*SIN(2*(D91-D99)*D65)</f>
        <v>-2.6395831265722109E-2</v>
      </c>
      <c r="E92" s="32">
        <f t="shared" si="253"/>
        <v>-6.1360894959859955E-2</v>
      </c>
      <c r="F92" s="32">
        <f t="shared" si="253"/>
        <v>-9.5987742205748461E-2</v>
      </c>
      <c r="G92" s="32">
        <f t="shared" si="253"/>
        <v>-0.13008551078947533</v>
      </c>
      <c r="H92" s="32">
        <f t="shared" si="253"/>
        <v>-0.16346625480219287</v>
      </c>
      <c r="I92" s="32">
        <f t="shared" si="253"/>
        <v>-0.19594598273126485</v>
      </c>
      <c r="J92" s="32">
        <f t="shared" si="253"/>
        <v>-0.22734566714069884</v>
      </c>
      <c r="K92" s="32">
        <f t="shared" si="253"/>
        <v>-0.25749223382382985</v>
      </c>
      <c r="L92" s="32">
        <f t="shared" si="253"/>
        <v>-0.28621951768472864</v>
      </c>
      <c r="M92" s="32">
        <f t="shared" si="253"/>
        <v>-0.31336917457451596</v>
      </c>
      <c r="N92" s="32">
        <f t="shared" si="253"/>
        <v>-0.33879155628545399</v>
      </c>
      <c r="O92" s="32">
        <f t="shared" si="253"/>
        <v>-0.3623465369156077</v>
      </c>
      <c r="P92" s="32">
        <f t="shared" si="253"/>
        <v>-0.38390428185156483</v>
      </c>
      <c r="Q92" s="32">
        <f t="shared" si="253"/>
        <v>-0.40334596531249761</v>
      </c>
      <c r="R92" s="32">
        <f t="shared" si="253"/>
        <v>-0.42056442639369052</v>
      </c>
      <c r="S92" s="32">
        <f t="shared" si="253"/>
        <v>-0.43546475715923677</v>
      </c>
      <c r="T92" s="32">
        <f t="shared" si="253"/>
        <v>-0.44796482728990084</v>
      </c>
      <c r="U92" s="32">
        <f t="shared" si="253"/>
        <v>-0.45799573738229898</v>
      </c>
      <c r="V92" s="32">
        <f t="shared" si="253"/>
        <v>-0.46550219705676971</v>
      </c>
      <c r="W92" s="32">
        <f t="shared" si="253"/>
        <v>-0.47044283079924992</v>
      </c>
      <c r="X92" s="32">
        <f t="shared" si="253"/>
        <v>-0.47279040610826634</v>
      </c>
      <c r="Y92" s="32">
        <f t="shared" si="253"/>
        <v>-0.4725319829333916</v>
      </c>
      <c r="Z92" s="32">
        <f t="shared" si="253"/>
        <v>-0.46966898559785908</v>
      </c>
      <c r="AA92" s="32">
        <f t="shared" si="253"/>
        <v>-0.4642171944957742</v>
      </c>
      <c r="AB92" s="32">
        <f t="shared" si="253"/>
        <v>-0.45620665949656075</v>
      </c>
      <c r="AC92" s="32">
        <f t="shared" si="253"/>
        <v>-0.44568153438473518</v>
      </c>
      <c r="AD92" s="32">
        <f t="shared" si="253"/>
        <v>-0.4326998325181704</v>
      </c>
      <c r="AE92" s="32">
        <f t="shared" si="253"/>
        <v>-0.41733310847919652</v>
      </c>
      <c r="AF92" s="32">
        <f t="shared" si="253"/>
        <v>-0.39966606320626313</v>
      </c>
      <c r="AG92" s="32">
        <f t="shared" si="253"/>
        <v>-0.37979607571102147</v>
      </c>
      <c r="AH92" s="32">
        <f t="shared" ref="AH92" si="254">0.473*SIN(2*(AH91-AH99)*AH65)</f>
        <v>-0.35783266869141972</v>
      </c>
      <c r="AI92" s="32">
        <f t="shared" ref="AI92" si="255">0.473*SIN(2*(AI91-AI99)*AI65)</f>
        <v>-0.333896903879147</v>
      </c>
      <c r="AJ92" s="32">
        <f t="shared" ref="AJ92" si="256">0.473*SIN(2*(AJ91-AJ99)*AJ65)</f>
        <v>-0.30812071294106896</v>
      </c>
      <c r="AK92" s="32">
        <f t="shared" ref="AK92" si="257">0.473*SIN(2*(AK91-AK99)*AK65)</f>
        <v>-0.28064617350325927</v>
      </c>
      <c r="AL92" s="32">
        <f t="shared" ref="AL92" si="258">0.473*SIN(2*(AL91-AL99)*AL65)</f>
        <v>-0.25162472457536317</v>
      </c>
      <c r="AM92" s="32">
        <f t="shared" ref="AM92" si="259">0.473*SIN(2*(AM91-AM99)*AM65)</f>
        <v>-0.22121632970858393</v>
      </c>
      <c r="AN92" s="32">
        <f t="shared" ref="AN92" si="260">0.473*SIN(2*(AN91-AN99)*AN65)</f>
        <v>-0.18958859921900759</v>
      </c>
      <c r="AO92" s="32">
        <f t="shared" ref="AO92" si="261">0.473*SIN(2*(AO91-AO99)*AO65)</f>
        <v>-0.15691586444904751</v>
      </c>
      <c r="AP92" s="32">
        <f t="shared" ref="AP92" si="262">0.473*SIN(2*(AP91-AP99)*AP65)</f>
        <v>-0.12337821460405096</v>
      </c>
      <c r="AQ92" s="32">
        <f t="shared" ref="AQ92" si="263">0.473*SIN(2*(AQ91-AQ99)*AQ65)</f>
        <v>-8.916050843184091E-2</v>
      </c>
      <c r="AR92" s="32">
        <f t="shared" ref="AR92" si="264">0.473*SIN(2*(AR91-AR99)*AR65)</f>
        <v>-5.445135324742878E-2</v>
      </c>
      <c r="AS92" s="32">
        <f t="shared" ref="AS92" si="265">0.473*SIN(2*(AS91-AS99)*AS65)</f>
        <v>-1.944206287115589E-2</v>
      </c>
      <c r="AT92" s="32">
        <f t="shared" ref="AT92" si="266">0.473*SIN(2*(AT91-AT99)*AT65)</f>
        <v>1.5674392184803945E-2</v>
      </c>
      <c r="AU92" s="32">
        <f t="shared" ref="AU92" si="267">0.473*SIN(2*(AU91-AU99)*AU65)</f>
        <v>5.0704450696023612E-2</v>
      </c>
      <c r="AV92" s="32">
        <f t="shared" ref="AV92" si="268">0.473*SIN(2*(AV91-AV99)*AV65)</f>
        <v>8.5455029960936901E-2</v>
      </c>
      <c r="AW92" s="32">
        <f t="shared" ref="AW92" si="269">0.473*SIN(2*(AW91-AW99)*AW65)</f>
        <v>0.11973458539930165</v>
      </c>
      <c r="AX92" s="32">
        <f t="shared" ref="AX92" si="270">0.473*SIN(2*(AX91-AX99)*AX65)</f>
        <v>0.15335416871031021</v>
      </c>
      <c r="AY92" s="32">
        <f t="shared" ref="AY92" si="271">0.473*SIN(2*(AY91-AY99)*AY65)</f>
        <v>0.18612847154740528</v>
      </c>
      <c r="AZ92" s="32">
        <f t="shared" ref="AZ92" si="272">0.473*SIN(2*(AZ91-AZ99)*AZ65)</f>
        <v>0.21787684243541397</v>
      </c>
      <c r="BA92" s="32">
        <f t="shared" ref="BA92" si="273">0.473*SIN(2*(BA91-BA99)*BA65)</f>
        <v>0.24842428487237908</v>
      </c>
      <c r="BB92" s="32">
        <f t="shared" ref="BB92" si="274">0.473*SIN(2*(BB91-BB99)*BB65)</f>
        <v>0.27760242383462308</v>
      </c>
      <c r="BC92" s="32">
        <f t="shared" ref="BC92" si="275">0.473*SIN(2*(BC91-BC99)*BC65)</f>
        <v>0.30525042976441896</v>
      </c>
      <c r="BD92" s="32">
        <f t="shared" ref="BD92" si="276">0.473*SIN(2*(BD91-BD99)*BD65)</f>
        <v>0.33121590725364036</v>
      </c>
      <c r="BE92" s="32">
        <f t="shared" ref="BE92" si="277">0.473*SIN(2*(BE91-BE99)*BE65)</f>
        <v>0.35535573663221015</v>
      </c>
      <c r="BF92" s="32">
        <f t="shared" ref="BF92" si="278">0.473*SIN(2*(BF91-BF99)*BF65)</f>
        <v>0.37753685934704312</v>
      </c>
      <c r="BG92" s="32">
        <f t="shared" ref="BG92" si="279">0.473*SIN(2*(BG91-BG99)*BG65)</f>
        <v>0.39763701332877827</v>
      </c>
      <c r="BH92" s="32">
        <f t="shared" ref="BH92" si="280">0.473*SIN(2*(BH91-BH99)*BH65)</f>
        <v>0.41554540803424267</v>
      </c>
      <c r="BI92" s="32">
        <f t="shared" ref="BI92" si="281">0.473*SIN(2*(BI91-BI99)*BI65)</f>
        <v>0.43116333243942229</v>
      </c>
      <c r="BJ92" s="32">
        <f t="shared" ref="BJ92" si="282">0.473*SIN(2*(BJ91-BJ99)*BJ65)</f>
        <v>0.44440470068805443</v>
      </c>
      <c r="BK92" s="32">
        <f t="shared" ref="BK92" si="283">0.473*SIN(2*(BK91-BK99)*BK65)</f>
        <v>0.45519652726607918</v>
      </c>
    </row>
    <row r="93" spans="2:63" x14ac:dyDescent="0.2">
      <c r="B93" s="29" t="s">
        <v>35</v>
      </c>
      <c r="C93" s="32">
        <f>C91+C92</f>
        <v>241.58407941997038</v>
      </c>
      <c r="D93" s="32">
        <f t="shared" ref="D93:AG93" si="284">D91+D92</f>
        <v>245.7834068564612</v>
      </c>
      <c r="E93" s="32">
        <f t="shared" si="284"/>
        <v>249.9828798260759</v>
      </c>
      <c r="F93" s="32">
        <f t="shared" si="284"/>
        <v>254.18269124124419</v>
      </c>
      <c r="G93" s="32">
        <f t="shared" si="284"/>
        <v>258.38303186941795</v>
      </c>
      <c r="H93" s="32">
        <f t="shared" si="284"/>
        <v>262.58408956267522</v>
      </c>
      <c r="I93" s="32">
        <f t="shared" si="284"/>
        <v>266.78604850228567</v>
      </c>
      <c r="J93" s="32">
        <f t="shared" si="284"/>
        <v>270.98908762069033</v>
      </c>
      <c r="K93" s="32">
        <f t="shared" si="284"/>
        <v>275.19337989756667</v>
      </c>
      <c r="L93" s="32">
        <f t="shared" si="284"/>
        <v>279.39909168776757</v>
      </c>
      <c r="M93" s="32">
        <f t="shared" si="284"/>
        <v>283.60638124044704</v>
      </c>
      <c r="N93" s="32">
        <f t="shared" si="284"/>
        <v>287.81539810998203</v>
      </c>
      <c r="O93" s="32">
        <f t="shared" si="284"/>
        <v>292.02628261156582</v>
      </c>
      <c r="P93" s="32">
        <f t="shared" si="284"/>
        <v>296.23916448504968</v>
      </c>
      <c r="Q93" s="32">
        <f t="shared" si="284"/>
        <v>300.45416246238381</v>
      </c>
      <c r="R93" s="32">
        <f t="shared" si="284"/>
        <v>304.67138389306564</v>
      </c>
      <c r="S93" s="32">
        <f t="shared" si="284"/>
        <v>308.89092359096753</v>
      </c>
      <c r="T93" s="32">
        <f t="shared" si="284"/>
        <v>313.11286359187949</v>
      </c>
      <c r="U93" s="32">
        <f t="shared" si="284"/>
        <v>317.33727298496188</v>
      </c>
      <c r="V93" s="32">
        <f t="shared" si="284"/>
        <v>321.56420696583228</v>
      </c>
      <c r="W93" s="32">
        <f t="shared" si="284"/>
        <v>325.7937068154755</v>
      </c>
      <c r="X93" s="32">
        <f t="shared" si="284"/>
        <v>330.02579995614997</v>
      </c>
      <c r="Y93" s="32">
        <f t="shared" si="284"/>
        <v>334.26049923291129</v>
      </c>
      <c r="Z93" s="32">
        <f t="shared" si="284"/>
        <v>338.49780312737255</v>
      </c>
      <c r="AA93" s="32">
        <f t="shared" si="284"/>
        <v>342.73769604866385</v>
      </c>
      <c r="AB93" s="32">
        <f t="shared" si="284"/>
        <v>346.98014785238655</v>
      </c>
      <c r="AC93" s="32">
        <f t="shared" si="284"/>
        <v>351.22511428952834</v>
      </c>
      <c r="AD93" s="32">
        <f t="shared" si="284"/>
        <v>355.47253753718684</v>
      </c>
      <c r="AE93" s="32">
        <f t="shared" si="284"/>
        <v>-0.27765405398238668</v>
      </c>
      <c r="AF93" s="32">
        <f t="shared" si="284"/>
        <v>3.9744547207858485</v>
      </c>
      <c r="AG93" s="32">
        <f t="shared" si="284"/>
        <v>8.2287666715383576</v>
      </c>
      <c r="AH93" s="32">
        <f t="shared" ref="AH93" si="285">AH91+AH92</f>
        <v>12.485172181047954</v>
      </c>
      <c r="AI93" s="32">
        <f t="shared" ref="AI93" si="286">AI91+AI92</f>
        <v>16.743550093519364</v>
      </c>
      <c r="AJ93" s="32">
        <f t="shared" ref="AJ93" si="287">AJ91+AJ92</f>
        <v>21.003768666577038</v>
      </c>
      <c r="AK93" s="32">
        <f t="shared" ref="AK93" si="288">AK91+AK92</f>
        <v>25.265685728065659</v>
      </c>
      <c r="AL93" s="32">
        <f t="shared" ref="AL93" si="289">AL91+AL92</f>
        <v>29.529149744213512</v>
      </c>
      <c r="AM93" s="32">
        <f t="shared" ref="AM93" si="290">AM91+AM92</f>
        <v>33.794000941924864</v>
      </c>
      <c r="AN93" s="32">
        <f t="shared" ref="AN93" si="291">AN91+AN92</f>
        <v>38.060071615190225</v>
      </c>
      <c r="AO93" s="32">
        <f t="shared" ref="AO93" si="292">AO91+AO92</f>
        <v>42.327187339069269</v>
      </c>
      <c r="AP93" s="32">
        <f t="shared" ref="AP93" si="293">AP91+AP92</f>
        <v>46.595168212949467</v>
      </c>
      <c r="AQ93" s="32">
        <f t="shared" ref="AQ93" si="294">AQ91+AQ92</f>
        <v>50.863829284717916</v>
      </c>
      <c r="AR93" s="32">
        <f t="shared" ref="AR93" si="295">AR91+AR92</f>
        <v>55.132981851599027</v>
      </c>
      <c r="AS93" s="32">
        <f t="shared" ref="AS93" si="296">AS91+AS92</f>
        <v>59.402434789762275</v>
      </c>
      <c r="AT93" s="32">
        <f t="shared" ref="AT93" si="297">AT91+AT92</f>
        <v>63.671995034166244</v>
      </c>
      <c r="AU93" s="32">
        <f t="shared" ref="AU93" si="298">AU91+AU92</f>
        <v>67.94146892882442</v>
      </c>
      <c r="AV93" s="32">
        <f t="shared" ref="AV93" si="299">AV91+AV92</f>
        <v>72.210663580792243</v>
      </c>
      <c r="AW93" s="32">
        <f t="shared" ref="AW93" si="300">AW91+AW92</f>
        <v>76.479387350960195</v>
      </c>
      <c r="AX93" s="32">
        <f t="shared" ref="AX93" si="301">AX91+AX92</f>
        <v>80.747451196731078</v>
      </c>
      <c r="AY93" s="32">
        <f t="shared" ref="AY93" si="302">AY91+AY92</f>
        <v>85.014669998816814</v>
      </c>
      <c r="AZ93" s="32">
        <f t="shared" ref="AZ93" si="303">AZ91+AZ92</f>
        <v>89.280863011212986</v>
      </c>
      <c r="BA93" s="32">
        <f t="shared" ref="BA93" si="304">BA91+BA92</f>
        <v>93.545855143354061</v>
      </c>
      <c r="BB93" s="32">
        <f t="shared" ref="BB93" si="305">BB91+BB92</f>
        <v>97.809478209274829</v>
      </c>
      <c r="BC93" s="32">
        <f t="shared" ref="BC93" si="306">BC91+BC92</f>
        <v>102.071571285354</v>
      </c>
      <c r="BD93" s="32">
        <f t="shared" ref="BD93" si="307">BD91+BD92</f>
        <v>106.3319818816542</v>
      </c>
      <c r="BE93" s="32">
        <f t="shared" ref="BE93" si="308">BE91+BE92</f>
        <v>110.5905670680295</v>
      </c>
      <c r="BF93" s="32">
        <f t="shared" ref="BF93" si="309">BF91+BF92</f>
        <v>114.84719369093192</v>
      </c>
      <c r="BG93" s="32">
        <f t="shared" ref="BG93" si="310">BG91+BG92</f>
        <v>119.10173939399566</v>
      </c>
      <c r="BH93" s="32">
        <f t="shared" ref="BH93" si="311">BH91+BH92</f>
        <v>123.35409357620172</v>
      </c>
      <c r="BI93" s="32">
        <f t="shared" ref="BI93" si="312">BI91+BI92</f>
        <v>127.60415743269532</v>
      </c>
      <c r="BJ93" s="32">
        <f t="shared" ref="BJ93" si="313">BJ91+BJ92</f>
        <v>131.85184478239248</v>
      </c>
      <c r="BK93" s="32">
        <f t="shared" ref="BK93" si="314">BK91+BK92</f>
        <v>136.09708282907042</v>
      </c>
    </row>
    <row r="94" spans="2:63" x14ac:dyDescent="0.2">
      <c r="B94" s="29" t="s">
        <v>6</v>
      </c>
      <c r="C94" s="32">
        <f>5.9073-0.0244*COS(2*(C91-C99)*C65)</f>
        <v>5.9316958582701789</v>
      </c>
      <c r="D94" s="32">
        <f t="shared" ref="D94:AG94" si="315">5.9073-0.0244*COS(2*(D91-D99)*D65)</f>
        <v>5.9316619769672885</v>
      </c>
      <c r="E94" s="32">
        <f t="shared" si="315"/>
        <v>5.931493813722863</v>
      </c>
      <c r="F94" s="32">
        <f t="shared" si="315"/>
        <v>5.9311922954268219</v>
      </c>
      <c r="G94" s="32">
        <f t="shared" si="315"/>
        <v>5.9307590840253077</v>
      </c>
      <c r="H94" s="32">
        <f t="shared" si="315"/>
        <v>5.9301965673617358</v>
      </c>
      <c r="I94" s="32">
        <f t="shared" si="315"/>
        <v>5.9295078459647197</v>
      </c>
      <c r="J94" s="32">
        <f t="shared" si="315"/>
        <v>5.9286967160338309</v>
      </c>
      <c r="K94" s="32">
        <f t="shared" si="315"/>
        <v>5.9277676484894979</v>
      </c>
      <c r="L94" s="32">
        <f t="shared" si="315"/>
        <v>5.9267257642551394</v>
      </c>
      <c r="M94" s="32">
        <f t="shared" si="315"/>
        <v>5.925576806156208</v>
      </c>
      <c r="N94" s="32">
        <f t="shared" si="315"/>
        <v>5.924327107213462</v>
      </c>
      <c r="O94" s="32">
        <f t="shared" si="315"/>
        <v>5.9229835556427588</v>
      </c>
      <c r="P94" s="32">
        <f t="shared" si="315"/>
        <v>5.9215535570542359</v>
      </c>
      <c r="Q94" s="32">
        <f t="shared" si="315"/>
        <v>5.9200449935579131</v>
      </c>
      <c r="R94" s="32">
        <f t="shared" si="315"/>
        <v>5.9184661802100198</v>
      </c>
      <c r="S94" s="32">
        <f t="shared" si="315"/>
        <v>5.9168258193807528</v>
      </c>
      <c r="T94" s="32">
        <f t="shared" si="315"/>
        <v>5.9151329526934369</v>
      </c>
      <c r="U94" s="32">
        <f t="shared" si="315"/>
        <v>5.9133969110690101</v>
      </c>
      <c r="V94" s="32">
        <f t="shared" si="315"/>
        <v>5.9116272635199598</v>
      </c>
      <c r="W94" s="32">
        <f t="shared" si="315"/>
        <v>5.9098337642980416</v>
      </c>
      <c r="X94" s="32">
        <f t="shared" si="315"/>
        <v>5.9080262990040193</v>
      </c>
      <c r="Y94" s="32">
        <f t="shared" si="315"/>
        <v>5.9062148303410114</v>
      </c>
      <c r="Z94" s="32">
        <f t="shared" si="315"/>
        <v>5.904409343079573</v>
      </c>
      <c r="AA94" s="32">
        <f t="shared" si="315"/>
        <v>5.9026197889014878</v>
      </c>
      <c r="AB94" s="32">
        <f t="shared" si="315"/>
        <v>5.9008560317882148</v>
      </c>
      <c r="AC94" s="32">
        <f t="shared" si="315"/>
        <v>5.8991277935287147</v>
      </c>
      <c r="AD94" s="32">
        <f t="shared" si="315"/>
        <v>5.897444600018396</v>
      </c>
      <c r="AE94" s="32">
        <f t="shared" si="315"/>
        <v>5.8958157289857462</v>
      </c>
      <c r="AF94" s="32">
        <f t="shared" si="315"/>
        <v>5.8942501587325706</v>
      </c>
      <c r="AG94" s="32">
        <f t="shared" si="315"/>
        <v>5.8927565185468733</v>
      </c>
      <c r="AH94" s="32">
        <f t="shared" ref="AH94:BK94" si="316">5.9073-0.0244*COS(2*(AH91-AH99)*AH65)</f>
        <v>5.8913430413476524</v>
      </c>
      <c r="AI94" s="32">
        <f t="shared" si="316"/>
        <v>5.890017518192848</v>
      </c>
      <c r="AJ94" s="32">
        <f t="shared" si="316"/>
        <v>5.8887872552546128</v>
      </c>
      <c r="AK94" s="32">
        <f t="shared" si="316"/>
        <v>5.8876590337262718</v>
      </c>
      <c r="AL94" s="32">
        <f t="shared" si="316"/>
        <v>5.8866390723446056</v>
      </c>
      <c r="AM94" s="32">
        <f t="shared" si="316"/>
        <v>5.8857329930544235</v>
      </c>
      <c r="AN94" s="32">
        <f t="shared" si="316"/>
        <v>5.8849457901585644</v>
      </c>
      <c r="AO94" s="32">
        <f t="shared" si="316"/>
        <v>5.8842818027074202</v>
      </c>
      <c r="AP94" s="32">
        <f t="shared" si="316"/>
        <v>5.8837446905510182</v>
      </c>
      <c r="AQ94" s="32">
        <f t="shared" si="316"/>
        <v>5.8833374142539068</v>
      </c>
      <c r="AR94" s="32">
        <f t="shared" si="316"/>
        <v>5.8830622187201982</v>
      </c>
      <c r="AS94" s="32">
        <f t="shared" si="316"/>
        <v>5.8829206208132367</v>
      </c>
      <c r="AT94" s="32">
        <f t="shared" si="316"/>
        <v>5.8829134010320434</v>
      </c>
      <c r="AU94" s="32">
        <f t="shared" si="316"/>
        <v>5.8830405991770478</v>
      </c>
      <c r="AV94" s="32">
        <f t="shared" si="316"/>
        <v>5.8833015141525342</v>
      </c>
      <c r="AW94" s="32">
        <f t="shared" si="316"/>
        <v>5.8836947078140041</v>
      </c>
      <c r="AX94" s="32">
        <f t="shared" si="316"/>
        <v>5.8842180128902504</v>
      </c>
      <c r="AY94" s="32">
        <f t="shared" si="316"/>
        <v>5.8848685449772855</v>
      </c>
      <c r="AZ94" s="32">
        <f t="shared" si="316"/>
        <v>5.885642718366908</v>
      </c>
      <c r="BA94" s="32">
        <f t="shared" si="316"/>
        <v>5.8865362658336657</v>
      </c>
      <c r="BB94" s="32">
        <f t="shared" si="316"/>
        <v>5.8875442622274985</v>
      </c>
      <c r="BC94" s="32">
        <f t="shared" si="316"/>
        <v>5.8886611515011822</v>
      </c>
      <c r="BD94" s="32">
        <f t="shared" si="316"/>
        <v>5.8898807773837296</v>
      </c>
      <c r="BE94" s="32">
        <f t="shared" si="316"/>
        <v>5.8911964174062268</v>
      </c>
      <c r="BF94" s="32">
        <f t="shared" si="316"/>
        <v>5.8926008197915722</v>
      </c>
      <c r="BG94" s="32">
        <f t="shared" si="316"/>
        <v>5.8940862434995278</v>
      </c>
      <c r="BH94" s="32">
        <f t="shared" si="316"/>
        <v>5.8956445010026135</v>
      </c>
      <c r="BI94" s="32">
        <f t="shared" si="316"/>
        <v>5.897267003217344</v>
      </c>
      <c r="BJ94" s="32">
        <f t="shared" si="316"/>
        <v>5.8989448069379957</v>
      </c>
      <c r="BK94" s="32">
        <f t="shared" si="316"/>
        <v>5.9006686642508495</v>
      </c>
    </row>
    <row r="95" spans="2:63" x14ac:dyDescent="0.2">
      <c r="B95" s="29" t="s">
        <v>36</v>
      </c>
      <c r="C95" s="55">
        <f>C94*SIN(C93*$C$65)</f>
        <v>-5.2170236617414405</v>
      </c>
      <c r="D95" s="55">
        <f t="shared" ref="D95:AG95" si="317">D94*SIN(D93*$C$65)</f>
        <v>-5.4096838029166552</v>
      </c>
      <c r="E95" s="55">
        <f t="shared" si="317"/>
        <v>-5.5731745385929159</v>
      </c>
      <c r="F95" s="55">
        <f t="shared" si="317"/>
        <v>-5.7066118223417659</v>
      </c>
      <c r="G95" s="55">
        <f t="shared" si="317"/>
        <v>-5.8092713834743384</v>
      </c>
      <c r="H95" s="55">
        <f t="shared" si="317"/>
        <v>-5.8805926017907835</v>
      </c>
      <c r="I95" s="55">
        <f t="shared" si="317"/>
        <v>-5.9201815725271212</v>
      </c>
      <c r="J95" s="55">
        <f t="shared" si="317"/>
        <v>-5.9278133458807636</v>
      </c>
      <c r="K95" s="55">
        <f t="shared" si="317"/>
        <v>-5.9034333554693923</v>
      </c>
      <c r="L95" s="55">
        <f t="shared" si="317"/>
        <v>-5.8471579933127522</v>
      </c>
      <c r="M95" s="55">
        <f t="shared" si="317"/>
        <v>-5.7592743430175641</v>
      </c>
      <c r="N95" s="55">
        <f t="shared" si="317"/>
        <v>-5.6402390547080055</v>
      </c>
      <c r="O95" s="55">
        <f t="shared" si="317"/>
        <v>-5.490676347353932</v>
      </c>
      <c r="P95" s="55">
        <f t="shared" si="317"/>
        <v>-5.3113751779778831</v>
      </c>
      <c r="Q95" s="55">
        <f t="shared" si="317"/>
        <v>-5.1032855328584059</v>
      </c>
      <c r="R95" s="55">
        <f t="shared" si="317"/>
        <v>-4.8675138569752017</v>
      </c>
      <c r="S95" s="55">
        <f t="shared" si="317"/>
        <v>-4.605317689110163</v>
      </c>
      <c r="T95" s="55">
        <f t="shared" si="317"/>
        <v>-4.3180994341849672</v>
      </c>
      <c r="U95" s="55">
        <f t="shared" si="317"/>
        <v>-4.0073993208300864</v>
      </c>
      <c r="V95" s="55">
        <f t="shared" si="317"/>
        <v>-3.6748876399182175</v>
      </c>
      <c r="W95" s="55">
        <f t="shared" si="317"/>
        <v>-3.322356176946438</v>
      </c>
      <c r="X95" s="55">
        <f t="shared" si="317"/>
        <v>-2.9517089195264776</v>
      </c>
      <c r="Y95" s="55">
        <f t="shared" si="317"/>
        <v>-2.5649521612870121</v>
      </c>
      <c r="Z95" s="55">
        <f t="shared" si="317"/>
        <v>-2.1641839036738739</v>
      </c>
      <c r="AA95" s="55">
        <f t="shared" si="317"/>
        <v>-1.7515826685337985</v>
      </c>
      <c r="AB95" s="55">
        <f t="shared" si="317"/>
        <v>-1.3293958643256161</v>
      </c>
      <c r="AC95" s="55">
        <f t="shared" si="317"/>
        <v>-0.89992760342046929</v>
      </c>
      <c r="AD95" s="55">
        <f t="shared" si="317"/>
        <v>-0.46552610988218679</v>
      </c>
      <c r="AE95" s="55">
        <f t="shared" si="317"/>
        <v>-2.8570878091468237E-2</v>
      </c>
      <c r="AF95" s="55">
        <f t="shared" si="317"/>
        <v>0.40854052030823368</v>
      </c>
      <c r="AG95" s="55">
        <f t="shared" si="317"/>
        <v>0.84340581950982052</v>
      </c>
      <c r="AH95" s="55">
        <f t="shared" ref="AH95" si="318">AH94*SIN(AH93*$C$65)</f>
        <v>1.2736314651828819</v>
      </c>
      <c r="AI95" s="55">
        <f t="shared" ref="AI95" si="319">AI94*SIN(AI93*$C$65)</f>
        <v>1.6968461379455047</v>
      </c>
      <c r="AJ95" s="55">
        <f t="shared" ref="AJ95" si="320">AJ94*SIN(AJ93*$C$65)</f>
        <v>2.1107142212855914</v>
      </c>
      <c r="AK95" s="55">
        <f t="shared" ref="AK95" si="321">AK94*SIN(AK93*$C$65)</f>
        <v>2.5129490471354519</v>
      </c>
      <c r="AL95" s="55">
        <f t="shared" ref="AL95" si="322">AL94*SIN(AL93*$C$65)</f>
        <v>2.9013260052499596</v>
      </c>
      <c r="AM95" s="55">
        <f t="shared" ref="AM95" si="323">AM94*SIN(AM93*$C$65)</f>
        <v>3.2736953411312957</v>
      </c>
      <c r="AN95" s="55">
        <f t="shared" ref="AN95" si="324">AN94*SIN(AN93*$C$65)</f>
        <v>3.6279944860404627</v>
      </c>
      <c r="AO95" s="55">
        <f t="shared" ref="AO95" si="325">AO94*SIN(AO93*$C$65)</f>
        <v>3.9622599955284619</v>
      </c>
      <c r="AP95" s="55">
        <f t="shared" ref="AP95" si="326">AP94*SIN(AP93*$C$65)</f>
        <v>4.2746389285540918</v>
      </c>
      <c r="AQ95" s="55">
        <f t="shared" ref="AQ95" si="327">AQ94*SIN(AQ93*$C$65)</f>
        <v>4.5633995342590037</v>
      </c>
      <c r="AR95" s="55">
        <f t="shared" ref="AR95" si="328">AR94*SIN(AR93*$C$65)</f>
        <v>4.8269413082905821</v>
      </c>
      <c r="AS95" s="55">
        <f t="shared" ref="AS95" si="329">AS94*SIN(AS93*$C$65)</f>
        <v>5.063804273245295</v>
      </c>
      <c r="AT95" s="55">
        <f t="shared" ref="AT95" si="330">AT94*SIN(AT93*$C$65)</f>
        <v>5.2726773789420536</v>
      </c>
      <c r="AU95" s="55">
        <f t="shared" ref="AU95" si="331">AU94*SIN(AU93*$C$65)</f>
        <v>5.452406073433421</v>
      </c>
      <c r="AV95" s="55">
        <f t="shared" ref="AV95" si="332">AV94*SIN(AV93*$C$65)</f>
        <v>5.6019989276316231</v>
      </c>
      <c r="AW95" s="55">
        <f t="shared" ref="AW95" si="333">AW94*SIN(AW93*$C$65)</f>
        <v>5.7206332483865063</v>
      </c>
      <c r="AX95" s="55">
        <f t="shared" ref="AX95" si="334">AX94*SIN(AX93*$C$65)</f>
        <v>5.8076597171322586</v>
      </c>
      <c r="AY95" s="55">
        <f t="shared" ref="AY95" si="335">AY94*SIN(AY93*$C$65)</f>
        <v>5.8626059741368088</v>
      </c>
      <c r="AZ95" s="55">
        <f t="shared" ref="AZ95" si="336">AZ94*SIN(AZ93*$C$65)</f>
        <v>5.8851791260948465</v>
      </c>
      <c r="BA95" s="55">
        <f t="shared" ref="BA95" si="337">BA94*SIN(BA93*$C$65)</f>
        <v>5.8752671997228161</v>
      </c>
      <c r="BB95" s="55">
        <f t="shared" ref="BB95" si="338">BB94*SIN(BB93*$C$65)</f>
        <v>5.8329395031271218</v>
      </c>
      <c r="BC95" s="55">
        <f t="shared" ref="BC95" si="339">BC94*SIN(BC93*$C$65)</f>
        <v>5.7584459165702127</v>
      </c>
      <c r="BD95" s="55">
        <f t="shared" ref="BD95" si="340">BD94*SIN(BD93*$C$65)</f>
        <v>5.6522151197886927</v>
      </c>
      <c r="BE95" s="55">
        <f t="shared" ref="BE95" si="341">BE94*SIN(BE93*$C$65)</f>
        <v>5.514851760384369</v>
      </c>
      <c r="BF95" s="55">
        <f t="shared" ref="BF95" si="342">BF94*SIN(BF93*$C$65)</f>
        <v>5.3471326268030879</v>
      </c>
      <c r="BG95" s="55">
        <f t="shared" ref="BG95" si="343">BG94*SIN(BG93*$C$65)</f>
        <v>5.1500018156476015</v>
      </c>
      <c r="BH95" s="55">
        <f t="shared" ref="BH95" si="344">BH94*SIN(BH93*$C$65)</f>
        <v>4.9245649388466965</v>
      </c>
      <c r="BI95" s="55">
        <f t="shared" ref="BI95" si="345">BI94*SIN(BI93*$C$65)</f>
        <v>4.672082470661187</v>
      </c>
      <c r="BJ95" s="55">
        <f t="shared" ref="BJ95" si="346">BJ94*SIN(BJ93*$C$65)</f>
        <v>4.39396220559345</v>
      </c>
      <c r="BK95" s="55">
        <f t="shared" ref="BK95" si="347">BK94*SIN(BK93*$C$65)</f>
        <v>4.0917509083007264</v>
      </c>
    </row>
    <row r="96" spans="2:63" x14ac:dyDescent="0.2">
      <c r="B96" s="29" t="s">
        <v>37</v>
      </c>
      <c r="C96" s="68">
        <v>-30</v>
      </c>
      <c r="D96" s="68">
        <f>C96+1</f>
        <v>-29</v>
      </c>
      <c r="E96" s="68">
        <f>D96+1</f>
        <v>-28</v>
      </c>
      <c r="F96" s="68">
        <f>E96+1</f>
        <v>-27</v>
      </c>
      <c r="G96" s="68">
        <f t="shared" ref="G96:AG96" si="348">F96+1</f>
        <v>-26</v>
      </c>
      <c r="H96" s="68">
        <f t="shared" si="348"/>
        <v>-25</v>
      </c>
      <c r="I96" s="68">
        <f t="shared" si="348"/>
        <v>-24</v>
      </c>
      <c r="J96" s="68">
        <f t="shared" si="348"/>
        <v>-23</v>
      </c>
      <c r="K96" s="68">
        <f t="shared" si="348"/>
        <v>-22</v>
      </c>
      <c r="L96" s="68">
        <f t="shared" si="348"/>
        <v>-21</v>
      </c>
      <c r="M96" s="68">
        <f t="shared" si="348"/>
        <v>-20</v>
      </c>
      <c r="N96" s="68">
        <f t="shared" si="348"/>
        <v>-19</v>
      </c>
      <c r="O96" s="68">
        <f t="shared" si="348"/>
        <v>-18</v>
      </c>
      <c r="P96" s="68">
        <f t="shared" si="348"/>
        <v>-17</v>
      </c>
      <c r="Q96" s="68">
        <f t="shared" si="348"/>
        <v>-16</v>
      </c>
      <c r="R96" s="68">
        <f t="shared" si="348"/>
        <v>-15</v>
      </c>
      <c r="S96" s="68">
        <f t="shared" si="348"/>
        <v>-14</v>
      </c>
      <c r="T96" s="68">
        <f t="shared" si="348"/>
        <v>-13</v>
      </c>
      <c r="U96" s="68">
        <f t="shared" si="348"/>
        <v>-12</v>
      </c>
      <c r="V96" s="68">
        <f t="shared" si="348"/>
        <v>-11</v>
      </c>
      <c r="W96" s="68">
        <f t="shared" si="348"/>
        <v>-10</v>
      </c>
      <c r="X96" s="68">
        <f t="shared" si="348"/>
        <v>-9</v>
      </c>
      <c r="Y96" s="68">
        <f t="shared" si="348"/>
        <v>-8</v>
      </c>
      <c r="Z96" s="68">
        <f t="shared" si="348"/>
        <v>-7</v>
      </c>
      <c r="AA96" s="68">
        <f t="shared" si="348"/>
        <v>-6</v>
      </c>
      <c r="AB96" s="68">
        <f t="shared" si="348"/>
        <v>-5</v>
      </c>
      <c r="AC96" s="68">
        <f t="shared" si="348"/>
        <v>-4</v>
      </c>
      <c r="AD96" s="68">
        <f t="shared" si="348"/>
        <v>-3</v>
      </c>
      <c r="AE96" s="68">
        <f t="shared" si="348"/>
        <v>-2</v>
      </c>
      <c r="AF96" s="68">
        <f t="shared" si="348"/>
        <v>-1</v>
      </c>
      <c r="AG96" s="68">
        <f t="shared" si="348"/>
        <v>0</v>
      </c>
      <c r="AH96" s="68">
        <f t="shared" ref="AH96:BK96" si="349">AG96+1</f>
        <v>1</v>
      </c>
      <c r="AI96" s="68">
        <f t="shared" si="349"/>
        <v>2</v>
      </c>
      <c r="AJ96" s="68">
        <f t="shared" si="349"/>
        <v>3</v>
      </c>
      <c r="AK96" s="68">
        <f t="shared" si="349"/>
        <v>4</v>
      </c>
      <c r="AL96" s="68">
        <f t="shared" si="349"/>
        <v>5</v>
      </c>
      <c r="AM96" s="68">
        <f t="shared" si="349"/>
        <v>6</v>
      </c>
      <c r="AN96" s="68">
        <f t="shared" si="349"/>
        <v>7</v>
      </c>
      <c r="AO96" s="68">
        <f t="shared" si="349"/>
        <v>8</v>
      </c>
      <c r="AP96" s="68">
        <f t="shared" si="349"/>
        <v>9</v>
      </c>
      <c r="AQ96" s="68">
        <f t="shared" si="349"/>
        <v>10</v>
      </c>
      <c r="AR96" s="68">
        <f t="shared" si="349"/>
        <v>11</v>
      </c>
      <c r="AS96" s="68">
        <f t="shared" si="349"/>
        <v>12</v>
      </c>
      <c r="AT96" s="68">
        <f t="shared" si="349"/>
        <v>13</v>
      </c>
      <c r="AU96" s="68">
        <f t="shared" si="349"/>
        <v>14</v>
      </c>
      <c r="AV96" s="68">
        <f t="shared" si="349"/>
        <v>15</v>
      </c>
      <c r="AW96" s="68">
        <f t="shared" si="349"/>
        <v>16</v>
      </c>
      <c r="AX96" s="68">
        <f t="shared" si="349"/>
        <v>17</v>
      </c>
      <c r="AY96" s="68">
        <f t="shared" si="349"/>
        <v>18</v>
      </c>
      <c r="AZ96" s="68">
        <f t="shared" si="349"/>
        <v>19</v>
      </c>
      <c r="BA96" s="68">
        <f t="shared" si="349"/>
        <v>20</v>
      </c>
      <c r="BB96" s="68">
        <f t="shared" si="349"/>
        <v>21</v>
      </c>
      <c r="BC96" s="68">
        <f t="shared" si="349"/>
        <v>22</v>
      </c>
      <c r="BD96" s="68">
        <f t="shared" si="349"/>
        <v>23</v>
      </c>
      <c r="BE96" s="68">
        <f t="shared" si="349"/>
        <v>24</v>
      </c>
      <c r="BF96" s="68">
        <f t="shared" si="349"/>
        <v>25</v>
      </c>
      <c r="BG96" s="68">
        <f t="shared" si="349"/>
        <v>26</v>
      </c>
      <c r="BH96" s="68">
        <f t="shared" si="349"/>
        <v>27</v>
      </c>
      <c r="BI96" s="68">
        <f t="shared" si="349"/>
        <v>28</v>
      </c>
      <c r="BJ96" s="68">
        <f t="shared" si="349"/>
        <v>29</v>
      </c>
      <c r="BK96" s="68">
        <f t="shared" si="349"/>
        <v>30</v>
      </c>
    </row>
    <row r="97" spans="2:63" ht="16" x14ac:dyDescent="0.2">
      <c r="C97" s="67" t="s">
        <v>32</v>
      </c>
      <c r="D97" s="67" t="s">
        <v>32</v>
      </c>
      <c r="E97" s="67" t="s">
        <v>32</v>
      </c>
      <c r="F97" s="67" t="s">
        <v>32</v>
      </c>
      <c r="G97" s="67" t="s">
        <v>32</v>
      </c>
      <c r="H97" s="67" t="s">
        <v>32</v>
      </c>
      <c r="I97" s="67" t="s">
        <v>32</v>
      </c>
      <c r="J97" s="67" t="s">
        <v>32</v>
      </c>
      <c r="K97" s="67" t="s">
        <v>32</v>
      </c>
      <c r="L97" s="67" t="s">
        <v>32</v>
      </c>
      <c r="M97" s="67" t="s">
        <v>32</v>
      </c>
      <c r="N97" s="67" t="s">
        <v>32</v>
      </c>
      <c r="O97" s="67" t="s">
        <v>32</v>
      </c>
      <c r="P97" s="67" t="s">
        <v>32</v>
      </c>
      <c r="Q97" s="67" t="s">
        <v>32</v>
      </c>
      <c r="R97" s="67" t="s">
        <v>32</v>
      </c>
      <c r="S97" s="67" t="s">
        <v>32</v>
      </c>
      <c r="T97" s="67" t="s">
        <v>32</v>
      </c>
      <c r="U97" s="67" t="s">
        <v>32</v>
      </c>
      <c r="V97" s="67" t="s">
        <v>32</v>
      </c>
      <c r="W97" s="67" t="s">
        <v>32</v>
      </c>
      <c r="X97" s="67" t="s">
        <v>32</v>
      </c>
      <c r="Y97" s="67" t="s">
        <v>32</v>
      </c>
      <c r="Z97" s="67" t="s">
        <v>32</v>
      </c>
      <c r="AA97" s="67" t="s">
        <v>32</v>
      </c>
      <c r="AB97" s="67" t="s">
        <v>32</v>
      </c>
      <c r="AC97" s="67" t="s">
        <v>32</v>
      </c>
      <c r="AD97" s="67" t="s">
        <v>32</v>
      </c>
      <c r="AE97" s="67" t="s">
        <v>32</v>
      </c>
      <c r="AF97" s="67" t="s">
        <v>32</v>
      </c>
      <c r="AG97" s="67" t="s">
        <v>32</v>
      </c>
      <c r="AH97" s="67" t="s">
        <v>32</v>
      </c>
      <c r="AI97" s="67" t="s">
        <v>32</v>
      </c>
      <c r="AJ97" s="67" t="s">
        <v>32</v>
      </c>
      <c r="AK97" s="67" t="s">
        <v>32</v>
      </c>
      <c r="AL97" s="67" t="s">
        <v>32</v>
      </c>
      <c r="AM97" s="67" t="s">
        <v>32</v>
      </c>
      <c r="AN97" s="67" t="s">
        <v>32</v>
      </c>
      <c r="AO97" s="67" t="s">
        <v>32</v>
      </c>
      <c r="AP97" s="67" t="s">
        <v>32</v>
      </c>
      <c r="AQ97" s="67" t="s">
        <v>32</v>
      </c>
      <c r="AR97" s="67" t="s">
        <v>32</v>
      </c>
      <c r="AS97" s="67" t="s">
        <v>32</v>
      </c>
      <c r="AT97" s="67" t="s">
        <v>32</v>
      </c>
      <c r="AU97" s="67" t="s">
        <v>32</v>
      </c>
      <c r="AV97" s="67" t="s">
        <v>32</v>
      </c>
      <c r="AW97" s="67" t="s">
        <v>32</v>
      </c>
      <c r="AX97" s="67" t="s">
        <v>32</v>
      </c>
      <c r="AY97" s="67" t="s">
        <v>32</v>
      </c>
      <c r="AZ97" s="67" t="s">
        <v>32</v>
      </c>
      <c r="BA97" s="67" t="s">
        <v>32</v>
      </c>
      <c r="BB97" s="67" t="s">
        <v>32</v>
      </c>
      <c r="BC97" s="67" t="s">
        <v>32</v>
      </c>
      <c r="BD97" s="67" t="s">
        <v>32</v>
      </c>
      <c r="BE97" s="67" t="s">
        <v>32</v>
      </c>
      <c r="BF97" s="67" t="s">
        <v>32</v>
      </c>
      <c r="BG97" s="67" t="s">
        <v>32</v>
      </c>
      <c r="BH97" s="67" t="s">
        <v>32</v>
      </c>
      <c r="BI97" s="67" t="s">
        <v>32</v>
      </c>
      <c r="BJ97" s="67" t="s">
        <v>32</v>
      </c>
      <c r="BK97" s="67" t="s">
        <v>32</v>
      </c>
    </row>
    <row r="98" spans="2:63" ht="16" x14ac:dyDescent="0.2">
      <c r="B98" s="29" t="s">
        <v>38</v>
      </c>
      <c r="C98" s="30">
        <v>1</v>
      </c>
      <c r="D98" s="30">
        <v>2</v>
      </c>
      <c r="E98" s="30">
        <v>3</v>
      </c>
      <c r="F98" s="30">
        <v>4</v>
      </c>
      <c r="G98" s="30">
        <v>5</v>
      </c>
      <c r="H98" s="30">
        <v>6</v>
      </c>
      <c r="I98" s="30">
        <v>7</v>
      </c>
      <c r="J98" s="30">
        <v>8</v>
      </c>
      <c r="K98" s="30">
        <v>9</v>
      </c>
      <c r="L98" s="30">
        <v>10</v>
      </c>
      <c r="M98" s="30">
        <v>11</v>
      </c>
      <c r="N98" s="30">
        <v>12</v>
      </c>
      <c r="O98" s="30">
        <v>13</v>
      </c>
      <c r="P98" s="30">
        <v>14</v>
      </c>
      <c r="Q98" s="30">
        <v>15</v>
      </c>
      <c r="R98" s="30">
        <v>16</v>
      </c>
      <c r="S98" s="30">
        <v>17</v>
      </c>
      <c r="T98" s="30">
        <v>18</v>
      </c>
      <c r="U98" s="30">
        <v>19</v>
      </c>
      <c r="V98" s="30">
        <v>20</v>
      </c>
      <c r="W98" s="30">
        <v>21</v>
      </c>
      <c r="X98" s="30">
        <v>22</v>
      </c>
      <c r="Y98" s="30">
        <v>23</v>
      </c>
      <c r="Z98" s="30">
        <v>24</v>
      </c>
      <c r="AA98" s="30">
        <v>25</v>
      </c>
      <c r="AB98" s="30">
        <v>26</v>
      </c>
      <c r="AC98" s="30">
        <v>27</v>
      </c>
      <c r="AD98" s="30">
        <v>28</v>
      </c>
      <c r="AE98" s="30">
        <v>29</v>
      </c>
      <c r="AF98" s="30">
        <v>30</v>
      </c>
      <c r="AG98" s="30">
        <v>31</v>
      </c>
      <c r="AH98" s="30">
        <v>32</v>
      </c>
      <c r="AI98" s="30">
        <v>33</v>
      </c>
      <c r="AJ98" s="30">
        <v>34</v>
      </c>
      <c r="AK98" s="30">
        <v>35</v>
      </c>
      <c r="AL98" s="30">
        <v>36</v>
      </c>
      <c r="AM98" s="30">
        <v>37</v>
      </c>
      <c r="AN98" s="30">
        <v>38</v>
      </c>
      <c r="AO98" s="30">
        <v>39</v>
      </c>
      <c r="AP98" s="30">
        <v>40</v>
      </c>
      <c r="AQ98" s="30">
        <v>41</v>
      </c>
      <c r="AR98" s="30">
        <v>42</v>
      </c>
      <c r="AS98" s="30">
        <v>43</v>
      </c>
      <c r="AT98" s="30">
        <v>44</v>
      </c>
      <c r="AU98" s="30">
        <v>45</v>
      </c>
      <c r="AV98" s="30">
        <v>46</v>
      </c>
      <c r="AW98" s="30">
        <v>47</v>
      </c>
      <c r="AX98" s="30">
        <v>48</v>
      </c>
      <c r="AY98" s="30">
        <v>49</v>
      </c>
      <c r="AZ98" s="30">
        <v>50</v>
      </c>
      <c r="BA98" s="30">
        <v>51</v>
      </c>
      <c r="BB98" s="30">
        <v>52</v>
      </c>
      <c r="BC98" s="30">
        <v>53</v>
      </c>
      <c r="BD98" s="30">
        <v>54</v>
      </c>
      <c r="BE98" s="30">
        <v>55</v>
      </c>
      <c r="BF98" s="30">
        <v>56</v>
      </c>
      <c r="BG98" s="30">
        <v>57</v>
      </c>
      <c r="BH98" s="30">
        <v>58</v>
      </c>
      <c r="BI98" s="30">
        <v>59</v>
      </c>
      <c r="BJ98" s="30">
        <v>60</v>
      </c>
      <c r="BK98" s="30">
        <v>61</v>
      </c>
    </row>
    <row r="99" spans="2:63" x14ac:dyDescent="0.2">
      <c r="B99" s="29" t="s">
        <v>15</v>
      </c>
      <c r="C99" s="32">
        <f>MOD(358.4108+101.2916334*C79+C78-C72,360)</f>
        <v>332.10321374889463</v>
      </c>
      <c r="D99" s="32">
        <f t="shared" ref="D99:AG99" si="350">MOD(358.4108+101.2916334*D79+D78-D72,360)</f>
        <v>334.21027223940473</v>
      </c>
      <c r="E99" s="32">
        <f t="shared" si="350"/>
        <v>336.3173307669349</v>
      </c>
      <c r="F99" s="32">
        <f t="shared" si="350"/>
        <v>338.42438942508306</v>
      </c>
      <c r="G99" s="32">
        <f t="shared" si="350"/>
        <v>340.5314481673995</v>
      </c>
      <c r="H99" s="32">
        <f t="shared" si="350"/>
        <v>342.63850694673602</v>
      </c>
      <c r="I99" s="32">
        <f t="shared" si="350"/>
        <v>344.74556585762184</v>
      </c>
      <c r="J99" s="32">
        <f t="shared" si="350"/>
        <v>346.85262485314161</v>
      </c>
      <c r="K99" s="32">
        <f t="shared" si="350"/>
        <v>348.95968388626352</v>
      </c>
      <c r="L99" s="32">
        <f t="shared" si="350"/>
        <v>351.06674305128399</v>
      </c>
      <c r="M99" s="32">
        <f t="shared" si="350"/>
        <v>353.17380230140407</v>
      </c>
      <c r="N99" s="32">
        <f t="shared" si="350"/>
        <v>355.28086158959195</v>
      </c>
      <c r="O99" s="32">
        <f t="shared" si="350"/>
        <v>357.3879210104933</v>
      </c>
      <c r="P99" s="32">
        <f t="shared" si="350"/>
        <v>359.4949805168435</v>
      </c>
      <c r="Q99" s="32">
        <f t="shared" si="350"/>
        <v>1.6020400617271662</v>
      </c>
      <c r="R99" s="32">
        <f t="shared" si="350"/>
        <v>3.7090997397899628</v>
      </c>
      <c r="S99" s="32">
        <f t="shared" si="350"/>
        <v>5.8161595041165128</v>
      </c>
      <c r="T99" s="32">
        <f t="shared" si="350"/>
        <v>7.9232193072093651</v>
      </c>
      <c r="U99" s="32">
        <f t="shared" si="350"/>
        <v>10.030279244179837</v>
      </c>
      <c r="V99" s="32">
        <f t="shared" si="350"/>
        <v>12.137339267414063</v>
      </c>
      <c r="W99" s="32">
        <f t="shared" si="350"/>
        <v>14.244399330578744</v>
      </c>
      <c r="X99" s="32">
        <f t="shared" si="350"/>
        <v>16.351459527737461</v>
      </c>
      <c r="Y99" s="32">
        <f t="shared" si="350"/>
        <v>18.458519811858423</v>
      </c>
      <c r="Z99" s="32">
        <f t="shared" si="350"/>
        <v>20.565580136259086</v>
      </c>
      <c r="AA99" s="32">
        <f t="shared" si="350"/>
        <v>22.672640595352277</v>
      </c>
      <c r="AB99" s="32">
        <f t="shared" si="350"/>
        <v>24.779701141873375</v>
      </c>
      <c r="AC99" s="32">
        <f t="shared" si="350"/>
        <v>26.886761728907004</v>
      </c>
      <c r="AD99" s="32">
        <f t="shared" si="350"/>
        <v>28.993822451331653</v>
      </c>
      <c r="AE99" s="32">
        <f t="shared" si="350"/>
        <v>31.100883261766285</v>
      </c>
      <c r="AF99" s="32">
        <f t="shared" si="350"/>
        <v>33.207944113411941</v>
      </c>
      <c r="AG99" s="32">
        <f t="shared" si="350"/>
        <v>35.315005100681446</v>
      </c>
      <c r="AH99" s="32">
        <f t="shared" ref="AH99:BK99" si="351">MOD(358.4108+101.2916334*AH79+AH78-AH72,360)</f>
        <v>37.422066176543012</v>
      </c>
      <c r="AI99" s="32">
        <f t="shared" si="351"/>
        <v>39.529127294314094</v>
      </c>
      <c r="AJ99" s="32">
        <f t="shared" si="351"/>
        <v>41.636188547825441</v>
      </c>
      <c r="AK99" s="32">
        <f t="shared" si="351"/>
        <v>43.743249890743755</v>
      </c>
      <c r="AL99" s="32">
        <f t="shared" si="351"/>
        <v>45.850311275804415</v>
      </c>
      <c r="AM99" s="32">
        <f t="shared" si="351"/>
        <v>47.957372797420248</v>
      </c>
      <c r="AN99" s="32">
        <f t="shared" si="351"/>
        <v>50.064434408675879</v>
      </c>
      <c r="AO99" s="32">
        <f t="shared" si="351"/>
        <v>52.171496062772349</v>
      </c>
      <c r="AP99" s="32">
        <f t="shared" si="351"/>
        <v>54.278557854006067</v>
      </c>
      <c r="AQ99" s="32">
        <f t="shared" si="351"/>
        <v>56.385619735228829</v>
      </c>
      <c r="AR99" s="32">
        <f t="shared" si="351"/>
        <v>58.492681659874506</v>
      </c>
      <c r="AS99" s="32">
        <f t="shared" si="351"/>
        <v>60.599743722123094</v>
      </c>
      <c r="AT99" s="32">
        <f t="shared" si="351"/>
        <v>62.706805875175633</v>
      </c>
      <c r="AU99" s="32">
        <f t="shared" si="351"/>
        <v>64.813868071534671</v>
      </c>
      <c r="AV99" s="32">
        <f t="shared" si="351"/>
        <v>66.920930406427942</v>
      </c>
      <c r="AW99" s="32">
        <f t="shared" si="351"/>
        <v>69.027992832474411</v>
      </c>
      <c r="AX99" s="32">
        <f t="shared" si="351"/>
        <v>71.135055302758701</v>
      </c>
      <c r="AY99" s="32">
        <f t="shared" si="351"/>
        <v>73.242117911577225</v>
      </c>
      <c r="AZ99" s="32">
        <f t="shared" si="351"/>
        <v>75.349180612131022</v>
      </c>
      <c r="BA99" s="32">
        <f t="shared" si="351"/>
        <v>77.456243357621133</v>
      </c>
      <c r="BB99" s="32">
        <f t="shared" si="351"/>
        <v>79.563306241994724</v>
      </c>
      <c r="BC99" s="32">
        <f t="shared" si="351"/>
        <v>81.670369218685664</v>
      </c>
      <c r="BD99" s="32">
        <f t="shared" si="351"/>
        <v>83.77743224077858</v>
      </c>
      <c r="BE99" s="32">
        <f t="shared" si="351"/>
        <v>85.884495402453467</v>
      </c>
      <c r="BF99" s="32">
        <f t="shared" si="351"/>
        <v>87.99155865679495</v>
      </c>
      <c r="BG99" s="32">
        <f t="shared" si="351"/>
        <v>90.098621956887655</v>
      </c>
      <c r="BH99" s="32">
        <f t="shared" si="351"/>
        <v>92.205685397377238</v>
      </c>
      <c r="BI99" s="32">
        <f t="shared" si="351"/>
        <v>94.312748931115493</v>
      </c>
      <c r="BJ99" s="32">
        <f t="shared" si="351"/>
        <v>96.419812510954216</v>
      </c>
      <c r="BK99" s="32">
        <f t="shared" si="351"/>
        <v>98.526876231655478</v>
      </c>
    </row>
    <row r="100" spans="2:63" x14ac:dyDescent="0.2">
      <c r="B100" s="29" t="s">
        <v>14</v>
      </c>
      <c r="C100" s="32">
        <f>1.065*SIN(2*(C99-C107)*C65)</f>
        <v>1.0649549402480794</v>
      </c>
      <c r="D100" s="32">
        <f t="shared" ref="D100:AG100" si="352">1.065*SIN(2*(D99-D107)*D65)</f>
        <v>1.0645846058583901</v>
      </c>
      <c r="E100" s="32">
        <f t="shared" si="352"/>
        <v>1.062746782093585</v>
      </c>
      <c r="F100" s="32">
        <f t="shared" si="352"/>
        <v>1.0594440021376992</v>
      </c>
      <c r="G100" s="32">
        <f t="shared" si="352"/>
        <v>1.0546808186671062</v>
      </c>
      <c r="H100" s="32">
        <f t="shared" si="352"/>
        <v>1.048463797600381</v>
      </c>
      <c r="I100" s="32">
        <f t="shared" si="352"/>
        <v>1.0408015084850475</v>
      </c>
      <c r="J100" s="32">
        <f t="shared" si="352"/>
        <v>1.0317045135161003</v>
      </c>
      <c r="K100" s="32">
        <f t="shared" si="352"/>
        <v>1.0211853527064911</v>
      </c>
      <c r="L100" s="32">
        <f t="shared" si="352"/>
        <v>1.0092585257560591</v>
      </c>
      <c r="M100" s="32">
        <f t="shared" si="352"/>
        <v>0.99594047346318559</v>
      </c>
      <c r="N100" s="32">
        <f t="shared" si="352"/>
        <v>0.98124955451273177</v>
      </c>
      <c r="O100" s="32">
        <f t="shared" si="352"/>
        <v>0.96520601902704639</v>
      </c>
      <c r="P100" s="32">
        <f t="shared" si="352"/>
        <v>0.94783198264152668</v>
      </c>
      <c r="Q100" s="32">
        <f t="shared" si="352"/>
        <v>0.92915139515931289</v>
      </c>
      <c r="R100" s="32">
        <f t="shared" si="352"/>
        <v>0.90919000614174483</v>
      </c>
      <c r="S100" s="32">
        <f t="shared" si="352"/>
        <v>0.88797533193013922</v>
      </c>
      <c r="T100" s="32">
        <f t="shared" si="352"/>
        <v>0.86553661660758019</v>
      </c>
      <c r="U100" s="32">
        <f t="shared" si="352"/>
        <v>0.84190479001010532</v>
      </c>
      <c r="V100" s="32">
        <f t="shared" si="352"/>
        <v>0.81711242814989204</v>
      </c>
      <c r="W100" s="32">
        <f t="shared" si="352"/>
        <v>0.79119370689041657</v>
      </c>
      <c r="X100" s="32">
        <f t="shared" si="352"/>
        <v>0.76418435299254661</v>
      </c>
      <c r="Y100" s="32">
        <f t="shared" si="352"/>
        <v>0.73612159835824198</v>
      </c>
      <c r="Z100" s="32">
        <f t="shared" si="352"/>
        <v>0.70704412704441011</v>
      </c>
      <c r="AA100" s="32">
        <f t="shared" si="352"/>
        <v>0.67699201991118818</v>
      </c>
      <c r="AB100" s="32">
        <f t="shared" si="352"/>
        <v>0.64600670326659826</v>
      </c>
      <c r="AC100" s="32">
        <f t="shared" si="352"/>
        <v>0.61413088989769282</v>
      </c>
      <c r="AD100" s="32">
        <f t="shared" si="352"/>
        <v>0.58140851794969173</v>
      </c>
      <c r="AE100" s="32">
        <f t="shared" si="352"/>
        <v>0.5478846946837882</v>
      </c>
      <c r="AF100" s="32">
        <f t="shared" si="352"/>
        <v>0.51360563218675082</v>
      </c>
      <c r="AG100" s="32">
        <f t="shared" si="352"/>
        <v>0.47861858131835278</v>
      </c>
      <c r="AH100" s="32">
        <f t="shared" ref="AH100" si="353">1.065*SIN(2*(AH99-AH107)*AH65)</f>
        <v>0.44297177117361985</v>
      </c>
      <c r="AI100" s="32">
        <f t="shared" ref="AI100" si="354">1.065*SIN(2*(AI99-AI107)*AI65)</f>
        <v>0.4067143403647569</v>
      </c>
      <c r="AJ100" s="32">
        <f t="shared" ref="AJ100" si="355">1.065*SIN(2*(AJ99-AJ107)*AJ65)</f>
        <v>0.36989626680179816</v>
      </c>
      <c r="AK100" s="32">
        <f t="shared" ref="AK100" si="356">1.065*SIN(2*(AK99-AK107)*AK65)</f>
        <v>0.33256830362825607</v>
      </c>
      <c r="AL100" s="32">
        <f t="shared" ref="AL100" si="357">1.065*SIN(2*(AL99-AL107)*AL65)</f>
        <v>0.29478190692391854</v>
      </c>
      <c r="AM100" s="32">
        <f t="shared" ref="AM100" si="358">1.065*SIN(2*(AM99-AM107)*AM65)</f>
        <v>0.25658916216125288</v>
      </c>
      <c r="AN100" s="32">
        <f t="shared" ref="AN100" si="359">1.065*SIN(2*(AN99-AN107)*AN65)</f>
        <v>0.21804271748723644</v>
      </c>
      <c r="AO100" s="32">
        <f t="shared" ref="AO100" si="360">1.065*SIN(2*(AO99-AO107)*AO65)</f>
        <v>0.17919570864736448</v>
      </c>
      <c r="AP100" s="32">
        <f t="shared" ref="AP100" si="361">1.065*SIN(2*(AP99-AP107)*AP65)</f>
        <v>0.14010168309930443</v>
      </c>
      <c r="AQ100" s="32">
        <f t="shared" ref="AQ100" si="362">1.065*SIN(2*(AQ99-AQ107)*AQ65)</f>
        <v>0.10081453143092328</v>
      </c>
      <c r="AR100" s="32">
        <f t="shared" ref="AR100" si="363">1.065*SIN(2*(AR99-AR107)*AR65)</f>
        <v>6.1388410441254135E-2</v>
      </c>
      <c r="AS100" s="32">
        <f t="shared" ref="AS100" si="364">1.065*SIN(2*(AS99-AS107)*AS65)</f>
        <v>2.1877665879841319E-2</v>
      </c>
      <c r="AT100" s="32">
        <f t="shared" ref="AT100" si="365">1.065*SIN(2*(AT99-AT107)*AT65)</f>
        <v>-1.7663237222562848E-2</v>
      </c>
      <c r="AU100" s="32">
        <f t="shared" ref="AU100" si="366">1.065*SIN(2*(AU99-AU107)*AU65)</f>
        <v>-5.7179792218921603E-2</v>
      </c>
      <c r="AV100" s="32">
        <f t="shared" ref="AV100" si="367">1.065*SIN(2*(AV99-AV107)*AV65)</f>
        <v>-9.6617528725177385E-2</v>
      </c>
      <c r="AW100" s="32">
        <f t="shared" ref="AW100" si="368">1.065*SIN(2*(AW99-AW107)*AW65)</f>
        <v>-0.13592208229384956</v>
      </c>
      <c r="AX100" s="32">
        <f t="shared" ref="AX100" si="369">1.065*SIN(2*(AX99-AX107)*AX65)</f>
        <v>-0.17503927210326367</v>
      </c>
      <c r="AY100" s="32">
        <f t="shared" ref="AY100" si="370">1.065*SIN(2*(AY99-AY107)*AY65)</f>
        <v>-0.21391517820414593</v>
      </c>
      <c r="AZ100" s="32">
        <f t="shared" ref="AZ100" si="371">1.065*SIN(2*(AZ99-AZ107)*AZ65)</f>
        <v>-0.252496210628332</v>
      </c>
      <c r="BA100" s="32">
        <f t="shared" ref="BA100" si="372">1.065*SIN(2*(BA99-BA107)*BA65)</f>
        <v>-0.29072918589843538</v>
      </c>
      <c r="BB100" s="32">
        <f t="shared" ref="BB100" si="373">1.065*SIN(2*(BB99-BB107)*BB65)</f>
        <v>-0.32856140286139274</v>
      </c>
      <c r="BC100" s="32">
        <f t="shared" ref="BC100" si="374">1.065*SIN(2*(BC99-BC107)*BC65)</f>
        <v>-0.36594071023507124</v>
      </c>
      <c r="BD100" s="32">
        <f t="shared" ref="BD100" si="375">1.065*SIN(2*(BD99-BD107)*BD65)</f>
        <v>-0.40281558109563542</v>
      </c>
      <c r="BE100" s="32">
        <f t="shared" ref="BE100" si="376">1.065*SIN(2*(BE99-BE107)*BE65)</f>
        <v>-0.43913518631486054</v>
      </c>
      <c r="BF100" s="32">
        <f t="shared" ref="BF100" si="377">1.065*SIN(2*(BF99-BF107)*BF65)</f>
        <v>-0.47484945970158354</v>
      </c>
      <c r="BG100" s="32">
        <f t="shared" ref="BG100" si="378">1.065*SIN(2*(BG99-BG107)*BG65)</f>
        <v>-0.50990916953986609</v>
      </c>
      <c r="BH100" s="32">
        <f t="shared" ref="BH100" si="379">1.065*SIN(2*(BH99-BH107)*BH65)</f>
        <v>-0.54426598875301813</v>
      </c>
      <c r="BI100" s="32">
        <f t="shared" ref="BI100" si="380">1.065*SIN(2*(BI99-BI107)*BI65)</f>
        <v>-0.57787255679457805</v>
      </c>
      <c r="BJ100" s="32">
        <f t="shared" ref="BJ100" si="381">1.065*SIN(2*(BJ99-BJ107)*BJ65)</f>
        <v>-0.61068254738286076</v>
      </c>
      <c r="BK100" s="32">
        <f t="shared" ref="BK100" si="382">1.065*SIN(2*(BK99-BK107)*BK65)</f>
        <v>-0.64265073448420562</v>
      </c>
    </row>
    <row r="101" spans="2:63" x14ac:dyDescent="0.2">
      <c r="B101" s="29" t="s">
        <v>35</v>
      </c>
      <c r="C101" s="32">
        <f>C99+C100</f>
        <v>333.1681686891427</v>
      </c>
      <c r="D101" s="32">
        <f t="shared" ref="D101:AG101" si="383">D99+D100</f>
        <v>335.27485684526312</v>
      </c>
      <c r="E101" s="32">
        <f t="shared" si="383"/>
        <v>337.3800775490285</v>
      </c>
      <c r="F101" s="32">
        <f t="shared" si="383"/>
        <v>339.48383342722076</v>
      </c>
      <c r="G101" s="32">
        <f t="shared" si="383"/>
        <v>341.58612898606663</v>
      </c>
      <c r="H101" s="32">
        <f t="shared" si="383"/>
        <v>343.68697074433641</v>
      </c>
      <c r="I101" s="32">
        <f t="shared" si="383"/>
        <v>345.7863673661069</v>
      </c>
      <c r="J101" s="32">
        <f t="shared" si="383"/>
        <v>347.88432936665771</v>
      </c>
      <c r="K101" s="32">
        <f t="shared" si="383"/>
        <v>349.98086923897</v>
      </c>
      <c r="L101" s="32">
        <f t="shared" si="383"/>
        <v>352.07600157704007</v>
      </c>
      <c r="M101" s="32">
        <f t="shared" si="383"/>
        <v>354.16974277486725</v>
      </c>
      <c r="N101" s="32">
        <f t="shared" si="383"/>
        <v>356.26211114410467</v>
      </c>
      <c r="O101" s="32">
        <f t="shared" si="383"/>
        <v>358.35312702952035</v>
      </c>
      <c r="P101" s="32">
        <f t="shared" si="383"/>
        <v>360.442812499485</v>
      </c>
      <c r="Q101" s="32">
        <f t="shared" si="383"/>
        <v>2.5311914568864791</v>
      </c>
      <c r="R101" s="32">
        <f t="shared" si="383"/>
        <v>4.6182897459317074</v>
      </c>
      <c r="S101" s="32">
        <f t="shared" si="383"/>
        <v>6.7041348360466522</v>
      </c>
      <c r="T101" s="32">
        <f t="shared" si="383"/>
        <v>8.7887559238169448</v>
      </c>
      <c r="U101" s="32">
        <f t="shared" si="383"/>
        <v>10.872184034189942</v>
      </c>
      <c r="V101" s="32">
        <f t="shared" si="383"/>
        <v>12.954451695563955</v>
      </c>
      <c r="W101" s="32">
        <f t="shared" si="383"/>
        <v>15.035593037469161</v>
      </c>
      <c r="X101" s="32">
        <f t="shared" si="383"/>
        <v>17.115643880730008</v>
      </c>
      <c r="Y101" s="32">
        <f t="shared" si="383"/>
        <v>19.194641410216665</v>
      </c>
      <c r="Z101" s="32">
        <f t="shared" si="383"/>
        <v>21.272624263303495</v>
      </c>
      <c r="AA101" s="32">
        <f t="shared" si="383"/>
        <v>23.349632615263467</v>
      </c>
      <c r="AB101" s="32">
        <f t="shared" si="383"/>
        <v>25.425707845139971</v>
      </c>
      <c r="AC101" s="32">
        <f t="shared" si="383"/>
        <v>27.500892618804698</v>
      </c>
      <c r="AD101" s="32">
        <f t="shared" si="383"/>
        <v>29.575230969281343</v>
      </c>
      <c r="AE101" s="32">
        <f t="shared" si="383"/>
        <v>31.648767956450072</v>
      </c>
      <c r="AF101" s="32">
        <f t="shared" si="383"/>
        <v>33.721549745598693</v>
      </c>
      <c r="AG101" s="32">
        <f t="shared" si="383"/>
        <v>35.793623681999797</v>
      </c>
      <c r="AH101" s="32">
        <f t="shared" ref="AH101" si="384">AH99+AH100</f>
        <v>37.86503794771663</v>
      </c>
      <c r="AI101" s="32">
        <f t="shared" ref="AI101" si="385">AI99+AI100</f>
        <v>39.935841634678852</v>
      </c>
      <c r="AJ101" s="32">
        <f t="shared" ref="AJ101" si="386">AJ99+AJ100</f>
        <v>42.006084814627236</v>
      </c>
      <c r="AK101" s="32">
        <f t="shared" ref="AK101" si="387">AK99+AK100</f>
        <v>44.075818194372012</v>
      </c>
      <c r="AL101" s="32">
        <f t="shared" ref="AL101" si="388">AL99+AL100</f>
        <v>46.145093182728331</v>
      </c>
      <c r="AM101" s="32">
        <f t="shared" ref="AM101" si="389">AM99+AM100</f>
        <v>48.213961959581503</v>
      </c>
      <c r="AN101" s="32">
        <f t="shared" ref="AN101" si="390">AN99+AN100</f>
        <v>50.282477126163116</v>
      </c>
      <c r="AO101" s="32">
        <f t="shared" ref="AO101" si="391">AO99+AO100</f>
        <v>52.350691771419712</v>
      </c>
      <c r="AP101" s="32">
        <f t="shared" ref="AP101" si="392">AP99+AP100</f>
        <v>54.41865953710537</v>
      </c>
      <c r="AQ101" s="32">
        <f t="shared" ref="AQ101" si="393">AQ99+AQ100</f>
        <v>56.486434266659749</v>
      </c>
      <c r="AR101" s="32">
        <f t="shared" ref="AR101" si="394">AR99+AR100</f>
        <v>58.55407007031576</v>
      </c>
      <c r="AS101" s="32">
        <f t="shared" ref="AS101" si="395">AS99+AS100</f>
        <v>60.621621388002936</v>
      </c>
      <c r="AT101" s="32">
        <f t="shared" ref="AT101" si="396">AT99+AT100</f>
        <v>62.689142637953069</v>
      </c>
      <c r="AU101" s="32">
        <f t="shared" ref="AU101" si="397">AU99+AU100</f>
        <v>64.756688279315753</v>
      </c>
      <c r="AV101" s="32">
        <f t="shared" ref="AV101" si="398">AV99+AV100</f>
        <v>66.824312877702766</v>
      </c>
      <c r="AW101" s="32">
        <f t="shared" ref="AW101" si="399">AW99+AW100</f>
        <v>68.892070750180565</v>
      </c>
      <c r="AX101" s="32">
        <f t="shared" ref="AX101" si="400">AX99+AX100</f>
        <v>70.960016030655439</v>
      </c>
      <c r="AY101" s="32">
        <f t="shared" ref="AY101" si="401">AY99+AY100</f>
        <v>73.028202733373078</v>
      </c>
      <c r="AZ101" s="32">
        <f t="shared" ref="AZ101" si="402">AZ99+AZ100</f>
        <v>75.096684401502685</v>
      </c>
      <c r="BA101" s="32">
        <f t="shared" ref="BA101" si="403">BA99+BA100</f>
        <v>77.165514171722691</v>
      </c>
      <c r="BB101" s="32">
        <f t="shared" ref="BB101" si="404">BB99+BB100</f>
        <v>79.234744839133327</v>
      </c>
      <c r="BC101" s="32">
        <f t="shared" ref="BC101" si="405">BC99+BC100</f>
        <v>81.304428508450599</v>
      </c>
      <c r="BD101" s="32">
        <f t="shared" ref="BD101" si="406">BD99+BD100</f>
        <v>83.374616659682943</v>
      </c>
      <c r="BE101" s="32">
        <f t="shared" ref="BE101" si="407">BE99+BE100</f>
        <v>85.44536021613861</v>
      </c>
      <c r="BF101" s="32">
        <f t="shared" ref="BF101" si="408">BF99+BF100</f>
        <v>87.516709197093363</v>
      </c>
      <c r="BG101" s="32">
        <f t="shared" ref="BG101" si="409">BG99+BG100</f>
        <v>89.588712787347788</v>
      </c>
      <c r="BH101" s="32">
        <f t="shared" ref="BH101" si="410">BH99+BH100</f>
        <v>91.661419408624226</v>
      </c>
      <c r="BI101" s="32">
        <f t="shared" ref="BI101" si="411">BI99+BI100</f>
        <v>93.734876374320919</v>
      </c>
      <c r="BJ101" s="32">
        <f t="shared" ref="BJ101" si="412">BJ99+BJ100</f>
        <v>95.809129963571351</v>
      </c>
      <c r="BK101" s="32">
        <f t="shared" ref="BK101" si="413">BK99+BK100</f>
        <v>97.884225497171272</v>
      </c>
    </row>
    <row r="102" spans="2:63" x14ac:dyDescent="0.2">
      <c r="B102" s="29" t="s">
        <v>6</v>
      </c>
      <c r="C102" s="32">
        <f>9.3991-0.0882*COS(2*(C99-C107)*C65)</f>
        <v>9.3982886680410314</v>
      </c>
      <c r="D102" s="32">
        <f t="shared" ref="D102:AG102" si="414">9.3991-0.0882*COS(2*(D99-D107)*D65)</f>
        <v>9.4015631826133106</v>
      </c>
      <c r="E102" s="32">
        <f t="shared" si="414"/>
        <v>9.4048343017881653</v>
      </c>
      <c r="F102" s="32">
        <f t="shared" si="414"/>
        <v>9.4080975165959213</v>
      </c>
      <c r="G102" s="32">
        <f t="shared" si="414"/>
        <v>9.4113483287457864</v>
      </c>
      <c r="H102" s="32">
        <f t="shared" si="414"/>
        <v>9.414582257043234</v>
      </c>
      <c r="I102" s="32">
        <f t="shared" si="414"/>
        <v>9.4177948437831525</v>
      </c>
      <c r="J102" s="32">
        <f t="shared" si="414"/>
        <v>9.420981660462159</v>
      </c>
      <c r="K102" s="32">
        <f t="shared" si="414"/>
        <v>9.4241383141013451</v>
      </c>
      <c r="L102" s="32">
        <f t="shared" si="414"/>
        <v>9.4272604535100921</v>
      </c>
      <c r="M102" s="32">
        <f t="shared" si="414"/>
        <v>9.4303437748639496</v>
      </c>
      <c r="N102" s="32">
        <f t="shared" si="414"/>
        <v>9.4333840278486196</v>
      </c>
      <c r="O102" s="32">
        <f t="shared" si="414"/>
        <v>9.4363770217228797</v>
      </c>
      <c r="P102" s="32">
        <f t="shared" si="414"/>
        <v>9.4393186306836476</v>
      </c>
      <c r="Q102" s="32">
        <f t="shared" si="414"/>
        <v>9.4422047997643404</v>
      </c>
      <c r="R102" s="32">
        <f t="shared" si="414"/>
        <v>9.4450315506140914</v>
      </c>
      <c r="S102" s="32">
        <f t="shared" si="414"/>
        <v>9.4477949865927666</v>
      </c>
      <c r="T102" s="32">
        <f t="shared" si="414"/>
        <v>9.4504912983402392</v>
      </c>
      <c r="U102" s="32">
        <f t="shared" si="414"/>
        <v>9.4531167692077531</v>
      </c>
      <c r="V102" s="32">
        <f t="shared" si="414"/>
        <v>9.4556677800134956</v>
      </c>
      <c r="W102" s="32">
        <f t="shared" si="414"/>
        <v>9.4581408142236327</v>
      </c>
      <c r="X102" s="32">
        <f t="shared" si="414"/>
        <v>9.4605324629567438</v>
      </c>
      <c r="Y102" s="32">
        <f t="shared" si="414"/>
        <v>9.4628394293499429</v>
      </c>
      <c r="Z102" s="32">
        <f t="shared" si="414"/>
        <v>9.4650585332805708</v>
      </c>
      <c r="AA102" s="32">
        <f t="shared" si="414"/>
        <v>9.4671867158877365</v>
      </c>
      <c r="AB102" s="32">
        <f t="shared" si="414"/>
        <v>9.4692210434918582</v>
      </c>
      <c r="AC102" s="32">
        <f t="shared" si="414"/>
        <v>9.4711587117974751</v>
      </c>
      <c r="AD102" s="32">
        <f t="shared" si="414"/>
        <v>9.4729970498798988</v>
      </c>
      <c r="AE102" s="32">
        <f t="shared" si="414"/>
        <v>9.4747335236042947</v>
      </c>
      <c r="AF102" s="32">
        <f t="shared" si="414"/>
        <v>9.4763657392622971</v>
      </c>
      <c r="AG102" s="32">
        <f t="shared" si="414"/>
        <v>9.4778914469692168</v>
      </c>
      <c r="AH102" s="32">
        <f t="shared" ref="AH102:BK102" si="415">9.3991-0.0882*COS(2*(AH99-AH107)*AH65)</f>
        <v>9.4793085435466953</v>
      </c>
      <c r="AI102" s="32">
        <f t="shared" si="415"/>
        <v>9.4806150755424454</v>
      </c>
      <c r="AJ102" s="32">
        <f t="shared" si="415"/>
        <v>9.4818092419992457</v>
      </c>
      <c r="AK102" s="32">
        <f t="shared" si="415"/>
        <v>9.4828893967634418</v>
      </c>
      <c r="AL102" s="32">
        <f t="shared" si="415"/>
        <v>9.4838540508517362</v>
      </c>
      <c r="AM102" s="32">
        <f t="shared" si="415"/>
        <v>9.4847018745578815</v>
      </c>
      <c r="AN102" s="32">
        <f t="shared" si="415"/>
        <v>9.485431699155912</v>
      </c>
      <c r="AO102" s="32">
        <f t="shared" si="415"/>
        <v>9.4860425185878796</v>
      </c>
      <c r="AP102" s="32">
        <f t="shared" si="415"/>
        <v>9.4865334908797472</v>
      </c>
      <c r="AQ102" s="32">
        <f t="shared" si="415"/>
        <v>9.4869039392199159</v>
      </c>
      <c r="AR102" s="32">
        <f t="shared" si="415"/>
        <v>9.4871533529457892</v>
      </c>
      <c r="AS102" s="32">
        <f t="shared" si="415"/>
        <v>9.4872813882517679</v>
      </c>
      <c r="AT102" s="32">
        <f t="shared" si="415"/>
        <v>9.4872878686300872</v>
      </c>
      <c r="AU102" s="32">
        <f t="shared" si="415"/>
        <v>9.4871727851430343</v>
      </c>
      <c r="AV102" s="32">
        <f t="shared" si="415"/>
        <v>9.4869362964152106</v>
      </c>
      <c r="AW102" s="32">
        <f t="shared" si="415"/>
        <v>9.4865787284306435</v>
      </c>
      <c r="AX102" s="32">
        <f t="shared" si="415"/>
        <v>9.4861005740875655</v>
      </c>
      <c r="AY102" s="32">
        <f t="shared" si="415"/>
        <v>9.4855024924750904</v>
      </c>
      <c r="AZ102" s="32">
        <f t="shared" si="415"/>
        <v>9.4847853080285258</v>
      </c>
      <c r="BA102" s="32">
        <f t="shared" si="415"/>
        <v>9.4839500093730127</v>
      </c>
      <c r="BB102" s="32">
        <f t="shared" si="415"/>
        <v>9.4829977478931369</v>
      </c>
      <c r="BC102" s="32">
        <f t="shared" si="415"/>
        <v>9.4819298362572368</v>
      </c>
      <c r="BD102" s="32">
        <f t="shared" si="415"/>
        <v>9.4807477465636971</v>
      </c>
      <c r="BE102" s="32">
        <f t="shared" si="415"/>
        <v>9.4794531082214508</v>
      </c>
      <c r="BF102" s="32">
        <f t="shared" si="415"/>
        <v>9.4780477058618384</v>
      </c>
      <c r="BG102" s="32">
        <f t="shared" si="415"/>
        <v>9.4765334768107685</v>
      </c>
      <c r="BH102" s="32">
        <f t="shared" si="415"/>
        <v>9.4749125083050902</v>
      </c>
      <c r="BI102" s="32">
        <f t="shared" si="415"/>
        <v>9.473187034819647</v>
      </c>
      <c r="BJ102" s="32">
        <f t="shared" si="415"/>
        <v>9.471359434895108</v>
      </c>
      <c r="BK102" s="32">
        <f t="shared" si="415"/>
        <v>9.4694322277260792</v>
      </c>
    </row>
    <row r="103" spans="2:63" x14ac:dyDescent="0.2">
      <c r="B103" s="29" t="s">
        <v>36</v>
      </c>
      <c r="C103" s="55">
        <f>C102*SIN(C101*$C$65)</f>
        <v>-4.2421371072099685</v>
      </c>
      <c r="D103" s="55">
        <f t="shared" ref="D103:AG103" si="416">D102*SIN(D101*$C$65)</f>
        <v>-3.9323515462714833</v>
      </c>
      <c r="E103" s="55">
        <f t="shared" si="416"/>
        <v>-3.6172526749972507</v>
      </c>
      <c r="F103" s="55">
        <f t="shared" si="416"/>
        <v>-3.2972715415584739</v>
      </c>
      <c r="G103" s="55">
        <f t="shared" si="416"/>
        <v>-2.9728449054630341</v>
      </c>
      <c r="H103" s="55">
        <f t="shared" si="416"/>
        <v>-2.6444146045457564</v>
      </c>
      <c r="I103" s="55">
        <f t="shared" si="416"/>
        <v>-2.3124269179483141</v>
      </c>
      <c r="J103" s="55">
        <f t="shared" si="416"/>
        <v>-1.977331995039685</v>
      </c>
      <c r="K103" s="55">
        <f t="shared" si="416"/>
        <v>-1.6395832185294055</v>
      </c>
      <c r="L103" s="55">
        <f t="shared" si="416"/>
        <v>-1.2996365672333878</v>
      </c>
      <c r="M103" s="55">
        <f t="shared" si="416"/>
        <v>-0.9579500488722511</v>
      </c>
      <c r="N103" s="55">
        <f t="shared" si="416"/>
        <v>-0.61498306774003475</v>
      </c>
      <c r="O103" s="55">
        <f t="shared" si="416"/>
        <v>-0.27119579484697459</v>
      </c>
      <c r="P103" s="55">
        <f t="shared" si="416"/>
        <v>7.295138841562214E-2</v>
      </c>
      <c r="Q103" s="55">
        <f t="shared" si="416"/>
        <v>0.41699851111818903</v>
      </c>
      <c r="R103" s="55">
        <f t="shared" si="416"/>
        <v>0.76048662815159251</v>
      </c>
      <c r="S103" s="55">
        <f t="shared" si="416"/>
        <v>1.1029583601549138</v>
      </c>
      <c r="T103" s="55">
        <f t="shared" si="416"/>
        <v>1.4439584961120191</v>
      </c>
      <c r="U103" s="55">
        <f t="shared" si="416"/>
        <v>1.7830345886216283</v>
      </c>
      <c r="V103" s="55">
        <f t="shared" si="416"/>
        <v>2.1197374721046587</v>
      </c>
      <c r="W103" s="55">
        <f t="shared" si="416"/>
        <v>2.4536218424324123</v>
      </c>
      <c r="X103" s="55">
        <f t="shared" si="416"/>
        <v>2.7842468260324043</v>
      </c>
      <c r="Y103" s="55">
        <f t="shared" si="416"/>
        <v>3.1111764733596776</v>
      </c>
      <c r="Z103" s="55">
        <f t="shared" si="416"/>
        <v>3.4339803101293471</v>
      </c>
      <c r="AA103" s="55">
        <f t="shared" si="416"/>
        <v>3.752233876950628</v>
      </c>
      <c r="AB103" s="55">
        <f t="shared" si="416"/>
        <v>4.0655191940709487</v>
      </c>
      <c r="AC103" s="55">
        <f t="shared" si="416"/>
        <v>4.3734252810190117</v>
      </c>
      <c r="AD103" s="55">
        <f t="shared" si="416"/>
        <v>4.6755486631608374</v>
      </c>
      <c r="AE103" s="55">
        <f t="shared" si="416"/>
        <v>4.9714938053033908</v>
      </c>
      <c r="AF103" s="55">
        <f t="shared" si="416"/>
        <v>5.2608735967738225</v>
      </c>
      <c r="AG103" s="55">
        <f t="shared" si="416"/>
        <v>5.5433098219307695</v>
      </c>
      <c r="AH103" s="55">
        <f t="shared" ref="AH103" si="417">AH102*SIN(AH101*$C$65)</f>
        <v>5.8184335611686775</v>
      </c>
      <c r="AI103" s="55">
        <f t="shared" ref="AI103" si="418">AI102*SIN(AI101*$C$65)</f>
        <v>6.0858856387675946</v>
      </c>
      <c r="AJ103" s="55">
        <f t="shared" ref="AJ103" si="419">AJ102*SIN(AJ101*$C$65)</f>
        <v>6.345317055211531</v>
      </c>
      <c r="AK103" s="55">
        <f t="shared" ref="AK103" si="420">AK102*SIN(AK101*$C$65)</f>
        <v>6.5963893542520573</v>
      </c>
      <c r="AL103" s="55">
        <f t="shared" ref="AL103" si="421">AL102*SIN(AL101*$C$65)</f>
        <v>6.8387750314094475</v>
      </c>
      <c r="AM103" s="55">
        <f t="shared" ref="AM103" si="422">AM102*SIN(AM101*$C$65)</f>
        <v>7.0721579266457741</v>
      </c>
      <c r="AN103" s="55">
        <f t="shared" ref="AN103" si="423">AN102*SIN(AN101*$C$65)</f>
        <v>7.296233555860475</v>
      </c>
      <c r="AO103" s="55">
        <f t="shared" ref="AO103" si="424">AO102*SIN(AO101*$C$65)</f>
        <v>7.5107094789804396</v>
      </c>
      <c r="AP103" s="55">
        <f t="shared" ref="AP103" si="425">AP102*SIN(AP101*$C$65)</f>
        <v>7.7153056509358651</v>
      </c>
      <c r="AQ103" s="55">
        <f t="shared" ref="AQ103" si="426">AQ102*SIN(AQ101*$C$65)</f>
        <v>7.9097547169972628</v>
      </c>
      <c r="AR103" s="55">
        <f t="shared" ref="AR103" si="427">AR102*SIN(AR101*$C$65)</f>
        <v>8.0938023387372038</v>
      </c>
      <c r="AS103" s="55">
        <f t="shared" ref="AS103" si="428">AS102*SIN(AS101*$C$65)</f>
        <v>8.2672075020012681</v>
      </c>
      <c r="AT103" s="55">
        <f t="shared" ref="AT103" si="429">AT102*SIN(AT101*$C$65)</f>
        <v>8.4297427751547733</v>
      </c>
      <c r="AU103" s="55">
        <f t="shared" ref="AU103" si="430">AU102*SIN(AU101*$C$65)</f>
        <v>8.5811945912675522</v>
      </c>
      <c r="AV103" s="55">
        <f t="shared" ref="AV103" si="431">AV102*SIN(AV101*$C$65)</f>
        <v>8.7213635119643467</v>
      </c>
      <c r="AW103" s="55">
        <f t="shared" ref="AW103" si="432">AW102*SIN(AW101*$C$65)</f>
        <v>8.85006444720179</v>
      </c>
      <c r="AX103" s="55">
        <f t="shared" ref="AX103" si="433">AX102*SIN(AX101*$C$65)</f>
        <v>8.967126892481792</v>
      </c>
      <c r="AY103" s="55">
        <f t="shared" ref="AY103" si="434">AY102*SIN(AY101*$C$65)</f>
        <v>9.0723951466081125</v>
      </c>
      <c r="AZ103" s="55">
        <f t="shared" ref="AZ103" si="435">AZ102*SIN(AZ101*$C$65)</f>
        <v>9.1657284922273661</v>
      </c>
      <c r="BA103" s="55">
        <f t="shared" ref="BA103" si="436">BA102*SIN(BA101*$C$65)</f>
        <v>9.2470013860514406</v>
      </c>
      <c r="BB103" s="55">
        <f t="shared" ref="BB103" si="437">BB102*SIN(BB101*$C$65)</f>
        <v>9.3161036290312289</v>
      </c>
      <c r="BC103" s="55">
        <f t="shared" ref="BC103" si="438">BC102*SIN(BC101*$C$65)</f>
        <v>9.3729405059934106</v>
      </c>
      <c r="BD103" s="55">
        <f t="shared" ref="BD103" si="439">BD102*SIN(BD101*$C$65)</f>
        <v>9.4174329271136017</v>
      </c>
      <c r="BE103" s="55">
        <f t="shared" ref="BE103" si="440">BE102*SIN(BE101*$C$65)</f>
        <v>9.4495175486358072</v>
      </c>
      <c r="BF103" s="55">
        <f t="shared" ref="BF103" si="441">BF102*SIN(BF101*$C$65)</f>
        <v>9.4691468697630246</v>
      </c>
      <c r="BG103" s="55">
        <f t="shared" ref="BG103" si="442">BG102*SIN(BG101*$C$65)</f>
        <v>9.4762893234032468</v>
      </c>
      <c r="BH103" s="55">
        <f t="shared" ref="BH103" si="443">BH102*SIN(BH101*$C$65)</f>
        <v>9.4709293453352235</v>
      </c>
      <c r="BI103" s="55">
        <f t="shared" ref="BI103" si="444">BI102*SIN(BI101*$C$65)</f>
        <v>9.453067426374723</v>
      </c>
      <c r="BJ103" s="55">
        <f t="shared" ref="BJ103" si="445">BJ102*SIN(BJ101*$C$65)</f>
        <v>9.4227201501749391</v>
      </c>
      <c r="BK103" s="55">
        <f t="shared" ref="BK103" si="446">BK102*SIN(BK101*$C$65)</f>
        <v>9.3799202086662277</v>
      </c>
    </row>
    <row r="104" spans="2:63" x14ac:dyDescent="0.2">
      <c r="B104" s="29" t="s">
        <v>37</v>
      </c>
      <c r="C104" s="68">
        <v>-30</v>
      </c>
      <c r="D104" s="68">
        <f>C104+1</f>
        <v>-29</v>
      </c>
      <c r="E104" s="68">
        <f>D104+1</f>
        <v>-28</v>
      </c>
      <c r="F104" s="68">
        <f>E104+1</f>
        <v>-27</v>
      </c>
      <c r="G104" s="68">
        <f t="shared" ref="G104:AG104" si="447">F104+1</f>
        <v>-26</v>
      </c>
      <c r="H104" s="68">
        <f t="shared" si="447"/>
        <v>-25</v>
      </c>
      <c r="I104" s="68">
        <f t="shared" si="447"/>
        <v>-24</v>
      </c>
      <c r="J104" s="68">
        <f t="shared" si="447"/>
        <v>-23</v>
      </c>
      <c r="K104" s="68">
        <f t="shared" si="447"/>
        <v>-22</v>
      </c>
      <c r="L104" s="68">
        <f t="shared" si="447"/>
        <v>-21</v>
      </c>
      <c r="M104" s="68">
        <f t="shared" si="447"/>
        <v>-20</v>
      </c>
      <c r="N104" s="68">
        <f t="shared" si="447"/>
        <v>-19</v>
      </c>
      <c r="O104" s="68">
        <f t="shared" si="447"/>
        <v>-18</v>
      </c>
      <c r="P104" s="68">
        <f t="shared" si="447"/>
        <v>-17</v>
      </c>
      <c r="Q104" s="68">
        <f t="shared" si="447"/>
        <v>-16</v>
      </c>
      <c r="R104" s="68">
        <f t="shared" si="447"/>
        <v>-15</v>
      </c>
      <c r="S104" s="68">
        <f t="shared" si="447"/>
        <v>-14</v>
      </c>
      <c r="T104" s="68">
        <f t="shared" si="447"/>
        <v>-13</v>
      </c>
      <c r="U104" s="68">
        <f t="shared" si="447"/>
        <v>-12</v>
      </c>
      <c r="V104" s="68">
        <f t="shared" si="447"/>
        <v>-11</v>
      </c>
      <c r="W104" s="68">
        <f t="shared" si="447"/>
        <v>-10</v>
      </c>
      <c r="X104" s="68">
        <f t="shared" si="447"/>
        <v>-9</v>
      </c>
      <c r="Y104" s="68">
        <f t="shared" si="447"/>
        <v>-8</v>
      </c>
      <c r="Z104" s="68">
        <f t="shared" si="447"/>
        <v>-7</v>
      </c>
      <c r="AA104" s="68">
        <f t="shared" si="447"/>
        <v>-6</v>
      </c>
      <c r="AB104" s="68">
        <f t="shared" si="447"/>
        <v>-5</v>
      </c>
      <c r="AC104" s="68">
        <f t="shared" si="447"/>
        <v>-4</v>
      </c>
      <c r="AD104" s="68">
        <f t="shared" si="447"/>
        <v>-3</v>
      </c>
      <c r="AE104" s="68">
        <f t="shared" si="447"/>
        <v>-2</v>
      </c>
      <c r="AF104" s="68">
        <f t="shared" si="447"/>
        <v>-1</v>
      </c>
      <c r="AG104" s="68">
        <f t="shared" si="447"/>
        <v>0</v>
      </c>
      <c r="AH104" s="68">
        <f t="shared" ref="AH104:BK104" si="448">AG104+1</f>
        <v>1</v>
      </c>
      <c r="AI104" s="68">
        <f t="shared" si="448"/>
        <v>2</v>
      </c>
      <c r="AJ104" s="68">
        <f t="shared" si="448"/>
        <v>3</v>
      </c>
      <c r="AK104" s="68">
        <f t="shared" si="448"/>
        <v>4</v>
      </c>
      <c r="AL104" s="68">
        <f t="shared" si="448"/>
        <v>5</v>
      </c>
      <c r="AM104" s="68">
        <f t="shared" si="448"/>
        <v>6</v>
      </c>
      <c r="AN104" s="68">
        <f t="shared" si="448"/>
        <v>7</v>
      </c>
      <c r="AO104" s="68">
        <f t="shared" si="448"/>
        <v>8</v>
      </c>
      <c r="AP104" s="68">
        <f t="shared" si="448"/>
        <v>9</v>
      </c>
      <c r="AQ104" s="68">
        <f t="shared" si="448"/>
        <v>10</v>
      </c>
      <c r="AR104" s="68">
        <f t="shared" si="448"/>
        <v>11</v>
      </c>
      <c r="AS104" s="68">
        <f t="shared" si="448"/>
        <v>12</v>
      </c>
      <c r="AT104" s="68">
        <f t="shared" si="448"/>
        <v>13</v>
      </c>
      <c r="AU104" s="68">
        <f t="shared" si="448"/>
        <v>14</v>
      </c>
      <c r="AV104" s="68">
        <f t="shared" si="448"/>
        <v>15</v>
      </c>
      <c r="AW104" s="68">
        <f t="shared" si="448"/>
        <v>16</v>
      </c>
      <c r="AX104" s="68">
        <f t="shared" si="448"/>
        <v>17</v>
      </c>
      <c r="AY104" s="68">
        <f t="shared" si="448"/>
        <v>18</v>
      </c>
      <c r="AZ104" s="68">
        <f t="shared" si="448"/>
        <v>19</v>
      </c>
      <c r="BA104" s="68">
        <f t="shared" si="448"/>
        <v>20</v>
      </c>
      <c r="BB104" s="68">
        <f t="shared" si="448"/>
        <v>21</v>
      </c>
      <c r="BC104" s="68">
        <f t="shared" si="448"/>
        <v>22</v>
      </c>
      <c r="BD104" s="68">
        <f t="shared" si="448"/>
        <v>23</v>
      </c>
      <c r="BE104" s="68">
        <f t="shared" si="448"/>
        <v>24</v>
      </c>
      <c r="BF104" s="68">
        <f t="shared" si="448"/>
        <v>25</v>
      </c>
      <c r="BG104" s="68">
        <f t="shared" si="448"/>
        <v>26</v>
      </c>
      <c r="BH104" s="68">
        <f t="shared" si="448"/>
        <v>27</v>
      </c>
      <c r="BI104" s="68">
        <f t="shared" si="448"/>
        <v>28</v>
      </c>
      <c r="BJ104" s="68">
        <f t="shared" si="448"/>
        <v>29</v>
      </c>
      <c r="BK104" s="68">
        <f t="shared" si="448"/>
        <v>30</v>
      </c>
    </row>
    <row r="105" spans="2:63" ht="16" x14ac:dyDescent="0.2">
      <c r="C105" s="67" t="s">
        <v>33</v>
      </c>
      <c r="D105" s="67" t="s">
        <v>33</v>
      </c>
      <c r="E105" s="67" t="s">
        <v>33</v>
      </c>
      <c r="F105" s="67" t="s">
        <v>33</v>
      </c>
      <c r="G105" s="67" t="s">
        <v>33</v>
      </c>
      <c r="H105" s="67" t="s">
        <v>33</v>
      </c>
      <c r="I105" s="67" t="s">
        <v>33</v>
      </c>
      <c r="J105" s="67" t="s">
        <v>33</v>
      </c>
      <c r="K105" s="67" t="s">
        <v>33</v>
      </c>
      <c r="L105" s="67" t="s">
        <v>33</v>
      </c>
      <c r="M105" s="67" t="s">
        <v>33</v>
      </c>
      <c r="N105" s="67" t="s">
        <v>33</v>
      </c>
      <c r="O105" s="67" t="s">
        <v>33</v>
      </c>
      <c r="P105" s="67" t="s">
        <v>33</v>
      </c>
      <c r="Q105" s="67" t="s">
        <v>33</v>
      </c>
      <c r="R105" s="67" t="s">
        <v>33</v>
      </c>
      <c r="S105" s="67" t="s">
        <v>33</v>
      </c>
      <c r="T105" s="67" t="s">
        <v>33</v>
      </c>
      <c r="U105" s="67" t="s">
        <v>33</v>
      </c>
      <c r="V105" s="67" t="s">
        <v>33</v>
      </c>
      <c r="W105" s="67" t="s">
        <v>33</v>
      </c>
      <c r="X105" s="67" t="s">
        <v>33</v>
      </c>
      <c r="Y105" s="67" t="s">
        <v>33</v>
      </c>
      <c r="Z105" s="67" t="s">
        <v>33</v>
      </c>
      <c r="AA105" s="67" t="s">
        <v>33</v>
      </c>
      <c r="AB105" s="67" t="s">
        <v>33</v>
      </c>
      <c r="AC105" s="67" t="s">
        <v>33</v>
      </c>
      <c r="AD105" s="67" t="s">
        <v>33</v>
      </c>
      <c r="AE105" s="67" t="s">
        <v>33</v>
      </c>
      <c r="AF105" s="67" t="s">
        <v>33</v>
      </c>
      <c r="AG105" s="67" t="s">
        <v>33</v>
      </c>
      <c r="AH105" s="67" t="s">
        <v>33</v>
      </c>
      <c r="AI105" s="67" t="s">
        <v>33</v>
      </c>
      <c r="AJ105" s="67" t="s">
        <v>33</v>
      </c>
      <c r="AK105" s="67" t="s">
        <v>33</v>
      </c>
      <c r="AL105" s="67" t="s">
        <v>33</v>
      </c>
      <c r="AM105" s="67" t="s">
        <v>33</v>
      </c>
      <c r="AN105" s="67" t="s">
        <v>33</v>
      </c>
      <c r="AO105" s="67" t="s">
        <v>33</v>
      </c>
      <c r="AP105" s="67" t="s">
        <v>33</v>
      </c>
      <c r="AQ105" s="67" t="s">
        <v>33</v>
      </c>
      <c r="AR105" s="67" t="s">
        <v>33</v>
      </c>
      <c r="AS105" s="67" t="s">
        <v>33</v>
      </c>
      <c r="AT105" s="67" t="s">
        <v>33</v>
      </c>
      <c r="AU105" s="67" t="s">
        <v>33</v>
      </c>
      <c r="AV105" s="67" t="s">
        <v>33</v>
      </c>
      <c r="AW105" s="67" t="s">
        <v>33</v>
      </c>
      <c r="AX105" s="67" t="s">
        <v>33</v>
      </c>
      <c r="AY105" s="67" t="s">
        <v>33</v>
      </c>
      <c r="AZ105" s="67" t="s">
        <v>33</v>
      </c>
      <c r="BA105" s="67" t="s">
        <v>33</v>
      </c>
      <c r="BB105" s="67" t="s">
        <v>33</v>
      </c>
      <c r="BC105" s="67" t="s">
        <v>33</v>
      </c>
      <c r="BD105" s="67" t="s">
        <v>33</v>
      </c>
      <c r="BE105" s="67" t="s">
        <v>33</v>
      </c>
      <c r="BF105" s="67" t="s">
        <v>33</v>
      </c>
      <c r="BG105" s="67" t="s">
        <v>33</v>
      </c>
      <c r="BH105" s="67" t="s">
        <v>33</v>
      </c>
      <c r="BI105" s="67" t="s">
        <v>33</v>
      </c>
      <c r="BJ105" s="67" t="s">
        <v>33</v>
      </c>
      <c r="BK105" s="67" t="s">
        <v>33</v>
      </c>
    </row>
    <row r="106" spans="2:63" ht="16" x14ac:dyDescent="0.2">
      <c r="B106" s="29" t="s">
        <v>38</v>
      </c>
      <c r="C106" s="30">
        <f>5268/2122</f>
        <v>2.4825636192271441</v>
      </c>
      <c r="D106" s="30">
        <f t="shared" ref="D106:BK106" si="449">5268/2122</f>
        <v>2.4825636192271441</v>
      </c>
      <c r="E106" s="30">
        <f t="shared" si="449"/>
        <v>2.4825636192271441</v>
      </c>
      <c r="F106" s="30">
        <f t="shared" si="449"/>
        <v>2.4825636192271441</v>
      </c>
      <c r="G106" s="30">
        <f t="shared" si="449"/>
        <v>2.4825636192271441</v>
      </c>
      <c r="H106" s="30">
        <f t="shared" si="449"/>
        <v>2.4825636192271441</v>
      </c>
      <c r="I106" s="30">
        <f t="shared" si="449"/>
        <v>2.4825636192271441</v>
      </c>
      <c r="J106" s="30">
        <f t="shared" si="449"/>
        <v>2.4825636192271441</v>
      </c>
      <c r="K106" s="30">
        <f t="shared" si="449"/>
        <v>2.4825636192271441</v>
      </c>
      <c r="L106" s="30">
        <f t="shared" si="449"/>
        <v>2.4825636192271441</v>
      </c>
      <c r="M106" s="30">
        <f t="shared" si="449"/>
        <v>2.4825636192271441</v>
      </c>
      <c r="N106" s="30">
        <f t="shared" si="449"/>
        <v>2.4825636192271441</v>
      </c>
      <c r="O106" s="30">
        <f t="shared" si="449"/>
        <v>2.4825636192271441</v>
      </c>
      <c r="P106" s="30">
        <f t="shared" si="449"/>
        <v>2.4825636192271441</v>
      </c>
      <c r="Q106" s="30">
        <f t="shared" si="449"/>
        <v>2.4825636192271441</v>
      </c>
      <c r="R106" s="30">
        <f t="shared" si="449"/>
        <v>2.4825636192271441</v>
      </c>
      <c r="S106" s="30">
        <f t="shared" si="449"/>
        <v>2.4825636192271441</v>
      </c>
      <c r="T106" s="30">
        <f t="shared" si="449"/>
        <v>2.4825636192271441</v>
      </c>
      <c r="U106" s="30">
        <f t="shared" si="449"/>
        <v>2.4825636192271441</v>
      </c>
      <c r="V106" s="30">
        <f t="shared" si="449"/>
        <v>2.4825636192271441</v>
      </c>
      <c r="W106" s="30">
        <f t="shared" si="449"/>
        <v>2.4825636192271441</v>
      </c>
      <c r="X106" s="30">
        <f t="shared" si="449"/>
        <v>2.4825636192271441</v>
      </c>
      <c r="Y106" s="30">
        <f t="shared" si="449"/>
        <v>2.4825636192271441</v>
      </c>
      <c r="Z106" s="30">
        <f t="shared" si="449"/>
        <v>2.4825636192271441</v>
      </c>
      <c r="AA106" s="30">
        <f t="shared" si="449"/>
        <v>2.4825636192271441</v>
      </c>
      <c r="AB106" s="30">
        <f t="shared" si="449"/>
        <v>2.4825636192271441</v>
      </c>
      <c r="AC106" s="30">
        <f t="shared" si="449"/>
        <v>2.4825636192271441</v>
      </c>
      <c r="AD106" s="30">
        <f t="shared" si="449"/>
        <v>2.4825636192271441</v>
      </c>
      <c r="AE106" s="30">
        <f t="shared" si="449"/>
        <v>2.4825636192271441</v>
      </c>
      <c r="AF106" s="30">
        <f t="shared" si="449"/>
        <v>2.4825636192271441</v>
      </c>
      <c r="AG106" s="30">
        <f t="shared" si="449"/>
        <v>2.4825636192271441</v>
      </c>
      <c r="AH106" s="30">
        <f t="shared" si="449"/>
        <v>2.4825636192271441</v>
      </c>
      <c r="AI106" s="30">
        <f t="shared" si="449"/>
        <v>2.4825636192271441</v>
      </c>
      <c r="AJ106" s="30">
        <f t="shared" si="449"/>
        <v>2.4825636192271441</v>
      </c>
      <c r="AK106" s="30">
        <f t="shared" si="449"/>
        <v>2.4825636192271441</v>
      </c>
      <c r="AL106" s="30">
        <f t="shared" si="449"/>
        <v>2.4825636192271441</v>
      </c>
      <c r="AM106" s="30">
        <f t="shared" si="449"/>
        <v>2.4825636192271441</v>
      </c>
      <c r="AN106" s="30">
        <f t="shared" si="449"/>
        <v>2.4825636192271441</v>
      </c>
      <c r="AO106" s="30">
        <f t="shared" si="449"/>
        <v>2.4825636192271441</v>
      </c>
      <c r="AP106" s="30">
        <f t="shared" si="449"/>
        <v>2.4825636192271441</v>
      </c>
      <c r="AQ106" s="30">
        <f t="shared" si="449"/>
        <v>2.4825636192271441</v>
      </c>
      <c r="AR106" s="30">
        <f t="shared" si="449"/>
        <v>2.4825636192271441</v>
      </c>
      <c r="AS106" s="30">
        <f t="shared" si="449"/>
        <v>2.4825636192271441</v>
      </c>
      <c r="AT106" s="30">
        <f t="shared" si="449"/>
        <v>2.4825636192271441</v>
      </c>
      <c r="AU106" s="30">
        <f t="shared" si="449"/>
        <v>2.4825636192271441</v>
      </c>
      <c r="AV106" s="30">
        <f t="shared" si="449"/>
        <v>2.4825636192271441</v>
      </c>
      <c r="AW106" s="30">
        <f t="shared" si="449"/>
        <v>2.4825636192271441</v>
      </c>
      <c r="AX106" s="30">
        <f t="shared" si="449"/>
        <v>2.4825636192271441</v>
      </c>
      <c r="AY106" s="30">
        <f t="shared" si="449"/>
        <v>2.4825636192271441</v>
      </c>
      <c r="AZ106" s="30">
        <f t="shared" si="449"/>
        <v>2.4825636192271441</v>
      </c>
      <c r="BA106" s="30">
        <f t="shared" si="449"/>
        <v>2.4825636192271441</v>
      </c>
      <c r="BB106" s="30">
        <f t="shared" si="449"/>
        <v>2.4825636192271441</v>
      </c>
      <c r="BC106" s="30">
        <f t="shared" si="449"/>
        <v>2.4825636192271441</v>
      </c>
      <c r="BD106" s="30">
        <f t="shared" si="449"/>
        <v>2.4825636192271441</v>
      </c>
      <c r="BE106" s="30">
        <f t="shared" si="449"/>
        <v>2.4825636192271441</v>
      </c>
      <c r="BF106" s="30">
        <f t="shared" si="449"/>
        <v>2.4825636192271441</v>
      </c>
      <c r="BG106" s="30">
        <f t="shared" si="449"/>
        <v>2.4825636192271441</v>
      </c>
      <c r="BH106" s="30">
        <f t="shared" si="449"/>
        <v>2.4825636192271441</v>
      </c>
      <c r="BI106" s="30">
        <f t="shared" si="449"/>
        <v>2.4825636192271441</v>
      </c>
      <c r="BJ106" s="30">
        <f t="shared" si="449"/>
        <v>2.4825636192271441</v>
      </c>
      <c r="BK106" s="30">
        <f t="shared" si="449"/>
        <v>2.4825636192271441</v>
      </c>
    </row>
    <row r="107" spans="2:63" x14ac:dyDescent="0.2">
      <c r="B107" s="29" t="s">
        <v>15</v>
      </c>
      <c r="C107" s="32">
        <f>MOD(5.7129+50.2345179*C79+C78-C72,360)</f>
        <v>287.36674295889679</v>
      </c>
      <c r="D107" s="32">
        <f t="shared" ref="D107:AG107" si="450">MOD(5.7129+50.2345179*D79+D78-D72,360)</f>
        <v>288.41011169733247</v>
      </c>
      <c r="E107" s="32">
        <f t="shared" si="450"/>
        <v>289.45348047080915</v>
      </c>
      <c r="F107" s="32">
        <f t="shared" si="450"/>
        <v>290.4968493260094</v>
      </c>
      <c r="G107" s="32">
        <f t="shared" si="450"/>
        <v>291.54021823994117</v>
      </c>
      <c r="H107" s="32">
        <f t="shared" si="450"/>
        <v>292.58358718920499</v>
      </c>
      <c r="I107" s="32">
        <f t="shared" si="450"/>
        <v>293.62695622089086</v>
      </c>
      <c r="J107" s="32">
        <f t="shared" si="450"/>
        <v>294.67032531171571</v>
      </c>
      <c r="K107" s="32">
        <f t="shared" si="450"/>
        <v>295.71369443839649</v>
      </c>
      <c r="L107" s="32">
        <f t="shared" si="450"/>
        <v>296.75706364802318</v>
      </c>
      <c r="M107" s="32">
        <f t="shared" si="450"/>
        <v>297.8004329171963</v>
      </c>
      <c r="N107" s="32">
        <f t="shared" si="450"/>
        <v>298.84380222298205</v>
      </c>
      <c r="O107" s="32">
        <f t="shared" si="450"/>
        <v>299.88717161206296</v>
      </c>
      <c r="P107" s="32">
        <f t="shared" si="450"/>
        <v>300.93054106121417</v>
      </c>
      <c r="Q107" s="32">
        <f t="shared" si="450"/>
        <v>301.97391054750187</v>
      </c>
      <c r="R107" s="32">
        <f t="shared" si="450"/>
        <v>303.01728011766681</v>
      </c>
      <c r="S107" s="32">
        <f t="shared" si="450"/>
        <v>304.06064974836772</v>
      </c>
      <c r="T107" s="32">
        <f t="shared" si="450"/>
        <v>305.10401941661257</v>
      </c>
      <c r="U107" s="32">
        <f t="shared" si="450"/>
        <v>306.14738916931674</v>
      </c>
      <c r="V107" s="32">
        <f t="shared" si="450"/>
        <v>307.19075898302253</v>
      </c>
      <c r="W107" s="32">
        <f t="shared" si="450"/>
        <v>308.23412883502897</v>
      </c>
      <c r="X107" s="32">
        <f t="shared" si="450"/>
        <v>309.27749877166934</v>
      </c>
      <c r="Y107" s="32">
        <f t="shared" si="450"/>
        <v>310.32086877006805</v>
      </c>
      <c r="Z107" s="32">
        <f t="shared" si="450"/>
        <v>311.36423880700022</v>
      </c>
      <c r="AA107" s="32">
        <f t="shared" si="450"/>
        <v>312.40760892938124</v>
      </c>
      <c r="AB107" s="32">
        <f t="shared" si="450"/>
        <v>313.45097911392804</v>
      </c>
      <c r="AC107" s="32">
        <f t="shared" si="450"/>
        <v>314.49434933753219</v>
      </c>
      <c r="AD107" s="32">
        <f t="shared" si="450"/>
        <v>315.53771964699263</v>
      </c>
      <c r="AE107" s="32">
        <f t="shared" si="450"/>
        <v>316.58109001925914</v>
      </c>
      <c r="AF107" s="32">
        <f t="shared" si="450"/>
        <v>317.62446043110685</v>
      </c>
      <c r="AG107" s="32">
        <f t="shared" si="450"/>
        <v>318.66783092933474</v>
      </c>
      <c r="AH107" s="32">
        <f t="shared" ref="AH107:BK107" si="451">MOD(5.7129+50.2345179*AH79+AH78-AH72,360)</f>
        <v>319.71120149071794</v>
      </c>
      <c r="AI107" s="32">
        <f t="shared" si="451"/>
        <v>320.75457209232263</v>
      </c>
      <c r="AJ107" s="32">
        <f t="shared" si="451"/>
        <v>321.79794278071495</v>
      </c>
      <c r="AK107" s="32">
        <f t="shared" si="451"/>
        <v>322.84131353296107</v>
      </c>
      <c r="AL107" s="32">
        <f t="shared" si="451"/>
        <v>323.88468432577793</v>
      </c>
      <c r="AM107" s="32">
        <f t="shared" si="451"/>
        <v>324.92805520596448</v>
      </c>
      <c r="AN107" s="32">
        <f t="shared" si="451"/>
        <v>325.9714261504123</v>
      </c>
      <c r="AO107" s="32">
        <f t="shared" si="451"/>
        <v>327.01479713607114</v>
      </c>
      <c r="AP107" s="32">
        <f t="shared" si="451"/>
        <v>328.05816820956534</v>
      </c>
      <c r="AQ107" s="32">
        <f t="shared" si="451"/>
        <v>329.10153934790287</v>
      </c>
      <c r="AR107" s="32">
        <f t="shared" si="451"/>
        <v>330.14491052785888</v>
      </c>
      <c r="AS107" s="32">
        <f t="shared" si="451"/>
        <v>331.18828179629054</v>
      </c>
      <c r="AT107" s="32">
        <f t="shared" si="451"/>
        <v>332.23165312991478</v>
      </c>
      <c r="AU107" s="32">
        <f t="shared" si="451"/>
        <v>333.27502450568136</v>
      </c>
      <c r="AV107" s="32">
        <f t="shared" si="451"/>
        <v>334.31839597038925</v>
      </c>
      <c r="AW107" s="32">
        <f t="shared" si="451"/>
        <v>335.36176750104642</v>
      </c>
      <c r="AX107" s="32">
        <f t="shared" si="451"/>
        <v>336.40513907425338</v>
      </c>
      <c r="AY107" s="32">
        <f t="shared" si="451"/>
        <v>337.44851073692553</v>
      </c>
      <c r="AZ107" s="32">
        <f t="shared" si="451"/>
        <v>338.4918824658962</v>
      </c>
      <c r="BA107" s="32">
        <f t="shared" si="451"/>
        <v>339.53525423805695</v>
      </c>
      <c r="BB107" s="32">
        <f t="shared" si="451"/>
        <v>340.57862610009033</v>
      </c>
      <c r="BC107" s="32">
        <f t="shared" si="451"/>
        <v>341.62199802912073</v>
      </c>
      <c r="BD107" s="32">
        <f t="shared" si="451"/>
        <v>342.66537000180688</v>
      </c>
      <c r="BE107" s="32">
        <f t="shared" si="451"/>
        <v>343.70874206494773</v>
      </c>
      <c r="BF107" s="32">
        <f t="shared" si="451"/>
        <v>344.75211419537663</v>
      </c>
      <c r="BG107" s="32">
        <f t="shared" si="451"/>
        <v>345.79548636998516</v>
      </c>
      <c r="BH107" s="32">
        <f t="shared" si="451"/>
        <v>346.83885863563046</v>
      </c>
      <c r="BI107" s="32">
        <f t="shared" si="451"/>
        <v>347.8822309692041</v>
      </c>
      <c r="BJ107" s="32">
        <f t="shared" si="451"/>
        <v>348.92560334736481</v>
      </c>
      <c r="BK107" s="32">
        <f t="shared" si="451"/>
        <v>349.96897581708618</v>
      </c>
    </row>
    <row r="108" spans="2:63" x14ac:dyDescent="0.2">
      <c r="B108" s="29" t="s">
        <v>14</v>
      </c>
      <c r="C108" s="32">
        <f>0.165*SIN(C87*C65)</f>
        <v>-9.0941423337216526E-2</v>
      </c>
      <c r="D108" s="32">
        <f t="shared" ref="D108:AG108" si="452">0.165*SIN(D87*D65)</f>
        <v>-9.3444627824402562E-2</v>
      </c>
      <c r="E108" s="32">
        <f t="shared" si="452"/>
        <v>-9.5916562068085784E-2</v>
      </c>
      <c r="F108" s="32">
        <f t="shared" si="452"/>
        <v>-9.8356398969905681E-2</v>
      </c>
      <c r="G108" s="32">
        <f t="shared" si="452"/>
        <v>-0.10076332200639833</v>
      </c>
      <c r="H108" s="32">
        <f t="shared" si="452"/>
        <v>-0.10313652567109323</v>
      </c>
      <c r="I108" s="32">
        <f t="shared" si="452"/>
        <v>-0.10547521590060228</v>
      </c>
      <c r="J108" s="32">
        <f t="shared" si="452"/>
        <v>-0.10777861002101174</v>
      </c>
      <c r="K108" s="32">
        <f t="shared" si="452"/>
        <v>-0.11004593717281873</v>
      </c>
      <c r="L108" s="32">
        <f t="shared" si="452"/>
        <v>-0.11227643871768574</v>
      </c>
      <c r="M108" s="32">
        <f t="shared" si="452"/>
        <v>-0.11446936818810149</v>
      </c>
      <c r="N108" s="32">
        <f t="shared" si="452"/>
        <v>-0.11662399169303814</v>
      </c>
      <c r="O108" s="32">
        <f t="shared" si="452"/>
        <v>-0.11873958830369739</v>
      </c>
      <c r="P108" s="32">
        <f t="shared" si="452"/>
        <v>-0.12081545000652595</v>
      </c>
      <c r="Q108" s="32">
        <f t="shared" si="452"/>
        <v>-0.12285088208830451</v>
      </c>
      <c r="R108" s="32">
        <f t="shared" si="452"/>
        <v>-0.12484520350105403</v>
      </c>
      <c r="S108" s="32">
        <f t="shared" si="452"/>
        <v>-0.12679774681697295</v>
      </c>
      <c r="T108" s="32">
        <f t="shared" si="452"/>
        <v>-0.12870785859241929</v>
      </c>
      <c r="U108" s="32">
        <f t="shared" si="452"/>
        <v>-0.13057489971113126</v>
      </c>
      <c r="V108" s="32">
        <f t="shared" si="452"/>
        <v>-0.13239824534046737</v>
      </c>
      <c r="W108" s="32">
        <f t="shared" si="452"/>
        <v>-0.13417728527478195</v>
      </c>
      <c r="X108" s="32">
        <f t="shared" si="452"/>
        <v>-0.13591142425274258</v>
      </c>
      <c r="Y108" s="32">
        <f t="shared" si="452"/>
        <v>-0.13760008191934153</v>
      </c>
      <c r="Z108" s="32">
        <f t="shared" si="452"/>
        <v>-0.13924269314331389</v>
      </c>
      <c r="AA108" s="32">
        <f t="shared" si="452"/>
        <v>-0.140838708311875</v>
      </c>
      <c r="AB108" s="32">
        <f t="shared" si="452"/>
        <v>-0.14238759329427289</v>
      </c>
      <c r="AC108" s="32">
        <f t="shared" si="452"/>
        <v>-0.14388882973571759</v>
      </c>
      <c r="AD108" s="32">
        <f t="shared" si="452"/>
        <v>-0.14534191532661841</v>
      </c>
      <c r="AE108" s="32">
        <f t="shared" si="452"/>
        <v>-0.14674636376926234</v>
      </c>
      <c r="AF108" s="32">
        <f t="shared" si="452"/>
        <v>-0.1481017050459969</v>
      </c>
      <c r="AG108" s="32">
        <f t="shared" si="452"/>
        <v>-0.14940748566285161</v>
      </c>
      <c r="AH108" s="32">
        <f t="shared" ref="AH108:BK108" si="453">0.165*SIN(AH87*AH65)</f>
        <v>-0.15066326861922275</v>
      </c>
      <c r="AI108" s="32">
        <f t="shared" si="453"/>
        <v>-0.15186863365013736</v>
      </c>
      <c r="AJ108" s="32">
        <f t="shared" si="453"/>
        <v>-0.15302317744277952</v>
      </c>
      <c r="AK108" s="32">
        <f t="shared" si="453"/>
        <v>-0.154126513609603</v>
      </c>
      <c r="AL108" s="32">
        <f t="shared" si="453"/>
        <v>-0.15517827290371186</v>
      </c>
      <c r="AM108" s="32">
        <f t="shared" si="453"/>
        <v>-0.1561781034078798</v>
      </c>
      <c r="AN108" s="32">
        <f t="shared" si="453"/>
        <v>-0.15712567051103909</v>
      </c>
      <c r="AO108" s="32">
        <f t="shared" si="453"/>
        <v>-0.15802065709633623</v>
      </c>
      <c r="AP108" s="32">
        <f t="shared" si="453"/>
        <v>-0.15886276370176008</v>
      </c>
      <c r="AQ108" s="32">
        <f t="shared" si="453"/>
        <v>-0.15965170850039268</v>
      </c>
      <c r="AR108" s="32">
        <f t="shared" si="453"/>
        <v>-0.16038722746010572</v>
      </c>
      <c r="AS108" s="32">
        <f t="shared" si="453"/>
        <v>-0.16106907447594396</v>
      </c>
      <c r="AT108" s="32">
        <f t="shared" si="453"/>
        <v>-0.16169702135368694</v>
      </c>
      <c r="AU108" s="32">
        <f t="shared" si="453"/>
        <v>-0.16227085794112683</v>
      </c>
      <c r="AV108" s="32">
        <f t="shared" si="453"/>
        <v>-0.16279039223138084</v>
      </c>
      <c r="AW108" s="32">
        <f t="shared" si="453"/>
        <v>-0.1632554503501569</v>
      </c>
      <c r="AX108" s="32">
        <f t="shared" si="453"/>
        <v>-0.16366587665787272</v>
      </c>
      <c r="AY108" s="32">
        <f t="shared" si="453"/>
        <v>-0.16402153382387641</v>
      </c>
      <c r="AZ108" s="32">
        <f t="shared" si="453"/>
        <v>-0.16432230281732502</v>
      </c>
      <c r="BA108" s="32">
        <f t="shared" si="453"/>
        <v>-0.16456808298003373</v>
      </c>
      <c r="BB108" s="32">
        <f t="shared" si="453"/>
        <v>-0.1647587920711423</v>
      </c>
      <c r="BC108" s="32">
        <f t="shared" si="453"/>
        <v>-0.16489436626171494</v>
      </c>
      <c r="BD108" s="32">
        <f t="shared" si="453"/>
        <v>-0.16497476017803106</v>
      </c>
      <c r="BE108" s="32">
        <f t="shared" si="453"/>
        <v>-0.1649999469166934</v>
      </c>
      <c r="BF108" s="32">
        <f t="shared" si="453"/>
        <v>-0.16496991804284747</v>
      </c>
      <c r="BG108" s="32">
        <f t="shared" si="453"/>
        <v>-0.16488468360393763</v>
      </c>
      <c r="BH108" s="32">
        <f t="shared" si="453"/>
        <v>-0.16474427211505607</v>
      </c>
      <c r="BI108" s="32">
        <f t="shared" si="453"/>
        <v>-0.16454873056087688</v>
      </c>
      <c r="BJ108" s="32">
        <f t="shared" si="453"/>
        <v>-0.16429812437973437</v>
      </c>
      <c r="BK108" s="32">
        <f t="shared" si="453"/>
        <v>-0.16399253741945116</v>
      </c>
    </row>
    <row r="109" spans="2:63" x14ac:dyDescent="0.2">
      <c r="B109" s="29" t="s">
        <v>35</v>
      </c>
      <c r="C109" s="32">
        <f>C107+C108</f>
        <v>287.27580153555959</v>
      </c>
      <c r="D109" s="32">
        <f t="shared" ref="D109:AG109" si="454">D107+D108</f>
        <v>288.31666706950807</v>
      </c>
      <c r="E109" s="32">
        <f t="shared" si="454"/>
        <v>289.35756390874104</v>
      </c>
      <c r="F109" s="32">
        <f t="shared" si="454"/>
        <v>290.39849292703951</v>
      </c>
      <c r="G109" s="32">
        <f t="shared" si="454"/>
        <v>291.43945491793477</v>
      </c>
      <c r="H109" s="32">
        <f t="shared" si="454"/>
        <v>292.48045066353387</v>
      </c>
      <c r="I109" s="32">
        <f t="shared" si="454"/>
        <v>293.52148100499028</v>
      </c>
      <c r="J109" s="32">
        <f t="shared" si="454"/>
        <v>294.56254670169471</v>
      </c>
      <c r="K109" s="32">
        <f t="shared" si="454"/>
        <v>295.60364850122369</v>
      </c>
      <c r="L109" s="32">
        <f t="shared" si="454"/>
        <v>296.64478720930549</v>
      </c>
      <c r="M109" s="32">
        <f t="shared" si="454"/>
        <v>297.68596354900819</v>
      </c>
      <c r="N109" s="32">
        <f t="shared" si="454"/>
        <v>298.72717823128903</v>
      </c>
      <c r="O109" s="32">
        <f t="shared" si="454"/>
        <v>299.76843202375926</v>
      </c>
      <c r="P109" s="32">
        <f t="shared" si="454"/>
        <v>300.80972561120763</v>
      </c>
      <c r="Q109" s="32">
        <f t="shared" si="454"/>
        <v>301.85105966541357</v>
      </c>
      <c r="R109" s="32">
        <f t="shared" si="454"/>
        <v>302.89243491416573</v>
      </c>
      <c r="S109" s="32">
        <f t="shared" si="454"/>
        <v>303.93385200155075</v>
      </c>
      <c r="T109" s="32">
        <f t="shared" si="454"/>
        <v>304.97531155802017</v>
      </c>
      <c r="U109" s="32">
        <f t="shared" si="454"/>
        <v>306.01681426960562</v>
      </c>
      <c r="V109" s="32">
        <f t="shared" si="454"/>
        <v>307.05836073768205</v>
      </c>
      <c r="W109" s="32">
        <f t="shared" si="454"/>
        <v>308.09995154975417</v>
      </c>
      <c r="X109" s="32">
        <f t="shared" si="454"/>
        <v>309.14158734741659</v>
      </c>
      <c r="Y109" s="32">
        <f t="shared" si="454"/>
        <v>310.1832686881487</v>
      </c>
      <c r="Z109" s="32">
        <f t="shared" si="454"/>
        <v>311.22499611385689</v>
      </c>
      <c r="AA109" s="32">
        <f t="shared" si="454"/>
        <v>312.26677022106935</v>
      </c>
      <c r="AB109" s="32">
        <f t="shared" si="454"/>
        <v>313.3085915206338</v>
      </c>
      <c r="AC109" s="32">
        <f t="shared" si="454"/>
        <v>314.35046050779647</v>
      </c>
      <c r="AD109" s="32">
        <f t="shared" si="454"/>
        <v>315.39237773166599</v>
      </c>
      <c r="AE109" s="32">
        <f t="shared" si="454"/>
        <v>316.4343436554899</v>
      </c>
      <c r="AF109" s="32">
        <f t="shared" si="454"/>
        <v>317.47635872606088</v>
      </c>
      <c r="AG109" s="32">
        <f t="shared" si="454"/>
        <v>318.51842344367191</v>
      </c>
      <c r="AH109" s="32">
        <f t="shared" ref="AH109" si="455">AH107+AH108</f>
        <v>319.56053822209873</v>
      </c>
      <c r="AI109" s="32">
        <f t="shared" ref="AI109" si="456">AI107+AI108</f>
        <v>320.60270345867252</v>
      </c>
      <c r="AJ109" s="32">
        <f t="shared" ref="AJ109" si="457">AJ107+AJ108</f>
        <v>321.64491960327217</v>
      </c>
      <c r="AK109" s="32">
        <f t="shared" ref="AK109" si="458">AK107+AK108</f>
        <v>322.68718701935148</v>
      </c>
      <c r="AL109" s="32">
        <f t="shared" ref="AL109" si="459">AL107+AL108</f>
        <v>323.72950605287423</v>
      </c>
      <c r="AM109" s="32">
        <f t="shared" ref="AM109" si="460">AM107+AM108</f>
        <v>324.77187710255663</v>
      </c>
      <c r="AN109" s="32">
        <f t="shared" ref="AN109" si="461">AN107+AN108</f>
        <v>325.81430047990125</v>
      </c>
      <c r="AO109" s="32">
        <f t="shared" ref="AO109" si="462">AO107+AO108</f>
        <v>326.85677647897478</v>
      </c>
      <c r="AP109" s="32">
        <f t="shared" ref="AP109" si="463">AP107+AP108</f>
        <v>327.8993054458636</v>
      </c>
      <c r="AQ109" s="32">
        <f t="shared" ref="AQ109" si="464">AQ107+AQ108</f>
        <v>328.94188763940247</v>
      </c>
      <c r="AR109" s="32">
        <f t="shared" ref="AR109" si="465">AR107+AR108</f>
        <v>329.98452330039879</v>
      </c>
      <c r="AS109" s="32">
        <f t="shared" ref="AS109" si="466">AS107+AS108</f>
        <v>331.02721272181458</v>
      </c>
      <c r="AT109" s="32">
        <f t="shared" ref="AT109" si="467">AT107+AT108</f>
        <v>332.06995610856109</v>
      </c>
      <c r="AU109" s="32">
        <f t="shared" ref="AU109" si="468">AU107+AU108</f>
        <v>333.11275364774025</v>
      </c>
      <c r="AV109" s="32">
        <f t="shared" ref="AV109" si="469">AV107+AV108</f>
        <v>334.15560557815786</v>
      </c>
      <c r="AW109" s="32">
        <f t="shared" ref="AW109" si="470">AW107+AW108</f>
        <v>335.19851205069625</v>
      </c>
      <c r="AX109" s="32">
        <f t="shared" ref="AX109" si="471">AX107+AX108</f>
        <v>336.2414731975955</v>
      </c>
      <c r="AY109" s="32">
        <f t="shared" ref="AY109" si="472">AY107+AY108</f>
        <v>337.28448920310166</v>
      </c>
      <c r="AZ109" s="32">
        <f t="shared" ref="AZ109" si="473">AZ107+AZ108</f>
        <v>338.32756016307889</v>
      </c>
      <c r="BA109" s="32">
        <f t="shared" ref="BA109" si="474">BA107+BA108</f>
        <v>339.3706861550769</v>
      </c>
      <c r="BB109" s="32">
        <f t="shared" ref="BB109" si="475">BB107+BB108</f>
        <v>340.41386730801918</v>
      </c>
      <c r="BC109" s="32">
        <f t="shared" ref="BC109" si="476">BC107+BC108</f>
        <v>341.45710366285903</v>
      </c>
      <c r="BD109" s="32">
        <f t="shared" ref="BD109" si="477">BD107+BD108</f>
        <v>342.50039524162884</v>
      </c>
      <c r="BE109" s="32">
        <f t="shared" ref="BE109" si="478">BE107+BE108</f>
        <v>343.54374211803105</v>
      </c>
      <c r="BF109" s="32">
        <f t="shared" ref="BF109" si="479">BF107+BF108</f>
        <v>344.58714427733378</v>
      </c>
      <c r="BG109" s="32">
        <f t="shared" ref="BG109" si="480">BG107+BG108</f>
        <v>345.63060168638123</v>
      </c>
      <c r="BH109" s="32">
        <f t="shared" ref="BH109" si="481">BH107+BH108</f>
        <v>346.6741143635154</v>
      </c>
      <c r="BI109" s="32">
        <f t="shared" ref="BI109" si="482">BI107+BI108</f>
        <v>347.71768223864325</v>
      </c>
      <c r="BJ109" s="32">
        <f t="shared" ref="BJ109" si="483">BJ107+BJ108</f>
        <v>348.76130522298507</v>
      </c>
      <c r="BK109" s="32">
        <f t="shared" ref="BK109" si="484">BK107+BK108</f>
        <v>349.80498327966671</v>
      </c>
    </row>
    <row r="110" spans="2:63" x14ac:dyDescent="0.2">
      <c r="B110" s="29" t="s">
        <v>6</v>
      </c>
      <c r="C110" s="32">
        <f>14.9924-0.0216*COS(C87*C65)</f>
        <v>15.010423028849106</v>
      </c>
      <c r="D110" s="32">
        <f t="shared" ref="D110:AG110" si="485">14.9924-0.0216*COS(D87*D65)</f>
        <v>15.010202241323784</v>
      </c>
      <c r="E110" s="32">
        <f t="shared" si="485"/>
        <v>15.009975496468021</v>
      </c>
      <c r="F110" s="32">
        <f t="shared" si="485"/>
        <v>15.009742870149015</v>
      </c>
      <c r="G110" s="32">
        <f t="shared" si="485"/>
        <v>15.009504440217279</v>
      </c>
      <c r="H110" s="32">
        <f t="shared" si="485"/>
        <v>15.009260286465986</v>
      </c>
      <c r="I110" s="32">
        <f t="shared" si="485"/>
        <v>15.009010490587235</v>
      </c>
      <c r="J110" s="32">
        <f t="shared" si="485"/>
        <v>15.008755136177571</v>
      </c>
      <c r="K110" s="32">
        <f t="shared" si="485"/>
        <v>15.008494308694161</v>
      </c>
      <c r="L110" s="32">
        <f t="shared" si="485"/>
        <v>15.008228095408121</v>
      </c>
      <c r="M110" s="32">
        <f t="shared" si="485"/>
        <v>15.0079565854103</v>
      </c>
      <c r="N110" s="32">
        <f t="shared" si="485"/>
        <v>15.007679869564504</v>
      </c>
      <c r="O110" s="32">
        <f t="shared" si="485"/>
        <v>15.007398040458069</v>
      </c>
      <c r="P110" s="32">
        <f t="shared" si="485"/>
        <v>15.007111192407908</v>
      </c>
      <c r="Q110" s="32">
        <f t="shared" si="485"/>
        <v>15.006819421410926</v>
      </c>
      <c r="R110" s="32">
        <f t="shared" si="485"/>
        <v>15.006522825091841</v>
      </c>
      <c r="S110" s="32">
        <f t="shared" si="485"/>
        <v>15.006221502709643</v>
      </c>
      <c r="T110" s="32">
        <f t="shared" si="485"/>
        <v>15.005915555105307</v>
      </c>
      <c r="U110" s="32">
        <f t="shared" si="485"/>
        <v>15.005605084646939</v>
      </c>
      <c r="V110" s="32">
        <f t="shared" si="485"/>
        <v>15.005290195236791</v>
      </c>
      <c r="W110" s="32">
        <f t="shared" si="485"/>
        <v>15.004970992256128</v>
      </c>
      <c r="X110" s="32">
        <f t="shared" si="485"/>
        <v>15.004647582508412</v>
      </c>
      <c r="Y110" s="32">
        <f t="shared" si="485"/>
        <v>15.004320074226129</v>
      </c>
      <c r="Z110" s="32">
        <f t="shared" si="485"/>
        <v>15.003988577013697</v>
      </c>
      <c r="AA110" s="32">
        <f t="shared" si="485"/>
        <v>15.003653201788136</v>
      </c>
      <c r="AB110" s="32">
        <f t="shared" si="485"/>
        <v>15.003314060786428</v>
      </c>
      <c r="AC110" s="32">
        <f t="shared" si="485"/>
        <v>15.00297126750605</v>
      </c>
      <c r="AD110" s="32">
        <f t="shared" si="485"/>
        <v>15.002624936643649</v>
      </c>
      <c r="AE110" s="32">
        <f t="shared" si="485"/>
        <v>15.002275184102658</v>
      </c>
      <c r="AF110" s="32">
        <f t="shared" si="485"/>
        <v>15.0019221269319</v>
      </c>
      <c r="AG110" s="32">
        <f t="shared" si="485"/>
        <v>15.001565883262314</v>
      </c>
      <c r="AH110" s="32">
        <f t="shared" ref="AH110:BK110" si="486">14.9924-0.0216*COS(AH87*AH65)</f>
        <v>15.001206572314848</v>
      </c>
      <c r="AI110" s="32">
        <f t="shared" si="486"/>
        <v>15.000844314337169</v>
      </c>
      <c r="AJ110" s="32">
        <f t="shared" si="486"/>
        <v>15.000479230538804</v>
      </c>
      <c r="AK110" s="32">
        <f t="shared" si="486"/>
        <v>15.000111443099216</v>
      </c>
      <c r="AL110" s="32">
        <f t="shared" si="486"/>
        <v>14.999741075102865</v>
      </c>
      <c r="AM110" s="32">
        <f t="shared" si="486"/>
        <v>14.999368250472891</v>
      </c>
      <c r="AN110" s="32">
        <f t="shared" si="486"/>
        <v>14.998993093979399</v>
      </c>
      <c r="AO110" s="32">
        <f t="shared" si="486"/>
        <v>14.998615731172986</v>
      </c>
      <c r="AP110" s="32">
        <f t="shared" si="486"/>
        <v>14.998236288317287</v>
      </c>
      <c r="AQ110" s="32">
        <f t="shared" si="486"/>
        <v>14.997854892397312</v>
      </c>
      <c r="AR110" s="32">
        <f t="shared" si="486"/>
        <v>14.997471671051835</v>
      </c>
      <c r="AS110" s="32">
        <f t="shared" si="486"/>
        <v>14.997086752504753</v>
      </c>
      <c r="AT110" s="32">
        <f t="shared" si="486"/>
        <v>14.996700265573667</v>
      </c>
      <c r="AU110" s="32">
        <f t="shared" si="486"/>
        <v>14.996312339601129</v>
      </c>
      <c r="AV110" s="32">
        <f t="shared" si="486"/>
        <v>14.995923104385231</v>
      </c>
      <c r="AW110" s="32">
        <f t="shared" si="486"/>
        <v>14.995532690188213</v>
      </c>
      <c r="AX110" s="32">
        <f t="shared" si="486"/>
        <v>14.995141227667014</v>
      </c>
      <c r="AY110" s="32">
        <f t="shared" si="486"/>
        <v>14.994748847803107</v>
      </c>
      <c r="AZ110" s="32">
        <f t="shared" si="486"/>
        <v>14.994355681911189</v>
      </c>
      <c r="BA110" s="32">
        <f t="shared" si="486"/>
        <v>14.993961861569099</v>
      </c>
      <c r="BB110" s="32">
        <f t="shared" si="486"/>
        <v>14.993567518547293</v>
      </c>
      <c r="BC110" s="32">
        <f t="shared" si="486"/>
        <v>14.99317278481746</v>
      </c>
      <c r="BD110" s="32">
        <f t="shared" si="486"/>
        <v>14.99277779248219</v>
      </c>
      <c r="BE110" s="32">
        <f t="shared" si="486"/>
        <v>14.992382673704153</v>
      </c>
      <c r="BF110" s="32">
        <f t="shared" si="486"/>
        <v>14.991987560714758</v>
      </c>
      <c r="BG110" s="32">
        <f t="shared" si="486"/>
        <v>14.991592585743554</v>
      </c>
      <c r="BH110" s="32">
        <f t="shared" si="486"/>
        <v>14.991197880947338</v>
      </c>
      <c r="BI110" s="32">
        <f t="shared" si="486"/>
        <v>14.990803578419101</v>
      </c>
      <c r="BJ110" s="32">
        <f t="shared" si="486"/>
        <v>14.990409810117152</v>
      </c>
      <c r="BK110" s="32">
        <f t="shared" si="486"/>
        <v>14.99001670779472</v>
      </c>
    </row>
    <row r="111" spans="2:63" x14ac:dyDescent="0.2">
      <c r="B111" s="29" t="s">
        <v>36</v>
      </c>
      <c r="C111" s="55">
        <f>C110*SIN(C109*$C$65)</f>
        <v>-14.3332474351512</v>
      </c>
      <c r="D111" s="55">
        <f t="shared" ref="D111:AG111" si="487">D110*SIN(D109*$C$65)</f>
        <v>-14.249696814004601</v>
      </c>
      <c r="E111" s="55">
        <f t="shared" si="487"/>
        <v>-14.161437778805841</v>
      </c>
      <c r="F111" s="55">
        <f t="shared" si="487"/>
        <v>-14.068499272929589</v>
      </c>
      <c r="G111" s="55">
        <f t="shared" si="487"/>
        <v>-13.970911789071526</v>
      </c>
      <c r="H111" s="55">
        <f t="shared" si="487"/>
        <v>-13.868707354186231</v>
      </c>
      <c r="I111" s="55">
        <f t="shared" si="487"/>
        <v>-13.761919511904798</v>
      </c>
      <c r="J111" s="55">
        <f t="shared" si="487"/>
        <v>-13.650583325664726</v>
      </c>
      <c r="K111" s="55">
        <f t="shared" si="487"/>
        <v>-13.534735361115672</v>
      </c>
      <c r="L111" s="55">
        <f t="shared" si="487"/>
        <v>-13.414413666195447</v>
      </c>
      <c r="M111" s="55">
        <f t="shared" si="487"/>
        <v>-13.289657774636449</v>
      </c>
      <c r="N111" s="55">
        <f t="shared" si="487"/>
        <v>-13.160508685910504</v>
      </c>
      <c r="O111" s="55">
        <f t="shared" si="487"/>
        <v>-13.027008843120207</v>
      </c>
      <c r="P111" s="55">
        <f t="shared" si="487"/>
        <v>-12.889202136699684</v>
      </c>
      <c r="Q111" s="55">
        <f t="shared" si="487"/>
        <v>-12.747133882108164</v>
      </c>
      <c r="R111" s="55">
        <f t="shared" si="487"/>
        <v>-12.600850795433416</v>
      </c>
      <c r="S111" s="55">
        <f t="shared" si="487"/>
        <v>-12.450400997449904</v>
      </c>
      <c r="T111" s="55">
        <f t="shared" si="487"/>
        <v>-12.295833989006912</v>
      </c>
      <c r="U111" s="55">
        <f t="shared" si="487"/>
        <v>-12.137200624409042</v>
      </c>
      <c r="V111" s="55">
        <f t="shared" si="487"/>
        <v>-11.974553115862038</v>
      </c>
      <c r="W111" s="55">
        <f t="shared" si="487"/>
        <v>-11.807945006543859</v>
      </c>
      <c r="X111" s="55">
        <f t="shared" si="487"/>
        <v>-11.637431142065179</v>
      </c>
      <c r="Y111" s="55">
        <f t="shared" si="487"/>
        <v>-11.463067674883957</v>
      </c>
      <c r="Z111" s="55">
        <f t="shared" si="487"/>
        <v>-11.284912035602623</v>
      </c>
      <c r="AA111" s="55">
        <f t="shared" si="487"/>
        <v>-11.103022902028453</v>
      </c>
      <c r="AB111" s="55">
        <f t="shared" si="487"/>
        <v>-10.917460204199251</v>
      </c>
      <c r="AC111" s="55">
        <f t="shared" si="487"/>
        <v>-10.728285093381606</v>
      </c>
      <c r="AD111" s="55">
        <f t="shared" si="487"/>
        <v>-10.535559909293713</v>
      </c>
      <c r="AE111" s="55">
        <f t="shared" si="487"/>
        <v>-10.339348185281256</v>
      </c>
      <c r="AF111" s="55">
        <f t="shared" si="487"/>
        <v>-10.139714615474995</v>
      </c>
      <c r="AG111" s="55">
        <f t="shared" si="487"/>
        <v>-9.9367250200579722</v>
      </c>
      <c r="AH111" s="55">
        <f t="shared" ref="AH111" si="488">AH110*SIN(AH109*$C$65)</f>
        <v>-9.7304463507271475</v>
      </c>
      <c r="AI111" s="55">
        <f t="shared" ref="AI111" si="489">AI110*SIN(AI109*$C$65)</f>
        <v>-9.5209466558532263</v>
      </c>
      <c r="AJ111" s="55">
        <f t="shared" ref="AJ111" si="490">AJ110*SIN(AJ109*$C$65)</f>
        <v>-9.3082950441666163</v>
      </c>
      <c r="AK111" s="55">
        <f t="shared" ref="AK111" si="491">AK110*SIN(AK109*$C$65)</f>
        <v>-9.0925616902195738</v>
      </c>
      <c r="AL111" s="55">
        <f t="shared" ref="AL111" si="492">AL110*SIN(AL109*$C$65)</f>
        <v>-8.8738177980049286</v>
      </c>
      <c r="AM111" s="55">
        <f t="shared" ref="AM111" si="493">AM110*SIN(AM109*$C$65)</f>
        <v>-8.6521355627244265</v>
      </c>
      <c r="AN111" s="55">
        <f t="shared" ref="AN111" si="494">AN110*SIN(AN109*$C$65)</f>
        <v>-8.4275881766363732</v>
      </c>
      <c r="AO111" s="55">
        <f t="shared" ref="AO111" si="495">AO110*SIN(AO109*$C$65)</f>
        <v>-8.2002497908356844</v>
      </c>
      <c r="AP111" s="55">
        <f t="shared" ref="AP111" si="496">AP110*SIN(AP109*$C$65)</f>
        <v>-7.9701954756296001</v>
      </c>
      <c r="AQ111" s="55">
        <f t="shared" ref="AQ111" si="497">AQ110*SIN(AQ109*$C$65)</f>
        <v>-7.7375012263999023</v>
      </c>
      <c r="AR111" s="55">
        <f t="shared" ref="AR111" si="498">AR110*SIN(AR109*$C$65)</f>
        <v>-7.5022439239471703</v>
      </c>
      <c r="AS111" s="55">
        <f t="shared" ref="AS111" si="499">AS110*SIN(AS109*$C$65)</f>
        <v>-7.2645012932620832</v>
      </c>
      <c r="AT111" s="55">
        <f t="shared" ref="AT111" si="500">AT110*SIN(AT109*$C$65)</f>
        <v>-7.0243519097362537</v>
      </c>
      <c r="AU111" s="55">
        <f t="shared" ref="AU111" si="501">AU110*SIN(AU109*$C$65)</f>
        <v>-6.7818751578355805</v>
      </c>
      <c r="AV111" s="55">
        <f t="shared" ref="AV111" si="502">AV110*SIN(AV109*$C$65)</f>
        <v>-6.5371511886957947</v>
      </c>
      <c r="AW111" s="55">
        <f t="shared" ref="AW111" si="503">AW110*SIN(AW109*$C$65)</f>
        <v>-6.2902609263198332</v>
      </c>
      <c r="AX111" s="55">
        <f t="shared" ref="AX111" si="504">AX110*SIN(AX109*$C$65)</f>
        <v>-6.0412860251506766</v>
      </c>
      <c r="AY111" s="55">
        <f t="shared" ref="AY111" si="505">AY110*SIN(AY109*$C$65)</f>
        <v>-5.790308826198161</v>
      </c>
      <c r="AZ111" s="55">
        <f t="shared" ref="AZ111" si="506">AZ110*SIN(AZ109*$C$65)</f>
        <v>-5.5374123635126136</v>
      </c>
      <c r="BA111" s="55">
        <f t="shared" ref="BA111" si="507">BA110*SIN(BA109*$C$65)</f>
        <v>-5.2826803203695887</v>
      </c>
      <c r="BB111" s="55">
        <f t="shared" ref="BB111" si="508">BB110*SIN(BB109*$C$65)</f>
        <v>-5.0261969845491077</v>
      </c>
      <c r="BC111" s="55">
        <f t="shared" ref="BC111" si="509">BC110*SIN(BC109*$C$65)</f>
        <v>-4.768047254632477</v>
      </c>
      <c r="BD111" s="55">
        <f t="shared" ref="BD111" si="510">BD110*SIN(BD109*$C$65)</f>
        <v>-4.5083165953624036</v>
      </c>
      <c r="BE111" s="55">
        <f t="shared" ref="BE111" si="511">BE110*SIN(BE109*$C$65)</f>
        <v>-4.247090991755333</v>
      </c>
      <c r="BF111" s="55">
        <f t="shared" ref="BF111" si="512">BF110*SIN(BF109*$C$65)</f>
        <v>-3.9844569556384286</v>
      </c>
      <c r="BG111" s="55">
        <f t="shared" ref="BG111" si="513">BG110*SIN(BG109*$C$65)</f>
        <v>-3.7205014798301961</v>
      </c>
      <c r="BH111" s="55">
        <f t="shared" ref="BH111" si="514">BH110*SIN(BH109*$C$65)</f>
        <v>-3.455311991605901</v>
      </c>
      <c r="BI111" s="55">
        <f t="shared" ref="BI111" si="515">BI110*SIN(BI109*$C$65)</f>
        <v>-3.1889763592248768</v>
      </c>
      <c r="BJ111" s="55">
        <f t="shared" ref="BJ111" si="516">BJ110*SIN(BJ109*$C$65)</f>
        <v>-2.9215828453705601</v>
      </c>
      <c r="BK111" s="55">
        <f t="shared" ref="BK111" si="517">BK110*SIN(BK109*$C$65)</f>
        <v>-2.6532200597710167</v>
      </c>
    </row>
    <row r="112" spans="2:63" x14ac:dyDescent="0.2">
      <c r="B112" s="29" t="s">
        <v>37</v>
      </c>
      <c r="C112" s="68">
        <v>-30</v>
      </c>
      <c r="D112" s="68">
        <f>C112+1</f>
        <v>-29</v>
      </c>
      <c r="E112" s="68">
        <f>D112+1</f>
        <v>-28</v>
      </c>
      <c r="F112" s="68">
        <f>E112+1</f>
        <v>-27</v>
      </c>
      <c r="G112" s="68">
        <f t="shared" ref="G112:AG112" si="518">F112+1</f>
        <v>-26</v>
      </c>
      <c r="H112" s="68">
        <f t="shared" si="518"/>
        <v>-25</v>
      </c>
      <c r="I112" s="68">
        <f t="shared" si="518"/>
        <v>-24</v>
      </c>
      <c r="J112" s="68">
        <f t="shared" si="518"/>
        <v>-23</v>
      </c>
      <c r="K112" s="68">
        <f t="shared" si="518"/>
        <v>-22</v>
      </c>
      <c r="L112" s="68">
        <f t="shared" si="518"/>
        <v>-21</v>
      </c>
      <c r="M112" s="68">
        <f t="shared" si="518"/>
        <v>-20</v>
      </c>
      <c r="N112" s="68">
        <f t="shared" si="518"/>
        <v>-19</v>
      </c>
      <c r="O112" s="68">
        <f t="shared" si="518"/>
        <v>-18</v>
      </c>
      <c r="P112" s="68">
        <f t="shared" si="518"/>
        <v>-17</v>
      </c>
      <c r="Q112" s="68">
        <f t="shared" si="518"/>
        <v>-16</v>
      </c>
      <c r="R112" s="68">
        <f t="shared" si="518"/>
        <v>-15</v>
      </c>
      <c r="S112" s="68">
        <f t="shared" si="518"/>
        <v>-14</v>
      </c>
      <c r="T112" s="68">
        <f t="shared" si="518"/>
        <v>-13</v>
      </c>
      <c r="U112" s="68">
        <f t="shared" si="518"/>
        <v>-12</v>
      </c>
      <c r="V112" s="68">
        <f t="shared" si="518"/>
        <v>-11</v>
      </c>
      <c r="W112" s="68">
        <f t="shared" si="518"/>
        <v>-10</v>
      </c>
      <c r="X112" s="68">
        <f t="shared" si="518"/>
        <v>-9</v>
      </c>
      <c r="Y112" s="68">
        <f t="shared" si="518"/>
        <v>-8</v>
      </c>
      <c r="Z112" s="68">
        <f t="shared" si="518"/>
        <v>-7</v>
      </c>
      <c r="AA112" s="68">
        <f t="shared" si="518"/>
        <v>-6</v>
      </c>
      <c r="AB112" s="68">
        <f t="shared" si="518"/>
        <v>-5</v>
      </c>
      <c r="AC112" s="68">
        <f t="shared" si="518"/>
        <v>-4</v>
      </c>
      <c r="AD112" s="68">
        <f t="shared" si="518"/>
        <v>-3</v>
      </c>
      <c r="AE112" s="68">
        <f t="shared" si="518"/>
        <v>-2</v>
      </c>
      <c r="AF112" s="68">
        <f t="shared" si="518"/>
        <v>-1</v>
      </c>
      <c r="AG112" s="68">
        <f t="shared" si="518"/>
        <v>0</v>
      </c>
      <c r="AH112" s="68">
        <f t="shared" ref="AH112:BK112" si="519">AG112+1</f>
        <v>1</v>
      </c>
      <c r="AI112" s="68">
        <f t="shared" si="519"/>
        <v>2</v>
      </c>
      <c r="AJ112" s="68">
        <f t="shared" si="519"/>
        <v>3</v>
      </c>
      <c r="AK112" s="68">
        <f t="shared" si="519"/>
        <v>4</v>
      </c>
      <c r="AL112" s="68">
        <f t="shared" si="519"/>
        <v>5</v>
      </c>
      <c r="AM112" s="68">
        <f t="shared" si="519"/>
        <v>6</v>
      </c>
      <c r="AN112" s="68">
        <f t="shared" si="519"/>
        <v>7</v>
      </c>
      <c r="AO112" s="68">
        <f t="shared" si="519"/>
        <v>8</v>
      </c>
      <c r="AP112" s="68">
        <f t="shared" si="519"/>
        <v>9</v>
      </c>
      <c r="AQ112" s="68">
        <f t="shared" si="519"/>
        <v>10</v>
      </c>
      <c r="AR112" s="68">
        <f t="shared" si="519"/>
        <v>11</v>
      </c>
      <c r="AS112" s="68">
        <f t="shared" si="519"/>
        <v>12</v>
      </c>
      <c r="AT112" s="68">
        <f t="shared" si="519"/>
        <v>13</v>
      </c>
      <c r="AU112" s="68">
        <f t="shared" si="519"/>
        <v>14</v>
      </c>
      <c r="AV112" s="68">
        <f t="shared" si="519"/>
        <v>15</v>
      </c>
      <c r="AW112" s="68">
        <f t="shared" si="519"/>
        <v>16</v>
      </c>
      <c r="AX112" s="68">
        <f t="shared" si="519"/>
        <v>17</v>
      </c>
      <c r="AY112" s="68">
        <f t="shared" si="519"/>
        <v>18</v>
      </c>
      <c r="AZ112" s="68">
        <f t="shared" si="519"/>
        <v>19</v>
      </c>
      <c r="BA112" s="68">
        <f t="shared" si="519"/>
        <v>20</v>
      </c>
      <c r="BB112" s="68">
        <f t="shared" si="519"/>
        <v>21</v>
      </c>
      <c r="BC112" s="68">
        <f t="shared" si="519"/>
        <v>22</v>
      </c>
      <c r="BD112" s="68">
        <f t="shared" si="519"/>
        <v>23</v>
      </c>
      <c r="BE112" s="68">
        <f t="shared" si="519"/>
        <v>24</v>
      </c>
      <c r="BF112" s="68">
        <f t="shared" si="519"/>
        <v>25</v>
      </c>
      <c r="BG112" s="68">
        <f t="shared" si="519"/>
        <v>26</v>
      </c>
      <c r="BH112" s="68">
        <f t="shared" si="519"/>
        <v>27</v>
      </c>
      <c r="BI112" s="68">
        <f t="shared" si="519"/>
        <v>28</v>
      </c>
      <c r="BJ112" s="68">
        <f t="shared" si="519"/>
        <v>29</v>
      </c>
      <c r="BK112" s="68">
        <f t="shared" si="519"/>
        <v>30</v>
      </c>
    </row>
    <row r="113" spans="2:63" ht="16" x14ac:dyDescent="0.2">
      <c r="C113" s="67" t="s">
        <v>34</v>
      </c>
      <c r="D113" s="67" t="s">
        <v>34</v>
      </c>
      <c r="E113" s="67" t="s">
        <v>34</v>
      </c>
      <c r="F113" s="67" t="s">
        <v>34</v>
      </c>
      <c r="G113" s="67" t="s">
        <v>34</v>
      </c>
      <c r="H113" s="67" t="s">
        <v>34</v>
      </c>
      <c r="I113" s="67" t="s">
        <v>34</v>
      </c>
      <c r="J113" s="67" t="s">
        <v>34</v>
      </c>
      <c r="K113" s="67" t="s">
        <v>34</v>
      </c>
      <c r="L113" s="67" t="s">
        <v>34</v>
      </c>
      <c r="M113" s="67" t="s">
        <v>34</v>
      </c>
      <c r="N113" s="67" t="s">
        <v>34</v>
      </c>
      <c r="O113" s="67" t="s">
        <v>34</v>
      </c>
      <c r="P113" s="67" t="s">
        <v>34</v>
      </c>
      <c r="Q113" s="67" t="s">
        <v>34</v>
      </c>
      <c r="R113" s="67" t="s">
        <v>34</v>
      </c>
      <c r="S113" s="67" t="s">
        <v>34</v>
      </c>
      <c r="T113" s="67" t="s">
        <v>34</v>
      </c>
      <c r="U113" s="67" t="s">
        <v>34</v>
      </c>
      <c r="V113" s="67" t="s">
        <v>34</v>
      </c>
      <c r="W113" s="67" t="s">
        <v>34</v>
      </c>
      <c r="X113" s="67" t="s">
        <v>34</v>
      </c>
      <c r="Y113" s="67" t="s">
        <v>34</v>
      </c>
      <c r="Z113" s="67" t="s">
        <v>34</v>
      </c>
      <c r="AA113" s="67" t="s">
        <v>34</v>
      </c>
      <c r="AB113" s="67" t="s">
        <v>34</v>
      </c>
      <c r="AC113" s="67" t="s">
        <v>34</v>
      </c>
      <c r="AD113" s="67" t="s">
        <v>34</v>
      </c>
      <c r="AE113" s="67" t="s">
        <v>34</v>
      </c>
      <c r="AF113" s="67" t="s">
        <v>34</v>
      </c>
      <c r="AG113" s="67" t="s">
        <v>34</v>
      </c>
      <c r="AH113" s="67" t="s">
        <v>34</v>
      </c>
      <c r="AI113" s="67" t="s">
        <v>34</v>
      </c>
      <c r="AJ113" s="67" t="s">
        <v>34</v>
      </c>
      <c r="AK113" s="67" t="s">
        <v>34</v>
      </c>
      <c r="AL113" s="67" t="s">
        <v>34</v>
      </c>
      <c r="AM113" s="67" t="s">
        <v>34</v>
      </c>
      <c r="AN113" s="67" t="s">
        <v>34</v>
      </c>
      <c r="AO113" s="67" t="s">
        <v>34</v>
      </c>
      <c r="AP113" s="67" t="s">
        <v>34</v>
      </c>
      <c r="AQ113" s="67" t="s">
        <v>34</v>
      </c>
      <c r="AR113" s="67" t="s">
        <v>34</v>
      </c>
      <c r="AS113" s="67" t="s">
        <v>34</v>
      </c>
      <c r="AT113" s="67" t="s">
        <v>34</v>
      </c>
      <c r="AU113" s="67" t="s">
        <v>34</v>
      </c>
      <c r="AV113" s="67" t="s">
        <v>34</v>
      </c>
      <c r="AW113" s="67" t="s">
        <v>34</v>
      </c>
      <c r="AX113" s="67" t="s">
        <v>34</v>
      </c>
      <c r="AY113" s="67" t="s">
        <v>34</v>
      </c>
      <c r="AZ113" s="67" t="s">
        <v>34</v>
      </c>
      <c r="BA113" s="67" t="s">
        <v>34</v>
      </c>
      <c r="BB113" s="67" t="s">
        <v>34</v>
      </c>
      <c r="BC113" s="67" t="s">
        <v>34</v>
      </c>
      <c r="BD113" s="67" t="s">
        <v>34</v>
      </c>
      <c r="BE113" s="67" t="s">
        <v>34</v>
      </c>
      <c r="BF113" s="67" t="s">
        <v>34</v>
      </c>
      <c r="BG113" s="67" t="s">
        <v>34</v>
      </c>
      <c r="BH113" s="67" t="s">
        <v>34</v>
      </c>
      <c r="BI113" s="67" t="s">
        <v>34</v>
      </c>
      <c r="BJ113" s="67" t="s">
        <v>34</v>
      </c>
      <c r="BK113" s="67" t="s">
        <v>34</v>
      </c>
    </row>
    <row r="114" spans="2:63" ht="16" x14ac:dyDescent="0.2">
      <c r="B114" s="29" t="s">
        <v>38</v>
      </c>
      <c r="C114" s="30">
        <f>4821/3122</f>
        <v>1.5442024343369636</v>
      </c>
      <c r="D114" s="30">
        <f t="shared" ref="D114:BK114" si="520">4821/3122</f>
        <v>1.5442024343369636</v>
      </c>
      <c r="E114" s="30">
        <f t="shared" si="520"/>
        <v>1.5442024343369636</v>
      </c>
      <c r="F114" s="30">
        <f t="shared" si="520"/>
        <v>1.5442024343369636</v>
      </c>
      <c r="G114" s="30">
        <f t="shared" si="520"/>
        <v>1.5442024343369636</v>
      </c>
      <c r="H114" s="30">
        <f t="shared" si="520"/>
        <v>1.5442024343369636</v>
      </c>
      <c r="I114" s="30">
        <f t="shared" si="520"/>
        <v>1.5442024343369636</v>
      </c>
      <c r="J114" s="30">
        <f t="shared" si="520"/>
        <v>1.5442024343369636</v>
      </c>
      <c r="K114" s="30">
        <f t="shared" si="520"/>
        <v>1.5442024343369636</v>
      </c>
      <c r="L114" s="30">
        <f t="shared" si="520"/>
        <v>1.5442024343369636</v>
      </c>
      <c r="M114" s="30">
        <f t="shared" si="520"/>
        <v>1.5442024343369636</v>
      </c>
      <c r="N114" s="30">
        <f t="shared" si="520"/>
        <v>1.5442024343369636</v>
      </c>
      <c r="O114" s="30">
        <f t="shared" si="520"/>
        <v>1.5442024343369636</v>
      </c>
      <c r="P114" s="30">
        <f t="shared" si="520"/>
        <v>1.5442024343369636</v>
      </c>
      <c r="Q114" s="30">
        <f t="shared" si="520"/>
        <v>1.5442024343369636</v>
      </c>
      <c r="R114" s="30">
        <f t="shared" si="520"/>
        <v>1.5442024343369636</v>
      </c>
      <c r="S114" s="30">
        <f t="shared" si="520"/>
        <v>1.5442024343369636</v>
      </c>
      <c r="T114" s="30">
        <f t="shared" si="520"/>
        <v>1.5442024343369636</v>
      </c>
      <c r="U114" s="30">
        <f t="shared" si="520"/>
        <v>1.5442024343369636</v>
      </c>
      <c r="V114" s="30">
        <f t="shared" si="520"/>
        <v>1.5442024343369636</v>
      </c>
      <c r="W114" s="30">
        <f t="shared" si="520"/>
        <v>1.5442024343369636</v>
      </c>
      <c r="X114" s="30">
        <f t="shared" si="520"/>
        <v>1.5442024343369636</v>
      </c>
      <c r="Y114" s="30">
        <f t="shared" si="520"/>
        <v>1.5442024343369636</v>
      </c>
      <c r="Z114" s="30">
        <f t="shared" si="520"/>
        <v>1.5442024343369636</v>
      </c>
      <c r="AA114" s="30">
        <f t="shared" si="520"/>
        <v>1.5442024343369636</v>
      </c>
      <c r="AB114" s="30">
        <f t="shared" si="520"/>
        <v>1.5442024343369636</v>
      </c>
      <c r="AC114" s="30">
        <f t="shared" si="520"/>
        <v>1.5442024343369636</v>
      </c>
      <c r="AD114" s="30">
        <f t="shared" si="520"/>
        <v>1.5442024343369636</v>
      </c>
      <c r="AE114" s="30">
        <f t="shared" si="520"/>
        <v>1.5442024343369636</v>
      </c>
      <c r="AF114" s="30">
        <f t="shared" si="520"/>
        <v>1.5442024343369636</v>
      </c>
      <c r="AG114" s="30">
        <f t="shared" si="520"/>
        <v>1.5442024343369636</v>
      </c>
      <c r="AH114" s="30">
        <f t="shared" si="520"/>
        <v>1.5442024343369636</v>
      </c>
      <c r="AI114" s="30">
        <f t="shared" si="520"/>
        <v>1.5442024343369636</v>
      </c>
      <c r="AJ114" s="30">
        <f t="shared" si="520"/>
        <v>1.5442024343369636</v>
      </c>
      <c r="AK114" s="30">
        <f t="shared" si="520"/>
        <v>1.5442024343369636</v>
      </c>
      <c r="AL114" s="30">
        <f t="shared" si="520"/>
        <v>1.5442024343369636</v>
      </c>
      <c r="AM114" s="30">
        <f t="shared" si="520"/>
        <v>1.5442024343369636</v>
      </c>
      <c r="AN114" s="30">
        <f t="shared" si="520"/>
        <v>1.5442024343369636</v>
      </c>
      <c r="AO114" s="30">
        <f t="shared" si="520"/>
        <v>1.5442024343369636</v>
      </c>
      <c r="AP114" s="30">
        <f t="shared" si="520"/>
        <v>1.5442024343369636</v>
      </c>
      <c r="AQ114" s="30">
        <f t="shared" si="520"/>
        <v>1.5442024343369636</v>
      </c>
      <c r="AR114" s="30">
        <f t="shared" si="520"/>
        <v>1.5442024343369636</v>
      </c>
      <c r="AS114" s="30">
        <f t="shared" si="520"/>
        <v>1.5442024343369636</v>
      </c>
      <c r="AT114" s="30">
        <f t="shared" si="520"/>
        <v>1.5442024343369636</v>
      </c>
      <c r="AU114" s="30">
        <f t="shared" si="520"/>
        <v>1.5442024343369636</v>
      </c>
      <c r="AV114" s="30">
        <f t="shared" si="520"/>
        <v>1.5442024343369636</v>
      </c>
      <c r="AW114" s="30">
        <f t="shared" si="520"/>
        <v>1.5442024343369636</v>
      </c>
      <c r="AX114" s="30">
        <f t="shared" si="520"/>
        <v>1.5442024343369636</v>
      </c>
      <c r="AY114" s="30">
        <f t="shared" si="520"/>
        <v>1.5442024343369636</v>
      </c>
      <c r="AZ114" s="30">
        <f t="shared" si="520"/>
        <v>1.5442024343369636</v>
      </c>
      <c r="BA114" s="30">
        <f t="shared" si="520"/>
        <v>1.5442024343369636</v>
      </c>
      <c r="BB114" s="30">
        <f t="shared" si="520"/>
        <v>1.5442024343369636</v>
      </c>
      <c r="BC114" s="30">
        <f t="shared" si="520"/>
        <v>1.5442024343369636</v>
      </c>
      <c r="BD114" s="30">
        <f t="shared" si="520"/>
        <v>1.5442024343369636</v>
      </c>
      <c r="BE114" s="30">
        <f t="shared" si="520"/>
        <v>1.5442024343369636</v>
      </c>
      <c r="BF114" s="30">
        <f t="shared" si="520"/>
        <v>1.5442024343369636</v>
      </c>
      <c r="BG114" s="30">
        <f t="shared" si="520"/>
        <v>1.5442024343369636</v>
      </c>
      <c r="BH114" s="30">
        <f t="shared" si="520"/>
        <v>1.5442024343369636</v>
      </c>
      <c r="BI114" s="30">
        <f t="shared" si="520"/>
        <v>1.5442024343369636</v>
      </c>
      <c r="BJ114" s="30">
        <f t="shared" si="520"/>
        <v>1.5442024343369636</v>
      </c>
      <c r="BK114" s="30">
        <f t="shared" si="520"/>
        <v>1.5442024343369636</v>
      </c>
    </row>
    <row r="115" spans="2:63" x14ac:dyDescent="0.2">
      <c r="B115" s="29" t="s">
        <v>15</v>
      </c>
      <c r="C115" s="32">
        <f>MOD(224.8151+21.4879801*C79+C78-C72,360)</f>
        <v>80.024682779825525</v>
      </c>
      <c r="D115" s="32">
        <f t="shared" ref="D115:AG115" si="521">MOD(224.8151+21.4879801*D79+D78-D72,360)</f>
        <v>80.46916540080565</v>
      </c>
      <c r="E115" s="32">
        <f t="shared" si="521"/>
        <v>80.913648055953672</v>
      </c>
      <c r="F115" s="32">
        <f t="shared" si="521"/>
        <v>81.358130765147507</v>
      </c>
      <c r="G115" s="32">
        <f t="shared" si="521"/>
        <v>81.802613518666476</v>
      </c>
      <c r="H115" s="32">
        <f t="shared" si="521"/>
        <v>82.247096306731692</v>
      </c>
      <c r="I115" s="32">
        <f t="shared" si="521"/>
        <v>82.691579149395693</v>
      </c>
      <c r="J115" s="32">
        <f t="shared" si="521"/>
        <v>83.136062036937801</v>
      </c>
      <c r="K115" s="32">
        <f t="shared" si="521"/>
        <v>83.580544959491817</v>
      </c>
      <c r="L115" s="32">
        <f t="shared" si="521"/>
        <v>84.025027937168488</v>
      </c>
      <c r="M115" s="32">
        <f t="shared" si="521"/>
        <v>84.469510960218031</v>
      </c>
      <c r="N115" s="32">
        <f t="shared" si="521"/>
        <v>84.913994018832454</v>
      </c>
      <c r="O115" s="32">
        <f t="shared" si="521"/>
        <v>85.358477133093402</v>
      </c>
      <c r="P115" s="32">
        <f t="shared" si="521"/>
        <v>85.802960293163778</v>
      </c>
      <c r="Q115" s="32">
        <f t="shared" si="521"/>
        <v>86.247443489410216</v>
      </c>
      <c r="R115" s="32">
        <f t="shared" si="521"/>
        <v>86.691926741768839</v>
      </c>
      <c r="S115" s="32">
        <f t="shared" si="521"/>
        <v>87.13641004046076</v>
      </c>
      <c r="T115" s="32">
        <f t="shared" si="521"/>
        <v>87.580893375765299</v>
      </c>
      <c r="U115" s="32">
        <f t="shared" si="521"/>
        <v>88.025376767793205</v>
      </c>
      <c r="V115" s="32">
        <f t="shared" si="521"/>
        <v>88.469860206649173</v>
      </c>
      <c r="W115" s="32">
        <f t="shared" si="521"/>
        <v>88.914343682641629</v>
      </c>
      <c r="X115" s="32">
        <f t="shared" si="521"/>
        <v>89.358827215823112</v>
      </c>
      <c r="Y115" s="32">
        <f t="shared" si="521"/>
        <v>89.803310796385631</v>
      </c>
      <c r="Z115" s="32">
        <f t="shared" si="521"/>
        <v>90.247794414579403</v>
      </c>
      <c r="AA115" s="32">
        <f t="shared" si="521"/>
        <v>90.692278090427862</v>
      </c>
      <c r="AB115" s="32">
        <f t="shared" si="521"/>
        <v>91.136761814239435</v>
      </c>
      <c r="AC115" s="32">
        <f t="shared" si="521"/>
        <v>91.581245576118818</v>
      </c>
      <c r="AD115" s="32">
        <f t="shared" si="521"/>
        <v>92.025729396264069</v>
      </c>
      <c r="AE115" s="32">
        <f t="shared" si="521"/>
        <v>92.470213264838094</v>
      </c>
      <c r="AF115" s="32">
        <f t="shared" si="521"/>
        <v>92.914697172003798</v>
      </c>
      <c r="AG115" s="32">
        <f t="shared" si="521"/>
        <v>93.35918113795924</v>
      </c>
      <c r="AH115" s="32">
        <f t="shared" ref="AH115:BK115" si="522">MOD(224.8151+21.4879801*AH79+AH78-AH72,360)</f>
        <v>93.803665152780013</v>
      </c>
      <c r="AI115" s="32">
        <f t="shared" si="522"/>
        <v>94.24814920683275</v>
      </c>
      <c r="AJ115" s="32">
        <f t="shared" si="522"/>
        <v>94.692633320082678</v>
      </c>
      <c r="AK115" s="32">
        <f t="shared" si="522"/>
        <v>95.137117482780013</v>
      </c>
      <c r="AL115" s="32">
        <f t="shared" si="522"/>
        <v>95.581601685174974</v>
      </c>
      <c r="AM115" s="32">
        <f t="shared" si="522"/>
        <v>96.026085947320098</v>
      </c>
      <c r="AN115" s="32">
        <f t="shared" si="522"/>
        <v>96.470570259407395</v>
      </c>
      <c r="AO115" s="32">
        <f t="shared" si="522"/>
        <v>96.915054611716187</v>
      </c>
      <c r="AP115" s="32">
        <f t="shared" si="522"/>
        <v>97.359539024240803</v>
      </c>
      <c r="AQ115" s="32">
        <f t="shared" si="522"/>
        <v>97.804023487231461</v>
      </c>
      <c r="AR115" s="32">
        <f t="shared" si="522"/>
        <v>98.248507990967482</v>
      </c>
      <c r="AS115" s="32">
        <f t="shared" si="522"/>
        <v>98.692992555443197</v>
      </c>
      <c r="AT115" s="32">
        <f t="shared" si="522"/>
        <v>99.137477170937927</v>
      </c>
      <c r="AU115" s="32">
        <f t="shared" si="522"/>
        <v>99.581961827614577</v>
      </c>
      <c r="AV115" s="32">
        <f t="shared" si="522"/>
        <v>100.02644654555479</v>
      </c>
      <c r="AW115" s="32">
        <f t="shared" si="522"/>
        <v>100.47093131506699</v>
      </c>
      <c r="AX115" s="32">
        <f t="shared" si="522"/>
        <v>100.91541612625588</v>
      </c>
      <c r="AY115" s="32">
        <f t="shared" si="522"/>
        <v>101.3599009992904</v>
      </c>
      <c r="AZ115" s="32">
        <f t="shared" si="522"/>
        <v>101.80438592430437</v>
      </c>
      <c r="BA115" s="32">
        <f t="shared" si="522"/>
        <v>102.24887089151889</v>
      </c>
      <c r="BB115" s="32">
        <f t="shared" si="522"/>
        <v>102.69335592107382</v>
      </c>
      <c r="BC115" s="32">
        <f t="shared" si="522"/>
        <v>103.13784100316116</v>
      </c>
      <c r="BD115" s="32">
        <f t="shared" si="522"/>
        <v>103.58232612800202</v>
      </c>
      <c r="BE115" s="32">
        <f t="shared" si="522"/>
        <v>104.02681131567806</v>
      </c>
      <c r="BF115" s="32">
        <f t="shared" si="522"/>
        <v>104.47129655635217</v>
      </c>
      <c r="BG115" s="32">
        <f t="shared" si="522"/>
        <v>104.91578184027458</v>
      </c>
      <c r="BH115" s="32">
        <f t="shared" si="522"/>
        <v>105.36026718758512</v>
      </c>
      <c r="BI115" s="32">
        <f t="shared" si="522"/>
        <v>105.80475258844672</v>
      </c>
      <c r="BJ115" s="32">
        <f t="shared" si="522"/>
        <v>106.24923803313868</v>
      </c>
      <c r="BK115" s="32">
        <f t="shared" si="522"/>
        <v>106.69372354156803</v>
      </c>
    </row>
    <row r="116" spans="2:63" x14ac:dyDescent="0.2">
      <c r="B116" s="29" t="s">
        <v>14</v>
      </c>
      <c r="C116" s="32">
        <f>0.841*SIN(C88*C65)</f>
        <v>-0.6413241308016846</v>
      </c>
      <c r="D116" s="32">
        <f t="shared" ref="D116:AG116" si="523">0.841*SIN(D88*D65)</f>
        <v>-0.63703762317371748</v>
      </c>
      <c r="E116" s="32">
        <f t="shared" si="523"/>
        <v>-0.63271193194026532</v>
      </c>
      <c r="F116" s="32">
        <f t="shared" si="523"/>
        <v>-0.62834732297535323</v>
      </c>
      <c r="G116" s="32">
        <f t="shared" si="523"/>
        <v>-0.62394406483525067</v>
      </c>
      <c r="H116" s="32">
        <f t="shared" si="523"/>
        <v>-0.61950242845755454</v>
      </c>
      <c r="I116" s="32">
        <f t="shared" si="523"/>
        <v>-0.61502268684147454</v>
      </c>
      <c r="J116" s="32">
        <f t="shared" si="523"/>
        <v>-0.61050511562824583</v>
      </c>
      <c r="K116" s="32">
        <f t="shared" si="523"/>
        <v>-0.60594999278939266</v>
      </c>
      <c r="L116" s="32">
        <f t="shared" si="523"/>
        <v>-0.60135759829988455</v>
      </c>
      <c r="M116" s="32">
        <f t="shared" si="523"/>
        <v>-0.59672821473249271</v>
      </c>
      <c r="N116" s="32">
        <f t="shared" si="523"/>
        <v>-0.59206212693879667</v>
      </c>
      <c r="O116" s="32">
        <f t="shared" si="523"/>
        <v>-0.58735962171395073</v>
      </c>
      <c r="P116" s="32">
        <f t="shared" si="523"/>
        <v>-0.58262098840643206</v>
      </c>
      <c r="Q116" s="32">
        <f t="shared" si="523"/>
        <v>-0.57784651859019609</v>
      </c>
      <c r="R116" s="32">
        <f t="shared" si="523"/>
        <v>-0.57303650572212628</v>
      </c>
      <c r="S116" s="32">
        <f t="shared" si="523"/>
        <v>-0.56819124576625823</v>
      </c>
      <c r="T116" s="32">
        <f t="shared" si="523"/>
        <v>-0.56331103685721362</v>
      </c>
      <c r="U116" s="32">
        <f t="shared" si="523"/>
        <v>-0.55839617895084304</v>
      </c>
      <c r="V116" s="32">
        <f t="shared" si="523"/>
        <v>-0.55344697446355939</v>
      </c>
      <c r="W116" s="32">
        <f t="shared" si="523"/>
        <v>-0.5484637279243163</v>
      </c>
      <c r="X116" s="32">
        <f t="shared" si="523"/>
        <v>-0.5434467456241403</v>
      </c>
      <c r="Y116" s="32">
        <f t="shared" si="523"/>
        <v>-0.53839633626186079</v>
      </c>
      <c r="Z116" s="32">
        <f t="shared" si="523"/>
        <v>-0.53331281059474156</v>
      </c>
      <c r="AA116" s="32">
        <f t="shared" si="523"/>
        <v>-0.52819648107688277</v>
      </c>
      <c r="AB116" s="32">
        <f t="shared" si="523"/>
        <v>-0.52304766252056722</v>
      </c>
      <c r="AC116" s="32">
        <f t="shared" si="523"/>
        <v>-0.5178666717390642</v>
      </c>
      <c r="AD116" s="32">
        <f t="shared" si="523"/>
        <v>-0.51265382717656904</v>
      </c>
      <c r="AE116" s="32">
        <f t="shared" si="523"/>
        <v>-0.50740944958355028</v>
      </c>
      <c r="AF116" s="32">
        <f t="shared" si="523"/>
        <v>-0.50213386165426543</v>
      </c>
      <c r="AG116" s="32">
        <f t="shared" si="523"/>
        <v>-0.49682738764669937</v>
      </c>
      <c r="AH116" s="32">
        <f t="shared" ref="AH116:BK116" si="524">0.841*SIN(AH88*AH65)</f>
        <v>-0.49149035407365782</v>
      </c>
      <c r="AI116" s="32">
        <f t="shared" si="524"/>
        <v>-0.48612308932903076</v>
      </c>
      <c r="AJ116" s="32">
        <f t="shared" si="524"/>
        <v>-0.48072592330785652</v>
      </c>
      <c r="AK116" s="32">
        <f t="shared" si="524"/>
        <v>-0.4752991881017738</v>
      </c>
      <c r="AL116" s="32">
        <f t="shared" si="524"/>
        <v>-0.4698432176256318</v>
      </c>
      <c r="AM116" s="32">
        <f t="shared" si="524"/>
        <v>-0.46435834722544178</v>
      </c>
      <c r="AN116" s="32">
        <f t="shared" si="524"/>
        <v>-0.45884491439062819</v>
      </c>
      <c r="AO116" s="32">
        <f t="shared" si="524"/>
        <v>-0.45330325837041946</v>
      </c>
      <c r="AP116" s="32">
        <f t="shared" si="524"/>
        <v>-0.44773371977756149</v>
      </c>
      <c r="AQ116" s="32">
        <f t="shared" si="524"/>
        <v>-0.44213664131139824</v>
      </c>
      <c r="AR116" s="32">
        <f t="shared" si="524"/>
        <v>-0.43651236736809557</v>
      </c>
      <c r="AS116" s="32">
        <f t="shared" si="524"/>
        <v>-0.43086124363822048</v>
      </c>
      <c r="AT116" s="32">
        <f t="shared" si="524"/>
        <v>-0.42518361784243308</v>
      </c>
      <c r="AU116" s="32">
        <f t="shared" si="524"/>
        <v>-0.41947983933209643</v>
      </c>
      <c r="AV116" s="32">
        <f t="shared" si="524"/>
        <v>-0.4137502586853396</v>
      </c>
      <c r="AW116" s="32">
        <f t="shared" si="524"/>
        <v>-0.40799522844945912</v>
      </c>
      <c r="AX116" s="32">
        <f t="shared" si="524"/>
        <v>-0.40221510273982797</v>
      </c>
      <c r="AY116" s="32">
        <f t="shared" si="524"/>
        <v>-0.39641023682735166</v>
      </c>
      <c r="AZ116" s="32">
        <f t="shared" si="524"/>
        <v>-0.39058098789115686</v>
      </c>
      <c r="BA116" s="32">
        <f t="shared" si="524"/>
        <v>-0.38472771461388094</v>
      </c>
      <c r="BB116" s="32">
        <f t="shared" si="524"/>
        <v>-0.3788507767625382</v>
      </c>
      <c r="BC116" s="32">
        <f t="shared" si="524"/>
        <v>-0.37295053595149297</v>
      </c>
      <c r="BD116" s="32">
        <f t="shared" si="524"/>
        <v>-0.36702735523096264</v>
      </c>
      <c r="BE116" s="32">
        <f t="shared" si="524"/>
        <v>-0.36108159866491402</v>
      </c>
      <c r="BF116" s="32">
        <f t="shared" si="524"/>
        <v>-0.35511363210355612</v>
      </c>
      <c r="BG116" s="32">
        <f t="shared" si="524"/>
        <v>-0.34912382276370274</v>
      </c>
      <c r="BH116" s="32">
        <f t="shared" si="524"/>
        <v>-0.34311253880475162</v>
      </c>
      <c r="BI116" s="32">
        <f t="shared" si="524"/>
        <v>-0.33708015010830983</v>
      </c>
      <c r="BJ116" s="32">
        <f t="shared" si="524"/>
        <v>-0.33102702785644311</v>
      </c>
      <c r="BK116" s="32">
        <f t="shared" si="524"/>
        <v>-0.32495354409979232</v>
      </c>
    </row>
    <row r="117" spans="2:63" x14ac:dyDescent="0.2">
      <c r="B117" s="29" t="s">
        <v>35</v>
      </c>
      <c r="C117" s="32">
        <f>C115+C116</f>
        <v>79.383358649023847</v>
      </c>
      <c r="D117" s="32">
        <f t="shared" ref="D117:AG117" si="525">D115+D116</f>
        <v>79.832127777631939</v>
      </c>
      <c r="E117" s="32">
        <f t="shared" si="525"/>
        <v>80.280936124013408</v>
      </c>
      <c r="F117" s="32">
        <f t="shared" si="525"/>
        <v>80.729783442172149</v>
      </c>
      <c r="G117" s="32">
        <f t="shared" si="525"/>
        <v>81.178669453831219</v>
      </c>
      <c r="H117" s="32">
        <f t="shared" si="525"/>
        <v>81.627593878274141</v>
      </c>
      <c r="I117" s="32">
        <f t="shared" si="525"/>
        <v>82.076556462554223</v>
      </c>
      <c r="J117" s="32">
        <f t="shared" si="525"/>
        <v>82.525556921309558</v>
      </c>
      <c r="K117" s="32">
        <f t="shared" si="525"/>
        <v>82.974594966702426</v>
      </c>
      <c r="L117" s="32">
        <f t="shared" si="525"/>
        <v>83.423670338868604</v>
      </c>
      <c r="M117" s="32">
        <f t="shared" si="525"/>
        <v>83.872782745485537</v>
      </c>
      <c r="N117" s="32">
        <f t="shared" si="525"/>
        <v>84.321931891893655</v>
      </c>
      <c r="O117" s="32">
        <f t="shared" si="525"/>
        <v>84.771117511379458</v>
      </c>
      <c r="P117" s="32">
        <f t="shared" si="525"/>
        <v>85.220339304757346</v>
      </c>
      <c r="Q117" s="32">
        <f t="shared" si="525"/>
        <v>85.669596970820024</v>
      </c>
      <c r="R117" s="32">
        <f t="shared" si="525"/>
        <v>86.11889023604671</v>
      </c>
      <c r="S117" s="32">
        <f t="shared" si="525"/>
        <v>86.568218794694502</v>
      </c>
      <c r="T117" s="32">
        <f t="shared" si="525"/>
        <v>87.017582338908085</v>
      </c>
      <c r="U117" s="32">
        <f t="shared" si="525"/>
        <v>87.466980588842361</v>
      </c>
      <c r="V117" s="32">
        <f t="shared" si="525"/>
        <v>87.916413232185619</v>
      </c>
      <c r="W117" s="32">
        <f t="shared" si="525"/>
        <v>88.365879954717315</v>
      </c>
      <c r="X117" s="32">
        <f t="shared" si="525"/>
        <v>88.815380470198974</v>
      </c>
      <c r="Y117" s="32">
        <f t="shared" si="525"/>
        <v>89.264914460123777</v>
      </c>
      <c r="Z117" s="32">
        <f t="shared" si="525"/>
        <v>89.714481603984666</v>
      </c>
      <c r="AA117" s="32">
        <f t="shared" si="525"/>
        <v>90.164081609350973</v>
      </c>
      <c r="AB117" s="32">
        <f t="shared" si="525"/>
        <v>90.613714151718867</v>
      </c>
      <c r="AC117" s="32">
        <f t="shared" si="525"/>
        <v>91.063378904379746</v>
      </c>
      <c r="AD117" s="32">
        <f t="shared" si="525"/>
        <v>91.513075569087505</v>
      </c>
      <c r="AE117" s="32">
        <f t="shared" si="525"/>
        <v>91.962803815254546</v>
      </c>
      <c r="AF117" s="32">
        <f t="shared" si="525"/>
        <v>92.412563310349526</v>
      </c>
      <c r="AG117" s="32">
        <f t="shared" si="525"/>
        <v>92.862353750312536</v>
      </c>
      <c r="AH117" s="32">
        <f t="shared" ref="AH117" si="526">AH115+AH116</f>
        <v>93.312174798706351</v>
      </c>
      <c r="AI117" s="32">
        <f t="shared" ref="AI117" si="527">AI115+AI116</f>
        <v>93.762026117503723</v>
      </c>
      <c r="AJ117" s="32">
        <f t="shared" ref="AJ117" si="528">AJ115+AJ116</f>
        <v>94.211907396774819</v>
      </c>
      <c r="AK117" s="32">
        <f t="shared" ref="AK117" si="529">AK115+AK116</f>
        <v>94.661818294678241</v>
      </c>
      <c r="AL117" s="32">
        <f t="shared" ref="AL117" si="530">AL115+AL116</f>
        <v>95.111758467549336</v>
      </c>
      <c r="AM117" s="32">
        <f t="shared" ref="AM117" si="531">AM115+AM116</f>
        <v>95.561727600094656</v>
      </c>
      <c r="AN117" s="32">
        <f t="shared" ref="AN117" si="532">AN115+AN116</f>
        <v>96.011725345016771</v>
      </c>
      <c r="AO117" s="32">
        <f t="shared" ref="AO117" si="533">AO115+AO116</f>
        <v>96.461751353345761</v>
      </c>
      <c r="AP117" s="32">
        <f t="shared" ref="AP117" si="534">AP115+AP116</f>
        <v>96.911805304463243</v>
      </c>
      <c r="AQ117" s="32">
        <f t="shared" ref="AQ117" si="535">AQ115+AQ116</f>
        <v>97.361886845920068</v>
      </c>
      <c r="AR117" s="32">
        <f t="shared" ref="AR117" si="536">AR115+AR116</f>
        <v>97.811995623599387</v>
      </c>
      <c r="AS117" s="32">
        <f t="shared" ref="AS117" si="537">AS115+AS116</f>
        <v>98.262131311804978</v>
      </c>
      <c r="AT117" s="32">
        <f t="shared" ref="AT117" si="538">AT115+AT116</f>
        <v>98.712293553095492</v>
      </c>
      <c r="AU117" s="32">
        <f t="shared" ref="AU117" si="539">AU115+AU116</f>
        <v>99.16248198828248</v>
      </c>
      <c r="AV117" s="32">
        <f t="shared" ref="AV117" si="540">AV115+AV116</f>
        <v>99.612696286869451</v>
      </c>
      <c r="AW117" s="32">
        <f t="shared" ref="AW117" si="541">AW115+AW116</f>
        <v>100.06293608661753</v>
      </c>
      <c r="AX117" s="32">
        <f t="shared" ref="AX117" si="542">AX115+AX116</f>
        <v>100.51320102351605</v>
      </c>
      <c r="AY117" s="32">
        <f t="shared" ref="AY117" si="543">AY115+AY116</f>
        <v>100.96349076246305</v>
      </c>
      <c r="AZ117" s="32">
        <f t="shared" ref="AZ117" si="544">AZ115+AZ116</f>
        <v>101.41380493641321</v>
      </c>
      <c r="BA117" s="32">
        <f t="shared" ref="BA117" si="545">BA115+BA116</f>
        <v>101.864143176905</v>
      </c>
      <c r="BB117" s="32">
        <f t="shared" ref="BB117" si="546">BB115+BB116</f>
        <v>102.31450514431128</v>
      </c>
      <c r="BC117" s="32">
        <f t="shared" ref="BC117" si="547">BC115+BC116</f>
        <v>102.76489046720967</v>
      </c>
      <c r="BD117" s="32">
        <f t="shared" ref="BD117" si="548">BD115+BD116</f>
        <v>103.21529877277106</v>
      </c>
      <c r="BE117" s="32">
        <f t="shared" ref="BE117" si="549">BE115+BE116</f>
        <v>103.66572971701315</v>
      </c>
      <c r="BF117" s="32">
        <f t="shared" ref="BF117" si="550">BF115+BF116</f>
        <v>104.11618292424862</v>
      </c>
      <c r="BG117" s="32">
        <f t="shared" ref="BG117" si="551">BG115+BG116</f>
        <v>104.56665801751087</v>
      </c>
      <c r="BH117" s="32">
        <f t="shared" ref="BH117" si="552">BH115+BH116</f>
        <v>105.01715464878038</v>
      </c>
      <c r="BI117" s="32">
        <f t="shared" ref="BI117" si="553">BI115+BI116</f>
        <v>105.46767243833841</v>
      </c>
      <c r="BJ117" s="32">
        <f t="shared" ref="BJ117" si="554">BJ115+BJ116</f>
        <v>105.91821100528225</v>
      </c>
      <c r="BK117" s="32">
        <f t="shared" ref="BK117" si="555">BK115+BK116</f>
        <v>106.36876999746823</v>
      </c>
    </row>
    <row r="118" spans="2:63" x14ac:dyDescent="0.2">
      <c r="B118" s="29" t="s">
        <v>6</v>
      </c>
      <c r="C118" s="32">
        <f>26.3699-0.1935*COS(C88*C65)</f>
        <v>26.244724494285396</v>
      </c>
      <c r="D118" s="32">
        <f t="shared" ref="D118:AG118" si="556">26.3699-0.1935*COS(D88*D65)</f>
        <v>26.243571089625036</v>
      </c>
      <c r="E118" s="32">
        <f t="shared" si="556"/>
        <v>26.242425455337816</v>
      </c>
      <c r="F118" s="32">
        <f t="shared" si="556"/>
        <v>26.241287661840232</v>
      </c>
      <c r="G118" s="32">
        <f t="shared" si="556"/>
        <v>26.240157779143107</v>
      </c>
      <c r="H118" s="32">
        <f t="shared" si="556"/>
        <v>26.23903587677011</v>
      </c>
      <c r="I118" s="32">
        <f t="shared" si="556"/>
        <v>26.237922023678731</v>
      </c>
      <c r="J118" s="32">
        <f t="shared" si="556"/>
        <v>26.236816288406882</v>
      </c>
      <c r="K118" s="32">
        <f t="shared" si="556"/>
        <v>26.235718738992421</v>
      </c>
      <c r="L118" s="32">
        <f t="shared" si="556"/>
        <v>26.234629442896097</v>
      </c>
      <c r="M118" s="32">
        <f t="shared" si="556"/>
        <v>26.233548467144747</v>
      </c>
      <c r="N118" s="32">
        <f t="shared" si="556"/>
        <v>26.232475878252767</v>
      </c>
      <c r="O118" s="32">
        <f t="shared" si="556"/>
        <v>26.231411742146673</v>
      </c>
      <c r="P118" s="32">
        <f t="shared" si="556"/>
        <v>26.230356124305271</v>
      </c>
      <c r="Q118" s="32">
        <f t="shared" si="556"/>
        <v>26.229309089682662</v>
      </c>
      <c r="R118" s="32">
        <f t="shared" si="556"/>
        <v>26.228270702634713</v>
      </c>
      <c r="S118" s="32">
        <f t="shared" si="556"/>
        <v>26.227241027055946</v>
      </c>
      <c r="T118" s="32">
        <f t="shared" si="556"/>
        <v>26.226220126304145</v>
      </c>
      <c r="U118" s="32">
        <f t="shared" si="556"/>
        <v>26.225208063128836</v>
      </c>
      <c r="V118" s="32">
        <f t="shared" si="556"/>
        <v>26.224204899805013</v>
      </c>
      <c r="W118" s="32">
        <f t="shared" si="556"/>
        <v>26.223210698058811</v>
      </c>
      <c r="X118" s="32">
        <f t="shared" si="556"/>
        <v>26.222225518999132</v>
      </c>
      <c r="Y118" s="32">
        <f t="shared" si="556"/>
        <v>26.221249423246455</v>
      </c>
      <c r="Z118" s="32">
        <f t="shared" si="556"/>
        <v>26.220282470861619</v>
      </c>
      <c r="AA118" s="32">
        <f t="shared" si="556"/>
        <v>26.21932472127855</v>
      </c>
      <c r="AB118" s="32">
        <f t="shared" si="556"/>
        <v>26.218376233430039</v>
      </c>
      <c r="AC118" s="32">
        <f t="shared" si="556"/>
        <v>26.217437065678315</v>
      </c>
      <c r="AD118" s="32">
        <f t="shared" si="556"/>
        <v>26.216507275749425</v>
      </c>
      <c r="AE118" s="32">
        <f t="shared" si="556"/>
        <v>26.215586920855674</v>
      </c>
      <c r="AF118" s="32">
        <f t="shared" si="556"/>
        <v>26.214676057628417</v>
      </c>
      <c r="AG118" s="32">
        <f t="shared" si="556"/>
        <v>26.213774742053886</v>
      </c>
      <c r="AH118" s="32">
        <f t="shared" ref="AH118:BK118" si="557">26.3699-0.1935*COS(AH88*AH65)</f>
        <v>26.212883029592515</v>
      </c>
      <c r="AI118" s="32">
        <f t="shared" si="557"/>
        <v>26.212000975112971</v>
      </c>
      <c r="AJ118" s="32">
        <f t="shared" si="557"/>
        <v>26.211128632831141</v>
      </c>
      <c r="AK118" s="32">
        <f t="shared" si="557"/>
        <v>26.210266056424423</v>
      </c>
      <c r="AL118" s="32">
        <f t="shared" si="557"/>
        <v>26.209413298968936</v>
      </c>
      <c r="AM118" s="32">
        <f t="shared" si="557"/>
        <v>26.208570412879642</v>
      </c>
      <c r="AN118" s="32">
        <f t="shared" si="557"/>
        <v>26.207737450021639</v>
      </c>
      <c r="AO118" s="32">
        <f t="shared" si="557"/>
        <v>26.206914461648847</v>
      </c>
      <c r="AP118" s="32">
        <f t="shared" si="557"/>
        <v>26.206101498346491</v>
      </c>
      <c r="AQ118" s="32">
        <f t="shared" si="557"/>
        <v>26.205298610138513</v>
      </c>
      <c r="AR118" s="32">
        <f t="shared" si="557"/>
        <v>26.20450584642829</v>
      </c>
      <c r="AS118" s="32">
        <f t="shared" si="557"/>
        <v>26.203723255943284</v>
      </c>
      <c r="AT118" s="32">
        <f t="shared" si="557"/>
        <v>26.202950886838718</v>
      </c>
      <c r="AU118" s="32">
        <f t="shared" si="557"/>
        <v>26.202188786639947</v>
      </c>
      <c r="AV118" s="32">
        <f t="shared" si="557"/>
        <v>26.201437002189831</v>
      </c>
      <c r="AW118" s="32">
        <f t="shared" si="557"/>
        <v>26.200695579747919</v>
      </c>
      <c r="AX118" s="32">
        <f t="shared" si="557"/>
        <v>26.199964564935531</v>
      </c>
      <c r="AY118" s="32">
        <f t="shared" si="557"/>
        <v>26.199244002684893</v>
      </c>
      <c r="AZ118" s="32">
        <f t="shared" si="557"/>
        <v>26.198533937334336</v>
      </c>
      <c r="BA118" s="32">
        <f t="shared" si="557"/>
        <v>26.19783441257578</v>
      </c>
      <c r="BB118" s="32">
        <f t="shared" si="557"/>
        <v>26.19714547140595</v>
      </c>
      <c r="BC118" s="32">
        <f t="shared" si="557"/>
        <v>26.196467156217548</v>
      </c>
      <c r="BD118" s="32">
        <f t="shared" si="557"/>
        <v>26.195799508748774</v>
      </c>
      <c r="BE118" s="32">
        <f t="shared" si="557"/>
        <v>26.195142570037049</v>
      </c>
      <c r="BF118" s="32">
        <f t="shared" si="557"/>
        <v>26.194496380506056</v>
      </c>
      <c r="BG118" s="32">
        <f t="shared" si="557"/>
        <v>26.193860979917186</v>
      </c>
      <c r="BH118" s="32">
        <f t="shared" si="557"/>
        <v>26.193236407325831</v>
      </c>
      <c r="BI118" s="32">
        <f t="shared" si="557"/>
        <v>26.192622701164069</v>
      </c>
      <c r="BJ118" s="32">
        <f t="shared" si="557"/>
        <v>26.192019899194676</v>
      </c>
      <c r="BK118" s="32">
        <f t="shared" si="557"/>
        <v>26.191428038469347</v>
      </c>
    </row>
    <row r="119" spans="2:63" x14ac:dyDescent="0.2">
      <c r="B119" s="29" t="s">
        <v>36</v>
      </c>
      <c r="C119" s="55">
        <f>C118*SIN(C117*$C$65)</f>
        <v>25.795464142866798</v>
      </c>
      <c r="D119" s="55">
        <f t="shared" ref="D119:AG119" si="558">D118*SIN(D117*$C$65)</f>
        <v>25.831409269363103</v>
      </c>
      <c r="E119" s="55">
        <f t="shared" si="558"/>
        <v>25.865777199306844</v>
      </c>
      <c r="F119" s="55">
        <f t="shared" si="558"/>
        <v>25.898565629115041</v>
      </c>
      <c r="G119" s="55">
        <f t="shared" si="558"/>
        <v>25.929772350247248</v>
      </c>
      <c r="H119" s="55">
        <f t="shared" si="558"/>
        <v>25.959395251837829</v>
      </c>
      <c r="I119" s="55">
        <f t="shared" si="558"/>
        <v>25.987432322712607</v>
      </c>
      <c r="J119" s="55">
        <f t="shared" si="558"/>
        <v>26.013881647592893</v>
      </c>
      <c r="K119" s="55">
        <f t="shared" si="558"/>
        <v>26.038741409401165</v>
      </c>
      <c r="L119" s="55">
        <f t="shared" si="558"/>
        <v>26.062009890951245</v>
      </c>
      <c r="M119" s="55">
        <f t="shared" si="558"/>
        <v>26.083685471757391</v>
      </c>
      <c r="N119" s="55">
        <f t="shared" si="558"/>
        <v>26.103766630013038</v>
      </c>
      <c r="O119" s="55">
        <f t="shared" si="558"/>
        <v>26.122251943927949</v>
      </c>
      <c r="P119" s="55">
        <f t="shared" si="558"/>
        <v>26.13914008916375</v>
      </c>
      <c r="Q119" s="55">
        <f t="shared" si="558"/>
        <v>26.154429840484795</v>
      </c>
      <c r="R119" s="55">
        <f t="shared" si="558"/>
        <v>26.168120072729558</v>
      </c>
      <c r="S119" s="55">
        <f t="shared" si="558"/>
        <v>26.180209758891067</v>
      </c>
      <c r="T119" s="55">
        <f t="shared" si="558"/>
        <v>26.190697971411311</v>
      </c>
      <c r="U119" s="55">
        <f t="shared" si="558"/>
        <v>26.199583882825916</v>
      </c>
      <c r="V119" s="55">
        <f t="shared" si="558"/>
        <v>26.206866764451298</v>
      </c>
      <c r="W119" s="55">
        <f t="shared" si="558"/>
        <v>26.212545987347703</v>
      </c>
      <c r="X119" s="55">
        <f t="shared" si="558"/>
        <v>26.216621022617652</v>
      </c>
      <c r="Y119" s="55">
        <f t="shared" si="558"/>
        <v>26.219091440721826</v>
      </c>
      <c r="Z119" s="55">
        <f t="shared" si="558"/>
        <v>26.219956912092986</v>
      </c>
      <c r="AA119" s="55">
        <f t="shared" si="558"/>
        <v>26.219217207095557</v>
      </c>
      <c r="AB119" s="55">
        <f t="shared" si="558"/>
        <v>26.216872195966062</v>
      </c>
      <c r="AC119" s="55">
        <f t="shared" si="558"/>
        <v>26.212921849083344</v>
      </c>
      <c r="AD119" s="55">
        <f t="shared" si="558"/>
        <v>26.207366236583013</v>
      </c>
      <c r="AE119" s="55">
        <f t="shared" si="558"/>
        <v>26.200205528926439</v>
      </c>
      <c r="AF119" s="55">
        <f t="shared" si="558"/>
        <v>26.191439996826574</v>
      </c>
      <c r="AG119" s="55">
        <f t="shared" si="558"/>
        <v>26.18107001051537</v>
      </c>
      <c r="AH119" s="55">
        <f t="shared" ref="AH119" si="559">AH118*SIN(AH117*$C$65)</f>
        <v>26.169096040945899</v>
      </c>
      <c r="AI119" s="55">
        <f t="shared" ref="AI119" si="560">AI118*SIN(AI117*$C$65)</f>
        <v>26.155518659361459</v>
      </c>
      <c r="AJ119" s="55">
        <f t="shared" ref="AJ119" si="561">AJ118*SIN(AJ117*$C$65)</f>
        <v>26.140338536237696</v>
      </c>
      <c r="AK119" s="55">
        <f t="shared" ref="AK119" si="562">AK118*SIN(AK117*$C$65)</f>
        <v>26.123556443090219</v>
      </c>
      <c r="AL119" s="55">
        <f t="shared" ref="AL119" si="563">AL118*SIN(AL117*$C$65)</f>
        <v>26.105173251716067</v>
      </c>
      <c r="AM119" s="55">
        <f t="shared" ref="AM119" si="564">AM118*SIN(AM117*$C$65)</f>
        <v>26.085189932780469</v>
      </c>
      <c r="AN119" s="55">
        <f t="shared" ref="AN119" si="565">AN118*SIN(AN117*$C$65)</f>
        <v>26.063607558259083</v>
      </c>
      <c r="AO119" s="55">
        <f t="shared" ref="AO119" si="566">AO118*SIN(AO117*$C$65)</f>
        <v>26.040427300326947</v>
      </c>
      <c r="AP119" s="55">
        <f t="shared" ref="AP119" si="567">AP118*SIN(AP117*$C$65)</f>
        <v>26.015650429611423</v>
      </c>
      <c r="AQ119" s="55">
        <f t="shared" ref="AQ119" si="568">AQ118*SIN(AQ117*$C$65)</f>
        <v>25.989278318247074</v>
      </c>
      <c r="AR119" s="55">
        <f t="shared" ref="AR119" si="569">AR118*SIN(AR117*$C$65)</f>
        <v>25.961312438428909</v>
      </c>
      <c r="AS119" s="55">
        <f t="shared" ref="AS119" si="570">AS118*SIN(AS117*$C$65)</f>
        <v>25.931754360322966</v>
      </c>
      <c r="AT119" s="55">
        <f t="shared" ref="AT119" si="571">AT118*SIN(AT117*$C$65)</f>
        <v>25.900605755738862</v>
      </c>
      <c r="AU119" s="55">
        <f t="shared" ref="AU119" si="572">AU118*SIN(AU117*$C$65)</f>
        <v>25.867868396352534</v>
      </c>
      <c r="AV119" s="55">
        <f t="shared" ref="AV119" si="573">AV118*SIN(AV117*$C$65)</f>
        <v>25.833544151254436</v>
      </c>
      <c r="AW119" s="55">
        <f t="shared" ref="AW119" si="574">AW118*SIN(AW117*$C$65)</f>
        <v>25.797634991255737</v>
      </c>
      <c r="AX119" s="55">
        <f t="shared" ref="AX119" si="575">AX118*SIN(AX117*$C$65)</f>
        <v>25.760142986776099</v>
      </c>
      <c r="AY119" s="55">
        <f t="shared" ref="AY119" si="576">AY118*SIN(AY117*$C$65)</f>
        <v>25.721070305030889</v>
      </c>
      <c r="AZ119" s="55">
        <f t="shared" ref="AZ119" si="577">AZ118*SIN(AZ117*$C$65)</f>
        <v>25.680419214989314</v>
      </c>
      <c r="BA119" s="55">
        <f t="shared" ref="BA119" si="578">BA118*SIN(BA117*$C$65)</f>
        <v>25.63819208487735</v>
      </c>
      <c r="BB119" s="55">
        <f t="shared" ref="BB119" si="579">BB118*SIN(BB117*$C$65)</f>
        <v>25.594391379059392</v>
      </c>
      <c r="BC119" s="55">
        <f t="shared" ref="BC119" si="580">BC118*SIN(BC117*$C$65)</f>
        <v>25.549019663594901</v>
      </c>
      <c r="BD119" s="55">
        <f t="shared" ref="BD119" si="581">BD118*SIN(BD117*$C$65)</f>
        <v>25.502079603412174</v>
      </c>
      <c r="BE119" s="55">
        <f t="shared" ref="BE119" si="582">BE118*SIN(BE117*$C$65)</f>
        <v>25.45357395885496</v>
      </c>
      <c r="BF119" s="55">
        <f t="shared" ref="BF119" si="583">BF118*SIN(BF117*$C$65)</f>
        <v>25.403505591844365</v>
      </c>
      <c r="BG119" s="55">
        <f t="shared" ref="BG119" si="584">BG118*SIN(BG117*$C$65)</f>
        <v>25.351877462708597</v>
      </c>
      <c r="BH119" s="55">
        <f t="shared" ref="BH119" si="585">BH118*SIN(BH117*$C$65)</f>
        <v>25.298692626397894</v>
      </c>
      <c r="BI119" s="55">
        <f t="shared" ref="BI119" si="586">BI118*SIN(BI117*$C$65)</f>
        <v>25.243954239265967</v>
      </c>
      <c r="BJ119" s="55">
        <f t="shared" ref="BJ119" si="587">BJ118*SIN(BJ117*$C$65)</f>
        <v>25.18766555555213</v>
      </c>
      <c r="BK119" s="55">
        <f t="shared" ref="BK119" si="588">BK118*SIN(BK117*$C$65)</f>
        <v>25.12982992330021</v>
      </c>
    </row>
    <row r="120" spans="2:63" x14ac:dyDescent="0.2">
      <c r="B120" s="29" t="s">
        <v>37</v>
      </c>
      <c r="C120" s="68">
        <v>-30</v>
      </c>
      <c r="D120" s="68">
        <f>C120+1</f>
        <v>-29</v>
      </c>
      <c r="E120" s="68">
        <f>D120+1</f>
        <v>-28</v>
      </c>
      <c r="F120" s="68">
        <f>E120+1</f>
        <v>-27</v>
      </c>
      <c r="G120" s="68">
        <f t="shared" ref="G120:AG120" si="589">F120+1</f>
        <v>-26</v>
      </c>
      <c r="H120" s="68">
        <f t="shared" si="589"/>
        <v>-25</v>
      </c>
      <c r="I120" s="68">
        <f t="shared" si="589"/>
        <v>-24</v>
      </c>
      <c r="J120" s="68">
        <f t="shared" si="589"/>
        <v>-23</v>
      </c>
      <c r="K120" s="68">
        <f t="shared" si="589"/>
        <v>-22</v>
      </c>
      <c r="L120" s="68">
        <f t="shared" si="589"/>
        <v>-21</v>
      </c>
      <c r="M120" s="68">
        <f t="shared" si="589"/>
        <v>-20</v>
      </c>
      <c r="N120" s="68">
        <f t="shared" si="589"/>
        <v>-19</v>
      </c>
      <c r="O120" s="68">
        <f t="shared" si="589"/>
        <v>-18</v>
      </c>
      <c r="P120" s="68">
        <f t="shared" si="589"/>
        <v>-17</v>
      </c>
      <c r="Q120" s="68">
        <f t="shared" si="589"/>
        <v>-16</v>
      </c>
      <c r="R120" s="68">
        <f t="shared" si="589"/>
        <v>-15</v>
      </c>
      <c r="S120" s="68">
        <f t="shared" si="589"/>
        <v>-14</v>
      </c>
      <c r="T120" s="68">
        <f t="shared" si="589"/>
        <v>-13</v>
      </c>
      <c r="U120" s="68">
        <f t="shared" si="589"/>
        <v>-12</v>
      </c>
      <c r="V120" s="68">
        <f t="shared" si="589"/>
        <v>-11</v>
      </c>
      <c r="W120" s="68">
        <f t="shared" si="589"/>
        <v>-10</v>
      </c>
      <c r="X120" s="68">
        <f t="shared" si="589"/>
        <v>-9</v>
      </c>
      <c r="Y120" s="68">
        <f t="shared" si="589"/>
        <v>-8</v>
      </c>
      <c r="Z120" s="68">
        <f t="shared" si="589"/>
        <v>-7</v>
      </c>
      <c r="AA120" s="68">
        <f t="shared" si="589"/>
        <v>-6</v>
      </c>
      <c r="AB120" s="68">
        <f t="shared" si="589"/>
        <v>-5</v>
      </c>
      <c r="AC120" s="68">
        <f t="shared" si="589"/>
        <v>-4</v>
      </c>
      <c r="AD120" s="68">
        <f t="shared" si="589"/>
        <v>-3</v>
      </c>
      <c r="AE120" s="68">
        <f t="shared" si="589"/>
        <v>-2</v>
      </c>
      <c r="AF120" s="68">
        <f t="shared" si="589"/>
        <v>-1</v>
      </c>
      <c r="AG120" s="68">
        <f t="shared" si="589"/>
        <v>0</v>
      </c>
      <c r="AH120" s="68">
        <f t="shared" ref="AH120:BK120" si="590">AG120+1</f>
        <v>1</v>
      </c>
      <c r="AI120" s="68">
        <f t="shared" si="590"/>
        <v>2</v>
      </c>
      <c r="AJ120" s="68">
        <f t="shared" si="590"/>
        <v>3</v>
      </c>
      <c r="AK120" s="68">
        <f t="shared" si="590"/>
        <v>4</v>
      </c>
      <c r="AL120" s="68">
        <f t="shared" si="590"/>
        <v>5</v>
      </c>
      <c r="AM120" s="68">
        <f t="shared" si="590"/>
        <v>6</v>
      </c>
      <c r="AN120" s="68">
        <f t="shared" si="590"/>
        <v>7</v>
      </c>
      <c r="AO120" s="68">
        <f t="shared" si="590"/>
        <v>8</v>
      </c>
      <c r="AP120" s="68">
        <f t="shared" si="590"/>
        <v>9</v>
      </c>
      <c r="AQ120" s="68">
        <f t="shared" si="590"/>
        <v>10</v>
      </c>
      <c r="AR120" s="68">
        <f t="shared" si="590"/>
        <v>11</v>
      </c>
      <c r="AS120" s="68">
        <f t="shared" si="590"/>
        <v>12</v>
      </c>
      <c r="AT120" s="68">
        <f t="shared" si="590"/>
        <v>13</v>
      </c>
      <c r="AU120" s="68">
        <f t="shared" si="590"/>
        <v>14</v>
      </c>
      <c r="AV120" s="68">
        <f t="shared" si="590"/>
        <v>15</v>
      </c>
      <c r="AW120" s="68">
        <f t="shared" si="590"/>
        <v>16</v>
      </c>
      <c r="AX120" s="68">
        <f t="shared" si="590"/>
        <v>17</v>
      </c>
      <c r="AY120" s="68">
        <f t="shared" si="590"/>
        <v>18</v>
      </c>
      <c r="AZ120" s="68">
        <f t="shared" si="590"/>
        <v>19</v>
      </c>
      <c r="BA120" s="68">
        <f t="shared" si="590"/>
        <v>20</v>
      </c>
      <c r="BB120" s="68">
        <f t="shared" si="590"/>
        <v>21</v>
      </c>
      <c r="BC120" s="68">
        <f t="shared" si="590"/>
        <v>22</v>
      </c>
      <c r="BD120" s="68">
        <f t="shared" si="590"/>
        <v>23</v>
      </c>
      <c r="BE120" s="68">
        <f t="shared" si="590"/>
        <v>24</v>
      </c>
      <c r="BF120" s="68">
        <f t="shared" si="590"/>
        <v>25</v>
      </c>
      <c r="BG120" s="68">
        <f t="shared" si="590"/>
        <v>26</v>
      </c>
      <c r="BH120" s="68">
        <f t="shared" si="590"/>
        <v>27</v>
      </c>
      <c r="BI120" s="68">
        <f t="shared" si="590"/>
        <v>28</v>
      </c>
      <c r="BJ120" s="68">
        <f t="shared" si="590"/>
        <v>29</v>
      </c>
      <c r="BK120" s="68">
        <f t="shared" si="590"/>
        <v>30</v>
      </c>
    </row>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spans="3:3" ht="15" customHeight="1" x14ac:dyDescent="0.2"/>
    <row r="274" spans="3:3" ht="15" customHeight="1" x14ac:dyDescent="0.2"/>
    <row r="275" spans="3:3" ht="15" customHeight="1" x14ac:dyDescent="0.2"/>
    <row r="276" spans="3:3" ht="15" customHeight="1" x14ac:dyDescent="0.2">
      <c r="C276" s="3"/>
    </row>
    <row r="314" spans="3:7" x14ac:dyDescent="0.2">
      <c r="C314" s="1"/>
    </row>
    <row r="316" spans="3:7" ht="16" x14ac:dyDescent="0.2">
      <c r="F316" s="4"/>
    </row>
    <row r="317" spans="3:7" ht="16" x14ac:dyDescent="0.2">
      <c r="D317" s="4"/>
    </row>
    <row r="318" spans="3:7" ht="16" x14ac:dyDescent="0.2">
      <c r="C318" s="4"/>
      <c r="G318" s="4"/>
    </row>
    <row r="324" spans="3:3" x14ac:dyDescent="0.2">
      <c r="C324" s="2"/>
    </row>
    <row r="350" spans="4:6" x14ac:dyDescent="0.2">
      <c r="D350" s="1"/>
      <c r="F350" s="1"/>
    </row>
    <row r="354" spans="3:7" x14ac:dyDescent="0.2">
      <c r="C354" s="1"/>
    </row>
    <row r="355" spans="3:7" x14ac:dyDescent="0.2">
      <c r="G355" s="1"/>
    </row>
  </sheetData>
  <sheetProtection sheet="1" objects="1" scenarios="1"/>
  <mergeCells count="2">
    <mergeCell ref="F12:N12"/>
    <mergeCell ref="E5:E6"/>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FCF9F-CAC6-5144-9ABC-AEC5E79CBE41}">
  <dimension ref="C62:Q64"/>
  <sheetViews>
    <sheetView showGridLines="0" topLeftCell="A34" workbookViewId="0">
      <selection activeCell="B12" sqref="B12"/>
    </sheetView>
  </sheetViews>
  <sheetFormatPr baseColWidth="10" defaultRowHeight="15" x14ac:dyDescent="0.2"/>
  <sheetData>
    <row r="62" spans="3:17" x14ac:dyDescent="0.2">
      <c r="C62" s="10">
        <v>1.7689999999999999</v>
      </c>
      <c r="D62" s="50" t="s">
        <v>39</v>
      </c>
      <c r="E62" s="11"/>
      <c r="G62" s="10">
        <v>3.5510000000000002</v>
      </c>
      <c r="H62" s="50" t="s">
        <v>39</v>
      </c>
      <c r="I62" s="11"/>
      <c r="K62" s="10">
        <v>7.1550000000000002</v>
      </c>
      <c r="L62" s="50" t="s">
        <v>39</v>
      </c>
      <c r="M62" s="11"/>
      <c r="O62" s="10">
        <v>16.689</v>
      </c>
      <c r="P62" s="50" t="s">
        <v>39</v>
      </c>
      <c r="Q62" s="11"/>
    </row>
    <row r="63" spans="3:17" x14ac:dyDescent="0.2">
      <c r="C63" s="13">
        <v>3630</v>
      </c>
      <c r="D63" t="s">
        <v>40</v>
      </c>
      <c r="E63" s="6"/>
      <c r="G63" s="13">
        <v>3130</v>
      </c>
      <c r="H63" t="s">
        <v>40</v>
      </c>
      <c r="I63" s="6"/>
      <c r="K63" s="13">
        <v>5268</v>
      </c>
      <c r="L63" t="s">
        <v>40</v>
      </c>
      <c r="M63" s="6"/>
      <c r="O63" s="13">
        <v>4806</v>
      </c>
      <c r="P63" t="s">
        <v>40</v>
      </c>
      <c r="Q63" s="6"/>
    </row>
    <row r="64" spans="3:17" x14ac:dyDescent="0.2">
      <c r="C64" s="14">
        <v>422000</v>
      </c>
      <c r="D64" s="51" t="s">
        <v>41</v>
      </c>
      <c r="E64" s="12"/>
      <c r="G64" s="14">
        <v>671000</v>
      </c>
      <c r="H64" s="51" t="s">
        <v>41</v>
      </c>
      <c r="I64" s="12"/>
      <c r="K64" s="14">
        <v>1070000</v>
      </c>
      <c r="L64" s="51" t="s">
        <v>41</v>
      </c>
      <c r="M64" s="12"/>
      <c r="O64" s="14">
        <v>181300</v>
      </c>
      <c r="P64" s="51" t="s">
        <v>41</v>
      </c>
      <c r="Q64" s="12"/>
    </row>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Jupiter Moons (date, time)</vt:lpstr>
      <vt:lpstr>Jupiter Moons (orbits - 1)</vt:lpstr>
      <vt:lpstr>Jupiter Moons (orbits - 2)</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Jupiter Moons</dc:title>
  <dc:subject/>
  <dc:creator>Anton Viola</dc:creator>
  <cp:keywords/>
  <dc:description/>
  <cp:lastModifiedBy>Anton Viola</cp:lastModifiedBy>
  <dcterms:created xsi:type="dcterms:W3CDTF">2009-01-01T15:24:05Z</dcterms:created>
  <dcterms:modified xsi:type="dcterms:W3CDTF">2024-05-31T18:44:07Z</dcterms:modified>
  <cp:category/>
</cp:coreProperties>
</file>