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anssassenburg/Library/CloudStorage/Dropbox/X_Private/20_Astronomy/Morsels/"/>
    </mc:Choice>
  </mc:AlternateContent>
  <xr:revisionPtr revIDLastSave="0" documentId="13_ncr:1_{F8139339-A782-2E41-8ADC-8D5FA3A52315}" xr6:coauthVersionLast="47" xr6:coauthVersionMax="47" xr10:uidLastSave="{00000000-0000-0000-0000-000000000000}"/>
  <bookViews>
    <workbookView xWindow="10820" yWindow="6080" windowWidth="35340" windowHeight="17780" xr2:uid="{00000000-000D-0000-FFFF-FFFF00000000}"/>
  </bookViews>
  <sheets>
    <sheet name="Introduction" sheetId="3" r:id="rId1"/>
    <sheet name="Daylength (1)" sheetId="2" r:id="rId2"/>
    <sheet name="Daylength (2)" sheetId="4" r:id="rId3"/>
    <sheet name="Background" sheetId="5" r:id="rId4"/>
  </sheets>
  <definedNames>
    <definedName name="A_B1">#REF!</definedName>
    <definedName name="A_B2">#REF!</definedName>
    <definedName name="A_B3">#REF!</definedName>
    <definedName name="A_C1">#REF!</definedName>
    <definedName name="A_C2">#REF!</definedName>
    <definedName name="A_CF">#REF!</definedName>
    <definedName name="A_D1">#REF!</definedName>
    <definedName name="A_D2">#REF!</definedName>
    <definedName name="A_E1">#REF!</definedName>
    <definedName name="A_E2">#REF!</definedName>
    <definedName name="A_E3">#REF!</definedName>
    <definedName name="A_E4">#REF!</definedName>
    <definedName name="A_E5">#REF!</definedName>
    <definedName name="A_E6">#REF!</definedName>
    <definedName name="A_F1">#REF!</definedName>
    <definedName name="A_F2">#REF!</definedName>
    <definedName name="A_G1">#REF!</definedName>
    <definedName name="A_G2">#REF!</definedName>
    <definedName name="A_H1">#REF!</definedName>
    <definedName name="A_H2">#REF!</definedName>
    <definedName name="A_I1">#REF!</definedName>
    <definedName name="A_jup1">#REF!</definedName>
    <definedName name="A_jup2">#REF!</definedName>
    <definedName name="A_jup3">#REF!</definedName>
    <definedName name="A_jup4">#REF!</definedName>
    <definedName name="A_K1">#REF!</definedName>
    <definedName name="A_K2">#REF!</definedName>
    <definedName name="A_L1">#REF!</definedName>
    <definedName name="A_L2">#REF!</definedName>
    <definedName name="A_lun1">#REF!</definedName>
    <definedName name="A_lun2">#REF!</definedName>
    <definedName name="A_lun3">#REF!</definedName>
    <definedName name="A_lun4">#REF!</definedName>
    <definedName name="A_M1">#REF!</definedName>
    <definedName name="A_M2">#REF!</definedName>
    <definedName name="A_M3">#REF!</definedName>
    <definedName name="A_mars1">#REF!</definedName>
    <definedName name="A_mars2">#REF!</definedName>
    <definedName name="A_mars3">#REF!</definedName>
    <definedName name="A_mars4">#REF!</definedName>
    <definedName name="A_mer1">#REF!</definedName>
    <definedName name="A_mer2">#REF!</definedName>
    <definedName name="A_N1">#REF!</definedName>
    <definedName name="A_N2">#REF!</definedName>
    <definedName name="A_N3">#REF!</definedName>
    <definedName name="A_O1">#REF!</definedName>
    <definedName name="A_P1">#REF!</definedName>
    <definedName name="A_P2">#REF!</definedName>
    <definedName name="A_Q1">#REF!</definedName>
    <definedName name="A_sat1">#REF!</definedName>
    <definedName name="A_sat2">#REF!</definedName>
    <definedName name="A_sat3">#REF!</definedName>
    <definedName name="A_sat4">#REF!</definedName>
    <definedName name="A_sun1">#REF!</definedName>
    <definedName name="A_sun2">#REF!</definedName>
    <definedName name="A_sun3">#REF!</definedName>
    <definedName name="A_ven1">#REF!</definedName>
    <definedName name="A_X">#REF!</definedName>
    <definedName name="AU">#REF!</definedName>
    <definedName name="DR">#REF!</definedName>
    <definedName name="ER">#REF!</definedName>
    <definedName name="MoonPhaseTable">#REF!</definedName>
    <definedName name="RD">#REF!</definedName>
    <definedName name="RSA">#REF!</definedName>
    <definedName name="S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E20" i="4"/>
  <c r="C8" i="4" l="1"/>
  <c r="C7" i="4"/>
  <c r="C4" i="4"/>
  <c r="C5" i="4" s="1"/>
  <c r="C6" i="4" l="1"/>
  <c r="C10" i="4"/>
  <c r="E21" i="4" s="1"/>
  <c r="E22" i="4" s="1"/>
  <c r="E23" i="4" l="1"/>
  <c r="E6" i="2"/>
  <c r="E7" i="2"/>
  <c r="C8" i="2"/>
  <c r="D381" i="2"/>
  <c r="D16" i="2"/>
  <c r="D18" i="2"/>
  <c r="D22" i="2"/>
  <c r="D30" i="2"/>
  <c r="D23" i="2"/>
  <c r="D17" i="2"/>
  <c r="D20" i="2"/>
  <c r="D26" i="2"/>
  <c r="D38" i="2"/>
  <c r="D34" i="2"/>
  <c r="D42" i="2"/>
  <c r="D379" i="2"/>
  <c r="D19" i="2"/>
  <c r="D21" i="2"/>
  <c r="D24" i="2"/>
  <c r="D28" i="2"/>
  <c r="D32" i="2"/>
  <c r="D36" i="2"/>
  <c r="D40" i="2"/>
  <c r="D44" i="2"/>
  <c r="D25" i="2"/>
  <c r="D27" i="2"/>
  <c r="D29" i="2"/>
  <c r="D31" i="2"/>
  <c r="D33" i="2"/>
  <c r="D35" i="2"/>
  <c r="D37" i="2"/>
  <c r="D39" i="2"/>
  <c r="D41" i="2"/>
  <c r="D43" i="2"/>
  <c r="D45" i="2"/>
  <c r="D46" i="2"/>
  <c r="D47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118" i="2"/>
  <c r="D120" i="2"/>
  <c r="D122" i="2"/>
  <c r="D124" i="2"/>
  <c r="D126" i="2"/>
  <c r="D128" i="2"/>
  <c r="D130" i="2"/>
  <c r="D132" i="2"/>
  <c r="D134" i="2"/>
  <c r="D136" i="2"/>
  <c r="D138" i="2"/>
  <c r="D140" i="2"/>
  <c r="D142" i="2"/>
  <c r="D144" i="2"/>
  <c r="D146" i="2"/>
  <c r="D148" i="2"/>
  <c r="D150" i="2"/>
  <c r="D152" i="2"/>
  <c r="D154" i="2"/>
  <c r="D156" i="2"/>
  <c r="D158" i="2"/>
  <c r="D160" i="2"/>
  <c r="D162" i="2"/>
  <c r="D164" i="2"/>
  <c r="D166" i="2"/>
  <c r="D168" i="2"/>
  <c r="D170" i="2"/>
  <c r="D172" i="2"/>
  <c r="D174" i="2"/>
  <c r="D176" i="2"/>
  <c r="D178" i="2"/>
  <c r="D180" i="2"/>
  <c r="D182" i="2"/>
  <c r="D184" i="2"/>
  <c r="D186" i="2"/>
  <c r="D188" i="2"/>
  <c r="D190" i="2"/>
  <c r="D192" i="2"/>
  <c r="D194" i="2"/>
  <c r="D196" i="2"/>
  <c r="D198" i="2"/>
  <c r="D200" i="2"/>
  <c r="D202" i="2"/>
  <c r="D204" i="2"/>
  <c r="D206" i="2"/>
  <c r="D208" i="2"/>
  <c r="D210" i="2"/>
  <c r="D212" i="2"/>
  <c r="D214" i="2"/>
  <c r="D216" i="2"/>
  <c r="D218" i="2"/>
  <c r="D220" i="2"/>
  <c r="D222" i="2"/>
  <c r="D224" i="2"/>
  <c r="D226" i="2"/>
  <c r="D228" i="2"/>
  <c r="D230" i="2"/>
  <c r="D232" i="2"/>
  <c r="D234" i="2"/>
  <c r="D236" i="2"/>
  <c r="D238" i="2"/>
  <c r="D240" i="2"/>
  <c r="D242" i="2"/>
  <c r="D244" i="2"/>
  <c r="D246" i="2"/>
  <c r="D248" i="2"/>
  <c r="D250" i="2"/>
  <c r="D252" i="2"/>
  <c r="D254" i="2"/>
  <c r="D256" i="2"/>
  <c r="D258" i="2"/>
  <c r="D260" i="2"/>
  <c r="D262" i="2"/>
  <c r="D264" i="2"/>
  <c r="D266" i="2"/>
  <c r="D268" i="2"/>
  <c r="D270" i="2"/>
  <c r="D272" i="2"/>
  <c r="D274" i="2"/>
  <c r="D276" i="2"/>
  <c r="D278" i="2"/>
  <c r="D280" i="2"/>
  <c r="D282" i="2"/>
  <c r="D284" i="2"/>
  <c r="D286" i="2"/>
  <c r="D288" i="2"/>
  <c r="D290" i="2"/>
  <c r="D292" i="2"/>
  <c r="D294" i="2"/>
  <c r="D296" i="2"/>
  <c r="D298" i="2"/>
  <c r="D300" i="2"/>
  <c r="D302" i="2"/>
  <c r="D304" i="2"/>
  <c r="D306" i="2"/>
  <c r="D308" i="2"/>
  <c r="D310" i="2"/>
  <c r="D312" i="2"/>
  <c r="D314" i="2"/>
  <c r="D316" i="2"/>
  <c r="D318" i="2"/>
  <c r="D320" i="2"/>
  <c r="D322" i="2"/>
  <c r="D324" i="2"/>
  <c r="D326" i="2"/>
  <c r="D328" i="2"/>
  <c r="D330" i="2"/>
  <c r="D332" i="2"/>
  <c r="D334" i="2"/>
  <c r="D336" i="2"/>
  <c r="D338" i="2"/>
  <c r="D340" i="2"/>
  <c r="D342" i="2"/>
  <c r="D344" i="2"/>
  <c r="D346" i="2"/>
  <c r="D348" i="2"/>
  <c r="D350" i="2"/>
  <c r="D352" i="2"/>
  <c r="D354" i="2"/>
  <c r="D356" i="2"/>
  <c r="D358" i="2"/>
  <c r="D360" i="2"/>
  <c r="D362" i="2"/>
  <c r="D364" i="2"/>
  <c r="D366" i="2"/>
  <c r="D368" i="2"/>
  <c r="D370" i="2"/>
  <c r="D372" i="2"/>
  <c r="D374" i="2"/>
  <c r="D376" i="2"/>
  <c r="D378" i="2"/>
  <c r="D380" i="2"/>
  <c r="D49" i="2"/>
  <c r="D51" i="2"/>
  <c r="D53" i="2"/>
  <c r="D55" i="2"/>
  <c r="D57" i="2"/>
  <c r="D59" i="2"/>
  <c r="D61" i="2"/>
  <c r="D63" i="2"/>
  <c r="D65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1" i="2"/>
  <c r="D163" i="2"/>
  <c r="D165" i="2"/>
  <c r="D167" i="2"/>
  <c r="D169" i="2"/>
  <c r="D171" i="2"/>
  <c r="D173" i="2"/>
  <c r="D175" i="2"/>
  <c r="D177" i="2"/>
  <c r="D179" i="2"/>
  <c r="D181" i="2"/>
  <c r="D183" i="2"/>
  <c r="D185" i="2"/>
  <c r="D187" i="2"/>
  <c r="D189" i="2"/>
  <c r="D191" i="2"/>
  <c r="D193" i="2"/>
  <c r="D195" i="2"/>
  <c r="D197" i="2"/>
  <c r="D199" i="2"/>
  <c r="D201" i="2"/>
  <c r="D203" i="2"/>
  <c r="D205" i="2"/>
  <c r="D207" i="2"/>
  <c r="D209" i="2"/>
  <c r="D211" i="2"/>
  <c r="D213" i="2"/>
  <c r="D215" i="2"/>
  <c r="D217" i="2"/>
  <c r="D219" i="2"/>
  <c r="D221" i="2"/>
  <c r="D223" i="2"/>
  <c r="D225" i="2"/>
  <c r="D227" i="2"/>
  <c r="D229" i="2"/>
  <c r="D231" i="2"/>
  <c r="D233" i="2"/>
  <c r="D235" i="2"/>
  <c r="D237" i="2"/>
  <c r="D239" i="2"/>
  <c r="D241" i="2"/>
  <c r="D243" i="2"/>
  <c r="D245" i="2"/>
  <c r="D247" i="2"/>
  <c r="D249" i="2"/>
  <c r="D251" i="2"/>
  <c r="D253" i="2"/>
  <c r="D255" i="2"/>
  <c r="D257" i="2"/>
  <c r="D259" i="2"/>
  <c r="D261" i="2"/>
  <c r="D263" i="2"/>
  <c r="D265" i="2"/>
  <c r="D267" i="2"/>
  <c r="D269" i="2"/>
  <c r="D271" i="2"/>
  <c r="D273" i="2"/>
  <c r="D275" i="2"/>
  <c r="D277" i="2"/>
  <c r="D279" i="2"/>
  <c r="D281" i="2"/>
  <c r="D283" i="2"/>
  <c r="D285" i="2"/>
  <c r="D287" i="2"/>
  <c r="D289" i="2"/>
  <c r="D291" i="2"/>
  <c r="D293" i="2"/>
  <c r="D295" i="2"/>
  <c r="D297" i="2"/>
  <c r="D299" i="2"/>
  <c r="D301" i="2"/>
  <c r="D303" i="2"/>
  <c r="D305" i="2"/>
  <c r="D307" i="2"/>
  <c r="D309" i="2"/>
  <c r="D311" i="2"/>
  <c r="D313" i="2"/>
  <c r="D315" i="2"/>
  <c r="D317" i="2"/>
  <c r="D319" i="2"/>
  <c r="D321" i="2"/>
  <c r="D323" i="2"/>
  <c r="D325" i="2"/>
  <c r="D327" i="2"/>
  <c r="D329" i="2"/>
  <c r="D331" i="2"/>
  <c r="D333" i="2"/>
  <c r="D335" i="2"/>
  <c r="D337" i="2"/>
  <c r="D339" i="2"/>
  <c r="D341" i="2"/>
  <c r="D343" i="2"/>
  <c r="D345" i="2"/>
  <c r="D347" i="2"/>
  <c r="D349" i="2"/>
  <c r="D351" i="2"/>
  <c r="D353" i="2"/>
  <c r="D355" i="2"/>
  <c r="D357" i="2"/>
  <c r="D359" i="2"/>
  <c r="D361" i="2"/>
  <c r="D363" i="2"/>
  <c r="D365" i="2"/>
  <c r="D367" i="2"/>
  <c r="D369" i="2"/>
  <c r="D371" i="2"/>
  <c r="D373" i="2"/>
  <c r="D375" i="2"/>
  <c r="D377" i="2"/>
  <c r="D12" i="2"/>
  <c r="D11" i="2"/>
  <c r="C11" i="2"/>
  <c r="C12" i="2"/>
  <c r="E24" i="4" l="1"/>
  <c r="E25" i="4" s="1"/>
  <c r="E27" i="4" l="1"/>
  <c r="E28" i="4" s="1"/>
  <c r="E29" i="4" s="1"/>
  <c r="E30" i="4" s="1"/>
  <c r="E26" i="4"/>
  <c r="E33" i="4" l="1"/>
  <c r="E32" i="4"/>
  <c r="E34" i="4" l="1"/>
  <c r="E36" i="4" s="1"/>
  <c r="E37" i="4" l="1"/>
  <c r="E38" i="4" s="1"/>
</calcChain>
</file>

<file path=xl/sharedStrings.xml><?xml version="1.0" encoding="utf-8"?>
<sst xmlns="http://schemas.openxmlformats.org/spreadsheetml/2006/main" count="72" uniqueCount="69">
  <si>
    <t>Date</t>
  </si>
  <si>
    <t>Day of year</t>
  </si>
  <si>
    <t>Minutes</t>
  </si>
  <si>
    <t>Seconds</t>
  </si>
  <si>
    <t>j</t>
  </si>
  <si>
    <t>Latitude</t>
  </si>
  <si>
    <t>Radians</t>
  </si>
  <si>
    <t>Obliquity</t>
  </si>
  <si>
    <t>Daylength</t>
  </si>
  <si>
    <t>Hours</t>
  </si>
  <si>
    <t>Email</t>
  </si>
  <si>
    <t>V1.0</t>
  </si>
  <si>
    <t xml:space="preserve">Daylength is total amount of daylight hours in a day, and is typically calculated as the hours between sunrise and sunset. As such, daylength gets longer during the summer months, and shorter during the winter months.
</t>
  </si>
  <si>
    <t>Note: a more accurate calculation is planned!</t>
  </si>
  <si>
    <t>All Rights Reserved:  © Astronomy Morsels.</t>
  </si>
  <si>
    <t>I'm solely responsible for the input and express no warranty.  Use at your own risk.</t>
  </si>
  <si>
    <t>Nonetheless, this spreadsheet has been carefully reviewed, and calculation results have been compared with other applications.</t>
  </si>
  <si>
    <t>Longest day</t>
  </si>
  <si>
    <t>Shortest day</t>
  </si>
  <si>
    <t>Input</t>
  </si>
  <si>
    <t># days</t>
  </si>
  <si>
    <t>Year</t>
  </si>
  <si>
    <t>Leap year?</t>
  </si>
  <si>
    <t>Month</t>
  </si>
  <si>
    <t>Day</t>
  </si>
  <si>
    <t>Day nr.</t>
  </si>
  <si>
    <t>JDE</t>
  </si>
  <si>
    <t>J2000</t>
  </si>
  <si>
    <t>n</t>
  </si>
  <si>
    <t>longitude</t>
  </si>
  <si>
    <t>J*</t>
  </si>
  <si>
    <t>Julian day</t>
  </si>
  <si>
    <t>Mean solar time</t>
  </si>
  <si>
    <t>Solar mean anomaly</t>
  </si>
  <si>
    <t>M</t>
  </si>
  <si>
    <t>Equation of center</t>
  </si>
  <si>
    <t>C</t>
  </si>
  <si>
    <t>Ecliptic longitude</t>
  </si>
  <si>
    <t>lambda</t>
  </si>
  <si>
    <t>Jtransit</t>
  </si>
  <si>
    <t>Solar transit</t>
  </si>
  <si>
    <t>Declination sun</t>
  </si>
  <si>
    <t>sin(theta)</t>
  </si>
  <si>
    <t>Hour angle</t>
  </si>
  <si>
    <t>cos(angle)</t>
  </si>
  <si>
    <t>latitude</t>
  </si>
  <si>
    <t>P</t>
  </si>
  <si>
    <t>asin(theta)</t>
  </si>
  <si>
    <t>Jrise</t>
  </si>
  <si>
    <t>Jset</t>
  </si>
  <si>
    <t>acos(angle)</t>
  </si>
  <si>
    <t>sunrise</t>
  </si>
  <si>
    <t>sunset</t>
  </si>
  <si>
    <t>Day length</t>
  </si>
  <si>
    <t>Source</t>
  </si>
  <si>
    <t>deg -&gt; rad</t>
  </si>
  <si>
    <t>Hour</t>
  </si>
  <si>
    <r>
      <rPr>
        <b/>
        <sz val="14"/>
        <color theme="0"/>
        <rFont val="Calibri (Body)"/>
      </rPr>
      <t>Compiled by</t>
    </r>
    <r>
      <rPr>
        <sz val="14"/>
        <color theme="0"/>
        <rFont val="Calibri (Body)"/>
      </rPr>
      <t>: Anton Viola (Astronomy Morsels).</t>
    </r>
  </si>
  <si>
    <r>
      <rPr>
        <b/>
        <sz val="14"/>
        <color theme="0"/>
        <rFont val="Calibri (Body)"/>
      </rPr>
      <t>Latest update</t>
    </r>
    <r>
      <rPr>
        <sz val="14"/>
        <color theme="0"/>
        <rFont val="Calibri (Body)"/>
      </rPr>
      <t>: 20th April, 2024.</t>
    </r>
  </si>
  <si>
    <t>description</t>
  </si>
  <si>
    <t>center of sun touches a mathematical horizon</t>
  </si>
  <si>
    <t>sun's upper limb touches mathematical horizon</t>
  </si>
  <si>
    <t>center of sun's disk touches the horizon</t>
  </si>
  <si>
    <t>sun's upper limb touches the horizon</t>
  </si>
  <si>
    <t>civil twilight</t>
  </si>
  <si>
    <t>nautical twilight</t>
  </si>
  <si>
    <t>amateur astronomical twilight</t>
  </si>
  <si>
    <t>astronomical twilight</t>
  </si>
  <si>
    <t>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</si>
</sst>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[$]dd/mm/yyyy;@" x16r2:formatCode16="[$-en-CH,1]dd/mm/yyyy;@"/>
    <numFmt numFmtId="166" formatCode="#,##0.00000"/>
    <numFmt numFmtId="170" formatCode="#,##0.0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4"/>
      <color theme="0"/>
      <name val="Calibri"/>
      <family val="2"/>
    </font>
    <font>
      <u/>
      <sz val="12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4"/>
      <color theme="0"/>
      <name val="Calibri (Body)"/>
    </font>
    <font>
      <b/>
      <sz val="14"/>
      <color theme="0"/>
      <name val="Calibri (Body)"/>
    </font>
    <font>
      <u/>
      <sz val="14"/>
      <color theme="0"/>
      <name val="Calibri"/>
      <family val="2"/>
      <scheme val="minor"/>
    </font>
    <font>
      <u/>
      <sz val="14"/>
      <color theme="0"/>
      <name val="Calibri (Body)"/>
    </font>
    <font>
      <u/>
      <sz val="12"/>
      <color theme="0"/>
      <name val="Calibri"/>
      <family val="2"/>
    </font>
    <font>
      <sz val="9"/>
      <color theme="0"/>
      <name val="Calibri"/>
      <family val="2"/>
    </font>
    <font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E1F2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  <xf numFmtId="0" fontId="10" fillId="0" borderId="0"/>
  </cellStyleXfs>
  <cellXfs count="8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0" borderId="0" xfId="1"/>
    <xf numFmtId="0" fontId="8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" fontId="0" fillId="3" borderId="0" xfId="0" applyNumberFormat="1" applyFill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8" xfId="0" applyNumberForma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0" fontId="12" fillId="0" borderId="0" xfId="0" applyFont="1"/>
    <xf numFmtId="0" fontId="13" fillId="2" borderId="0" xfId="0" applyFont="1" applyFill="1" applyAlignment="1">
      <alignment horizontal="center"/>
    </xf>
    <xf numFmtId="165" fontId="13" fillId="2" borderId="1" xfId="4" applyNumberFormat="1" applyFont="1" applyFill="1" applyBorder="1" applyAlignment="1" applyProtection="1">
      <alignment horizontal="center"/>
      <protection locked="0"/>
    </xf>
    <xf numFmtId="1" fontId="12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3" borderId="1" xfId="0" applyFont="1" applyFill="1" applyBorder="1"/>
    <xf numFmtId="164" fontId="11" fillId="2" borderId="1" xfId="5" applyNumberFormat="1" applyFont="1" applyFill="1" applyBorder="1" applyAlignment="1" applyProtection="1">
      <alignment horizontal="right" vertical="center"/>
      <protection locked="0"/>
    </xf>
    <xf numFmtId="0" fontId="12" fillId="3" borderId="13" xfId="0" applyFont="1" applyFill="1" applyBorder="1"/>
    <xf numFmtId="0" fontId="2" fillId="3" borderId="1" xfId="5" applyFont="1" applyFill="1" applyBorder="1" applyAlignment="1">
      <alignment horizontal="left" vertical="center"/>
    </xf>
    <xf numFmtId="0" fontId="0" fillId="3" borderId="5" xfId="0" applyFill="1" applyBorder="1"/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166" fontId="2" fillId="3" borderId="6" xfId="0" applyNumberFormat="1" applyFont="1" applyFill="1" applyBorder="1"/>
    <xf numFmtId="0" fontId="2" fillId="3" borderId="6" xfId="0" applyFont="1" applyFill="1" applyBorder="1"/>
    <xf numFmtId="0" fontId="11" fillId="3" borderId="0" xfId="0" applyFont="1" applyFill="1"/>
    <xf numFmtId="0" fontId="11" fillId="3" borderId="5" xfId="0" applyFont="1" applyFill="1" applyBorder="1"/>
    <xf numFmtId="0" fontId="5" fillId="3" borderId="0" xfId="0" applyFont="1" applyFill="1"/>
    <xf numFmtId="0" fontId="5" fillId="3" borderId="8" xfId="0" applyFont="1" applyFill="1" applyBorder="1"/>
    <xf numFmtId="0" fontId="3" fillId="5" borderId="0" xfId="1" applyFill="1"/>
    <xf numFmtId="0" fontId="0" fillId="5" borderId="0" xfId="0" applyFill="1"/>
    <xf numFmtId="0" fontId="15" fillId="6" borderId="2" xfId="1" applyFont="1" applyFill="1" applyBorder="1" applyAlignment="1">
      <alignment horizontal="left"/>
    </xf>
    <xf numFmtId="0" fontId="15" fillId="6" borderId="3" xfId="1" applyFont="1" applyFill="1" applyBorder="1" applyAlignment="1">
      <alignment horizontal="center"/>
    </xf>
    <xf numFmtId="0" fontId="15" fillId="6" borderId="3" xfId="1" applyFont="1" applyFill="1" applyBorder="1"/>
    <xf numFmtId="0" fontId="17" fillId="6" borderId="4" xfId="2" applyFont="1" applyFill="1" applyBorder="1" applyAlignment="1">
      <alignment horizontal="center"/>
    </xf>
    <xf numFmtId="0" fontId="18" fillId="6" borderId="5" xfId="2" applyFont="1" applyFill="1" applyBorder="1" applyAlignment="1">
      <alignment horizontal="left"/>
    </xf>
    <xf numFmtId="0" fontId="15" fillId="6" borderId="0" xfId="1" applyFont="1" applyFill="1" applyAlignment="1">
      <alignment horizontal="center"/>
    </xf>
    <xf numFmtId="0" fontId="15" fillId="6" borderId="0" xfId="1" applyFont="1" applyFill="1"/>
    <xf numFmtId="0" fontId="15" fillId="6" borderId="6" xfId="1" applyFont="1" applyFill="1" applyBorder="1" applyAlignment="1">
      <alignment horizontal="center"/>
    </xf>
    <xf numFmtId="0" fontId="15" fillId="6" borderId="7" xfId="2" applyFont="1" applyFill="1" applyBorder="1" applyAlignment="1">
      <alignment horizontal="left"/>
    </xf>
    <xf numFmtId="0" fontId="15" fillId="6" borderId="8" xfId="2" applyFont="1" applyFill="1" applyBorder="1" applyAlignment="1">
      <alignment horizontal="left"/>
    </xf>
    <xf numFmtId="0" fontId="15" fillId="6" borderId="8" xfId="1" applyFont="1" applyFill="1" applyBorder="1"/>
    <xf numFmtId="0" fontId="16" fillId="6" borderId="9" xfId="1" applyFont="1" applyFill="1" applyBorder="1" applyAlignment="1">
      <alignment horizontal="center"/>
    </xf>
    <xf numFmtId="0" fontId="1" fillId="5" borderId="6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0" fillId="5" borderId="1" xfId="0" applyFill="1" applyBorder="1" applyAlignment="1">
      <alignment horizontal="center"/>
    </xf>
    <xf numFmtId="0" fontId="21" fillId="0" borderId="0" xfId="3" applyFont="1"/>
    <xf numFmtId="0" fontId="6" fillId="6" borderId="0" xfId="1" applyFont="1" applyFill="1" applyAlignment="1">
      <alignment horizontal="center" vertical="center" wrapText="1"/>
    </xf>
    <xf numFmtId="0" fontId="19" fillId="6" borderId="2" xfId="2" applyFont="1" applyFill="1" applyBorder="1" applyAlignment="1">
      <alignment horizontal="center"/>
    </xf>
    <xf numFmtId="0" fontId="19" fillId="6" borderId="3" xfId="2" applyFont="1" applyFill="1" applyBorder="1" applyAlignment="1">
      <alignment horizontal="center"/>
    </xf>
    <xf numFmtId="0" fontId="19" fillId="6" borderId="10" xfId="2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2" fillId="7" borderId="2" xfId="0" applyFont="1" applyFill="1" applyBorder="1" applyAlignment="1">
      <alignment horizontal="right"/>
    </xf>
    <xf numFmtId="170" fontId="23" fillId="7" borderId="5" xfId="0" applyNumberFormat="1" applyFont="1" applyFill="1" applyBorder="1"/>
    <xf numFmtId="170" fontId="23" fillId="7" borderId="7" xfId="0" applyNumberFormat="1" applyFont="1" applyFill="1" applyBorder="1"/>
    <xf numFmtId="0" fontId="22" fillId="7" borderId="3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6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</cellXfs>
  <cellStyles count="6">
    <cellStyle name="Hyperlink" xfId="3" builtinId="8"/>
    <cellStyle name="Hyperlink 2" xfId="2" xr:uid="{D5ACFE3F-D052-4049-ABCD-B1647BD7C9CE}"/>
    <cellStyle name="Normal" xfId="0" builtinId="0"/>
    <cellStyle name="Normal 2" xfId="1" xr:uid="{6E869B1E-3825-7143-881F-3B7FF934F199}"/>
    <cellStyle name="Normal 4" xfId="5" xr:uid="{2305CDD2-12F4-2747-A307-6B841DB066B1}"/>
    <cellStyle name="Normal 5" xfId="4" xr:uid="{B81E1D70-E3B1-9343-80A4-9E9406FFCE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'Daylength (1)'!$D$15</c:f>
              <c:strCache>
                <c:ptCount val="1"/>
                <c:pt idx="0">
                  <c:v>Daylength</c:v>
                </c:pt>
              </c:strCache>
            </c:strRef>
          </c:tx>
          <c:marker>
            <c:symbol val="none"/>
          </c:marker>
          <c:cat>
            <c:numRef>
              <c:f>'Daylength (1)'!$C$16:$C$381</c:f>
              <c:numCache>
                <c:formatCode>d\-mmm</c:formatCode>
                <c:ptCount val="366"/>
                <c:pt idx="0">
                  <c:v>39072</c:v>
                </c:pt>
                <c:pt idx="1">
                  <c:v>39073</c:v>
                </c:pt>
                <c:pt idx="2">
                  <c:v>39074</c:v>
                </c:pt>
                <c:pt idx="3">
                  <c:v>39075</c:v>
                </c:pt>
                <c:pt idx="4">
                  <c:v>39076</c:v>
                </c:pt>
                <c:pt idx="5">
                  <c:v>39077</c:v>
                </c:pt>
                <c:pt idx="6">
                  <c:v>39078</c:v>
                </c:pt>
                <c:pt idx="7">
                  <c:v>39079</c:v>
                </c:pt>
                <c:pt idx="8">
                  <c:v>39080</c:v>
                </c:pt>
                <c:pt idx="9">
                  <c:v>39081</c:v>
                </c:pt>
                <c:pt idx="10">
                  <c:v>39082</c:v>
                </c:pt>
                <c:pt idx="11">
                  <c:v>39083</c:v>
                </c:pt>
                <c:pt idx="12">
                  <c:v>39084</c:v>
                </c:pt>
                <c:pt idx="13">
                  <c:v>39085</c:v>
                </c:pt>
                <c:pt idx="14">
                  <c:v>39086</c:v>
                </c:pt>
                <c:pt idx="15">
                  <c:v>39087</c:v>
                </c:pt>
                <c:pt idx="16">
                  <c:v>39088</c:v>
                </c:pt>
                <c:pt idx="17">
                  <c:v>39089</c:v>
                </c:pt>
                <c:pt idx="18">
                  <c:v>39090</c:v>
                </c:pt>
                <c:pt idx="19">
                  <c:v>39091</c:v>
                </c:pt>
                <c:pt idx="20">
                  <c:v>39092</c:v>
                </c:pt>
                <c:pt idx="21">
                  <c:v>39093</c:v>
                </c:pt>
                <c:pt idx="22">
                  <c:v>39094</c:v>
                </c:pt>
                <c:pt idx="23">
                  <c:v>39095</c:v>
                </c:pt>
                <c:pt idx="24">
                  <c:v>39096</c:v>
                </c:pt>
                <c:pt idx="25">
                  <c:v>39097</c:v>
                </c:pt>
                <c:pt idx="26">
                  <c:v>39098</c:v>
                </c:pt>
                <c:pt idx="27">
                  <c:v>39099</c:v>
                </c:pt>
                <c:pt idx="28">
                  <c:v>39100</c:v>
                </c:pt>
                <c:pt idx="29">
                  <c:v>39101</c:v>
                </c:pt>
                <c:pt idx="30">
                  <c:v>39102</c:v>
                </c:pt>
                <c:pt idx="31">
                  <c:v>39103</c:v>
                </c:pt>
                <c:pt idx="32">
                  <c:v>39104</c:v>
                </c:pt>
                <c:pt idx="33">
                  <c:v>39105</c:v>
                </c:pt>
                <c:pt idx="34">
                  <c:v>39106</c:v>
                </c:pt>
                <c:pt idx="35">
                  <c:v>39107</c:v>
                </c:pt>
                <c:pt idx="36">
                  <c:v>39108</c:v>
                </c:pt>
                <c:pt idx="37">
                  <c:v>39109</c:v>
                </c:pt>
                <c:pt idx="38">
                  <c:v>39110</c:v>
                </c:pt>
                <c:pt idx="39">
                  <c:v>39111</c:v>
                </c:pt>
                <c:pt idx="40">
                  <c:v>39112</c:v>
                </c:pt>
                <c:pt idx="41">
                  <c:v>39113</c:v>
                </c:pt>
                <c:pt idx="42">
                  <c:v>39114</c:v>
                </c:pt>
                <c:pt idx="43">
                  <c:v>39115</c:v>
                </c:pt>
                <c:pt idx="44">
                  <c:v>39116</c:v>
                </c:pt>
                <c:pt idx="45">
                  <c:v>39117</c:v>
                </c:pt>
                <c:pt idx="46">
                  <c:v>39118</c:v>
                </c:pt>
                <c:pt idx="47">
                  <c:v>39119</c:v>
                </c:pt>
                <c:pt idx="48">
                  <c:v>39120</c:v>
                </c:pt>
                <c:pt idx="49">
                  <c:v>39121</c:v>
                </c:pt>
                <c:pt idx="50">
                  <c:v>39122</c:v>
                </c:pt>
                <c:pt idx="51">
                  <c:v>39123</c:v>
                </c:pt>
                <c:pt idx="52">
                  <c:v>39124</c:v>
                </c:pt>
                <c:pt idx="53">
                  <c:v>39125</c:v>
                </c:pt>
                <c:pt idx="54">
                  <c:v>39126</c:v>
                </c:pt>
                <c:pt idx="55">
                  <c:v>39127</c:v>
                </c:pt>
                <c:pt idx="56">
                  <c:v>39128</c:v>
                </c:pt>
                <c:pt idx="57">
                  <c:v>39129</c:v>
                </c:pt>
                <c:pt idx="58">
                  <c:v>39130</c:v>
                </c:pt>
                <c:pt idx="59">
                  <c:v>39131</c:v>
                </c:pt>
                <c:pt idx="60">
                  <c:v>39132</c:v>
                </c:pt>
                <c:pt idx="61">
                  <c:v>39133</c:v>
                </c:pt>
                <c:pt idx="62">
                  <c:v>39134</c:v>
                </c:pt>
                <c:pt idx="63">
                  <c:v>39135</c:v>
                </c:pt>
                <c:pt idx="64">
                  <c:v>39136</c:v>
                </c:pt>
                <c:pt idx="65">
                  <c:v>39137</c:v>
                </c:pt>
                <c:pt idx="66">
                  <c:v>39138</c:v>
                </c:pt>
                <c:pt idx="67">
                  <c:v>39139</c:v>
                </c:pt>
                <c:pt idx="68">
                  <c:v>39140</c:v>
                </c:pt>
                <c:pt idx="69">
                  <c:v>39141</c:v>
                </c:pt>
                <c:pt idx="70">
                  <c:v>39142</c:v>
                </c:pt>
                <c:pt idx="71">
                  <c:v>39143</c:v>
                </c:pt>
                <c:pt idx="72">
                  <c:v>39144</c:v>
                </c:pt>
                <c:pt idx="73">
                  <c:v>39145</c:v>
                </c:pt>
                <c:pt idx="74">
                  <c:v>39146</c:v>
                </c:pt>
                <c:pt idx="75">
                  <c:v>39147</c:v>
                </c:pt>
                <c:pt idx="76">
                  <c:v>39148</c:v>
                </c:pt>
                <c:pt idx="77">
                  <c:v>39149</c:v>
                </c:pt>
                <c:pt idx="78">
                  <c:v>39150</c:v>
                </c:pt>
                <c:pt idx="79">
                  <c:v>39151</c:v>
                </c:pt>
                <c:pt idx="80">
                  <c:v>39152</c:v>
                </c:pt>
                <c:pt idx="81">
                  <c:v>39153</c:v>
                </c:pt>
                <c:pt idx="82">
                  <c:v>39154</c:v>
                </c:pt>
                <c:pt idx="83">
                  <c:v>39155</c:v>
                </c:pt>
                <c:pt idx="84">
                  <c:v>39156</c:v>
                </c:pt>
                <c:pt idx="85">
                  <c:v>39157</c:v>
                </c:pt>
                <c:pt idx="86">
                  <c:v>39158</c:v>
                </c:pt>
                <c:pt idx="87">
                  <c:v>39159</c:v>
                </c:pt>
                <c:pt idx="88">
                  <c:v>39160</c:v>
                </c:pt>
                <c:pt idx="89">
                  <c:v>39161</c:v>
                </c:pt>
                <c:pt idx="90">
                  <c:v>39162</c:v>
                </c:pt>
                <c:pt idx="91">
                  <c:v>39163</c:v>
                </c:pt>
                <c:pt idx="92">
                  <c:v>39164</c:v>
                </c:pt>
                <c:pt idx="93">
                  <c:v>39165</c:v>
                </c:pt>
                <c:pt idx="94">
                  <c:v>39166</c:v>
                </c:pt>
                <c:pt idx="95">
                  <c:v>39167</c:v>
                </c:pt>
                <c:pt idx="96">
                  <c:v>39168</c:v>
                </c:pt>
                <c:pt idx="97">
                  <c:v>39169</c:v>
                </c:pt>
                <c:pt idx="98">
                  <c:v>39170</c:v>
                </c:pt>
                <c:pt idx="99">
                  <c:v>39171</c:v>
                </c:pt>
                <c:pt idx="100">
                  <c:v>39172</c:v>
                </c:pt>
                <c:pt idx="101">
                  <c:v>39173</c:v>
                </c:pt>
                <c:pt idx="102">
                  <c:v>39174</c:v>
                </c:pt>
                <c:pt idx="103">
                  <c:v>39175</c:v>
                </c:pt>
                <c:pt idx="104">
                  <c:v>39176</c:v>
                </c:pt>
                <c:pt idx="105">
                  <c:v>39177</c:v>
                </c:pt>
                <c:pt idx="106">
                  <c:v>39178</c:v>
                </c:pt>
                <c:pt idx="107">
                  <c:v>39179</c:v>
                </c:pt>
                <c:pt idx="108">
                  <c:v>39180</c:v>
                </c:pt>
                <c:pt idx="109">
                  <c:v>39181</c:v>
                </c:pt>
                <c:pt idx="110">
                  <c:v>39182</c:v>
                </c:pt>
                <c:pt idx="111">
                  <c:v>39183</c:v>
                </c:pt>
                <c:pt idx="112">
                  <c:v>39184</c:v>
                </c:pt>
                <c:pt idx="113">
                  <c:v>39185</c:v>
                </c:pt>
                <c:pt idx="114">
                  <c:v>39186</c:v>
                </c:pt>
                <c:pt idx="115">
                  <c:v>39187</c:v>
                </c:pt>
                <c:pt idx="116">
                  <c:v>39188</c:v>
                </c:pt>
                <c:pt idx="117">
                  <c:v>39189</c:v>
                </c:pt>
                <c:pt idx="118">
                  <c:v>39190</c:v>
                </c:pt>
                <c:pt idx="119">
                  <c:v>39191</c:v>
                </c:pt>
                <c:pt idx="120">
                  <c:v>39192</c:v>
                </c:pt>
                <c:pt idx="121">
                  <c:v>39193</c:v>
                </c:pt>
                <c:pt idx="122">
                  <c:v>39194</c:v>
                </c:pt>
                <c:pt idx="123">
                  <c:v>39195</c:v>
                </c:pt>
                <c:pt idx="124">
                  <c:v>39196</c:v>
                </c:pt>
                <c:pt idx="125">
                  <c:v>39197</c:v>
                </c:pt>
                <c:pt idx="126">
                  <c:v>39198</c:v>
                </c:pt>
                <c:pt idx="127">
                  <c:v>39199</c:v>
                </c:pt>
                <c:pt idx="128">
                  <c:v>39200</c:v>
                </c:pt>
                <c:pt idx="129">
                  <c:v>39201</c:v>
                </c:pt>
                <c:pt idx="130">
                  <c:v>39202</c:v>
                </c:pt>
                <c:pt idx="131">
                  <c:v>39203</c:v>
                </c:pt>
                <c:pt idx="132">
                  <c:v>39204</c:v>
                </c:pt>
                <c:pt idx="133">
                  <c:v>39205</c:v>
                </c:pt>
                <c:pt idx="134">
                  <c:v>39206</c:v>
                </c:pt>
                <c:pt idx="135">
                  <c:v>39207</c:v>
                </c:pt>
                <c:pt idx="136">
                  <c:v>39208</c:v>
                </c:pt>
                <c:pt idx="137">
                  <c:v>39209</c:v>
                </c:pt>
                <c:pt idx="138">
                  <c:v>39210</c:v>
                </c:pt>
                <c:pt idx="139">
                  <c:v>39211</c:v>
                </c:pt>
                <c:pt idx="140">
                  <c:v>39212</c:v>
                </c:pt>
                <c:pt idx="141">
                  <c:v>39213</c:v>
                </c:pt>
                <c:pt idx="142">
                  <c:v>39214</c:v>
                </c:pt>
                <c:pt idx="143">
                  <c:v>39215</c:v>
                </c:pt>
                <c:pt idx="144">
                  <c:v>39216</c:v>
                </c:pt>
                <c:pt idx="145">
                  <c:v>39217</c:v>
                </c:pt>
                <c:pt idx="146">
                  <c:v>39218</c:v>
                </c:pt>
                <c:pt idx="147">
                  <c:v>39219</c:v>
                </c:pt>
                <c:pt idx="148">
                  <c:v>39220</c:v>
                </c:pt>
                <c:pt idx="149">
                  <c:v>39221</c:v>
                </c:pt>
                <c:pt idx="150">
                  <c:v>39222</c:v>
                </c:pt>
                <c:pt idx="151">
                  <c:v>39223</c:v>
                </c:pt>
                <c:pt idx="152">
                  <c:v>39224</c:v>
                </c:pt>
                <c:pt idx="153">
                  <c:v>39225</c:v>
                </c:pt>
                <c:pt idx="154">
                  <c:v>39226</c:v>
                </c:pt>
                <c:pt idx="155">
                  <c:v>39227</c:v>
                </c:pt>
                <c:pt idx="156">
                  <c:v>39228</c:v>
                </c:pt>
                <c:pt idx="157">
                  <c:v>39229</c:v>
                </c:pt>
                <c:pt idx="158">
                  <c:v>39230</c:v>
                </c:pt>
                <c:pt idx="159">
                  <c:v>39231</c:v>
                </c:pt>
                <c:pt idx="160">
                  <c:v>39232</c:v>
                </c:pt>
                <c:pt idx="161">
                  <c:v>39233</c:v>
                </c:pt>
                <c:pt idx="162">
                  <c:v>39234</c:v>
                </c:pt>
                <c:pt idx="163">
                  <c:v>39235</c:v>
                </c:pt>
                <c:pt idx="164">
                  <c:v>39236</c:v>
                </c:pt>
                <c:pt idx="165">
                  <c:v>39237</c:v>
                </c:pt>
                <c:pt idx="166">
                  <c:v>39238</c:v>
                </c:pt>
                <c:pt idx="167">
                  <c:v>39239</c:v>
                </c:pt>
                <c:pt idx="168">
                  <c:v>39240</c:v>
                </c:pt>
                <c:pt idx="169">
                  <c:v>39241</c:v>
                </c:pt>
                <c:pt idx="170">
                  <c:v>39242</c:v>
                </c:pt>
                <c:pt idx="171">
                  <c:v>39243</c:v>
                </c:pt>
                <c:pt idx="172">
                  <c:v>39244</c:v>
                </c:pt>
                <c:pt idx="173">
                  <c:v>39245</c:v>
                </c:pt>
                <c:pt idx="174">
                  <c:v>39246</c:v>
                </c:pt>
                <c:pt idx="175">
                  <c:v>39247</c:v>
                </c:pt>
                <c:pt idx="176">
                  <c:v>39248</c:v>
                </c:pt>
                <c:pt idx="177">
                  <c:v>39249</c:v>
                </c:pt>
                <c:pt idx="178">
                  <c:v>39250</c:v>
                </c:pt>
                <c:pt idx="179">
                  <c:v>39251</c:v>
                </c:pt>
                <c:pt idx="180">
                  <c:v>39252</c:v>
                </c:pt>
                <c:pt idx="181">
                  <c:v>39253</c:v>
                </c:pt>
                <c:pt idx="182">
                  <c:v>39254</c:v>
                </c:pt>
                <c:pt idx="183">
                  <c:v>39255</c:v>
                </c:pt>
                <c:pt idx="184">
                  <c:v>39256</c:v>
                </c:pt>
                <c:pt idx="185">
                  <c:v>39257</c:v>
                </c:pt>
                <c:pt idx="186">
                  <c:v>39258</c:v>
                </c:pt>
                <c:pt idx="187">
                  <c:v>39259</c:v>
                </c:pt>
                <c:pt idx="188">
                  <c:v>39260</c:v>
                </c:pt>
                <c:pt idx="189">
                  <c:v>39261</c:v>
                </c:pt>
                <c:pt idx="190">
                  <c:v>39262</c:v>
                </c:pt>
                <c:pt idx="191">
                  <c:v>39263</c:v>
                </c:pt>
                <c:pt idx="192">
                  <c:v>39264</c:v>
                </c:pt>
                <c:pt idx="193">
                  <c:v>39265</c:v>
                </c:pt>
                <c:pt idx="194">
                  <c:v>39266</c:v>
                </c:pt>
                <c:pt idx="195">
                  <c:v>39267</c:v>
                </c:pt>
                <c:pt idx="196">
                  <c:v>39268</c:v>
                </c:pt>
                <c:pt idx="197">
                  <c:v>39269</c:v>
                </c:pt>
                <c:pt idx="198">
                  <c:v>39270</c:v>
                </c:pt>
                <c:pt idx="199">
                  <c:v>39271</c:v>
                </c:pt>
                <c:pt idx="200">
                  <c:v>39272</c:v>
                </c:pt>
                <c:pt idx="201">
                  <c:v>39273</c:v>
                </c:pt>
                <c:pt idx="202">
                  <c:v>39274</c:v>
                </c:pt>
                <c:pt idx="203">
                  <c:v>39275</c:v>
                </c:pt>
                <c:pt idx="204">
                  <c:v>39276</c:v>
                </c:pt>
                <c:pt idx="205">
                  <c:v>39277</c:v>
                </c:pt>
                <c:pt idx="206">
                  <c:v>39278</c:v>
                </c:pt>
                <c:pt idx="207">
                  <c:v>39279</c:v>
                </c:pt>
                <c:pt idx="208">
                  <c:v>39280</c:v>
                </c:pt>
                <c:pt idx="209">
                  <c:v>39281</c:v>
                </c:pt>
                <c:pt idx="210">
                  <c:v>39282</c:v>
                </c:pt>
                <c:pt idx="211">
                  <c:v>39283</c:v>
                </c:pt>
                <c:pt idx="212">
                  <c:v>39284</c:v>
                </c:pt>
                <c:pt idx="213">
                  <c:v>39285</c:v>
                </c:pt>
                <c:pt idx="214">
                  <c:v>39286</c:v>
                </c:pt>
                <c:pt idx="215">
                  <c:v>39287</c:v>
                </c:pt>
                <c:pt idx="216">
                  <c:v>39288</c:v>
                </c:pt>
                <c:pt idx="217">
                  <c:v>39289</c:v>
                </c:pt>
                <c:pt idx="218">
                  <c:v>39290</c:v>
                </c:pt>
                <c:pt idx="219">
                  <c:v>39291</c:v>
                </c:pt>
                <c:pt idx="220">
                  <c:v>39292</c:v>
                </c:pt>
                <c:pt idx="221">
                  <c:v>39293</c:v>
                </c:pt>
                <c:pt idx="222">
                  <c:v>39294</c:v>
                </c:pt>
                <c:pt idx="223">
                  <c:v>39295</c:v>
                </c:pt>
                <c:pt idx="224">
                  <c:v>39296</c:v>
                </c:pt>
                <c:pt idx="225">
                  <c:v>39297</c:v>
                </c:pt>
                <c:pt idx="226">
                  <c:v>39298</c:v>
                </c:pt>
                <c:pt idx="227">
                  <c:v>39299</c:v>
                </c:pt>
                <c:pt idx="228">
                  <c:v>39300</c:v>
                </c:pt>
                <c:pt idx="229">
                  <c:v>39301</c:v>
                </c:pt>
                <c:pt idx="230">
                  <c:v>39302</c:v>
                </c:pt>
                <c:pt idx="231">
                  <c:v>39303</c:v>
                </c:pt>
                <c:pt idx="232">
                  <c:v>39304</c:v>
                </c:pt>
                <c:pt idx="233">
                  <c:v>39305</c:v>
                </c:pt>
                <c:pt idx="234">
                  <c:v>39306</c:v>
                </c:pt>
                <c:pt idx="235">
                  <c:v>39307</c:v>
                </c:pt>
                <c:pt idx="236">
                  <c:v>39308</c:v>
                </c:pt>
                <c:pt idx="237">
                  <c:v>39309</c:v>
                </c:pt>
                <c:pt idx="238">
                  <c:v>39310</c:v>
                </c:pt>
                <c:pt idx="239">
                  <c:v>39311</c:v>
                </c:pt>
                <c:pt idx="240">
                  <c:v>39312</c:v>
                </c:pt>
                <c:pt idx="241">
                  <c:v>39313</c:v>
                </c:pt>
                <c:pt idx="242">
                  <c:v>39314</c:v>
                </c:pt>
                <c:pt idx="243">
                  <c:v>39315</c:v>
                </c:pt>
                <c:pt idx="244">
                  <c:v>39316</c:v>
                </c:pt>
                <c:pt idx="245">
                  <c:v>39317</c:v>
                </c:pt>
                <c:pt idx="246">
                  <c:v>39318</c:v>
                </c:pt>
                <c:pt idx="247">
                  <c:v>39319</c:v>
                </c:pt>
                <c:pt idx="248">
                  <c:v>39320</c:v>
                </c:pt>
                <c:pt idx="249">
                  <c:v>39321</c:v>
                </c:pt>
                <c:pt idx="250">
                  <c:v>39322</c:v>
                </c:pt>
                <c:pt idx="251">
                  <c:v>39323</c:v>
                </c:pt>
                <c:pt idx="252">
                  <c:v>39324</c:v>
                </c:pt>
                <c:pt idx="253">
                  <c:v>39325</c:v>
                </c:pt>
                <c:pt idx="254">
                  <c:v>39326</c:v>
                </c:pt>
                <c:pt idx="255">
                  <c:v>39327</c:v>
                </c:pt>
                <c:pt idx="256">
                  <c:v>39328</c:v>
                </c:pt>
                <c:pt idx="257">
                  <c:v>39329</c:v>
                </c:pt>
                <c:pt idx="258">
                  <c:v>39330</c:v>
                </c:pt>
                <c:pt idx="259">
                  <c:v>39331</c:v>
                </c:pt>
                <c:pt idx="260">
                  <c:v>39332</c:v>
                </c:pt>
                <c:pt idx="261">
                  <c:v>39333</c:v>
                </c:pt>
                <c:pt idx="262">
                  <c:v>39334</c:v>
                </c:pt>
                <c:pt idx="263">
                  <c:v>39335</c:v>
                </c:pt>
                <c:pt idx="264">
                  <c:v>39336</c:v>
                </c:pt>
                <c:pt idx="265">
                  <c:v>39337</c:v>
                </c:pt>
                <c:pt idx="266">
                  <c:v>39338</c:v>
                </c:pt>
                <c:pt idx="267">
                  <c:v>39339</c:v>
                </c:pt>
                <c:pt idx="268">
                  <c:v>39340</c:v>
                </c:pt>
                <c:pt idx="269">
                  <c:v>39341</c:v>
                </c:pt>
                <c:pt idx="270">
                  <c:v>39342</c:v>
                </c:pt>
                <c:pt idx="271">
                  <c:v>39343</c:v>
                </c:pt>
                <c:pt idx="272">
                  <c:v>39344</c:v>
                </c:pt>
                <c:pt idx="273">
                  <c:v>39345</c:v>
                </c:pt>
                <c:pt idx="274">
                  <c:v>39346</c:v>
                </c:pt>
                <c:pt idx="275">
                  <c:v>39347</c:v>
                </c:pt>
                <c:pt idx="276">
                  <c:v>39348</c:v>
                </c:pt>
                <c:pt idx="277">
                  <c:v>39349</c:v>
                </c:pt>
                <c:pt idx="278">
                  <c:v>39350</c:v>
                </c:pt>
                <c:pt idx="279">
                  <c:v>39351</c:v>
                </c:pt>
                <c:pt idx="280">
                  <c:v>39352</c:v>
                </c:pt>
                <c:pt idx="281">
                  <c:v>39353</c:v>
                </c:pt>
                <c:pt idx="282">
                  <c:v>39354</c:v>
                </c:pt>
                <c:pt idx="283">
                  <c:v>39355</c:v>
                </c:pt>
                <c:pt idx="284">
                  <c:v>39356</c:v>
                </c:pt>
                <c:pt idx="285">
                  <c:v>39357</c:v>
                </c:pt>
                <c:pt idx="286">
                  <c:v>39358</c:v>
                </c:pt>
                <c:pt idx="287">
                  <c:v>39359</c:v>
                </c:pt>
                <c:pt idx="288">
                  <c:v>39360</c:v>
                </c:pt>
                <c:pt idx="289">
                  <c:v>39361</c:v>
                </c:pt>
                <c:pt idx="290">
                  <c:v>39362</c:v>
                </c:pt>
                <c:pt idx="291">
                  <c:v>39363</c:v>
                </c:pt>
                <c:pt idx="292">
                  <c:v>39364</c:v>
                </c:pt>
                <c:pt idx="293">
                  <c:v>39365</c:v>
                </c:pt>
                <c:pt idx="294">
                  <c:v>39366</c:v>
                </c:pt>
                <c:pt idx="295">
                  <c:v>39367</c:v>
                </c:pt>
                <c:pt idx="296">
                  <c:v>39368</c:v>
                </c:pt>
                <c:pt idx="297">
                  <c:v>39369</c:v>
                </c:pt>
                <c:pt idx="298">
                  <c:v>39370</c:v>
                </c:pt>
                <c:pt idx="299">
                  <c:v>39371</c:v>
                </c:pt>
                <c:pt idx="300">
                  <c:v>39372</c:v>
                </c:pt>
                <c:pt idx="301">
                  <c:v>39373</c:v>
                </c:pt>
                <c:pt idx="302">
                  <c:v>39374</c:v>
                </c:pt>
                <c:pt idx="303">
                  <c:v>39375</c:v>
                </c:pt>
                <c:pt idx="304">
                  <c:v>39376</c:v>
                </c:pt>
                <c:pt idx="305">
                  <c:v>39377</c:v>
                </c:pt>
                <c:pt idx="306">
                  <c:v>39378</c:v>
                </c:pt>
                <c:pt idx="307">
                  <c:v>39379</c:v>
                </c:pt>
                <c:pt idx="308">
                  <c:v>39380</c:v>
                </c:pt>
                <c:pt idx="309">
                  <c:v>39381</c:v>
                </c:pt>
                <c:pt idx="310">
                  <c:v>39382</c:v>
                </c:pt>
                <c:pt idx="311">
                  <c:v>39383</c:v>
                </c:pt>
                <c:pt idx="312">
                  <c:v>39384</c:v>
                </c:pt>
                <c:pt idx="313">
                  <c:v>39385</c:v>
                </c:pt>
                <c:pt idx="314">
                  <c:v>39386</c:v>
                </c:pt>
                <c:pt idx="315">
                  <c:v>39387</c:v>
                </c:pt>
                <c:pt idx="316">
                  <c:v>39388</c:v>
                </c:pt>
                <c:pt idx="317">
                  <c:v>39389</c:v>
                </c:pt>
                <c:pt idx="318">
                  <c:v>39390</c:v>
                </c:pt>
                <c:pt idx="319">
                  <c:v>39391</c:v>
                </c:pt>
                <c:pt idx="320">
                  <c:v>39392</c:v>
                </c:pt>
                <c:pt idx="321">
                  <c:v>39393</c:v>
                </c:pt>
                <c:pt idx="322">
                  <c:v>39394</c:v>
                </c:pt>
                <c:pt idx="323">
                  <c:v>39395</c:v>
                </c:pt>
                <c:pt idx="324">
                  <c:v>39396</c:v>
                </c:pt>
                <c:pt idx="325">
                  <c:v>39397</c:v>
                </c:pt>
                <c:pt idx="326">
                  <c:v>39398</c:v>
                </c:pt>
                <c:pt idx="327">
                  <c:v>39399</c:v>
                </c:pt>
                <c:pt idx="328">
                  <c:v>39400</c:v>
                </c:pt>
                <c:pt idx="329">
                  <c:v>39401</c:v>
                </c:pt>
                <c:pt idx="330">
                  <c:v>39402</c:v>
                </c:pt>
                <c:pt idx="331">
                  <c:v>39403</c:v>
                </c:pt>
                <c:pt idx="332">
                  <c:v>39404</c:v>
                </c:pt>
                <c:pt idx="333">
                  <c:v>39405</c:v>
                </c:pt>
                <c:pt idx="334">
                  <c:v>39406</c:v>
                </c:pt>
                <c:pt idx="335">
                  <c:v>39407</c:v>
                </c:pt>
                <c:pt idx="336">
                  <c:v>39408</c:v>
                </c:pt>
                <c:pt idx="337">
                  <c:v>39409</c:v>
                </c:pt>
                <c:pt idx="338">
                  <c:v>39410</c:v>
                </c:pt>
                <c:pt idx="339">
                  <c:v>39411</c:v>
                </c:pt>
                <c:pt idx="340">
                  <c:v>39412</c:v>
                </c:pt>
                <c:pt idx="341">
                  <c:v>39413</c:v>
                </c:pt>
                <c:pt idx="342">
                  <c:v>39414</c:v>
                </c:pt>
                <c:pt idx="343">
                  <c:v>39415</c:v>
                </c:pt>
                <c:pt idx="344">
                  <c:v>39416</c:v>
                </c:pt>
                <c:pt idx="345">
                  <c:v>39417</c:v>
                </c:pt>
                <c:pt idx="346">
                  <c:v>39418</c:v>
                </c:pt>
                <c:pt idx="347">
                  <c:v>39419</c:v>
                </c:pt>
                <c:pt idx="348">
                  <c:v>39420</c:v>
                </c:pt>
                <c:pt idx="349">
                  <c:v>39421</c:v>
                </c:pt>
                <c:pt idx="350">
                  <c:v>39422</c:v>
                </c:pt>
                <c:pt idx="351">
                  <c:v>39423</c:v>
                </c:pt>
                <c:pt idx="352">
                  <c:v>39424</c:v>
                </c:pt>
                <c:pt idx="353">
                  <c:v>39425</c:v>
                </c:pt>
                <c:pt idx="354">
                  <c:v>39426</c:v>
                </c:pt>
                <c:pt idx="355">
                  <c:v>39427</c:v>
                </c:pt>
                <c:pt idx="356">
                  <c:v>39428</c:v>
                </c:pt>
                <c:pt idx="357">
                  <c:v>39429</c:v>
                </c:pt>
                <c:pt idx="358">
                  <c:v>39430</c:v>
                </c:pt>
                <c:pt idx="359">
                  <c:v>39431</c:v>
                </c:pt>
                <c:pt idx="360">
                  <c:v>39432</c:v>
                </c:pt>
                <c:pt idx="361">
                  <c:v>39433</c:v>
                </c:pt>
                <c:pt idx="362">
                  <c:v>39434</c:v>
                </c:pt>
                <c:pt idx="363">
                  <c:v>39435</c:v>
                </c:pt>
                <c:pt idx="364">
                  <c:v>39436</c:v>
                </c:pt>
                <c:pt idx="365">
                  <c:v>39072</c:v>
                </c:pt>
              </c:numCache>
            </c:numRef>
          </c:cat>
          <c:val>
            <c:numRef>
              <c:f>'Daylength (1)'!$D$16:$D$381</c:f>
              <c:numCache>
                <c:formatCode>0.0000</c:formatCode>
                <c:ptCount val="366"/>
                <c:pt idx="0">
                  <c:v>8.3059745076034535</c:v>
                </c:pt>
                <c:pt idx="1">
                  <c:v>8.3066398211977379</c:v>
                </c:pt>
                <c:pt idx="2">
                  <c:v>8.3086351732914174</c:v>
                </c:pt>
                <c:pt idx="3">
                  <c:v>8.3119587997503803</c:v>
                </c:pt>
                <c:pt idx="4">
                  <c:v>8.3166077667821963</c:v>
                </c:pt>
                <c:pt idx="5">
                  <c:v>8.322577980535586</c:v>
                </c:pt>
                <c:pt idx="6">
                  <c:v>8.3298642004458312</c:v>
                </c:pt>
                <c:pt idx="7">
                  <c:v>8.3384600562337319</c:v>
                </c:pt>
                <c:pt idx="8">
                  <c:v>8.3483580684411756</c:v>
                </c:pt>
                <c:pt idx="9">
                  <c:v>8.3595496723632863</c:v>
                </c:pt>
                <c:pt idx="10">
                  <c:v>8.3720252452158075</c:v>
                </c:pt>
                <c:pt idx="11">
                  <c:v>8.385774136356611</c:v>
                </c:pt>
                <c:pt idx="12">
                  <c:v>8.4007847003630065</c:v>
                </c:pt>
                <c:pt idx="13">
                  <c:v>8.4170443327510363</c:v>
                </c:pt>
                <c:pt idx="14">
                  <c:v>8.4345395081101699</c:v>
                </c:pt>
                <c:pt idx="15">
                  <c:v>8.4532558204162704</c:v>
                </c:pt>
                <c:pt idx="16">
                  <c:v>8.4731780252776758</c:v>
                </c:pt>
                <c:pt idx="17">
                  <c:v>8.4942900838636302</c:v>
                </c:pt>
                <c:pt idx="18">
                  <c:v>8.5165752082612247</c:v>
                </c:pt>
                <c:pt idx="19">
                  <c:v>8.5400159080060725</c:v>
                </c:pt>
                <c:pt idx="20">
                  <c:v>8.5645940375335421</c:v>
                </c:pt>
                <c:pt idx="21">
                  <c:v>8.5902908443007853</c:v>
                </c:pt>
                <c:pt idx="22">
                  <c:v>8.6170870173355176</c:v>
                </c:pt>
                <c:pt idx="23">
                  <c:v>8.6449627359746728</c:v>
                </c:pt>
                <c:pt idx="24">
                  <c:v>8.6738977185652075</c:v>
                </c:pt>
                <c:pt idx="25">
                  <c:v>8.703871270909584</c:v>
                </c:pt>
                <c:pt idx="26">
                  <c:v>8.7348623342501757</c:v>
                </c:pt>
                <c:pt idx="27">
                  <c:v>8.7668495325994513</c:v>
                </c:pt>
                <c:pt idx="28">
                  <c:v>8.7998112192362843</c:v>
                </c:pt>
                <c:pt idx="29">
                  <c:v>8.8337255222027444</c:v>
                </c:pt>
                <c:pt idx="30">
                  <c:v>8.8685703886503671</c:v>
                </c:pt>
                <c:pt idx="31">
                  <c:v>8.9043236278995508</c:v>
                </c:pt>
                <c:pt idx="32">
                  <c:v>8.9409629530906312</c:v>
                </c:pt>
                <c:pt idx="33">
                  <c:v>8.978466021319953</c:v>
                </c:pt>
                <c:pt idx="34">
                  <c:v>9.0168104721687303</c:v>
                </c:pt>
                <c:pt idx="35">
                  <c:v>9.0559739645468529</c:v>
                </c:pt>
                <c:pt idx="36">
                  <c:v>9.0959342117873287</c:v>
                </c:pt>
                <c:pt idx="37">
                  <c:v>9.136669014940443</c:v>
                </c:pt>
                <c:pt idx="38">
                  <c:v>9.1781562942291615</c:v>
                </c:pt>
                <c:pt idx="39">
                  <c:v>9.2203741186392563</c:v>
                </c:pt>
                <c:pt idx="40">
                  <c:v>9.2633007336286877</c:v>
                </c:pt>
                <c:pt idx="41">
                  <c:v>9.3069145869512457</c:v>
                </c:pt>
                <c:pt idx="42">
                  <c:v>9.3511943525988634</c:v>
                </c:pt>
                <c:pt idx="43">
                  <c:v>9.3961189528759057</c:v>
                </c:pt>
                <c:pt idx="44">
                  <c:v>9.4416675786265287</c:v>
                </c:pt>
                <c:pt idx="45">
                  <c:v>9.4878197076434301</c:v>
                </c:pt>
                <c:pt idx="46">
                  <c:v>9.5345551212925539</c:v>
                </c:pt>
                <c:pt idx="47">
                  <c:v>9.5818539193939234</c:v>
                </c:pt>
                <c:pt idx="48">
                  <c:v>9.6296965334035551</c:v>
                </c:pt>
                <c:pt idx="49">
                  <c:v>9.6780637379455268</c:v>
                </c:pt>
                <c:pt idx="50">
                  <c:v>9.7269366607467092</c:v>
                </c:pt>
                <c:pt idx="51">
                  <c:v>9.7762967910294361</c:v>
                </c:pt>
                <c:pt idx="52">
                  <c:v>9.8261259864196511</c:v>
                </c:pt>
                <c:pt idx="53">
                  <c:v>9.8764064784296419</c:v>
                </c:pt>
                <c:pt idx="54">
                  <c:v>9.9271208765757155</c:v>
                </c:pt>
                <c:pt idx="55">
                  <c:v>9.9782521711917784</c:v>
                </c:pt>
                <c:pt idx="56">
                  <c:v>10.029783735000063</c:v>
                </c:pt>
                <c:pt idx="57">
                  <c:v>10.081699323500146</c:v>
                </c:pt>
                <c:pt idx="58">
                  <c:v>10.133983074236939</c:v>
                </c:pt>
                <c:pt idx="59">
                  <c:v>10.186619505007551</c:v>
                </c:pt>
                <c:pt idx="60">
                  <c:v>10.239593511065898</c:v>
                </c:pt>
                <c:pt idx="61">
                  <c:v>10.292890361382717</c:v>
                </c:pt>
                <c:pt idx="62">
                  <c:v>10.346495694017158</c:v>
                </c:pt>
                <c:pt idx="63">
                  <c:v>10.400395510654485</c:v>
                </c:pt>
                <c:pt idx="64">
                  <c:v>10.45457617036277</c:v>
                </c:pt>
                <c:pt idx="65">
                  <c:v>10.509024382619431</c:v>
                </c:pt>
                <c:pt idx="66">
                  <c:v>10.563727199656711</c:v>
                </c:pt>
                <c:pt idx="67">
                  <c:v>10.61867200817299</c:v>
                </c:pt>
                <c:pt idx="68">
                  <c:v>10.673846520454939</c:v>
                </c:pt>
                <c:pt idx="69">
                  <c:v>10.729238764953321</c:v>
                </c:pt>
                <c:pt idx="70">
                  <c:v>10.784837076353213</c:v>
                </c:pt>
                <c:pt idx="71">
                  <c:v>10.840630085177366</c:v>
                </c:pt>
                <c:pt idx="72">
                  <c:v>10.896606706959307</c:v>
                </c:pt>
                <c:pt idx="73">
                  <c:v>10.9527561310208</c:v>
                </c:pt>
                <c:pt idx="74">
                  <c:v>11.009067808886332</c:v>
                </c:pt>
                <c:pt idx="75">
                  <c:v>11.065531442365307</c:v>
                </c:pt>
                <c:pt idx="76">
                  <c:v>11.122136971330821</c:v>
                </c:pt>
                <c:pt idx="77">
                  <c:v>11.178874561222059</c:v>
                </c:pt>
                <c:pt idx="78">
                  <c:v>11.235734590295705</c:v>
                </c:pt>
                <c:pt idx="79">
                  <c:v>11.29270763665002</c:v>
                </c:pt>
                <c:pt idx="80">
                  <c:v>11.349784465043808</c:v>
                </c:pt>
                <c:pt idx="81">
                  <c:v>11.40695601353093</c:v>
                </c:pt>
                <c:pt idx="82">
                  <c:v>11.464213379929737</c:v>
                </c:pt>
                <c:pt idx="83">
                  <c:v>11.521547808145463</c:v>
                </c:pt>
                <c:pt idx="84">
                  <c:v>11.57895067436249</c:v>
                </c:pt>
                <c:pt idx="85">
                  <c:v>11.636413473122287</c:v>
                </c:pt>
                <c:pt idx="86">
                  <c:v>11.69392780330187</c:v>
                </c:pt>
                <c:pt idx="87">
                  <c:v>11.751485354006764</c:v>
                </c:pt>
                <c:pt idx="88">
                  <c:v>11.809077890391659</c:v>
                </c:pt>
                <c:pt idx="89">
                  <c:v>11.866697239421315</c:v>
                </c:pt>
                <c:pt idx="90">
                  <c:v>11.924335275583662</c:v>
                </c:pt>
                <c:pt idx="91">
                  <c:v>11.981983906566676</c:v>
                </c:pt>
                <c:pt idx="92">
                  <c:v>12.039635058910141</c:v>
                </c:pt>
                <c:pt idx="93">
                  <c:v>12.097280663643282</c:v>
                </c:pt>
                <c:pt idx="94">
                  <c:v>12.154912641919021</c:v>
                </c:pt>
                <c:pt idx="95">
                  <c:v>12.212522890655645</c:v>
                </c:pt>
                <c:pt idx="96">
                  <c:v>12.270103268196685</c:v>
                </c:pt>
                <c:pt idx="97">
                  <c:v>12.327645580000059</c:v>
                </c:pt>
                <c:pt idx="98">
                  <c:v>12.385141564367723</c:v>
                </c:pt>
                <c:pt idx="99">
                  <c:v>12.442582878227551</c:v>
                </c:pt>
                <c:pt idx="100">
                  <c:v>12.499961082979596</c:v>
                </c:pt>
                <c:pt idx="101">
                  <c:v>12.557267630419542</c:v>
                </c:pt>
                <c:pt idx="102">
                  <c:v>12.614493848752772</c:v>
                </c:pt>
                <c:pt idx="103">
                  <c:v>12.671630928713407</c:v>
                </c:pt>
                <c:pt idx="104">
                  <c:v>12.728669909803436</c:v>
                </c:pt>
                <c:pt idx="105">
                  <c:v>12.785601666668226</c:v>
                </c:pt>
                <c:pt idx="106">
                  <c:v>12.842416895625675</c:v>
                </c:pt>
                <c:pt idx="107">
                  <c:v>12.899106101367554</c:v>
                </c:pt>
                <c:pt idx="108">
                  <c:v>12.955659583852892</c:v>
                </c:pt>
                <c:pt idx="109">
                  <c:v>13.012067425414621</c:v>
                </c:pt>
                <c:pt idx="110">
                  <c:v>13.068319478102236</c:v>
                </c:pt>
                <c:pt idx="111">
                  <c:v>13.124405351284786</c:v>
                </c:pt>
                <c:pt idx="112">
                  <c:v>13.180314399540158</c:v>
                </c:pt>
                <c:pt idx="113">
                  <c:v>13.236035710858399</c:v>
                </c:pt>
                <c:pt idx="114">
                  <c:v>13.291558095188609</c:v>
                </c:pt>
                <c:pt idx="115">
                  <c:v>13.346870073360867</c:v>
                </c:pt>
                <c:pt idx="116">
                  <c:v>13.40195986641648</c:v>
                </c:pt>
                <c:pt idx="117">
                  <c:v>13.456815385382026</c:v>
                </c:pt>
                <c:pt idx="118">
                  <c:v>13.511424221524539</c:v>
                </c:pt>
                <c:pt idx="119">
                  <c:v>13.565773637127283</c:v>
                </c:pt>
                <c:pt idx="120">
                  <c:v>13.619850556827707</c:v>
                </c:pt>
                <c:pt idx="121">
                  <c:v>13.673641559561208</c:v>
                </c:pt>
                <c:pt idx="122">
                  <c:v>13.727132871156378</c:v>
                </c:pt>
                <c:pt idx="123">
                  <c:v>13.780310357629512</c:v>
                </c:pt>
                <c:pt idx="124">
                  <c:v>13.833159519228094</c:v>
                </c:pt>
                <c:pt idx="125">
                  <c:v>13.885665485274941</c:v>
                </c:pt>
                <c:pt idx="126">
                  <c:v>13.937813009866449</c:v>
                </c:pt>
                <c:pt idx="127">
                  <c:v>13.989586468480177</c:v>
                </c:pt>
                <c:pt idx="128">
                  <c:v>14.040969855548472</c:v>
                </c:pt>
                <c:pt idx="129">
                  <c:v>14.091946783056299</c:v>
                </c:pt>
                <c:pt idx="130">
                  <c:v>14.142500480222536</c:v>
                </c:pt>
                <c:pt idx="131">
                  <c:v>14.192613794324998</c:v>
                </c:pt>
                <c:pt idx="132">
                  <c:v>14.242269192730067</c:v>
                </c:pt>
                <c:pt idx="133">
                  <c:v>14.291448766188115</c:v>
                </c:pt>
                <c:pt idx="134">
                  <c:v>14.340134233455966</c:v>
                </c:pt>
                <c:pt idx="135">
                  <c:v>14.388306947307157</c:v>
                </c:pt>
                <c:pt idx="136">
                  <c:v>14.435947901989895</c:v>
                </c:pt>
                <c:pt idx="137">
                  <c:v>14.483037742191401</c:v>
                </c:pt>
                <c:pt idx="138">
                  <c:v>14.529556773565272</c:v>
                </c:pt>
                <c:pt idx="139">
                  <c:v>14.575484974876282</c:v>
                </c:pt>
                <c:pt idx="140">
                  <c:v>14.620802011813829</c:v>
                </c:pt>
                <c:pt idx="141">
                  <c:v>14.665487252521697</c:v>
                </c:pt>
                <c:pt idx="142">
                  <c:v>14.709519784887359</c:v>
                </c:pt>
                <c:pt idx="143">
                  <c:v>14.752878435628972</c:v>
                </c:pt>
                <c:pt idx="144">
                  <c:v>14.795541791212385</c:v>
                </c:pt>
                <c:pt idx="145">
                  <c:v>14.837488220623863</c:v>
                </c:pt>
                <c:pt idx="146">
                  <c:v>14.878695900016808</c:v>
                </c:pt>
                <c:pt idx="147">
                  <c:v>14.919142839242514</c:v>
                </c:pt>
                <c:pt idx="148">
                  <c:v>14.958806910265967</c:v>
                </c:pt>
                <c:pt idx="149">
                  <c:v>14.997665877457834</c:v>
                </c:pt>
                <c:pt idx="150">
                  <c:v>15.035697429743127</c:v>
                </c:pt>
                <c:pt idx="151">
                  <c:v>15.072879214575648</c:v>
                </c:pt>
                <c:pt idx="152">
                  <c:v>15.109188873695111</c:v>
                </c:pt>
                <c:pt idx="153">
                  <c:v>15.144604080611078</c:v>
                </c:pt>
                <c:pt idx="154">
                  <c:v>15.179102579744432</c:v>
                </c:pt>
                <c:pt idx="155">
                  <c:v>15.212662227143142</c:v>
                </c:pt>
                <c:pt idx="156">
                  <c:v>15.245261032674746</c:v>
                </c:pt>
                <c:pt idx="157">
                  <c:v>15.276877203583362</c:v>
                </c:pt>
                <c:pt idx="158">
                  <c:v>15.307489189284171</c:v>
                </c:pt>
                <c:pt idx="159">
                  <c:v>15.337075727253525</c:v>
                </c:pt>
                <c:pt idx="160">
                  <c:v>15.365615889858123</c:v>
                </c:pt>
                <c:pt idx="161">
                  <c:v>15.393089131952321</c:v>
                </c:pt>
                <c:pt idx="162">
                  <c:v>15.419475339058787</c:v>
                </c:pt>
                <c:pt idx="163">
                  <c:v>15.444754875934478</c:v>
                </c:pt>
                <c:pt idx="164">
                  <c:v>15.46890863531171</c:v>
                </c:pt>
                <c:pt idx="165">
                  <c:v>15.491918086592843</c:v>
                </c:pt>
                <c:pt idx="166">
                  <c:v>15.513765324267162</c:v>
                </c:pt>
                <c:pt idx="167">
                  <c:v>15.534433115810341</c:v>
                </c:pt>
                <c:pt idx="168">
                  <c:v>15.553904948819953</c:v>
                </c:pt>
                <c:pt idx="169">
                  <c:v>15.572165077135818</c:v>
                </c:pt>
                <c:pt idx="170">
                  <c:v>15.58919856569106</c:v>
                </c:pt>
                <c:pt idx="171">
                  <c:v>15.604991333839351</c:v>
                </c:pt>
                <c:pt idx="172">
                  <c:v>15.619530196905156</c:v>
                </c:pt>
                <c:pt idx="173">
                  <c:v>15.632802905708242</c:v>
                </c:pt>
                <c:pt idx="174">
                  <c:v>15.644798183819862</c:v>
                </c:pt>
                <c:pt idx="175">
                  <c:v>15.655505762317215</c:v>
                </c:pt>
                <c:pt idx="176">
                  <c:v>15.664916411814099</c:v>
                </c:pt>
                <c:pt idx="177">
                  <c:v>15.673021971559523</c:v>
                </c:pt>
                <c:pt idx="178">
                  <c:v>15.679815375412035</c:v>
                </c:pt>
                <c:pt idx="179">
                  <c:v>15.685290674515986</c:v>
                </c:pt>
                <c:pt idx="180">
                  <c:v>15.68944305652607</c:v>
                </c:pt>
                <c:pt idx="181">
                  <c:v>15.692268861248593</c:v>
                </c:pt>
                <c:pt idx="182">
                  <c:v>15.693765592591671</c:v>
                </c:pt>
                <c:pt idx="183">
                  <c:v>15.693931926741271</c:v>
                </c:pt>
                <c:pt idx="184">
                  <c:v>15.692767716506207</c:v>
                </c:pt>
                <c:pt idx="185">
                  <c:v>15.690273991801611</c:v>
                </c:pt>
                <c:pt idx="186">
                  <c:v>15.686452956267534</c:v>
                </c:pt>
                <c:pt idx="187">
                  <c:v>15.681307980046336</c:v>
                </c:pt>
                <c:pt idx="188">
                  <c:v>15.674843588769269</c:v>
                </c:pt>
                <c:pt idx="189">
                  <c:v>15.667065448828794</c:v>
                </c:pt>
                <c:pt idx="190">
                  <c:v>15.657980349038436</c:v>
                </c:pt>
                <c:pt idx="191">
                  <c:v>15.647596178805895</c:v>
                </c:pt>
                <c:pt idx="192">
                  <c:v>15.63592190296767</c:v>
                </c:pt>
                <c:pt idx="193">
                  <c:v>15.622967533454194</c:v>
                </c:pt>
                <c:pt idx="194">
                  <c:v>15.608744097973254</c:v>
                </c:pt>
                <c:pt idx="195">
                  <c:v>15.593263605916178</c:v>
                </c:pt>
                <c:pt idx="196">
                  <c:v>15.57653901170556</c:v>
                </c:pt>
                <c:pt idx="197">
                  <c:v>15.55858417581546</c:v>
                </c:pt>
                <c:pt idx="198">
                  <c:v>15.539413823704422</c:v>
                </c:pt>
                <c:pt idx="199">
                  <c:v>15.519043502908918</c:v>
                </c:pt>
                <c:pt idx="200">
                  <c:v>15.49748953854937</c:v>
                </c:pt>
                <c:pt idx="201">
                  <c:v>15.474768987503246</c:v>
                </c:pt>
                <c:pt idx="202">
                  <c:v>15.450899591499649</c:v>
                </c:pt>
                <c:pt idx="203">
                  <c:v>15.425899729387519</c:v>
                </c:pt>
                <c:pt idx="204">
                  <c:v>15.399788368825337</c:v>
                </c:pt>
                <c:pt idx="205">
                  <c:v>15.372585017633817</c:v>
                </c:pt>
                <c:pt idx="206">
                  <c:v>15.344309675045317</c:v>
                </c:pt>
                <c:pt idx="207">
                  <c:v>15.314982783073861</c:v>
                </c:pt>
                <c:pt idx="208">
                  <c:v>15.284625178219144</c:v>
                </c:pt>
                <c:pt idx="209">
                  <c:v>15.25325804370549</c:v>
                </c:pt>
                <c:pt idx="210">
                  <c:v>15.220902862444092</c:v>
                </c:pt>
                <c:pt idx="211">
                  <c:v>15.187581370892893</c:v>
                </c:pt>
                <c:pt idx="212">
                  <c:v>15.153315513974297</c:v>
                </c:pt>
                <c:pt idx="213">
                  <c:v>15.118127401196324</c:v>
                </c:pt>
                <c:pt idx="214">
                  <c:v>15.082039264107888</c:v>
                </c:pt>
                <c:pt idx="215">
                  <c:v>15.045073415204129</c:v>
                </c:pt>
                <c:pt idx="216">
                  <c:v>15.007252208383033</c:v>
                </c:pt>
                <c:pt idx="217">
                  <c:v>14.968598001040061</c:v>
                </c:pt>
                <c:pt idx="218">
                  <c:v>14.929133117873572</c:v>
                </c:pt>
                <c:pt idx="219">
                  <c:v>14.888879816460195</c:v>
                </c:pt>
                <c:pt idx="220">
                  <c:v>14.847860254646335</c:v>
                </c:pt>
                <c:pt idx="221">
                  <c:v>14.806096459789782</c:v>
                </c:pt>
                <c:pt idx="222">
                  <c:v>14.763610299873605</c:v>
                </c:pt>
                <c:pt idx="223">
                  <c:v>14.720423456503877</c:v>
                </c:pt>
                <c:pt idx="224">
                  <c:v>14.676557399792536</c:v>
                </c:pt>
                <c:pt idx="225">
                  <c:v>14.632033365117582</c:v>
                </c:pt>
                <c:pt idx="226">
                  <c:v>14.586872331744249</c:v>
                </c:pt>
                <c:pt idx="227">
                  <c:v>14.541095003283324</c:v>
                </c:pt>
                <c:pt idx="228">
                  <c:v>14.494721789955751</c:v>
                </c:pt>
                <c:pt idx="229">
                  <c:v>14.447772792626873</c:v>
                </c:pt>
                <c:pt idx="230">
                  <c:v>14.400267788568208</c:v>
                </c:pt>
                <c:pt idx="231">
                  <c:v>14.352226218900153</c:v>
                </c:pt>
                <c:pt idx="232">
                  <c:v>14.30366717766525</c:v>
                </c:pt>
                <c:pt idx="233">
                  <c:v>14.254609402478344</c:v>
                </c:pt>
                <c:pt idx="234">
                  <c:v>14.205071266697423</c:v>
                </c:pt>
                <c:pt idx="235">
                  <c:v>14.155070773057037</c:v>
                </c:pt>
                <c:pt idx="236">
                  <c:v>14.104625548704545</c:v>
                </c:pt>
                <c:pt idx="237">
                  <c:v>14.053752841578666</c:v>
                </c:pt>
                <c:pt idx="238">
                  <c:v>14.002469518069137</c:v>
                </c:pt>
                <c:pt idx="239">
                  <c:v>13.950792061896294</c:v>
                </c:pt>
                <c:pt idx="240">
                  <c:v>13.898736574149467</c:v>
                </c:pt>
                <c:pt idx="241">
                  <c:v>13.846318774423942</c:v>
                </c:pt>
                <c:pt idx="242">
                  <c:v>13.793554002996748</c:v>
                </c:pt>
                <c:pt idx="243">
                  <c:v>13.740457223982943</c:v>
                </c:pt>
                <c:pt idx="244">
                  <c:v>13.687043029415289</c:v>
                </c:pt>
                <c:pt idx="245">
                  <c:v>13.63332564419165</c:v>
                </c:pt>
                <c:pt idx="246">
                  <c:v>13.579318931836255</c:v>
                </c:pt>
                <c:pt idx="247">
                  <c:v>13.525036401022701</c:v>
                </c:pt>
                <c:pt idx="248">
                  <c:v>13.47049121280843</c:v>
                </c:pt>
                <c:pt idx="249">
                  <c:v>13.415696188532461</c:v>
                </c:pt>
                <c:pt idx="250">
                  <c:v>13.360663818330176</c:v>
                </c:pt>
                <c:pt idx="251">
                  <c:v>13.305406270220946</c:v>
                </c:pt>
                <c:pt idx="252">
                  <c:v>13.249935399726606</c:v>
                </c:pt>
                <c:pt idx="253">
                  <c:v>13.19426275998069</c:v>
                </c:pt>
                <c:pt idx="254">
                  <c:v>13.138399612290655</c:v>
                </c:pt>
                <c:pt idx="255">
                  <c:v>13.082356937117062</c:v>
                </c:pt>
                <c:pt idx="256">
                  <c:v>13.026145445435933</c:v>
                </c:pt>
                <c:pt idx="257">
                  <c:v>12.969775590452425</c:v>
                </c:pt>
                <c:pt idx="258">
                  <c:v>12.913257579635658</c:v>
                </c:pt>
                <c:pt idx="259">
                  <c:v>12.856601387046663</c:v>
                </c:pt>
                <c:pt idx="260">
                  <c:v>12.799816765933011</c:v>
                </c:pt>
                <c:pt idx="261">
                  <c:v>12.742913261565333</c:v>
                </c:pt>
                <c:pt idx="262">
                  <c:v>12.685900224292658</c:v>
                </c:pt>
                <c:pt idx="263">
                  <c:v>12.628786822794998</c:v>
                </c:pt>
                <c:pt idx="264">
                  <c:v>12.571582057512916</c:v>
                </c:pt>
                <c:pt idx="265">
                  <c:v>12.514294774235287</c:v>
                </c:pt>
                <c:pt idx="266">
                  <c:v>12.456933677827625</c:v>
                </c:pt>
                <c:pt idx="267">
                  <c:v>12.399507346084494</c:v>
                </c:pt>
                <c:pt idx="268">
                  <c:v>12.342024243690563</c:v>
                </c:pt>
                <c:pt idx="269">
                  <c:v>12.284492736275782</c:v>
                </c:pt>
                <c:pt idx="270">
                  <c:v>12.226921104551078</c:v>
                </c:pt>
                <c:pt idx="271">
                  <c:v>12.169317558511512</c:v>
                </c:pt>
                <c:pt idx="272">
                  <c:v>12.1116902516947</c:v>
                </c:pt>
                <c:pt idx="273">
                  <c:v>12.054047295482608</c:v>
                </c:pt>
                <c:pt idx="274">
                  <c:v>11.996396773435411</c:v>
                </c:pt>
                <c:pt idx="275">
                  <c:v>11.938746755646273</c:v>
                </c:pt>
                <c:pt idx="276">
                  <c:v>11.881105313106259</c:v>
                </c:pt>
                <c:pt idx="277">
                  <c:v>11.823480532068562</c:v>
                </c:pt>
                <c:pt idx="278">
                  <c:v>11.765880528401279</c:v>
                </c:pt>
                <c:pt idx="279">
                  <c:v>11.708313461917845</c:v>
                </c:pt>
                <c:pt idx="280">
                  <c:v>11.650787550674073</c:v>
                </c:pt>
                <c:pt idx="281">
                  <c:v>11.593311085220291</c:v>
                </c:pt>
                <c:pt idx="282">
                  <c:v>11.535892442796772</c:v>
                </c:pt>
                <c:pt idx="283">
                  <c:v>11.478540101460071</c:v>
                </c:pt>
                <c:pt idx="284">
                  <c:v>11.421262654127212</c:v>
                </c:pt>
                <c:pt idx="285">
                  <c:v>11.364068822523963</c:v>
                </c:pt>
                <c:pt idx="286">
                  <c:v>11.30696747102262</c:v>
                </c:pt>
                <c:pt idx="287">
                  <c:v>11.249967620353662</c:v>
                </c:pt>
                <c:pt idx="288">
                  <c:v>11.193078461174739</c:v>
                </c:pt>
                <c:pt idx="289">
                  <c:v>11.136309367479182</c:v>
                </c:pt>
                <c:pt idx="290">
                  <c:v>11.079669909825045</c:v>
                </c:pt>
                <c:pt idx="291">
                  <c:v>11.023169868364315</c:v>
                </c:pt>
                <c:pt idx="292">
                  <c:v>10.966819245650493</c:v>
                </c:pt>
                <c:pt idx="293">
                  <c:v>10.910628279201269</c:v>
                </c:pt>
                <c:pt idx="294">
                  <c:v>10.854607453791308</c:v>
                </c:pt>
                <c:pt idx="295">
                  <c:v>10.798767513448521</c:v>
                </c:pt>
                <c:pt idx="296">
                  <c:v>10.743119473125496</c:v>
                </c:pt>
                <c:pt idx="297">
                  <c:v>10.687674630015735</c:v>
                </c:pt>
                <c:pt idx="298">
                  <c:v>10.632444574482635</c:v>
                </c:pt>
                <c:pt idx="299">
                  <c:v>10.577441200567062</c:v>
                </c:pt>
                <c:pt idx="300">
                  <c:v>10.52267671603737</c:v>
                </c:pt>
                <c:pt idx="301">
                  <c:v>10.468163651943748</c:v>
                </c:pt>
                <c:pt idx="302">
                  <c:v>10.413914871636589</c:v>
                </c:pt>
                <c:pt idx="303">
                  <c:v>10.359943579206604</c:v>
                </c:pt>
                <c:pt idx="304">
                  <c:v>10.306263327302188</c:v>
                </c:pt>
                <c:pt idx="305">
                  <c:v>10.252888024277691</c:v>
                </c:pt>
                <c:pt idx="306">
                  <c:v>10.199831940623948</c:v>
                </c:pt>
                <c:pt idx="307">
                  <c:v>10.147109714630718</c:v>
                </c:pt>
                <c:pt idx="308">
                  <c:v>10.094736357228591</c:v>
                </c:pt>
                <c:pt idx="309">
                  <c:v>10.042727255956329</c:v>
                </c:pt>
                <c:pt idx="310">
                  <c:v>9.9910981779977082</c:v>
                </c:pt>
                <c:pt idx="311">
                  <c:v>9.9398652722307208</c:v>
                </c:pt>
                <c:pt idx="312">
                  <c:v>9.8890450702304555</c:v>
                </c:pt>
                <c:pt idx="313">
                  <c:v>9.8386544861659768</c:v>
                </c:pt>
                <c:pt idx="314">
                  <c:v>9.7887108155307523</c:v>
                </c:pt>
                <c:pt idx="315">
                  <c:v>9.739231732645532</c:v>
                </c:pt>
                <c:pt idx="316">
                  <c:v>9.6902352868724417</c:v>
                </c:pt>
                <c:pt idx="317">
                  <c:v>9.6417398974791677</c:v>
                </c:pt>
                <c:pt idx="318">
                  <c:v>9.5937643470928116</c:v>
                </c:pt>
                <c:pt idx="319">
                  <c:v>9.5463277736837711</c:v>
                </c:pt>
                <c:pt idx="320">
                  <c:v>9.4994496610218384</c:v>
                </c:pt>
                <c:pt idx="321">
                  <c:v>9.4531498275484704</c:v>
                </c:pt>
                <c:pt idx="322">
                  <c:v>9.4074484136121193</c:v>
                </c:pt>
                <c:pt idx="323">
                  <c:v>9.3623658670165</c:v>
                </c:pt>
                <c:pt idx="324">
                  <c:v>9.3179229268358092</c:v>
                </c:pt>
                <c:pt idx="325">
                  <c:v>9.2741406054554769</c:v>
                </c:pt>
                <c:pt idx="326">
                  <c:v>9.231040168802366</c:v>
                </c:pt>
                <c:pt idx="327">
                  <c:v>9.1886431147344787</c:v>
                </c:pt>
                <c:pt idx="328">
                  <c:v>9.1469711495672286</c:v>
                </c:pt>
                <c:pt idx="329">
                  <c:v>9.1060461627209008</c:v>
                </c:pt>
                <c:pt idx="330">
                  <c:v>9.0658901994826149</c:v>
                </c:pt>
                <c:pt idx="331">
                  <c:v>9.0265254318853625</c:v>
                </c:pt>
                <c:pt idx="332">
                  <c:v>8.9879741277168801</c:v>
                </c:pt>
                <c:pt idx="333">
                  <c:v>8.9502586176820564</c:v>
                </c:pt>
                <c:pt idx="334">
                  <c:v>8.9134012607542648</c:v>
                </c:pt>
                <c:pt idx="335">
                  <c:v>8.877424407763435</c:v>
                </c:pt>
                <c:pt idx="336">
                  <c:v>8.8423503632816658</c:v>
                </c:pt>
                <c:pt idx="337">
                  <c:v>8.8082013458808923</c:v>
                </c:pt>
                <c:pt idx="338">
                  <c:v>8.7749994468511296</c:v>
                </c:pt>
                <c:pt idx="339">
                  <c:v>8.7427665874823504</c:v>
                </c:pt>
                <c:pt idx="340">
                  <c:v>8.7115244750277387</c:v>
                </c:pt>
                <c:pt idx="341">
                  <c:v>8.6812945574809248</c:v>
                </c:pt>
                <c:pt idx="342">
                  <c:v>8.6520979773146074</c:v>
                </c:pt>
                <c:pt idx="343">
                  <c:v>8.623955524342529</c:v>
                </c:pt>
                <c:pt idx="344">
                  <c:v>8.5968875878810351</c:v>
                </c:pt>
                <c:pt idx="345">
                  <c:v>8.5709141084000393</c:v>
                </c:pt>
                <c:pt idx="346">
                  <c:v>8.5460545288661134</c:v>
                </c:pt>
                <c:pt idx="347">
                  <c:v>8.5223277459923068</c:v>
                </c:pt>
                <c:pt idx="348">
                  <c:v>8.4997520616200468</c:v>
                </c:pt>
                <c:pt idx="349">
                  <c:v>8.4783451344677587</c:v>
                </c:pt>
                <c:pt idx="350">
                  <c:v>8.4581239324887463</c:v>
                </c:pt>
                <c:pt idx="351">
                  <c:v>8.4391046860867096</c:v>
                </c:pt>
                <c:pt idx="352">
                  <c:v>8.4213028424415324</c:v>
                </c:pt>
                <c:pt idx="353">
                  <c:v>8.4047330211998368</c:v>
                </c:pt>
                <c:pt idx="354">
                  <c:v>8.389408971784647</c:v>
                </c:pt>
                <c:pt idx="355">
                  <c:v>8.3753435325759078</c:v>
                </c:pt>
                <c:pt idx="356">
                  <c:v>8.362548592208622</c:v>
                </c:pt>
                <c:pt idx="357">
                  <c:v>8.3510350532280135</c:v>
                </c:pt>
                <c:pt idx="358">
                  <c:v>8.3408127983311555</c:v>
                </c:pt>
                <c:pt idx="359">
                  <c:v>8.3318906594122382</c:v>
                </c:pt>
                <c:pt idx="360">
                  <c:v>8.3242763896140008</c:v>
                </c:pt>
                <c:pt idx="361">
                  <c:v>8.317976638570828</c:v>
                </c:pt>
                <c:pt idx="362">
                  <c:v>8.31299693101003</c:v>
                </c:pt>
                <c:pt idx="363">
                  <c:v>8.3093416488568774</c:v>
                </c:pt>
                <c:pt idx="364">
                  <c:v>8.3070140169661251</c:v>
                </c:pt>
                <c:pt idx="365">
                  <c:v>8.3060160925787958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8-4B48-AD97-E39730D1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163352"/>
        <c:axId val="2103385672"/>
      </c:lineChart>
      <c:dateAx>
        <c:axId val="211816335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CH"/>
          </a:p>
        </c:txPr>
        <c:crossAx val="2103385672"/>
        <c:crosses val="autoZero"/>
        <c:auto val="1"/>
        <c:lblOffset val="100"/>
        <c:baseTimeUnit val="days"/>
      </c:dateAx>
      <c:valAx>
        <c:axId val="2103385672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118163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astronomy-morsels.ch/morsels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774700</xdr:colOff>
      <xdr:row>18</xdr:row>
      <xdr:rowOff>63500</xdr:rowOff>
    </xdr:from>
    <xdr:to>
      <xdr:col>11</xdr:col>
      <xdr:colOff>20086</xdr:colOff>
      <xdr:row>36</xdr:row>
      <xdr:rowOff>12700</xdr:rowOff>
    </xdr:to>
    <xdr:pic>
      <xdr:nvPicPr>
        <xdr:cNvPr id="4" name="Picture 3" descr="Seasons - Griffith Observatory - Southern California's gateway to the  cosmos!">
          <a:extLst>
            <a:ext uri="{FF2B5EF4-FFF2-40B4-BE49-F238E27FC236}">
              <a16:creationId xmlns:a16="http://schemas.microsoft.com/office/drawing/2014/main" id="{9590D0E0-BE58-189A-8B06-2A91D8EB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4305300"/>
          <a:ext cx="8325886" cy="36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571500</xdr:colOff>
      <xdr:row>42</xdr:row>
      <xdr:rowOff>114300</xdr:rowOff>
    </xdr:from>
    <xdr:to>
      <xdr:col>9</xdr:col>
      <xdr:colOff>190500</xdr:colOff>
      <xdr:row>52</xdr:row>
      <xdr:rowOff>25400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03E99F-F8E8-C6F7-55A0-11A825957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00" y="8750300"/>
          <a:ext cx="5397500" cy="194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13</xdr:row>
      <xdr:rowOff>165099</xdr:rowOff>
    </xdr:from>
    <xdr:to>
      <xdr:col>16</xdr:col>
      <xdr:colOff>381000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12</xdr:row>
      <xdr:rowOff>0</xdr:rowOff>
    </xdr:from>
    <xdr:to>
      <xdr:col>2</xdr:col>
      <xdr:colOff>644525</xdr:colOff>
      <xdr:row>14</xdr:row>
      <xdr:rowOff>57896</xdr:rowOff>
    </xdr:to>
    <xdr:pic>
      <xdr:nvPicPr>
        <xdr:cNvPr id="2" name="Picture 14" descr="http://upload.wikimedia.org/wikipedia/commons/thumb/a/aa/Sun920607.jpg/100px-Sun920607.jpg" hidden="1">
          <a:extLst>
            <a:ext uri="{FF2B5EF4-FFF2-40B4-BE49-F238E27FC236}">
              <a16:creationId xmlns:a16="http://schemas.microsoft.com/office/drawing/2014/main" id="{044B9E6A-A280-B042-886F-A9A559C1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4225" y="2438400"/>
          <a:ext cx="635000" cy="43889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19050</xdr:colOff>
      <xdr:row>9</xdr:row>
      <xdr:rowOff>0</xdr:rowOff>
    </xdr:from>
    <xdr:to>
      <xdr:col>4</xdr:col>
      <xdr:colOff>641476</xdr:colOff>
      <xdr:row>11</xdr:row>
      <xdr:rowOff>184150</xdr:rowOff>
    </xdr:to>
    <xdr:pic>
      <xdr:nvPicPr>
        <xdr:cNvPr id="3" name="Picture 15" descr="http://upload.wikimedia.org/wikipedia/commons/thumb/d/dd/Full_Moon_Luc_Viatour.jpg/100px-Full_Moon_Luc_Viatour.jpg" hidden="1">
          <a:extLst>
            <a:ext uri="{FF2B5EF4-FFF2-40B4-BE49-F238E27FC236}">
              <a16:creationId xmlns:a16="http://schemas.microsoft.com/office/drawing/2014/main" id="{E23044DA-E2A2-4B4C-B373-8A0CEF7F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41750" y="1828800"/>
          <a:ext cx="622426" cy="5651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</xdr:colOff>
      <xdr:row>9</xdr:row>
      <xdr:rowOff>0</xdr:rowOff>
    </xdr:from>
    <xdr:to>
      <xdr:col>5</xdr:col>
      <xdr:colOff>643467</xdr:colOff>
      <xdr:row>11</xdr:row>
      <xdr:rowOff>117475</xdr:rowOff>
    </xdr:to>
    <xdr:pic>
      <xdr:nvPicPr>
        <xdr:cNvPr id="4" name="Picture 18" descr="http://upload.wikimedia.org/wikipedia/commons/thumb/7/76/Mars_Hubble.jpg/100px-Mars_Hubble.jpg" hidden="1">
          <a:extLst>
            <a:ext uri="{FF2B5EF4-FFF2-40B4-BE49-F238E27FC236}">
              <a16:creationId xmlns:a16="http://schemas.microsoft.com/office/drawing/2014/main" id="{8E38C7D9-4435-804B-8476-D97DADCE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7250" y="1828800"/>
          <a:ext cx="624417" cy="498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457200</xdr:colOff>
      <xdr:row>9</xdr:row>
      <xdr:rowOff>0</xdr:rowOff>
    </xdr:from>
    <xdr:to>
      <xdr:col>5</xdr:col>
      <xdr:colOff>271929</xdr:colOff>
      <xdr:row>14</xdr:row>
      <xdr:rowOff>163606</xdr:rowOff>
    </xdr:to>
    <xdr:pic>
      <xdr:nvPicPr>
        <xdr:cNvPr id="5" name="Picture 4" descr="Jupiter.jpg" hidden="1">
          <a:extLst>
            <a:ext uri="{FF2B5EF4-FFF2-40B4-BE49-F238E27FC236}">
              <a16:creationId xmlns:a16="http://schemas.microsoft.com/office/drawing/2014/main" id="{B7748359-B871-C146-8E6C-6A945125A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54400" y="1828800"/>
          <a:ext cx="1757829" cy="1116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12</xdr:row>
      <xdr:rowOff>50800</xdr:rowOff>
    </xdr:from>
    <xdr:to>
      <xdr:col>9</xdr:col>
      <xdr:colOff>558800</xdr:colOff>
      <xdr:row>32</xdr:row>
      <xdr:rowOff>19050</xdr:rowOff>
    </xdr:to>
    <xdr:pic>
      <xdr:nvPicPr>
        <xdr:cNvPr id="2" name="Picture 1" descr="Twilight Types">
          <a:extLst>
            <a:ext uri="{FF2B5EF4-FFF2-40B4-BE49-F238E27FC236}">
              <a16:creationId xmlns:a16="http://schemas.microsoft.com/office/drawing/2014/main" id="{37B23390-CB56-2634-2502-D5DB15B13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2336800"/>
          <a:ext cx="5397500" cy="377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33</xdr:row>
      <xdr:rowOff>127000</xdr:rowOff>
    </xdr:from>
    <xdr:to>
      <xdr:col>11</xdr:col>
      <xdr:colOff>139700</xdr:colOff>
      <xdr:row>67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B91ED5-C557-7881-3051-8E163E41C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0" y="6413500"/>
          <a:ext cx="7505700" cy="65151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stronomy-morsels.ch/" TargetMode="External"/><Relationship Id="rId1" Type="http://schemas.openxmlformats.org/officeDocument/2006/relationships/hyperlink" Target="mailto:anton@astronomy-morsels.ch?subject=Eclipse%20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en.wikipedia.org/wiki/Sunrise_equati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7E1F-5E53-6648-98DF-00A22DF75238}">
  <dimension ref="A2:N41"/>
  <sheetViews>
    <sheetView showGridLines="0" tabSelected="1" workbookViewId="0">
      <selection activeCell="A2" sqref="A2"/>
    </sheetView>
  </sheetViews>
  <sheetFormatPr baseColWidth="10" defaultRowHeight="16" x14ac:dyDescent="0.2"/>
  <cols>
    <col min="1" max="12" width="10.83203125" style="43"/>
    <col min="13" max="16384" width="10.83203125" style="4"/>
  </cols>
  <sheetData>
    <row r="2" spans="2:14" ht="15" customHeight="1" x14ac:dyDescent="0.2"/>
    <row r="3" spans="2:14" ht="16" customHeight="1" x14ac:dyDescent="0.2">
      <c r="B3" s="62" t="s">
        <v>12</v>
      </c>
      <c r="C3" s="62"/>
      <c r="D3" s="62"/>
      <c r="E3" s="62"/>
      <c r="F3" s="62"/>
      <c r="G3" s="62"/>
      <c r="H3" s="62"/>
      <c r="I3" s="62"/>
      <c r="J3" s="62"/>
      <c r="K3" s="62"/>
    </row>
    <row r="4" spans="2:14" ht="16" customHeight="1" x14ac:dyDescent="0.2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2:14" ht="16" customHeight="1" x14ac:dyDescent="0.2"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2:14" ht="16" customHeight="1" x14ac:dyDescent="0.2"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2:14" ht="16" customHeight="1" x14ac:dyDescent="0.2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2:14" ht="16" customHeight="1" x14ac:dyDescent="0.2"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2:14" ht="16" customHeight="1" x14ac:dyDescent="0.2">
      <c r="B9" s="62"/>
      <c r="C9" s="62"/>
      <c r="D9" s="62"/>
      <c r="E9" s="62"/>
      <c r="F9" s="62"/>
      <c r="G9" s="62"/>
      <c r="H9" s="62"/>
      <c r="I9" s="62"/>
      <c r="J9" s="62"/>
      <c r="K9" s="62"/>
    </row>
    <row r="13" spans="2:14" ht="19" x14ac:dyDescent="0.25">
      <c r="D13" s="45" t="s">
        <v>57</v>
      </c>
      <c r="E13" s="46"/>
      <c r="F13" s="47"/>
      <c r="G13" s="47"/>
      <c r="H13" s="47"/>
      <c r="I13" s="48" t="s">
        <v>10</v>
      </c>
    </row>
    <row r="14" spans="2:14" ht="19" x14ac:dyDescent="0.25">
      <c r="D14" s="49"/>
      <c r="E14" s="50"/>
      <c r="F14" s="51"/>
      <c r="G14" s="51"/>
      <c r="H14" s="51"/>
      <c r="I14" s="52"/>
      <c r="N14"/>
    </row>
    <row r="15" spans="2:14" ht="19" x14ac:dyDescent="0.25">
      <c r="D15" s="53" t="s">
        <v>58</v>
      </c>
      <c r="E15" s="54"/>
      <c r="F15" s="55"/>
      <c r="G15" s="55"/>
      <c r="H15" s="55"/>
      <c r="I15" s="56" t="s">
        <v>11</v>
      </c>
    </row>
    <row r="36" spans="2:11" x14ac:dyDescent="0.2">
      <c r="J36" s="44"/>
    </row>
    <row r="39" spans="2:11" x14ac:dyDescent="0.2">
      <c r="B39" s="63" t="s">
        <v>14</v>
      </c>
      <c r="C39" s="64"/>
      <c r="D39" s="64"/>
      <c r="E39" s="64"/>
      <c r="F39" s="64"/>
      <c r="G39" s="64"/>
      <c r="H39" s="64"/>
      <c r="I39" s="64"/>
      <c r="J39" s="64"/>
      <c r="K39" s="65"/>
    </row>
    <row r="40" spans="2:11" x14ac:dyDescent="0.2">
      <c r="B40" s="66" t="s">
        <v>15</v>
      </c>
      <c r="C40" s="67"/>
      <c r="D40" s="67"/>
      <c r="E40" s="67"/>
      <c r="F40" s="67"/>
      <c r="G40" s="67"/>
      <c r="H40" s="67"/>
      <c r="I40" s="67"/>
      <c r="J40" s="67"/>
      <c r="K40" s="68"/>
    </row>
    <row r="41" spans="2:11" x14ac:dyDescent="0.2">
      <c r="B41" s="69" t="s">
        <v>16</v>
      </c>
      <c r="C41" s="70"/>
      <c r="D41" s="70"/>
      <c r="E41" s="70"/>
      <c r="F41" s="70"/>
      <c r="G41" s="70"/>
      <c r="H41" s="70"/>
      <c r="I41" s="70"/>
      <c r="J41" s="70"/>
      <c r="K41" s="71"/>
    </row>
  </sheetData>
  <sheetProtection sheet="1" objects="1" scenarios="1"/>
  <mergeCells count="4">
    <mergeCell ref="B3:K9"/>
    <mergeCell ref="B39:K39"/>
    <mergeCell ref="B40:K40"/>
    <mergeCell ref="B41:K41"/>
  </mergeCells>
  <hyperlinks>
    <hyperlink ref="I13" r:id="rId1" xr:uid="{247AC557-83BE-0C41-AA3D-42381441D9FE}"/>
    <hyperlink ref="B39" r:id="rId2" display="http://www.astronomy-morsels.ch/" xr:uid="{627D1712-63C6-F14A-9CD5-2AE69EC26046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81"/>
  <sheetViews>
    <sheetView showGridLines="0" topLeftCell="A9" workbookViewId="0">
      <selection activeCell="G10" sqref="G10"/>
    </sheetView>
  </sheetViews>
  <sheetFormatPr baseColWidth="10" defaultColWidth="8.83203125" defaultRowHeight="15" x14ac:dyDescent="0.2"/>
  <cols>
    <col min="2" max="2" width="13.5" style="2" customWidth="1"/>
    <col min="3" max="3" width="11.6640625" style="2" customWidth="1"/>
    <col min="4" max="4" width="10.1640625" style="2" customWidth="1"/>
    <col min="5" max="5" width="8.83203125" style="2"/>
  </cols>
  <sheetData>
    <row r="3" spans="2:10" ht="21" x14ac:dyDescent="0.25">
      <c r="B3" s="5" t="s">
        <v>13</v>
      </c>
    </row>
    <row r="5" spans="2:10" x14ac:dyDescent="0.2">
      <c r="C5" s="2" t="s">
        <v>2</v>
      </c>
      <c r="D5" s="2" t="s">
        <v>3</v>
      </c>
      <c r="E5" s="2" t="s">
        <v>6</v>
      </c>
    </row>
    <row r="6" spans="2:10" x14ac:dyDescent="0.2">
      <c r="B6" s="6" t="s">
        <v>5</v>
      </c>
      <c r="C6" s="3">
        <v>47</v>
      </c>
      <c r="D6" s="3">
        <v>0</v>
      </c>
      <c r="E6" s="6">
        <f>RADIANS(C6+(D6/60))</f>
        <v>0.82030474843733492</v>
      </c>
    </row>
    <row r="7" spans="2:10" x14ac:dyDescent="0.2">
      <c r="B7" s="6" t="s">
        <v>7</v>
      </c>
      <c r="C7" s="6">
        <v>23.439</v>
      </c>
      <c r="D7" s="7"/>
      <c r="E7" s="6">
        <f>RADIANS(C7)</f>
        <v>0.40908772337495092</v>
      </c>
    </row>
    <row r="8" spans="2:10" x14ac:dyDescent="0.2">
      <c r="B8" s="6" t="s">
        <v>4</v>
      </c>
      <c r="C8" s="6">
        <f>PI()/182.625</f>
        <v>1.7202423838958484E-2</v>
      </c>
    </row>
    <row r="10" spans="2:10" x14ac:dyDescent="0.2">
      <c r="C10" s="6" t="s">
        <v>9</v>
      </c>
      <c r="D10" s="6" t="s">
        <v>2</v>
      </c>
    </row>
    <row r="11" spans="2:10" x14ac:dyDescent="0.2">
      <c r="B11" s="6" t="s">
        <v>17</v>
      </c>
      <c r="C11" s="60">
        <f>TRUNC(MAX(D16:D380))</f>
        <v>15</v>
      </c>
      <c r="D11" s="60">
        <f>TRUNC(60*MOD(MAX(D16:D380),1))</f>
        <v>41</v>
      </c>
    </row>
    <row r="12" spans="2:10" x14ac:dyDescent="0.2">
      <c r="B12" s="6" t="s">
        <v>18</v>
      </c>
      <c r="C12" s="60">
        <f>TRUNC(MIN(D16:D380))</f>
        <v>8</v>
      </c>
      <c r="D12" s="60">
        <f>TRUNC(60*MOD(MIN(D17:D381),1))</f>
        <v>18</v>
      </c>
    </row>
    <row r="15" spans="2:10" x14ac:dyDescent="0.2">
      <c r="B15" s="8" t="s">
        <v>1</v>
      </c>
      <c r="C15" s="9" t="s">
        <v>0</v>
      </c>
      <c r="D15" s="10" t="s">
        <v>8</v>
      </c>
    </row>
    <row r="16" spans="2:10" x14ac:dyDescent="0.2">
      <c r="B16" s="11">
        <v>0</v>
      </c>
      <c r="C16" s="12">
        <v>39072</v>
      </c>
      <c r="D16" s="13">
        <f t="shared" ref="D16:D79" si="0">24*(ACOS(1-(1-TAN($E$6)*TAN($E$7 * COS($C$8 * B16))))/PI())</f>
        <v>8.3059745076034535</v>
      </c>
      <c r="J16" s="1"/>
    </row>
    <row r="17" spans="2:4" x14ac:dyDescent="0.2">
      <c r="B17" s="11">
        <v>1</v>
      </c>
      <c r="C17" s="12">
        <v>39073</v>
      </c>
      <c r="D17" s="13">
        <f t="shared" si="0"/>
        <v>8.3066398211977379</v>
      </c>
    </row>
    <row r="18" spans="2:4" x14ac:dyDescent="0.2">
      <c r="B18" s="11">
        <v>2</v>
      </c>
      <c r="C18" s="12">
        <v>39074</v>
      </c>
      <c r="D18" s="13">
        <f t="shared" si="0"/>
        <v>8.3086351732914174</v>
      </c>
    </row>
    <row r="19" spans="2:4" x14ac:dyDescent="0.2">
      <c r="B19" s="11">
        <v>3</v>
      </c>
      <c r="C19" s="12">
        <v>39075</v>
      </c>
      <c r="D19" s="13">
        <f t="shared" si="0"/>
        <v>8.3119587997503803</v>
      </c>
    </row>
    <row r="20" spans="2:4" x14ac:dyDescent="0.2">
      <c r="B20" s="11">
        <v>4</v>
      </c>
      <c r="C20" s="12">
        <v>39076</v>
      </c>
      <c r="D20" s="13">
        <f t="shared" si="0"/>
        <v>8.3166077667821963</v>
      </c>
    </row>
    <row r="21" spans="2:4" x14ac:dyDescent="0.2">
      <c r="B21" s="11">
        <v>5</v>
      </c>
      <c r="C21" s="12">
        <v>39077</v>
      </c>
      <c r="D21" s="13">
        <f t="shared" si="0"/>
        <v>8.322577980535586</v>
      </c>
    </row>
    <row r="22" spans="2:4" x14ac:dyDescent="0.2">
      <c r="B22" s="11">
        <v>6</v>
      </c>
      <c r="C22" s="12">
        <v>39078</v>
      </c>
      <c r="D22" s="13">
        <f t="shared" si="0"/>
        <v>8.3298642004458312</v>
      </c>
    </row>
    <row r="23" spans="2:4" x14ac:dyDescent="0.2">
      <c r="B23" s="11">
        <v>7</v>
      </c>
      <c r="C23" s="12">
        <v>39079</v>
      </c>
      <c r="D23" s="13">
        <f t="shared" si="0"/>
        <v>8.3384600562337319</v>
      </c>
    </row>
    <row r="24" spans="2:4" x14ac:dyDescent="0.2">
      <c r="B24" s="11">
        <v>8</v>
      </c>
      <c r="C24" s="12">
        <v>39080</v>
      </c>
      <c r="D24" s="13">
        <f t="shared" si="0"/>
        <v>8.3483580684411756</v>
      </c>
    </row>
    <row r="25" spans="2:4" x14ac:dyDescent="0.2">
      <c r="B25" s="11">
        <v>9</v>
      </c>
      <c r="C25" s="12">
        <v>39081</v>
      </c>
      <c r="D25" s="13">
        <f t="shared" si="0"/>
        <v>8.3595496723632863</v>
      </c>
    </row>
    <row r="26" spans="2:4" x14ac:dyDescent="0.2">
      <c r="B26" s="11">
        <v>10</v>
      </c>
      <c r="C26" s="12">
        <v>39082</v>
      </c>
      <c r="D26" s="13">
        <f t="shared" si="0"/>
        <v>8.3720252452158075</v>
      </c>
    </row>
    <row r="27" spans="2:4" x14ac:dyDescent="0.2">
      <c r="B27" s="11">
        <v>11</v>
      </c>
      <c r="C27" s="12">
        <v>39083</v>
      </c>
      <c r="D27" s="13">
        <f t="shared" si="0"/>
        <v>8.385774136356611</v>
      </c>
    </row>
    <row r="28" spans="2:4" x14ac:dyDescent="0.2">
      <c r="B28" s="11">
        <v>12</v>
      </c>
      <c r="C28" s="12">
        <v>39084</v>
      </c>
      <c r="D28" s="13">
        <f t="shared" si="0"/>
        <v>8.4007847003630065</v>
      </c>
    </row>
    <row r="29" spans="2:4" x14ac:dyDescent="0.2">
      <c r="B29" s="11">
        <v>13</v>
      </c>
      <c r="C29" s="12">
        <v>39085</v>
      </c>
      <c r="D29" s="13">
        <f t="shared" si="0"/>
        <v>8.4170443327510363</v>
      </c>
    </row>
    <row r="30" spans="2:4" x14ac:dyDescent="0.2">
      <c r="B30" s="11">
        <v>14</v>
      </c>
      <c r="C30" s="12">
        <v>39086</v>
      </c>
      <c r="D30" s="13">
        <f t="shared" si="0"/>
        <v>8.4345395081101699</v>
      </c>
    </row>
    <row r="31" spans="2:4" x14ac:dyDescent="0.2">
      <c r="B31" s="11">
        <v>15</v>
      </c>
      <c r="C31" s="12">
        <v>39087</v>
      </c>
      <c r="D31" s="13">
        <f t="shared" si="0"/>
        <v>8.4532558204162704</v>
      </c>
    </row>
    <row r="32" spans="2:4" x14ac:dyDescent="0.2">
      <c r="B32" s="11">
        <v>16</v>
      </c>
      <c r="C32" s="12">
        <v>39088</v>
      </c>
      <c r="D32" s="13">
        <f t="shared" si="0"/>
        <v>8.4731780252776758</v>
      </c>
    </row>
    <row r="33" spans="2:7" x14ac:dyDescent="0.2">
      <c r="B33" s="11">
        <v>17</v>
      </c>
      <c r="C33" s="12">
        <v>39089</v>
      </c>
      <c r="D33" s="13">
        <f t="shared" si="0"/>
        <v>8.4942900838636302</v>
      </c>
    </row>
    <row r="34" spans="2:7" x14ac:dyDescent="0.2">
      <c r="B34" s="11">
        <v>18</v>
      </c>
      <c r="C34" s="12">
        <v>39090</v>
      </c>
      <c r="D34" s="13">
        <f t="shared" si="0"/>
        <v>8.5165752082612247</v>
      </c>
    </row>
    <row r="35" spans="2:7" x14ac:dyDescent="0.2">
      <c r="B35" s="11">
        <v>19</v>
      </c>
      <c r="C35" s="12">
        <v>39091</v>
      </c>
      <c r="D35" s="13">
        <f t="shared" si="0"/>
        <v>8.5400159080060725</v>
      </c>
    </row>
    <row r="36" spans="2:7" x14ac:dyDescent="0.2">
      <c r="B36" s="11">
        <v>20</v>
      </c>
      <c r="C36" s="12">
        <v>39092</v>
      </c>
      <c r="D36" s="13">
        <f t="shared" si="0"/>
        <v>8.5645940375335421</v>
      </c>
    </row>
    <row r="37" spans="2:7" x14ac:dyDescent="0.2">
      <c r="B37" s="11">
        <v>21</v>
      </c>
      <c r="C37" s="12">
        <v>39093</v>
      </c>
      <c r="D37" s="13">
        <f t="shared" si="0"/>
        <v>8.5902908443007853</v>
      </c>
    </row>
    <row r="38" spans="2:7" x14ac:dyDescent="0.2">
      <c r="B38" s="11">
        <v>22</v>
      </c>
      <c r="C38" s="12">
        <v>39094</v>
      </c>
      <c r="D38" s="13">
        <f t="shared" si="0"/>
        <v>8.6170870173355176</v>
      </c>
    </row>
    <row r="39" spans="2:7" x14ac:dyDescent="0.2">
      <c r="B39" s="11">
        <v>23</v>
      </c>
      <c r="C39" s="12">
        <v>39095</v>
      </c>
      <c r="D39" s="13">
        <f t="shared" si="0"/>
        <v>8.6449627359746728</v>
      </c>
    </row>
    <row r="40" spans="2:7" x14ac:dyDescent="0.2">
      <c r="B40" s="11">
        <v>24</v>
      </c>
      <c r="C40" s="12">
        <v>39096</v>
      </c>
      <c r="D40" s="13">
        <f t="shared" si="0"/>
        <v>8.6738977185652075</v>
      </c>
    </row>
    <row r="41" spans="2:7" x14ac:dyDescent="0.2">
      <c r="B41" s="11">
        <v>25</v>
      </c>
      <c r="C41" s="12">
        <v>39097</v>
      </c>
      <c r="D41" s="13">
        <f t="shared" si="0"/>
        <v>8.703871270909584</v>
      </c>
    </row>
    <row r="42" spans="2:7" x14ac:dyDescent="0.2">
      <c r="B42" s="11">
        <v>26</v>
      </c>
      <c r="C42" s="12">
        <v>39098</v>
      </c>
      <c r="D42" s="13">
        <f t="shared" si="0"/>
        <v>8.7348623342501757</v>
      </c>
    </row>
    <row r="43" spans="2:7" x14ac:dyDescent="0.2">
      <c r="B43" s="11">
        <v>27</v>
      </c>
      <c r="C43" s="12">
        <v>39099</v>
      </c>
      <c r="D43" s="13">
        <f t="shared" si="0"/>
        <v>8.7668495325994513</v>
      </c>
    </row>
    <row r="44" spans="2:7" x14ac:dyDescent="0.2">
      <c r="B44" s="11">
        <v>28</v>
      </c>
      <c r="C44" s="12">
        <v>39100</v>
      </c>
      <c r="D44" s="13">
        <f t="shared" si="0"/>
        <v>8.7998112192362843</v>
      </c>
    </row>
    <row r="45" spans="2:7" x14ac:dyDescent="0.2">
      <c r="B45" s="11">
        <v>29</v>
      </c>
      <c r="C45" s="12">
        <v>39101</v>
      </c>
      <c r="D45" s="13">
        <f t="shared" si="0"/>
        <v>8.8337255222027444</v>
      </c>
    </row>
    <row r="46" spans="2:7" x14ac:dyDescent="0.2">
      <c r="B46" s="11">
        <v>30</v>
      </c>
      <c r="C46" s="12">
        <v>39102</v>
      </c>
      <c r="D46" s="13">
        <f t="shared" si="0"/>
        <v>8.8685703886503671</v>
      </c>
      <c r="F46" s="72"/>
      <c r="G46" s="72"/>
    </row>
    <row r="47" spans="2:7" x14ac:dyDescent="0.2">
      <c r="B47" s="11">
        <v>31</v>
      </c>
      <c r="C47" s="12">
        <v>39103</v>
      </c>
      <c r="D47" s="13">
        <f t="shared" si="0"/>
        <v>8.9043236278995508</v>
      </c>
    </row>
    <row r="48" spans="2:7" x14ac:dyDescent="0.2">
      <c r="B48" s="11">
        <v>32</v>
      </c>
      <c r="C48" s="12">
        <v>39104</v>
      </c>
      <c r="D48" s="13">
        <f t="shared" si="0"/>
        <v>8.9409629530906312</v>
      </c>
    </row>
    <row r="49" spans="2:4" x14ac:dyDescent="0.2">
      <c r="B49" s="11">
        <v>33</v>
      </c>
      <c r="C49" s="12">
        <v>39105</v>
      </c>
      <c r="D49" s="13">
        <f t="shared" si="0"/>
        <v>8.978466021319953</v>
      </c>
    </row>
    <row r="50" spans="2:4" x14ac:dyDescent="0.2">
      <c r="B50" s="11">
        <v>34</v>
      </c>
      <c r="C50" s="12">
        <v>39106</v>
      </c>
      <c r="D50" s="13">
        <f t="shared" si="0"/>
        <v>9.0168104721687303</v>
      </c>
    </row>
    <row r="51" spans="2:4" x14ac:dyDescent="0.2">
      <c r="B51" s="11">
        <v>35</v>
      </c>
      <c r="C51" s="12">
        <v>39107</v>
      </c>
      <c r="D51" s="13">
        <f t="shared" si="0"/>
        <v>9.0559739645468529</v>
      </c>
    </row>
    <row r="52" spans="2:4" x14ac:dyDescent="0.2">
      <c r="B52" s="11">
        <v>36</v>
      </c>
      <c r="C52" s="12">
        <v>39108</v>
      </c>
      <c r="D52" s="13">
        <f t="shared" si="0"/>
        <v>9.0959342117873287</v>
      </c>
    </row>
    <row r="53" spans="2:4" x14ac:dyDescent="0.2">
      <c r="B53" s="11">
        <v>37</v>
      </c>
      <c r="C53" s="12">
        <v>39109</v>
      </c>
      <c r="D53" s="13">
        <f t="shared" si="0"/>
        <v>9.136669014940443</v>
      </c>
    </row>
    <row r="54" spans="2:4" x14ac:dyDescent="0.2">
      <c r="B54" s="11">
        <v>38</v>
      </c>
      <c r="C54" s="12">
        <v>39110</v>
      </c>
      <c r="D54" s="13">
        <f t="shared" si="0"/>
        <v>9.1781562942291615</v>
      </c>
    </row>
    <row r="55" spans="2:4" x14ac:dyDescent="0.2">
      <c r="B55" s="11">
        <v>39</v>
      </c>
      <c r="C55" s="12">
        <v>39111</v>
      </c>
      <c r="D55" s="13">
        <f t="shared" si="0"/>
        <v>9.2203741186392563</v>
      </c>
    </row>
    <row r="56" spans="2:4" x14ac:dyDescent="0.2">
      <c r="B56" s="11">
        <v>40</v>
      </c>
      <c r="C56" s="12">
        <v>39112</v>
      </c>
      <c r="D56" s="13">
        <f t="shared" si="0"/>
        <v>9.2633007336286877</v>
      </c>
    </row>
    <row r="57" spans="2:4" x14ac:dyDescent="0.2">
      <c r="B57" s="11">
        <v>41</v>
      </c>
      <c r="C57" s="12">
        <v>39113</v>
      </c>
      <c r="D57" s="13">
        <f t="shared" si="0"/>
        <v>9.3069145869512457</v>
      </c>
    </row>
    <row r="58" spans="2:4" x14ac:dyDescent="0.2">
      <c r="B58" s="11">
        <v>42</v>
      </c>
      <c r="C58" s="12">
        <v>39114</v>
      </c>
      <c r="D58" s="13">
        <f t="shared" si="0"/>
        <v>9.3511943525988634</v>
      </c>
    </row>
    <row r="59" spans="2:4" x14ac:dyDescent="0.2">
      <c r="B59" s="11">
        <v>43</v>
      </c>
      <c r="C59" s="12">
        <v>39115</v>
      </c>
      <c r="D59" s="13">
        <f t="shared" si="0"/>
        <v>9.3961189528759057</v>
      </c>
    </row>
    <row r="60" spans="2:4" x14ac:dyDescent="0.2">
      <c r="B60" s="11">
        <v>44</v>
      </c>
      <c r="C60" s="12">
        <v>39116</v>
      </c>
      <c r="D60" s="13">
        <f t="shared" si="0"/>
        <v>9.4416675786265287</v>
      </c>
    </row>
    <row r="61" spans="2:4" x14ac:dyDescent="0.2">
      <c r="B61" s="11">
        <v>45</v>
      </c>
      <c r="C61" s="12">
        <v>39117</v>
      </c>
      <c r="D61" s="13">
        <f t="shared" si="0"/>
        <v>9.4878197076434301</v>
      </c>
    </row>
    <row r="62" spans="2:4" x14ac:dyDescent="0.2">
      <c r="B62" s="11">
        <v>46</v>
      </c>
      <c r="C62" s="12">
        <v>39118</v>
      </c>
      <c r="D62" s="13">
        <f t="shared" si="0"/>
        <v>9.5345551212925539</v>
      </c>
    </row>
    <row r="63" spans="2:4" x14ac:dyDescent="0.2">
      <c r="B63" s="11">
        <v>47</v>
      </c>
      <c r="C63" s="12">
        <v>39119</v>
      </c>
      <c r="D63" s="13">
        <f t="shared" si="0"/>
        <v>9.5818539193939234</v>
      </c>
    </row>
    <row r="64" spans="2:4" x14ac:dyDescent="0.2">
      <c r="B64" s="11">
        <v>48</v>
      </c>
      <c r="C64" s="12">
        <v>39120</v>
      </c>
      <c r="D64" s="13">
        <f t="shared" si="0"/>
        <v>9.6296965334035551</v>
      </c>
    </row>
    <row r="65" spans="2:4" x14ac:dyDescent="0.2">
      <c r="B65" s="11">
        <v>49</v>
      </c>
      <c r="C65" s="12">
        <v>39121</v>
      </c>
      <c r="D65" s="13">
        <f t="shared" si="0"/>
        <v>9.6780637379455268</v>
      </c>
    </row>
    <row r="66" spans="2:4" x14ac:dyDescent="0.2">
      <c r="B66" s="11">
        <v>50</v>
      </c>
      <c r="C66" s="12">
        <v>39122</v>
      </c>
      <c r="D66" s="13">
        <f t="shared" si="0"/>
        <v>9.7269366607467092</v>
      </c>
    </row>
    <row r="67" spans="2:4" x14ac:dyDescent="0.2">
      <c r="B67" s="11">
        <v>51</v>
      </c>
      <c r="C67" s="12">
        <v>39123</v>
      </c>
      <c r="D67" s="13">
        <f t="shared" si="0"/>
        <v>9.7762967910294361</v>
      </c>
    </row>
    <row r="68" spans="2:4" x14ac:dyDescent="0.2">
      <c r="B68" s="11">
        <v>52</v>
      </c>
      <c r="C68" s="12">
        <v>39124</v>
      </c>
      <c r="D68" s="13">
        <f t="shared" si="0"/>
        <v>9.8261259864196511</v>
      </c>
    </row>
    <row r="69" spans="2:4" x14ac:dyDescent="0.2">
      <c r="B69" s="11">
        <v>53</v>
      </c>
      <c r="C69" s="12">
        <v>39125</v>
      </c>
      <c r="D69" s="13">
        <f t="shared" si="0"/>
        <v>9.8764064784296419</v>
      </c>
    </row>
    <row r="70" spans="2:4" x14ac:dyDescent="0.2">
      <c r="B70" s="11">
        <v>54</v>
      </c>
      <c r="C70" s="12">
        <v>39126</v>
      </c>
      <c r="D70" s="13">
        <f t="shared" si="0"/>
        <v>9.9271208765757155</v>
      </c>
    </row>
    <row r="71" spans="2:4" x14ac:dyDescent="0.2">
      <c r="B71" s="11">
        <v>55</v>
      </c>
      <c r="C71" s="12">
        <v>39127</v>
      </c>
      <c r="D71" s="13">
        <f t="shared" si="0"/>
        <v>9.9782521711917784</v>
      </c>
    </row>
    <row r="72" spans="2:4" x14ac:dyDescent="0.2">
      <c r="B72" s="11">
        <v>56</v>
      </c>
      <c r="C72" s="12">
        <v>39128</v>
      </c>
      <c r="D72" s="13">
        <f t="shared" si="0"/>
        <v>10.029783735000063</v>
      </c>
    </row>
    <row r="73" spans="2:4" x14ac:dyDescent="0.2">
      <c r="B73" s="11">
        <v>57</v>
      </c>
      <c r="C73" s="12">
        <v>39129</v>
      </c>
      <c r="D73" s="13">
        <f t="shared" si="0"/>
        <v>10.081699323500146</v>
      </c>
    </row>
    <row r="74" spans="2:4" x14ac:dyDescent="0.2">
      <c r="B74" s="11">
        <v>58</v>
      </c>
      <c r="C74" s="12">
        <v>39130</v>
      </c>
      <c r="D74" s="13">
        <f t="shared" si="0"/>
        <v>10.133983074236939</v>
      </c>
    </row>
    <row r="75" spans="2:4" x14ac:dyDescent="0.2">
      <c r="B75" s="11">
        <v>59</v>
      </c>
      <c r="C75" s="12">
        <v>39131</v>
      </c>
      <c r="D75" s="13">
        <f t="shared" si="0"/>
        <v>10.186619505007551</v>
      </c>
    </row>
    <row r="76" spans="2:4" x14ac:dyDescent="0.2">
      <c r="B76" s="11">
        <v>60</v>
      </c>
      <c r="C76" s="12">
        <v>39132</v>
      </c>
      <c r="D76" s="13">
        <f t="shared" si="0"/>
        <v>10.239593511065898</v>
      </c>
    </row>
    <row r="77" spans="2:4" x14ac:dyDescent="0.2">
      <c r="B77" s="11">
        <v>61</v>
      </c>
      <c r="C77" s="12">
        <v>39133</v>
      </c>
      <c r="D77" s="13">
        <f t="shared" si="0"/>
        <v>10.292890361382717</v>
      </c>
    </row>
    <row r="78" spans="2:4" x14ac:dyDescent="0.2">
      <c r="B78" s="11">
        <v>62</v>
      </c>
      <c r="C78" s="12">
        <v>39134</v>
      </c>
      <c r="D78" s="13">
        <f t="shared" si="0"/>
        <v>10.346495694017158</v>
      </c>
    </row>
    <row r="79" spans="2:4" x14ac:dyDescent="0.2">
      <c r="B79" s="11">
        <v>63</v>
      </c>
      <c r="C79" s="12">
        <v>39135</v>
      </c>
      <c r="D79" s="13">
        <f t="shared" si="0"/>
        <v>10.400395510654485</v>
      </c>
    </row>
    <row r="80" spans="2:4" x14ac:dyDescent="0.2">
      <c r="B80" s="11">
        <v>64</v>
      </c>
      <c r="C80" s="12">
        <v>39136</v>
      </c>
      <c r="D80" s="13">
        <f t="shared" ref="D80:D143" si="1">24*(ACOS(1-(1-TAN($E$6)*TAN($E$7 * COS($C$8 * B80))))/PI())</f>
        <v>10.45457617036277</v>
      </c>
    </row>
    <row r="81" spans="2:4" x14ac:dyDescent="0.2">
      <c r="B81" s="11">
        <v>65</v>
      </c>
      <c r="C81" s="12">
        <v>39137</v>
      </c>
      <c r="D81" s="13">
        <f t="shared" si="1"/>
        <v>10.509024382619431</v>
      </c>
    </row>
    <row r="82" spans="2:4" x14ac:dyDescent="0.2">
      <c r="B82" s="11">
        <v>66</v>
      </c>
      <c r="C82" s="12">
        <v>39138</v>
      </c>
      <c r="D82" s="13">
        <f t="shared" si="1"/>
        <v>10.563727199656711</v>
      </c>
    </row>
    <row r="83" spans="2:4" x14ac:dyDescent="0.2">
      <c r="B83" s="11">
        <v>67</v>
      </c>
      <c r="C83" s="12">
        <v>39139</v>
      </c>
      <c r="D83" s="13">
        <f t="shared" si="1"/>
        <v>10.61867200817299</v>
      </c>
    </row>
    <row r="84" spans="2:4" x14ac:dyDescent="0.2">
      <c r="B84" s="11">
        <v>68</v>
      </c>
      <c r="C84" s="12">
        <v>39140</v>
      </c>
      <c r="D84" s="13">
        <f t="shared" si="1"/>
        <v>10.673846520454939</v>
      </c>
    </row>
    <row r="85" spans="2:4" x14ac:dyDescent="0.2">
      <c r="B85" s="11">
        <v>69</v>
      </c>
      <c r="C85" s="12">
        <v>39141</v>
      </c>
      <c r="D85" s="13">
        <f t="shared" si="1"/>
        <v>10.729238764953321</v>
      </c>
    </row>
    <row r="86" spans="2:4" x14ac:dyDescent="0.2">
      <c r="B86" s="11">
        <v>70</v>
      </c>
      <c r="C86" s="12">
        <v>39142</v>
      </c>
      <c r="D86" s="13">
        <f t="shared" si="1"/>
        <v>10.784837076353213</v>
      </c>
    </row>
    <row r="87" spans="2:4" x14ac:dyDescent="0.2">
      <c r="B87" s="11">
        <v>71</v>
      </c>
      <c r="C87" s="12">
        <v>39143</v>
      </c>
      <c r="D87" s="13">
        <f t="shared" si="1"/>
        <v>10.840630085177366</v>
      </c>
    </row>
    <row r="88" spans="2:4" x14ac:dyDescent="0.2">
      <c r="B88" s="11">
        <v>72</v>
      </c>
      <c r="C88" s="12">
        <v>39144</v>
      </c>
      <c r="D88" s="13">
        <f t="shared" si="1"/>
        <v>10.896606706959307</v>
      </c>
    </row>
    <row r="89" spans="2:4" x14ac:dyDescent="0.2">
      <c r="B89" s="11">
        <v>73</v>
      </c>
      <c r="C89" s="12">
        <v>39145</v>
      </c>
      <c r="D89" s="13">
        <f t="shared" si="1"/>
        <v>10.9527561310208</v>
      </c>
    </row>
    <row r="90" spans="2:4" x14ac:dyDescent="0.2">
      <c r="B90" s="11">
        <v>74</v>
      </c>
      <c r="C90" s="12">
        <v>39146</v>
      </c>
      <c r="D90" s="13">
        <f t="shared" si="1"/>
        <v>11.009067808886332</v>
      </c>
    </row>
    <row r="91" spans="2:4" x14ac:dyDescent="0.2">
      <c r="B91" s="11">
        <v>75</v>
      </c>
      <c r="C91" s="12">
        <v>39147</v>
      </c>
      <c r="D91" s="13">
        <f t="shared" si="1"/>
        <v>11.065531442365307</v>
      </c>
    </row>
    <row r="92" spans="2:4" x14ac:dyDescent="0.2">
      <c r="B92" s="11">
        <v>76</v>
      </c>
      <c r="C92" s="12">
        <v>39148</v>
      </c>
      <c r="D92" s="13">
        <f t="shared" si="1"/>
        <v>11.122136971330821</v>
      </c>
    </row>
    <row r="93" spans="2:4" x14ac:dyDescent="0.2">
      <c r="B93" s="11">
        <v>77</v>
      </c>
      <c r="C93" s="12">
        <v>39149</v>
      </c>
      <c r="D93" s="13">
        <f t="shared" si="1"/>
        <v>11.178874561222059</v>
      </c>
    </row>
    <row r="94" spans="2:4" x14ac:dyDescent="0.2">
      <c r="B94" s="11">
        <v>78</v>
      </c>
      <c r="C94" s="12">
        <v>39150</v>
      </c>
      <c r="D94" s="13">
        <f t="shared" si="1"/>
        <v>11.235734590295705</v>
      </c>
    </row>
    <row r="95" spans="2:4" x14ac:dyDescent="0.2">
      <c r="B95" s="11">
        <v>79</v>
      </c>
      <c r="C95" s="12">
        <v>39151</v>
      </c>
      <c r="D95" s="13">
        <f t="shared" si="1"/>
        <v>11.29270763665002</v>
      </c>
    </row>
    <row r="96" spans="2:4" x14ac:dyDescent="0.2">
      <c r="B96" s="11">
        <v>80</v>
      </c>
      <c r="C96" s="12">
        <v>39152</v>
      </c>
      <c r="D96" s="13">
        <f t="shared" si="1"/>
        <v>11.349784465043808</v>
      </c>
    </row>
    <row r="97" spans="2:4" x14ac:dyDescent="0.2">
      <c r="B97" s="11">
        <v>81</v>
      </c>
      <c r="C97" s="12">
        <v>39153</v>
      </c>
      <c r="D97" s="13">
        <f t="shared" si="1"/>
        <v>11.40695601353093</v>
      </c>
    </row>
    <row r="98" spans="2:4" x14ac:dyDescent="0.2">
      <c r="B98" s="11">
        <v>82</v>
      </c>
      <c r="C98" s="12">
        <v>39154</v>
      </c>
      <c r="D98" s="13">
        <f t="shared" si="1"/>
        <v>11.464213379929737</v>
      </c>
    </row>
    <row r="99" spans="2:4" x14ac:dyDescent="0.2">
      <c r="B99" s="11">
        <v>83</v>
      </c>
      <c r="C99" s="12">
        <v>39155</v>
      </c>
      <c r="D99" s="13">
        <f t="shared" si="1"/>
        <v>11.521547808145463</v>
      </c>
    </row>
    <row r="100" spans="2:4" x14ac:dyDescent="0.2">
      <c r="B100" s="11">
        <v>84</v>
      </c>
      <c r="C100" s="12">
        <v>39156</v>
      </c>
      <c r="D100" s="13">
        <f t="shared" si="1"/>
        <v>11.57895067436249</v>
      </c>
    </row>
    <row r="101" spans="2:4" x14ac:dyDescent="0.2">
      <c r="B101" s="11">
        <v>85</v>
      </c>
      <c r="C101" s="12">
        <v>39157</v>
      </c>
      <c r="D101" s="13">
        <f t="shared" si="1"/>
        <v>11.636413473122287</v>
      </c>
    </row>
    <row r="102" spans="2:4" x14ac:dyDescent="0.2">
      <c r="B102" s="11">
        <v>86</v>
      </c>
      <c r="C102" s="12">
        <v>39158</v>
      </c>
      <c r="D102" s="13">
        <f t="shared" si="1"/>
        <v>11.69392780330187</v>
      </c>
    </row>
    <row r="103" spans="2:4" x14ac:dyDescent="0.2">
      <c r="B103" s="11">
        <v>87</v>
      </c>
      <c r="C103" s="12">
        <v>39159</v>
      </c>
      <c r="D103" s="13">
        <f t="shared" si="1"/>
        <v>11.751485354006764</v>
      </c>
    </row>
    <row r="104" spans="2:4" x14ac:dyDescent="0.2">
      <c r="B104" s="11">
        <v>88</v>
      </c>
      <c r="C104" s="12">
        <v>39160</v>
      </c>
      <c r="D104" s="13">
        <f t="shared" si="1"/>
        <v>11.809077890391659</v>
      </c>
    </row>
    <row r="105" spans="2:4" x14ac:dyDescent="0.2">
      <c r="B105" s="11">
        <v>89</v>
      </c>
      <c r="C105" s="12">
        <v>39161</v>
      </c>
      <c r="D105" s="13">
        <f t="shared" si="1"/>
        <v>11.866697239421315</v>
      </c>
    </row>
    <row r="106" spans="2:4" x14ac:dyDescent="0.2">
      <c r="B106" s="11">
        <v>90</v>
      </c>
      <c r="C106" s="12">
        <v>39162</v>
      </c>
      <c r="D106" s="13">
        <f t="shared" si="1"/>
        <v>11.924335275583662</v>
      </c>
    </row>
    <row r="107" spans="2:4" x14ac:dyDescent="0.2">
      <c r="B107" s="11">
        <v>91</v>
      </c>
      <c r="C107" s="12">
        <v>39163</v>
      </c>
      <c r="D107" s="13">
        <f t="shared" si="1"/>
        <v>11.981983906566676</v>
      </c>
    </row>
    <row r="108" spans="2:4" x14ac:dyDescent="0.2">
      <c r="B108" s="11">
        <v>92</v>
      </c>
      <c r="C108" s="12">
        <v>39164</v>
      </c>
      <c r="D108" s="13">
        <f t="shared" si="1"/>
        <v>12.039635058910141</v>
      </c>
    </row>
    <row r="109" spans="2:4" x14ac:dyDescent="0.2">
      <c r="B109" s="11">
        <v>93</v>
      </c>
      <c r="C109" s="12">
        <v>39165</v>
      </c>
      <c r="D109" s="13">
        <f t="shared" si="1"/>
        <v>12.097280663643282</v>
      </c>
    </row>
    <row r="110" spans="2:4" x14ac:dyDescent="0.2">
      <c r="B110" s="11">
        <v>94</v>
      </c>
      <c r="C110" s="12">
        <v>39166</v>
      </c>
      <c r="D110" s="13">
        <f t="shared" si="1"/>
        <v>12.154912641919021</v>
      </c>
    </row>
    <row r="111" spans="2:4" x14ac:dyDescent="0.2">
      <c r="B111" s="11">
        <v>95</v>
      </c>
      <c r="C111" s="12">
        <v>39167</v>
      </c>
      <c r="D111" s="13">
        <f t="shared" si="1"/>
        <v>12.212522890655645</v>
      </c>
    </row>
    <row r="112" spans="2:4" x14ac:dyDescent="0.2">
      <c r="B112" s="11">
        <v>96</v>
      </c>
      <c r="C112" s="12">
        <v>39168</v>
      </c>
      <c r="D112" s="13">
        <f t="shared" si="1"/>
        <v>12.270103268196685</v>
      </c>
    </row>
    <row r="113" spans="2:4" x14ac:dyDescent="0.2">
      <c r="B113" s="11">
        <v>97</v>
      </c>
      <c r="C113" s="12">
        <v>39169</v>
      </c>
      <c r="D113" s="13">
        <f t="shared" si="1"/>
        <v>12.327645580000059</v>
      </c>
    </row>
    <row r="114" spans="2:4" x14ac:dyDescent="0.2">
      <c r="B114" s="11">
        <v>98</v>
      </c>
      <c r="C114" s="12">
        <v>39170</v>
      </c>
      <c r="D114" s="13">
        <f t="shared" si="1"/>
        <v>12.385141564367723</v>
      </c>
    </row>
    <row r="115" spans="2:4" x14ac:dyDescent="0.2">
      <c r="B115" s="11">
        <v>99</v>
      </c>
      <c r="C115" s="12">
        <v>39171</v>
      </c>
      <c r="D115" s="13">
        <f t="shared" si="1"/>
        <v>12.442582878227551</v>
      </c>
    </row>
    <row r="116" spans="2:4" x14ac:dyDescent="0.2">
      <c r="B116" s="11">
        <v>100</v>
      </c>
      <c r="C116" s="12">
        <v>39172</v>
      </c>
      <c r="D116" s="13">
        <f t="shared" si="1"/>
        <v>12.499961082979596</v>
      </c>
    </row>
    <row r="117" spans="2:4" x14ac:dyDescent="0.2">
      <c r="B117" s="11">
        <v>101</v>
      </c>
      <c r="C117" s="12">
        <v>39173</v>
      </c>
      <c r="D117" s="13">
        <f t="shared" si="1"/>
        <v>12.557267630419542</v>
      </c>
    </row>
    <row r="118" spans="2:4" x14ac:dyDescent="0.2">
      <c r="B118" s="11">
        <v>102</v>
      </c>
      <c r="C118" s="12">
        <v>39174</v>
      </c>
      <c r="D118" s="13">
        <f t="shared" si="1"/>
        <v>12.614493848752772</v>
      </c>
    </row>
    <row r="119" spans="2:4" x14ac:dyDescent="0.2">
      <c r="B119" s="11">
        <v>103</v>
      </c>
      <c r="C119" s="12">
        <v>39175</v>
      </c>
      <c r="D119" s="13">
        <f t="shared" si="1"/>
        <v>12.671630928713407</v>
      </c>
    </row>
    <row r="120" spans="2:4" x14ac:dyDescent="0.2">
      <c r="B120" s="11">
        <v>104</v>
      </c>
      <c r="C120" s="12">
        <v>39176</v>
      </c>
      <c r="D120" s="13">
        <f t="shared" si="1"/>
        <v>12.728669909803436</v>
      </c>
    </row>
    <row r="121" spans="2:4" x14ac:dyDescent="0.2">
      <c r="B121" s="11">
        <v>105</v>
      </c>
      <c r="C121" s="12">
        <v>39177</v>
      </c>
      <c r="D121" s="13">
        <f t="shared" si="1"/>
        <v>12.785601666668226</v>
      </c>
    </row>
    <row r="122" spans="2:4" x14ac:dyDescent="0.2">
      <c r="B122" s="11">
        <v>106</v>
      </c>
      <c r="C122" s="12">
        <v>39178</v>
      </c>
      <c r="D122" s="13">
        <f t="shared" si="1"/>
        <v>12.842416895625675</v>
      </c>
    </row>
    <row r="123" spans="2:4" x14ac:dyDescent="0.2">
      <c r="B123" s="11">
        <v>107</v>
      </c>
      <c r="C123" s="12">
        <v>39179</v>
      </c>
      <c r="D123" s="13">
        <f t="shared" si="1"/>
        <v>12.899106101367554</v>
      </c>
    </row>
    <row r="124" spans="2:4" x14ac:dyDescent="0.2">
      <c r="B124" s="11">
        <v>108</v>
      </c>
      <c r="C124" s="12">
        <v>39180</v>
      </c>
      <c r="D124" s="13">
        <f t="shared" si="1"/>
        <v>12.955659583852892</v>
      </c>
    </row>
    <row r="125" spans="2:4" x14ac:dyDescent="0.2">
      <c r="B125" s="11">
        <v>109</v>
      </c>
      <c r="C125" s="12">
        <v>39181</v>
      </c>
      <c r="D125" s="13">
        <f t="shared" si="1"/>
        <v>13.012067425414621</v>
      </c>
    </row>
    <row r="126" spans="2:4" x14ac:dyDescent="0.2">
      <c r="B126" s="11">
        <v>110</v>
      </c>
      <c r="C126" s="12">
        <v>39182</v>
      </c>
      <c r="D126" s="13">
        <f t="shared" si="1"/>
        <v>13.068319478102236</v>
      </c>
    </row>
    <row r="127" spans="2:4" x14ac:dyDescent="0.2">
      <c r="B127" s="11">
        <v>111</v>
      </c>
      <c r="C127" s="12">
        <v>39183</v>
      </c>
      <c r="D127" s="13">
        <f t="shared" si="1"/>
        <v>13.124405351284786</v>
      </c>
    </row>
    <row r="128" spans="2:4" x14ac:dyDescent="0.2">
      <c r="B128" s="11">
        <v>112</v>
      </c>
      <c r="C128" s="12">
        <v>39184</v>
      </c>
      <c r="D128" s="13">
        <f t="shared" si="1"/>
        <v>13.180314399540158</v>
      </c>
    </row>
    <row r="129" spans="2:4" x14ac:dyDescent="0.2">
      <c r="B129" s="11">
        <v>113</v>
      </c>
      <c r="C129" s="12">
        <v>39185</v>
      </c>
      <c r="D129" s="13">
        <f t="shared" si="1"/>
        <v>13.236035710858399</v>
      </c>
    </row>
    <row r="130" spans="2:4" x14ac:dyDescent="0.2">
      <c r="B130" s="11">
        <v>114</v>
      </c>
      <c r="C130" s="12">
        <v>39186</v>
      </c>
      <c r="D130" s="13">
        <f t="shared" si="1"/>
        <v>13.291558095188609</v>
      </c>
    </row>
    <row r="131" spans="2:4" x14ac:dyDescent="0.2">
      <c r="B131" s="11">
        <v>115</v>
      </c>
      <c r="C131" s="12">
        <v>39187</v>
      </c>
      <c r="D131" s="13">
        <f t="shared" si="1"/>
        <v>13.346870073360867</v>
      </c>
    </row>
    <row r="132" spans="2:4" x14ac:dyDescent="0.2">
      <c r="B132" s="11">
        <v>116</v>
      </c>
      <c r="C132" s="12">
        <v>39188</v>
      </c>
      <c r="D132" s="13">
        <f t="shared" si="1"/>
        <v>13.40195986641648</v>
      </c>
    </row>
    <row r="133" spans="2:4" x14ac:dyDescent="0.2">
      <c r="B133" s="11">
        <v>117</v>
      </c>
      <c r="C133" s="12">
        <v>39189</v>
      </c>
      <c r="D133" s="13">
        <f t="shared" si="1"/>
        <v>13.456815385382026</v>
      </c>
    </row>
    <row r="134" spans="2:4" x14ac:dyDescent="0.2">
      <c r="B134" s="11">
        <v>118</v>
      </c>
      <c r="C134" s="12">
        <v>39190</v>
      </c>
      <c r="D134" s="13">
        <f t="shared" si="1"/>
        <v>13.511424221524539</v>
      </c>
    </row>
    <row r="135" spans="2:4" x14ac:dyDescent="0.2">
      <c r="B135" s="11">
        <v>119</v>
      </c>
      <c r="C135" s="12">
        <v>39191</v>
      </c>
      <c r="D135" s="13">
        <f t="shared" si="1"/>
        <v>13.565773637127283</v>
      </c>
    </row>
    <row r="136" spans="2:4" x14ac:dyDescent="0.2">
      <c r="B136" s="11">
        <v>120</v>
      </c>
      <c r="C136" s="12">
        <v>39192</v>
      </c>
      <c r="D136" s="13">
        <f t="shared" si="1"/>
        <v>13.619850556827707</v>
      </c>
    </row>
    <row r="137" spans="2:4" x14ac:dyDescent="0.2">
      <c r="B137" s="11">
        <v>121</v>
      </c>
      <c r="C137" s="12">
        <v>39193</v>
      </c>
      <c r="D137" s="13">
        <f t="shared" si="1"/>
        <v>13.673641559561208</v>
      </c>
    </row>
    <row r="138" spans="2:4" x14ac:dyDescent="0.2">
      <c r="B138" s="11">
        <v>122</v>
      </c>
      <c r="C138" s="12">
        <v>39194</v>
      </c>
      <c r="D138" s="13">
        <f t="shared" si="1"/>
        <v>13.727132871156378</v>
      </c>
    </row>
    <row r="139" spans="2:4" x14ac:dyDescent="0.2">
      <c r="B139" s="11">
        <v>123</v>
      </c>
      <c r="C139" s="12">
        <v>39195</v>
      </c>
      <c r="D139" s="13">
        <f t="shared" si="1"/>
        <v>13.780310357629512</v>
      </c>
    </row>
    <row r="140" spans="2:4" x14ac:dyDescent="0.2">
      <c r="B140" s="11">
        <v>124</v>
      </c>
      <c r="C140" s="12">
        <v>39196</v>
      </c>
      <c r="D140" s="13">
        <f t="shared" si="1"/>
        <v>13.833159519228094</v>
      </c>
    </row>
    <row r="141" spans="2:4" x14ac:dyDescent="0.2">
      <c r="B141" s="11">
        <v>125</v>
      </c>
      <c r="C141" s="12">
        <v>39197</v>
      </c>
      <c r="D141" s="13">
        <f t="shared" si="1"/>
        <v>13.885665485274941</v>
      </c>
    </row>
    <row r="142" spans="2:4" x14ac:dyDescent="0.2">
      <c r="B142" s="11">
        <v>126</v>
      </c>
      <c r="C142" s="12">
        <v>39198</v>
      </c>
      <c r="D142" s="13">
        <f t="shared" si="1"/>
        <v>13.937813009866449</v>
      </c>
    </row>
    <row r="143" spans="2:4" x14ac:dyDescent="0.2">
      <c r="B143" s="11">
        <v>127</v>
      </c>
      <c r="C143" s="12">
        <v>39199</v>
      </c>
      <c r="D143" s="13">
        <f t="shared" si="1"/>
        <v>13.989586468480177</v>
      </c>
    </row>
    <row r="144" spans="2:4" x14ac:dyDescent="0.2">
      <c r="B144" s="11">
        <v>128</v>
      </c>
      <c r="C144" s="12">
        <v>39200</v>
      </c>
      <c r="D144" s="13">
        <f t="shared" ref="D144:D207" si="2">24*(ACOS(1-(1-TAN($E$6)*TAN($E$7 * COS($C$8 * B144))))/PI())</f>
        <v>14.040969855548472</v>
      </c>
    </row>
    <row r="145" spans="2:4" x14ac:dyDescent="0.2">
      <c r="B145" s="11">
        <v>129</v>
      </c>
      <c r="C145" s="12">
        <v>39201</v>
      </c>
      <c r="D145" s="13">
        <f t="shared" si="2"/>
        <v>14.091946783056299</v>
      </c>
    </row>
    <row r="146" spans="2:4" x14ac:dyDescent="0.2">
      <c r="B146" s="11">
        <v>130</v>
      </c>
      <c r="C146" s="12">
        <v>39202</v>
      </c>
      <c r="D146" s="13">
        <f t="shared" si="2"/>
        <v>14.142500480222536</v>
      </c>
    </row>
    <row r="147" spans="2:4" x14ac:dyDescent="0.2">
      <c r="B147" s="11">
        <v>131</v>
      </c>
      <c r="C147" s="12">
        <v>39203</v>
      </c>
      <c r="D147" s="13">
        <f t="shared" si="2"/>
        <v>14.192613794324998</v>
      </c>
    </row>
    <row r="148" spans="2:4" x14ac:dyDescent="0.2">
      <c r="B148" s="11">
        <v>132</v>
      </c>
      <c r="C148" s="12">
        <v>39204</v>
      </c>
      <c r="D148" s="13">
        <f t="shared" si="2"/>
        <v>14.242269192730067</v>
      </c>
    </row>
    <row r="149" spans="2:4" x14ac:dyDescent="0.2">
      <c r="B149" s="11">
        <v>133</v>
      </c>
      <c r="C149" s="12">
        <v>39205</v>
      </c>
      <c r="D149" s="13">
        <f t="shared" si="2"/>
        <v>14.291448766188115</v>
      </c>
    </row>
    <row r="150" spans="2:4" x14ac:dyDescent="0.2">
      <c r="B150" s="11">
        <v>134</v>
      </c>
      <c r="C150" s="12">
        <v>39206</v>
      </c>
      <c r="D150" s="13">
        <f t="shared" si="2"/>
        <v>14.340134233455966</v>
      </c>
    </row>
    <row r="151" spans="2:4" x14ac:dyDescent="0.2">
      <c r="B151" s="11">
        <v>135</v>
      </c>
      <c r="C151" s="12">
        <v>39207</v>
      </c>
      <c r="D151" s="13">
        <f t="shared" si="2"/>
        <v>14.388306947307157</v>
      </c>
    </row>
    <row r="152" spans="2:4" x14ac:dyDescent="0.2">
      <c r="B152" s="11">
        <v>136</v>
      </c>
      <c r="C152" s="12">
        <v>39208</v>
      </c>
      <c r="D152" s="13">
        <f t="shared" si="2"/>
        <v>14.435947901989895</v>
      </c>
    </row>
    <row r="153" spans="2:4" x14ac:dyDescent="0.2">
      <c r="B153" s="11">
        <v>137</v>
      </c>
      <c r="C153" s="12">
        <v>39209</v>
      </c>
      <c r="D153" s="13">
        <f t="shared" si="2"/>
        <v>14.483037742191401</v>
      </c>
    </row>
    <row r="154" spans="2:4" x14ac:dyDescent="0.2">
      <c r="B154" s="11">
        <v>138</v>
      </c>
      <c r="C154" s="12">
        <v>39210</v>
      </c>
      <c r="D154" s="13">
        <f t="shared" si="2"/>
        <v>14.529556773565272</v>
      </c>
    </row>
    <row r="155" spans="2:4" x14ac:dyDescent="0.2">
      <c r="B155" s="11">
        <v>139</v>
      </c>
      <c r="C155" s="12">
        <v>39211</v>
      </c>
      <c r="D155" s="13">
        <f t="shared" si="2"/>
        <v>14.575484974876282</v>
      </c>
    </row>
    <row r="156" spans="2:4" x14ac:dyDescent="0.2">
      <c r="B156" s="11">
        <v>140</v>
      </c>
      <c r="C156" s="12">
        <v>39212</v>
      </c>
      <c r="D156" s="13">
        <f t="shared" si="2"/>
        <v>14.620802011813829</v>
      </c>
    </row>
    <row r="157" spans="2:4" x14ac:dyDescent="0.2">
      <c r="B157" s="11">
        <v>141</v>
      </c>
      <c r="C157" s="12">
        <v>39213</v>
      </c>
      <c r="D157" s="13">
        <f t="shared" si="2"/>
        <v>14.665487252521697</v>
      </c>
    </row>
    <row r="158" spans="2:4" x14ac:dyDescent="0.2">
      <c r="B158" s="11">
        <v>142</v>
      </c>
      <c r="C158" s="12">
        <v>39214</v>
      </c>
      <c r="D158" s="13">
        <f t="shared" si="2"/>
        <v>14.709519784887359</v>
      </c>
    </row>
    <row r="159" spans="2:4" x14ac:dyDescent="0.2">
      <c r="B159" s="11">
        <v>143</v>
      </c>
      <c r="C159" s="12">
        <v>39215</v>
      </c>
      <c r="D159" s="13">
        <f t="shared" si="2"/>
        <v>14.752878435628972</v>
      </c>
    </row>
    <row r="160" spans="2:4" x14ac:dyDescent="0.2">
      <c r="B160" s="11">
        <v>144</v>
      </c>
      <c r="C160" s="12">
        <v>39216</v>
      </c>
      <c r="D160" s="13">
        <f t="shared" si="2"/>
        <v>14.795541791212385</v>
      </c>
    </row>
    <row r="161" spans="2:4" x14ac:dyDescent="0.2">
      <c r="B161" s="11">
        <v>145</v>
      </c>
      <c r="C161" s="12">
        <v>39217</v>
      </c>
      <c r="D161" s="13">
        <f t="shared" si="2"/>
        <v>14.837488220623863</v>
      </c>
    </row>
    <row r="162" spans="2:4" x14ac:dyDescent="0.2">
      <c r="B162" s="11">
        <v>146</v>
      </c>
      <c r="C162" s="12">
        <v>39218</v>
      </c>
      <c r="D162" s="13">
        <f t="shared" si="2"/>
        <v>14.878695900016808</v>
      </c>
    </row>
    <row r="163" spans="2:4" x14ac:dyDescent="0.2">
      <c r="B163" s="11">
        <v>147</v>
      </c>
      <c r="C163" s="12">
        <v>39219</v>
      </c>
      <c r="D163" s="13">
        <f t="shared" si="2"/>
        <v>14.919142839242514</v>
      </c>
    </row>
    <row r="164" spans="2:4" x14ac:dyDescent="0.2">
      <c r="B164" s="11">
        <v>148</v>
      </c>
      <c r="C164" s="12">
        <v>39220</v>
      </c>
      <c r="D164" s="13">
        <f t="shared" si="2"/>
        <v>14.958806910265967</v>
      </c>
    </row>
    <row r="165" spans="2:4" x14ac:dyDescent="0.2">
      <c r="B165" s="11">
        <v>149</v>
      </c>
      <c r="C165" s="12">
        <v>39221</v>
      </c>
      <c r="D165" s="13">
        <f t="shared" si="2"/>
        <v>14.997665877457834</v>
      </c>
    </row>
    <row r="166" spans="2:4" x14ac:dyDescent="0.2">
      <c r="B166" s="11">
        <v>150</v>
      </c>
      <c r="C166" s="12">
        <v>39222</v>
      </c>
      <c r="D166" s="13">
        <f t="shared" si="2"/>
        <v>15.035697429743127</v>
      </c>
    </row>
    <row r="167" spans="2:4" x14ac:dyDescent="0.2">
      <c r="B167" s="11">
        <v>151</v>
      </c>
      <c r="C167" s="12">
        <v>39223</v>
      </c>
      <c r="D167" s="13">
        <f t="shared" si="2"/>
        <v>15.072879214575648</v>
      </c>
    </row>
    <row r="168" spans="2:4" x14ac:dyDescent="0.2">
      <c r="B168" s="11">
        <v>152</v>
      </c>
      <c r="C168" s="12">
        <v>39224</v>
      </c>
      <c r="D168" s="13">
        <f t="shared" si="2"/>
        <v>15.109188873695111</v>
      </c>
    </row>
    <row r="169" spans="2:4" x14ac:dyDescent="0.2">
      <c r="B169" s="11">
        <v>153</v>
      </c>
      <c r="C169" s="12">
        <v>39225</v>
      </c>
      <c r="D169" s="13">
        <f t="shared" si="2"/>
        <v>15.144604080611078</v>
      </c>
    </row>
    <row r="170" spans="2:4" x14ac:dyDescent="0.2">
      <c r="B170" s="11">
        <v>154</v>
      </c>
      <c r="C170" s="12">
        <v>39226</v>
      </c>
      <c r="D170" s="13">
        <f t="shared" si="2"/>
        <v>15.179102579744432</v>
      </c>
    </row>
    <row r="171" spans="2:4" x14ac:dyDescent="0.2">
      <c r="B171" s="11">
        <v>155</v>
      </c>
      <c r="C171" s="12">
        <v>39227</v>
      </c>
      <c r="D171" s="13">
        <f t="shared" si="2"/>
        <v>15.212662227143142</v>
      </c>
    </row>
    <row r="172" spans="2:4" x14ac:dyDescent="0.2">
      <c r="B172" s="11">
        <v>156</v>
      </c>
      <c r="C172" s="12">
        <v>39228</v>
      </c>
      <c r="D172" s="13">
        <f t="shared" si="2"/>
        <v>15.245261032674746</v>
      </c>
    </row>
    <row r="173" spans="2:4" x14ac:dyDescent="0.2">
      <c r="B173" s="11">
        <v>157</v>
      </c>
      <c r="C173" s="12">
        <v>39229</v>
      </c>
      <c r="D173" s="13">
        <f t="shared" si="2"/>
        <v>15.276877203583362</v>
      </c>
    </row>
    <row r="174" spans="2:4" x14ac:dyDescent="0.2">
      <c r="B174" s="11">
        <v>158</v>
      </c>
      <c r="C174" s="12">
        <v>39230</v>
      </c>
      <c r="D174" s="13">
        <f t="shared" si="2"/>
        <v>15.307489189284171</v>
      </c>
    </row>
    <row r="175" spans="2:4" x14ac:dyDescent="0.2">
      <c r="B175" s="11">
        <v>159</v>
      </c>
      <c r="C175" s="12">
        <v>39231</v>
      </c>
      <c r="D175" s="13">
        <f t="shared" si="2"/>
        <v>15.337075727253525</v>
      </c>
    </row>
    <row r="176" spans="2:4" x14ac:dyDescent="0.2">
      <c r="B176" s="11">
        <v>160</v>
      </c>
      <c r="C176" s="12">
        <v>39232</v>
      </c>
      <c r="D176" s="13">
        <f t="shared" si="2"/>
        <v>15.365615889858123</v>
      </c>
    </row>
    <row r="177" spans="2:4" x14ac:dyDescent="0.2">
      <c r="B177" s="11">
        <v>161</v>
      </c>
      <c r="C177" s="12">
        <v>39233</v>
      </c>
      <c r="D177" s="13">
        <f t="shared" si="2"/>
        <v>15.393089131952321</v>
      </c>
    </row>
    <row r="178" spans="2:4" x14ac:dyDescent="0.2">
      <c r="B178" s="11">
        <v>162</v>
      </c>
      <c r="C178" s="12">
        <v>39234</v>
      </c>
      <c r="D178" s="13">
        <f t="shared" si="2"/>
        <v>15.419475339058787</v>
      </c>
    </row>
    <row r="179" spans="2:4" x14ac:dyDescent="0.2">
      <c r="B179" s="11">
        <v>163</v>
      </c>
      <c r="C179" s="12">
        <v>39235</v>
      </c>
      <c r="D179" s="13">
        <f t="shared" si="2"/>
        <v>15.444754875934478</v>
      </c>
    </row>
    <row r="180" spans="2:4" x14ac:dyDescent="0.2">
      <c r="B180" s="11">
        <v>164</v>
      </c>
      <c r="C180" s="12">
        <v>39236</v>
      </c>
      <c r="D180" s="13">
        <f t="shared" si="2"/>
        <v>15.46890863531171</v>
      </c>
    </row>
    <row r="181" spans="2:4" x14ac:dyDescent="0.2">
      <c r="B181" s="11">
        <v>165</v>
      </c>
      <c r="C181" s="12">
        <v>39237</v>
      </c>
      <c r="D181" s="13">
        <f t="shared" si="2"/>
        <v>15.491918086592843</v>
      </c>
    </row>
    <row r="182" spans="2:4" x14ac:dyDescent="0.2">
      <c r="B182" s="11">
        <v>166</v>
      </c>
      <c r="C182" s="12">
        <v>39238</v>
      </c>
      <c r="D182" s="13">
        <f t="shared" si="2"/>
        <v>15.513765324267162</v>
      </c>
    </row>
    <row r="183" spans="2:4" x14ac:dyDescent="0.2">
      <c r="B183" s="11">
        <v>167</v>
      </c>
      <c r="C183" s="12">
        <v>39239</v>
      </c>
      <c r="D183" s="13">
        <f t="shared" si="2"/>
        <v>15.534433115810341</v>
      </c>
    </row>
    <row r="184" spans="2:4" x14ac:dyDescent="0.2">
      <c r="B184" s="11">
        <v>168</v>
      </c>
      <c r="C184" s="12">
        <v>39240</v>
      </c>
      <c r="D184" s="13">
        <f t="shared" si="2"/>
        <v>15.553904948819953</v>
      </c>
    </row>
    <row r="185" spans="2:4" x14ac:dyDescent="0.2">
      <c r="B185" s="11">
        <v>169</v>
      </c>
      <c r="C185" s="12">
        <v>39241</v>
      </c>
      <c r="D185" s="13">
        <f t="shared" si="2"/>
        <v>15.572165077135818</v>
      </c>
    </row>
    <row r="186" spans="2:4" x14ac:dyDescent="0.2">
      <c r="B186" s="11">
        <v>170</v>
      </c>
      <c r="C186" s="12">
        <v>39242</v>
      </c>
      <c r="D186" s="13">
        <f t="shared" si="2"/>
        <v>15.58919856569106</v>
      </c>
    </row>
    <row r="187" spans="2:4" x14ac:dyDescent="0.2">
      <c r="B187" s="11">
        <v>171</v>
      </c>
      <c r="C187" s="12">
        <v>39243</v>
      </c>
      <c r="D187" s="13">
        <f t="shared" si="2"/>
        <v>15.604991333839351</v>
      </c>
    </row>
    <row r="188" spans="2:4" x14ac:dyDescent="0.2">
      <c r="B188" s="11">
        <v>172</v>
      </c>
      <c r="C188" s="12">
        <v>39244</v>
      </c>
      <c r="D188" s="13">
        <f t="shared" si="2"/>
        <v>15.619530196905156</v>
      </c>
    </row>
    <row r="189" spans="2:4" x14ac:dyDescent="0.2">
      <c r="B189" s="11">
        <v>173</v>
      </c>
      <c r="C189" s="12">
        <v>39245</v>
      </c>
      <c r="D189" s="13">
        <f t="shared" si="2"/>
        <v>15.632802905708242</v>
      </c>
    </row>
    <row r="190" spans="2:4" x14ac:dyDescent="0.2">
      <c r="B190" s="11">
        <v>174</v>
      </c>
      <c r="C190" s="12">
        <v>39246</v>
      </c>
      <c r="D190" s="13">
        <f t="shared" si="2"/>
        <v>15.644798183819862</v>
      </c>
    </row>
    <row r="191" spans="2:4" x14ac:dyDescent="0.2">
      <c r="B191" s="11">
        <v>175</v>
      </c>
      <c r="C191" s="12">
        <v>39247</v>
      </c>
      <c r="D191" s="13">
        <f t="shared" si="2"/>
        <v>15.655505762317215</v>
      </c>
    </row>
    <row r="192" spans="2:4" x14ac:dyDescent="0.2">
      <c r="B192" s="11">
        <v>176</v>
      </c>
      <c r="C192" s="12">
        <v>39248</v>
      </c>
      <c r="D192" s="13">
        <f t="shared" si="2"/>
        <v>15.664916411814099</v>
      </c>
    </row>
    <row r="193" spans="2:4" x14ac:dyDescent="0.2">
      <c r="B193" s="11">
        <v>177</v>
      </c>
      <c r="C193" s="12">
        <v>39249</v>
      </c>
      <c r="D193" s="13">
        <f t="shared" si="2"/>
        <v>15.673021971559523</v>
      </c>
    </row>
    <row r="194" spans="2:4" x14ac:dyDescent="0.2">
      <c r="B194" s="11">
        <v>178</v>
      </c>
      <c r="C194" s="12">
        <v>39250</v>
      </c>
      <c r="D194" s="13">
        <f t="shared" si="2"/>
        <v>15.679815375412035</v>
      </c>
    </row>
    <row r="195" spans="2:4" x14ac:dyDescent="0.2">
      <c r="B195" s="11">
        <v>179</v>
      </c>
      <c r="C195" s="12">
        <v>39251</v>
      </c>
      <c r="D195" s="13">
        <f t="shared" si="2"/>
        <v>15.685290674515986</v>
      </c>
    </row>
    <row r="196" spans="2:4" x14ac:dyDescent="0.2">
      <c r="B196" s="11">
        <v>180</v>
      </c>
      <c r="C196" s="12">
        <v>39252</v>
      </c>
      <c r="D196" s="13">
        <f t="shared" si="2"/>
        <v>15.68944305652607</v>
      </c>
    </row>
    <row r="197" spans="2:4" x14ac:dyDescent="0.2">
      <c r="B197" s="11">
        <v>181</v>
      </c>
      <c r="C197" s="12">
        <v>39253</v>
      </c>
      <c r="D197" s="13">
        <f t="shared" si="2"/>
        <v>15.692268861248593</v>
      </c>
    </row>
    <row r="198" spans="2:4" x14ac:dyDescent="0.2">
      <c r="B198" s="11">
        <v>182</v>
      </c>
      <c r="C198" s="12">
        <v>39254</v>
      </c>
      <c r="D198" s="13">
        <f t="shared" si="2"/>
        <v>15.693765592591671</v>
      </c>
    </row>
    <row r="199" spans="2:4" x14ac:dyDescent="0.2">
      <c r="B199" s="11">
        <v>183</v>
      </c>
      <c r="C199" s="12">
        <v>39255</v>
      </c>
      <c r="D199" s="13">
        <f t="shared" si="2"/>
        <v>15.693931926741271</v>
      </c>
    </row>
    <row r="200" spans="2:4" x14ac:dyDescent="0.2">
      <c r="B200" s="11">
        <v>184</v>
      </c>
      <c r="C200" s="12">
        <v>39256</v>
      </c>
      <c r="D200" s="13">
        <f t="shared" si="2"/>
        <v>15.692767716506207</v>
      </c>
    </row>
    <row r="201" spans="2:4" x14ac:dyDescent="0.2">
      <c r="B201" s="11">
        <v>185</v>
      </c>
      <c r="C201" s="12">
        <v>39257</v>
      </c>
      <c r="D201" s="13">
        <f t="shared" si="2"/>
        <v>15.690273991801611</v>
      </c>
    </row>
    <row r="202" spans="2:4" x14ac:dyDescent="0.2">
      <c r="B202" s="11">
        <v>186</v>
      </c>
      <c r="C202" s="12">
        <v>39258</v>
      </c>
      <c r="D202" s="13">
        <f t="shared" si="2"/>
        <v>15.686452956267534</v>
      </c>
    </row>
    <row r="203" spans="2:4" x14ac:dyDescent="0.2">
      <c r="B203" s="11">
        <v>187</v>
      </c>
      <c r="C203" s="12">
        <v>39259</v>
      </c>
      <c r="D203" s="13">
        <f t="shared" si="2"/>
        <v>15.681307980046336</v>
      </c>
    </row>
    <row r="204" spans="2:4" x14ac:dyDescent="0.2">
      <c r="B204" s="11">
        <v>188</v>
      </c>
      <c r="C204" s="12">
        <v>39260</v>
      </c>
      <c r="D204" s="13">
        <f t="shared" si="2"/>
        <v>15.674843588769269</v>
      </c>
    </row>
    <row r="205" spans="2:4" x14ac:dyDescent="0.2">
      <c r="B205" s="11">
        <v>189</v>
      </c>
      <c r="C205" s="12">
        <v>39261</v>
      </c>
      <c r="D205" s="13">
        <f t="shared" si="2"/>
        <v>15.667065448828794</v>
      </c>
    </row>
    <row r="206" spans="2:4" x14ac:dyDescent="0.2">
      <c r="B206" s="11">
        <v>190</v>
      </c>
      <c r="C206" s="12">
        <v>39262</v>
      </c>
      <c r="D206" s="13">
        <f t="shared" si="2"/>
        <v>15.657980349038436</v>
      </c>
    </row>
    <row r="207" spans="2:4" x14ac:dyDescent="0.2">
      <c r="B207" s="11">
        <v>191</v>
      </c>
      <c r="C207" s="12">
        <v>39263</v>
      </c>
      <c r="D207" s="13">
        <f t="shared" si="2"/>
        <v>15.647596178805895</v>
      </c>
    </row>
    <row r="208" spans="2:4" x14ac:dyDescent="0.2">
      <c r="B208" s="11">
        <v>192</v>
      </c>
      <c r="C208" s="12">
        <v>39264</v>
      </c>
      <c r="D208" s="13">
        <f t="shared" ref="D208:D271" si="3">24*(ACOS(1-(1-TAN($E$6)*TAN($E$7 * COS($C$8 * B208))))/PI())</f>
        <v>15.63592190296767</v>
      </c>
    </row>
    <row r="209" spans="2:4" x14ac:dyDescent="0.2">
      <c r="B209" s="11">
        <v>193</v>
      </c>
      <c r="C209" s="12">
        <v>39265</v>
      </c>
      <c r="D209" s="13">
        <f t="shared" si="3"/>
        <v>15.622967533454194</v>
      </c>
    </row>
    <row r="210" spans="2:4" x14ac:dyDescent="0.2">
      <c r="B210" s="11">
        <v>194</v>
      </c>
      <c r="C210" s="12">
        <v>39266</v>
      </c>
      <c r="D210" s="13">
        <f t="shared" si="3"/>
        <v>15.608744097973254</v>
      </c>
    </row>
    <row r="211" spans="2:4" x14ac:dyDescent="0.2">
      <c r="B211" s="11">
        <v>195</v>
      </c>
      <c r="C211" s="12">
        <v>39267</v>
      </c>
      <c r="D211" s="13">
        <f t="shared" si="3"/>
        <v>15.593263605916178</v>
      </c>
    </row>
    <row r="212" spans="2:4" x14ac:dyDescent="0.2">
      <c r="B212" s="11">
        <v>196</v>
      </c>
      <c r="C212" s="12">
        <v>39268</v>
      </c>
      <c r="D212" s="13">
        <f t="shared" si="3"/>
        <v>15.57653901170556</v>
      </c>
    </row>
    <row r="213" spans="2:4" x14ac:dyDescent="0.2">
      <c r="B213" s="11">
        <v>197</v>
      </c>
      <c r="C213" s="12">
        <v>39269</v>
      </c>
      <c r="D213" s="13">
        <f t="shared" si="3"/>
        <v>15.55858417581546</v>
      </c>
    </row>
    <row r="214" spans="2:4" x14ac:dyDescent="0.2">
      <c r="B214" s="11">
        <v>198</v>
      </c>
      <c r="C214" s="12">
        <v>39270</v>
      </c>
      <c r="D214" s="13">
        <f t="shared" si="3"/>
        <v>15.539413823704422</v>
      </c>
    </row>
    <row r="215" spans="2:4" x14ac:dyDescent="0.2">
      <c r="B215" s="11">
        <v>199</v>
      </c>
      <c r="C215" s="12">
        <v>39271</v>
      </c>
      <c r="D215" s="13">
        <f t="shared" si="3"/>
        <v>15.519043502908918</v>
      </c>
    </row>
    <row r="216" spans="2:4" x14ac:dyDescent="0.2">
      <c r="B216" s="11">
        <v>200</v>
      </c>
      <c r="C216" s="12">
        <v>39272</v>
      </c>
      <c r="D216" s="13">
        <f t="shared" si="3"/>
        <v>15.49748953854937</v>
      </c>
    </row>
    <row r="217" spans="2:4" x14ac:dyDescent="0.2">
      <c r="B217" s="11">
        <v>201</v>
      </c>
      <c r="C217" s="12">
        <v>39273</v>
      </c>
      <c r="D217" s="13">
        <f t="shared" si="3"/>
        <v>15.474768987503246</v>
      </c>
    </row>
    <row r="218" spans="2:4" x14ac:dyDescent="0.2">
      <c r="B218" s="11">
        <v>202</v>
      </c>
      <c r="C218" s="12">
        <v>39274</v>
      </c>
      <c r="D218" s="13">
        <f t="shared" si="3"/>
        <v>15.450899591499649</v>
      </c>
    </row>
    <row r="219" spans="2:4" x14ac:dyDescent="0.2">
      <c r="B219" s="11">
        <v>203</v>
      </c>
      <c r="C219" s="12">
        <v>39275</v>
      </c>
      <c r="D219" s="13">
        <f t="shared" si="3"/>
        <v>15.425899729387519</v>
      </c>
    </row>
    <row r="220" spans="2:4" x14ac:dyDescent="0.2">
      <c r="B220" s="11">
        <v>204</v>
      </c>
      <c r="C220" s="12">
        <v>39276</v>
      </c>
      <c r="D220" s="13">
        <f t="shared" si="3"/>
        <v>15.399788368825337</v>
      </c>
    </row>
    <row r="221" spans="2:4" x14ac:dyDescent="0.2">
      <c r="B221" s="11">
        <v>205</v>
      </c>
      <c r="C221" s="12">
        <v>39277</v>
      </c>
      <c r="D221" s="13">
        <f t="shared" si="3"/>
        <v>15.372585017633817</v>
      </c>
    </row>
    <row r="222" spans="2:4" x14ac:dyDescent="0.2">
      <c r="B222" s="11">
        <v>206</v>
      </c>
      <c r="C222" s="12">
        <v>39278</v>
      </c>
      <c r="D222" s="13">
        <f t="shared" si="3"/>
        <v>15.344309675045317</v>
      </c>
    </row>
    <row r="223" spans="2:4" x14ac:dyDescent="0.2">
      <c r="B223" s="11">
        <v>207</v>
      </c>
      <c r="C223" s="12">
        <v>39279</v>
      </c>
      <c r="D223" s="13">
        <f t="shared" si="3"/>
        <v>15.314982783073861</v>
      </c>
    </row>
    <row r="224" spans="2:4" x14ac:dyDescent="0.2">
      <c r="B224" s="11">
        <v>208</v>
      </c>
      <c r="C224" s="12">
        <v>39280</v>
      </c>
      <c r="D224" s="13">
        <f t="shared" si="3"/>
        <v>15.284625178219144</v>
      </c>
    </row>
    <row r="225" spans="2:4" x14ac:dyDescent="0.2">
      <c r="B225" s="11">
        <v>209</v>
      </c>
      <c r="C225" s="12">
        <v>39281</v>
      </c>
      <c r="D225" s="13">
        <f t="shared" si="3"/>
        <v>15.25325804370549</v>
      </c>
    </row>
    <row r="226" spans="2:4" x14ac:dyDescent="0.2">
      <c r="B226" s="11">
        <v>210</v>
      </c>
      <c r="C226" s="12">
        <v>39282</v>
      </c>
      <c r="D226" s="13">
        <f t="shared" si="3"/>
        <v>15.220902862444092</v>
      </c>
    </row>
    <row r="227" spans="2:4" x14ac:dyDescent="0.2">
      <c r="B227" s="11">
        <v>211</v>
      </c>
      <c r="C227" s="12">
        <v>39283</v>
      </c>
      <c r="D227" s="13">
        <f t="shared" si="3"/>
        <v>15.187581370892893</v>
      </c>
    </row>
    <row r="228" spans="2:4" x14ac:dyDescent="0.2">
      <c r="B228" s="11">
        <v>212</v>
      </c>
      <c r="C228" s="12">
        <v>39284</v>
      </c>
      <c r="D228" s="13">
        <f t="shared" si="3"/>
        <v>15.153315513974297</v>
      </c>
    </row>
    <row r="229" spans="2:4" x14ac:dyDescent="0.2">
      <c r="B229" s="11">
        <v>213</v>
      </c>
      <c r="C229" s="12">
        <v>39285</v>
      </c>
      <c r="D229" s="13">
        <f t="shared" si="3"/>
        <v>15.118127401196324</v>
      </c>
    </row>
    <row r="230" spans="2:4" x14ac:dyDescent="0.2">
      <c r="B230" s="11">
        <v>214</v>
      </c>
      <c r="C230" s="12">
        <v>39286</v>
      </c>
      <c r="D230" s="13">
        <f t="shared" si="3"/>
        <v>15.082039264107888</v>
      </c>
    </row>
    <row r="231" spans="2:4" x14ac:dyDescent="0.2">
      <c r="B231" s="11">
        <v>215</v>
      </c>
      <c r="C231" s="12">
        <v>39287</v>
      </c>
      <c r="D231" s="13">
        <f t="shared" si="3"/>
        <v>15.045073415204129</v>
      </c>
    </row>
    <row r="232" spans="2:4" x14ac:dyDescent="0.2">
      <c r="B232" s="11">
        <v>216</v>
      </c>
      <c r="C232" s="12">
        <v>39288</v>
      </c>
      <c r="D232" s="13">
        <f t="shared" si="3"/>
        <v>15.007252208383033</v>
      </c>
    </row>
    <row r="233" spans="2:4" x14ac:dyDescent="0.2">
      <c r="B233" s="11">
        <v>217</v>
      </c>
      <c r="C233" s="12">
        <v>39289</v>
      </c>
      <c r="D233" s="13">
        <f t="shared" si="3"/>
        <v>14.968598001040061</v>
      </c>
    </row>
    <row r="234" spans="2:4" x14ac:dyDescent="0.2">
      <c r="B234" s="11">
        <v>218</v>
      </c>
      <c r="C234" s="12">
        <v>39290</v>
      </c>
      <c r="D234" s="13">
        <f t="shared" si="3"/>
        <v>14.929133117873572</v>
      </c>
    </row>
    <row r="235" spans="2:4" x14ac:dyDescent="0.2">
      <c r="B235" s="11">
        <v>219</v>
      </c>
      <c r="C235" s="12">
        <v>39291</v>
      </c>
      <c r="D235" s="13">
        <f t="shared" si="3"/>
        <v>14.888879816460195</v>
      </c>
    </row>
    <row r="236" spans="2:4" x14ac:dyDescent="0.2">
      <c r="B236" s="11">
        <v>220</v>
      </c>
      <c r="C236" s="12">
        <v>39292</v>
      </c>
      <c r="D236" s="13">
        <f t="shared" si="3"/>
        <v>14.847860254646335</v>
      </c>
    </row>
    <row r="237" spans="2:4" x14ac:dyDescent="0.2">
      <c r="B237" s="11">
        <v>221</v>
      </c>
      <c r="C237" s="12">
        <v>39293</v>
      </c>
      <c r="D237" s="13">
        <f t="shared" si="3"/>
        <v>14.806096459789782</v>
      </c>
    </row>
    <row r="238" spans="2:4" x14ac:dyDescent="0.2">
      <c r="B238" s="11">
        <v>222</v>
      </c>
      <c r="C238" s="12">
        <v>39294</v>
      </c>
      <c r="D238" s="13">
        <f t="shared" si="3"/>
        <v>14.763610299873605</v>
      </c>
    </row>
    <row r="239" spans="2:4" x14ac:dyDescent="0.2">
      <c r="B239" s="11">
        <v>223</v>
      </c>
      <c r="C239" s="12">
        <v>39295</v>
      </c>
      <c r="D239" s="13">
        <f t="shared" si="3"/>
        <v>14.720423456503877</v>
      </c>
    </row>
    <row r="240" spans="2:4" x14ac:dyDescent="0.2">
      <c r="B240" s="11">
        <v>224</v>
      </c>
      <c r="C240" s="12">
        <v>39296</v>
      </c>
      <c r="D240" s="13">
        <f t="shared" si="3"/>
        <v>14.676557399792536</v>
      </c>
    </row>
    <row r="241" spans="2:4" x14ac:dyDescent="0.2">
      <c r="B241" s="11">
        <v>225</v>
      </c>
      <c r="C241" s="12">
        <v>39297</v>
      </c>
      <c r="D241" s="13">
        <f t="shared" si="3"/>
        <v>14.632033365117582</v>
      </c>
    </row>
    <row r="242" spans="2:4" x14ac:dyDescent="0.2">
      <c r="B242" s="11">
        <v>226</v>
      </c>
      <c r="C242" s="12">
        <v>39298</v>
      </c>
      <c r="D242" s="13">
        <f t="shared" si="3"/>
        <v>14.586872331744249</v>
      </c>
    </row>
    <row r="243" spans="2:4" x14ac:dyDescent="0.2">
      <c r="B243" s="11">
        <v>227</v>
      </c>
      <c r="C243" s="12">
        <v>39299</v>
      </c>
      <c r="D243" s="13">
        <f t="shared" si="3"/>
        <v>14.541095003283324</v>
      </c>
    </row>
    <row r="244" spans="2:4" x14ac:dyDescent="0.2">
      <c r="B244" s="11">
        <v>228</v>
      </c>
      <c r="C244" s="12">
        <v>39300</v>
      </c>
      <c r="D244" s="13">
        <f t="shared" si="3"/>
        <v>14.494721789955751</v>
      </c>
    </row>
    <row r="245" spans="2:4" x14ac:dyDescent="0.2">
      <c r="B245" s="11">
        <v>229</v>
      </c>
      <c r="C245" s="12">
        <v>39301</v>
      </c>
      <c r="D245" s="13">
        <f t="shared" si="3"/>
        <v>14.447772792626873</v>
      </c>
    </row>
    <row r="246" spans="2:4" x14ac:dyDescent="0.2">
      <c r="B246" s="11">
        <v>230</v>
      </c>
      <c r="C246" s="12">
        <v>39302</v>
      </c>
      <c r="D246" s="13">
        <f t="shared" si="3"/>
        <v>14.400267788568208</v>
      </c>
    </row>
    <row r="247" spans="2:4" x14ac:dyDescent="0.2">
      <c r="B247" s="11">
        <v>231</v>
      </c>
      <c r="C247" s="12">
        <v>39303</v>
      </c>
      <c r="D247" s="13">
        <f t="shared" si="3"/>
        <v>14.352226218900153</v>
      </c>
    </row>
    <row r="248" spans="2:4" x14ac:dyDescent="0.2">
      <c r="B248" s="11">
        <v>232</v>
      </c>
      <c r="C248" s="12">
        <v>39304</v>
      </c>
      <c r="D248" s="13">
        <f t="shared" si="3"/>
        <v>14.30366717766525</v>
      </c>
    </row>
    <row r="249" spans="2:4" x14ac:dyDescent="0.2">
      <c r="B249" s="11">
        <v>233</v>
      </c>
      <c r="C249" s="12">
        <v>39305</v>
      </c>
      <c r="D249" s="13">
        <f t="shared" si="3"/>
        <v>14.254609402478344</v>
      </c>
    </row>
    <row r="250" spans="2:4" x14ac:dyDescent="0.2">
      <c r="B250" s="11">
        <v>234</v>
      </c>
      <c r="C250" s="12">
        <v>39306</v>
      </c>
      <c r="D250" s="13">
        <f t="shared" si="3"/>
        <v>14.205071266697423</v>
      </c>
    </row>
    <row r="251" spans="2:4" x14ac:dyDescent="0.2">
      <c r="B251" s="11">
        <v>235</v>
      </c>
      <c r="C251" s="12">
        <v>39307</v>
      </c>
      <c r="D251" s="13">
        <f t="shared" si="3"/>
        <v>14.155070773057037</v>
      </c>
    </row>
    <row r="252" spans="2:4" x14ac:dyDescent="0.2">
      <c r="B252" s="11">
        <v>236</v>
      </c>
      <c r="C252" s="12">
        <v>39308</v>
      </c>
      <c r="D252" s="13">
        <f t="shared" si="3"/>
        <v>14.104625548704545</v>
      </c>
    </row>
    <row r="253" spans="2:4" x14ac:dyDescent="0.2">
      <c r="B253" s="11">
        <v>237</v>
      </c>
      <c r="C253" s="12">
        <v>39309</v>
      </c>
      <c r="D253" s="13">
        <f t="shared" si="3"/>
        <v>14.053752841578666</v>
      </c>
    </row>
    <row r="254" spans="2:4" x14ac:dyDescent="0.2">
      <c r="B254" s="11">
        <v>238</v>
      </c>
      <c r="C254" s="12">
        <v>39310</v>
      </c>
      <c r="D254" s="13">
        <f t="shared" si="3"/>
        <v>14.002469518069137</v>
      </c>
    </row>
    <row r="255" spans="2:4" x14ac:dyDescent="0.2">
      <c r="B255" s="11">
        <v>239</v>
      </c>
      <c r="C255" s="12">
        <v>39311</v>
      </c>
      <c r="D255" s="13">
        <f t="shared" si="3"/>
        <v>13.950792061896294</v>
      </c>
    </row>
    <row r="256" spans="2:4" x14ac:dyDescent="0.2">
      <c r="B256" s="11">
        <v>240</v>
      </c>
      <c r="C256" s="12">
        <v>39312</v>
      </c>
      <c r="D256" s="13">
        <f t="shared" si="3"/>
        <v>13.898736574149467</v>
      </c>
    </row>
    <row r="257" spans="2:4" x14ac:dyDescent="0.2">
      <c r="B257" s="11">
        <v>241</v>
      </c>
      <c r="C257" s="12">
        <v>39313</v>
      </c>
      <c r="D257" s="13">
        <f t="shared" si="3"/>
        <v>13.846318774423942</v>
      </c>
    </row>
    <row r="258" spans="2:4" x14ac:dyDescent="0.2">
      <c r="B258" s="11">
        <v>242</v>
      </c>
      <c r="C258" s="12">
        <v>39314</v>
      </c>
      <c r="D258" s="13">
        <f t="shared" si="3"/>
        <v>13.793554002996748</v>
      </c>
    </row>
    <row r="259" spans="2:4" x14ac:dyDescent="0.2">
      <c r="B259" s="11">
        <v>243</v>
      </c>
      <c r="C259" s="12">
        <v>39315</v>
      </c>
      <c r="D259" s="13">
        <f t="shared" si="3"/>
        <v>13.740457223982943</v>
      </c>
    </row>
    <row r="260" spans="2:4" x14ac:dyDescent="0.2">
      <c r="B260" s="11">
        <v>244</v>
      </c>
      <c r="C260" s="12">
        <v>39316</v>
      </c>
      <c r="D260" s="13">
        <f t="shared" si="3"/>
        <v>13.687043029415289</v>
      </c>
    </row>
    <row r="261" spans="2:4" x14ac:dyDescent="0.2">
      <c r="B261" s="11">
        <v>245</v>
      </c>
      <c r="C261" s="12">
        <v>39317</v>
      </c>
      <c r="D261" s="13">
        <f t="shared" si="3"/>
        <v>13.63332564419165</v>
      </c>
    </row>
    <row r="262" spans="2:4" x14ac:dyDescent="0.2">
      <c r="B262" s="11">
        <v>246</v>
      </c>
      <c r="C262" s="12">
        <v>39318</v>
      </c>
      <c r="D262" s="13">
        <f t="shared" si="3"/>
        <v>13.579318931836255</v>
      </c>
    </row>
    <row r="263" spans="2:4" x14ac:dyDescent="0.2">
      <c r="B263" s="11">
        <v>247</v>
      </c>
      <c r="C263" s="12">
        <v>39319</v>
      </c>
      <c r="D263" s="13">
        <f t="shared" si="3"/>
        <v>13.525036401022701</v>
      </c>
    </row>
    <row r="264" spans="2:4" x14ac:dyDescent="0.2">
      <c r="B264" s="11">
        <v>248</v>
      </c>
      <c r="C264" s="12">
        <v>39320</v>
      </c>
      <c r="D264" s="13">
        <f t="shared" si="3"/>
        <v>13.47049121280843</v>
      </c>
    </row>
    <row r="265" spans="2:4" x14ac:dyDescent="0.2">
      <c r="B265" s="11">
        <v>249</v>
      </c>
      <c r="C265" s="12">
        <v>39321</v>
      </c>
      <c r="D265" s="13">
        <f t="shared" si="3"/>
        <v>13.415696188532461</v>
      </c>
    </row>
    <row r="266" spans="2:4" x14ac:dyDescent="0.2">
      <c r="B266" s="11">
        <v>250</v>
      </c>
      <c r="C266" s="12">
        <v>39322</v>
      </c>
      <c r="D266" s="13">
        <f t="shared" si="3"/>
        <v>13.360663818330176</v>
      </c>
    </row>
    <row r="267" spans="2:4" x14ac:dyDescent="0.2">
      <c r="B267" s="11">
        <v>251</v>
      </c>
      <c r="C267" s="12">
        <v>39323</v>
      </c>
      <c r="D267" s="13">
        <f t="shared" si="3"/>
        <v>13.305406270220946</v>
      </c>
    </row>
    <row r="268" spans="2:4" x14ac:dyDescent="0.2">
      <c r="B268" s="11">
        <v>252</v>
      </c>
      <c r="C268" s="12">
        <v>39324</v>
      </c>
      <c r="D268" s="13">
        <f t="shared" si="3"/>
        <v>13.249935399726606</v>
      </c>
    </row>
    <row r="269" spans="2:4" x14ac:dyDescent="0.2">
      <c r="B269" s="11">
        <v>253</v>
      </c>
      <c r="C269" s="12">
        <v>39325</v>
      </c>
      <c r="D269" s="13">
        <f t="shared" si="3"/>
        <v>13.19426275998069</v>
      </c>
    </row>
    <row r="270" spans="2:4" x14ac:dyDescent="0.2">
      <c r="B270" s="11">
        <v>254</v>
      </c>
      <c r="C270" s="12">
        <v>39326</v>
      </c>
      <c r="D270" s="13">
        <f t="shared" si="3"/>
        <v>13.138399612290655</v>
      </c>
    </row>
    <row r="271" spans="2:4" x14ac:dyDescent="0.2">
      <c r="B271" s="11">
        <v>255</v>
      </c>
      <c r="C271" s="12">
        <v>39327</v>
      </c>
      <c r="D271" s="13">
        <f t="shared" si="3"/>
        <v>13.082356937117062</v>
      </c>
    </row>
    <row r="272" spans="2:4" x14ac:dyDescent="0.2">
      <c r="B272" s="11">
        <v>256</v>
      </c>
      <c r="C272" s="12">
        <v>39328</v>
      </c>
      <c r="D272" s="13">
        <f t="shared" ref="D272:D335" si="4">24*(ACOS(1-(1-TAN($E$6)*TAN($E$7 * COS($C$8 * B272))))/PI())</f>
        <v>13.026145445435933</v>
      </c>
    </row>
    <row r="273" spans="2:4" x14ac:dyDescent="0.2">
      <c r="B273" s="11">
        <v>257</v>
      </c>
      <c r="C273" s="12">
        <v>39329</v>
      </c>
      <c r="D273" s="13">
        <f t="shared" si="4"/>
        <v>12.969775590452425</v>
      </c>
    </row>
    <row r="274" spans="2:4" x14ac:dyDescent="0.2">
      <c r="B274" s="11">
        <v>258</v>
      </c>
      <c r="C274" s="12">
        <v>39330</v>
      </c>
      <c r="D274" s="13">
        <f t="shared" si="4"/>
        <v>12.913257579635658</v>
      </c>
    </row>
    <row r="275" spans="2:4" x14ac:dyDescent="0.2">
      <c r="B275" s="11">
        <v>259</v>
      </c>
      <c r="C275" s="12">
        <v>39331</v>
      </c>
      <c r="D275" s="13">
        <f t="shared" si="4"/>
        <v>12.856601387046663</v>
      </c>
    </row>
    <row r="276" spans="2:4" x14ac:dyDescent="0.2">
      <c r="B276" s="11">
        <v>260</v>
      </c>
      <c r="C276" s="12">
        <v>39332</v>
      </c>
      <c r="D276" s="13">
        <f t="shared" si="4"/>
        <v>12.799816765933011</v>
      </c>
    </row>
    <row r="277" spans="2:4" x14ac:dyDescent="0.2">
      <c r="B277" s="11">
        <v>261</v>
      </c>
      <c r="C277" s="12">
        <v>39333</v>
      </c>
      <c r="D277" s="13">
        <f t="shared" si="4"/>
        <v>12.742913261565333</v>
      </c>
    </row>
    <row r="278" spans="2:4" x14ac:dyDescent="0.2">
      <c r="B278" s="11">
        <v>262</v>
      </c>
      <c r="C278" s="12">
        <v>39334</v>
      </c>
      <c r="D278" s="13">
        <f t="shared" si="4"/>
        <v>12.685900224292658</v>
      </c>
    </row>
    <row r="279" spans="2:4" x14ac:dyDescent="0.2">
      <c r="B279" s="11">
        <v>263</v>
      </c>
      <c r="C279" s="12">
        <v>39335</v>
      </c>
      <c r="D279" s="13">
        <f t="shared" si="4"/>
        <v>12.628786822794998</v>
      </c>
    </row>
    <row r="280" spans="2:4" x14ac:dyDescent="0.2">
      <c r="B280" s="11">
        <v>264</v>
      </c>
      <c r="C280" s="12">
        <v>39336</v>
      </c>
      <c r="D280" s="13">
        <f t="shared" si="4"/>
        <v>12.571582057512916</v>
      </c>
    </row>
    <row r="281" spans="2:4" x14ac:dyDescent="0.2">
      <c r="B281" s="11">
        <v>265</v>
      </c>
      <c r="C281" s="12">
        <v>39337</v>
      </c>
      <c r="D281" s="13">
        <f t="shared" si="4"/>
        <v>12.514294774235287</v>
      </c>
    </row>
    <row r="282" spans="2:4" x14ac:dyDescent="0.2">
      <c r="B282" s="11">
        <v>266</v>
      </c>
      <c r="C282" s="12">
        <v>39338</v>
      </c>
      <c r="D282" s="13">
        <f t="shared" si="4"/>
        <v>12.456933677827625</v>
      </c>
    </row>
    <row r="283" spans="2:4" x14ac:dyDescent="0.2">
      <c r="B283" s="11">
        <v>267</v>
      </c>
      <c r="C283" s="12">
        <v>39339</v>
      </c>
      <c r="D283" s="13">
        <f t="shared" si="4"/>
        <v>12.399507346084494</v>
      </c>
    </row>
    <row r="284" spans="2:4" x14ac:dyDescent="0.2">
      <c r="B284" s="11">
        <v>268</v>
      </c>
      <c r="C284" s="12">
        <v>39340</v>
      </c>
      <c r="D284" s="13">
        <f t="shared" si="4"/>
        <v>12.342024243690563</v>
      </c>
    </row>
    <row r="285" spans="2:4" x14ac:dyDescent="0.2">
      <c r="B285" s="11">
        <v>269</v>
      </c>
      <c r="C285" s="12">
        <v>39341</v>
      </c>
      <c r="D285" s="13">
        <f t="shared" si="4"/>
        <v>12.284492736275782</v>
      </c>
    </row>
    <row r="286" spans="2:4" x14ac:dyDescent="0.2">
      <c r="B286" s="11">
        <v>270</v>
      </c>
      <c r="C286" s="12">
        <v>39342</v>
      </c>
      <c r="D286" s="13">
        <f t="shared" si="4"/>
        <v>12.226921104551078</v>
      </c>
    </row>
    <row r="287" spans="2:4" x14ac:dyDescent="0.2">
      <c r="B287" s="11">
        <v>271</v>
      </c>
      <c r="C287" s="12">
        <v>39343</v>
      </c>
      <c r="D287" s="13">
        <f t="shared" si="4"/>
        <v>12.169317558511512</v>
      </c>
    </row>
    <row r="288" spans="2:4" x14ac:dyDescent="0.2">
      <c r="B288" s="11">
        <v>272</v>
      </c>
      <c r="C288" s="12">
        <v>39344</v>
      </c>
      <c r="D288" s="13">
        <f t="shared" si="4"/>
        <v>12.1116902516947</v>
      </c>
    </row>
    <row r="289" spans="2:4" x14ac:dyDescent="0.2">
      <c r="B289" s="11">
        <v>273</v>
      </c>
      <c r="C289" s="12">
        <v>39345</v>
      </c>
      <c r="D289" s="13">
        <f t="shared" si="4"/>
        <v>12.054047295482608</v>
      </c>
    </row>
    <row r="290" spans="2:4" x14ac:dyDescent="0.2">
      <c r="B290" s="11">
        <v>274</v>
      </c>
      <c r="C290" s="12">
        <v>39346</v>
      </c>
      <c r="D290" s="13">
        <f t="shared" si="4"/>
        <v>11.996396773435411</v>
      </c>
    </row>
    <row r="291" spans="2:4" x14ac:dyDescent="0.2">
      <c r="B291" s="11">
        <v>275</v>
      </c>
      <c r="C291" s="12">
        <v>39347</v>
      </c>
      <c r="D291" s="13">
        <f t="shared" si="4"/>
        <v>11.938746755646273</v>
      </c>
    </row>
    <row r="292" spans="2:4" x14ac:dyDescent="0.2">
      <c r="B292" s="11">
        <v>276</v>
      </c>
      <c r="C292" s="12">
        <v>39348</v>
      </c>
      <c r="D292" s="13">
        <f t="shared" si="4"/>
        <v>11.881105313106259</v>
      </c>
    </row>
    <row r="293" spans="2:4" x14ac:dyDescent="0.2">
      <c r="B293" s="11">
        <v>277</v>
      </c>
      <c r="C293" s="12">
        <v>39349</v>
      </c>
      <c r="D293" s="13">
        <f t="shared" si="4"/>
        <v>11.823480532068562</v>
      </c>
    </row>
    <row r="294" spans="2:4" x14ac:dyDescent="0.2">
      <c r="B294" s="11">
        <v>278</v>
      </c>
      <c r="C294" s="12">
        <v>39350</v>
      </c>
      <c r="D294" s="13">
        <f t="shared" si="4"/>
        <v>11.765880528401279</v>
      </c>
    </row>
    <row r="295" spans="2:4" x14ac:dyDescent="0.2">
      <c r="B295" s="11">
        <v>279</v>
      </c>
      <c r="C295" s="12">
        <v>39351</v>
      </c>
      <c r="D295" s="13">
        <f t="shared" si="4"/>
        <v>11.708313461917845</v>
      </c>
    </row>
    <row r="296" spans="2:4" x14ac:dyDescent="0.2">
      <c r="B296" s="11">
        <v>280</v>
      </c>
      <c r="C296" s="12">
        <v>39352</v>
      </c>
      <c r="D296" s="13">
        <f t="shared" si="4"/>
        <v>11.650787550674073</v>
      </c>
    </row>
    <row r="297" spans="2:4" x14ac:dyDescent="0.2">
      <c r="B297" s="11">
        <v>281</v>
      </c>
      <c r="C297" s="12">
        <v>39353</v>
      </c>
      <c r="D297" s="13">
        <f t="shared" si="4"/>
        <v>11.593311085220291</v>
      </c>
    </row>
    <row r="298" spans="2:4" x14ac:dyDescent="0.2">
      <c r="B298" s="11">
        <v>282</v>
      </c>
      <c r="C298" s="12">
        <v>39354</v>
      </c>
      <c r="D298" s="13">
        <f t="shared" si="4"/>
        <v>11.535892442796772</v>
      </c>
    </row>
    <row r="299" spans="2:4" x14ac:dyDescent="0.2">
      <c r="B299" s="11">
        <v>283</v>
      </c>
      <c r="C299" s="12">
        <v>39355</v>
      </c>
      <c r="D299" s="13">
        <f t="shared" si="4"/>
        <v>11.478540101460071</v>
      </c>
    </row>
    <row r="300" spans="2:4" x14ac:dyDescent="0.2">
      <c r="B300" s="11">
        <v>284</v>
      </c>
      <c r="C300" s="12">
        <v>39356</v>
      </c>
      <c r="D300" s="13">
        <f t="shared" si="4"/>
        <v>11.421262654127212</v>
      </c>
    </row>
    <row r="301" spans="2:4" x14ac:dyDescent="0.2">
      <c r="B301" s="11">
        <v>285</v>
      </c>
      <c r="C301" s="12">
        <v>39357</v>
      </c>
      <c r="D301" s="13">
        <f t="shared" si="4"/>
        <v>11.364068822523963</v>
      </c>
    </row>
    <row r="302" spans="2:4" x14ac:dyDescent="0.2">
      <c r="B302" s="11">
        <v>286</v>
      </c>
      <c r="C302" s="12">
        <v>39358</v>
      </c>
      <c r="D302" s="13">
        <f t="shared" si="4"/>
        <v>11.30696747102262</v>
      </c>
    </row>
    <row r="303" spans="2:4" x14ac:dyDescent="0.2">
      <c r="B303" s="11">
        <v>287</v>
      </c>
      <c r="C303" s="12">
        <v>39359</v>
      </c>
      <c r="D303" s="13">
        <f t="shared" si="4"/>
        <v>11.249967620353662</v>
      </c>
    </row>
    <row r="304" spans="2:4" x14ac:dyDescent="0.2">
      <c r="B304" s="11">
        <v>288</v>
      </c>
      <c r="C304" s="12">
        <v>39360</v>
      </c>
      <c r="D304" s="13">
        <f t="shared" si="4"/>
        <v>11.193078461174739</v>
      </c>
    </row>
    <row r="305" spans="2:4" x14ac:dyDescent="0.2">
      <c r="B305" s="11">
        <v>289</v>
      </c>
      <c r="C305" s="12">
        <v>39361</v>
      </c>
      <c r="D305" s="13">
        <f t="shared" si="4"/>
        <v>11.136309367479182</v>
      </c>
    </row>
    <row r="306" spans="2:4" x14ac:dyDescent="0.2">
      <c r="B306" s="11">
        <v>290</v>
      </c>
      <c r="C306" s="12">
        <v>39362</v>
      </c>
      <c r="D306" s="13">
        <f t="shared" si="4"/>
        <v>11.079669909825045</v>
      </c>
    </row>
    <row r="307" spans="2:4" x14ac:dyDescent="0.2">
      <c r="B307" s="11">
        <v>291</v>
      </c>
      <c r="C307" s="12">
        <v>39363</v>
      </c>
      <c r="D307" s="13">
        <f t="shared" si="4"/>
        <v>11.023169868364315</v>
      </c>
    </row>
    <row r="308" spans="2:4" x14ac:dyDescent="0.2">
      <c r="B308" s="11">
        <v>292</v>
      </c>
      <c r="C308" s="12">
        <v>39364</v>
      </c>
      <c r="D308" s="13">
        <f t="shared" si="4"/>
        <v>10.966819245650493</v>
      </c>
    </row>
    <row r="309" spans="2:4" x14ac:dyDescent="0.2">
      <c r="B309" s="11">
        <v>293</v>
      </c>
      <c r="C309" s="12">
        <v>39365</v>
      </c>
      <c r="D309" s="13">
        <f t="shared" si="4"/>
        <v>10.910628279201269</v>
      </c>
    </row>
    <row r="310" spans="2:4" x14ac:dyDescent="0.2">
      <c r="B310" s="11">
        <v>294</v>
      </c>
      <c r="C310" s="12">
        <v>39366</v>
      </c>
      <c r="D310" s="13">
        <f t="shared" si="4"/>
        <v>10.854607453791308</v>
      </c>
    </row>
    <row r="311" spans="2:4" x14ac:dyDescent="0.2">
      <c r="B311" s="11">
        <v>295</v>
      </c>
      <c r="C311" s="12">
        <v>39367</v>
      </c>
      <c r="D311" s="13">
        <f t="shared" si="4"/>
        <v>10.798767513448521</v>
      </c>
    </row>
    <row r="312" spans="2:4" x14ac:dyDescent="0.2">
      <c r="B312" s="11">
        <v>296</v>
      </c>
      <c r="C312" s="12">
        <v>39368</v>
      </c>
      <c r="D312" s="13">
        <f t="shared" si="4"/>
        <v>10.743119473125496</v>
      </c>
    </row>
    <row r="313" spans="2:4" x14ac:dyDescent="0.2">
      <c r="B313" s="11">
        <v>297</v>
      </c>
      <c r="C313" s="12">
        <v>39369</v>
      </c>
      <c r="D313" s="13">
        <f t="shared" si="4"/>
        <v>10.687674630015735</v>
      </c>
    </row>
    <row r="314" spans="2:4" x14ac:dyDescent="0.2">
      <c r="B314" s="11">
        <v>298</v>
      </c>
      <c r="C314" s="12">
        <v>39370</v>
      </c>
      <c r="D314" s="13">
        <f t="shared" si="4"/>
        <v>10.632444574482635</v>
      </c>
    </row>
    <row r="315" spans="2:4" x14ac:dyDescent="0.2">
      <c r="B315" s="11">
        <v>299</v>
      </c>
      <c r="C315" s="12">
        <v>39371</v>
      </c>
      <c r="D315" s="13">
        <f t="shared" si="4"/>
        <v>10.577441200567062</v>
      </c>
    </row>
    <row r="316" spans="2:4" x14ac:dyDescent="0.2">
      <c r="B316" s="11">
        <v>300</v>
      </c>
      <c r="C316" s="12">
        <v>39372</v>
      </c>
      <c r="D316" s="13">
        <f t="shared" si="4"/>
        <v>10.52267671603737</v>
      </c>
    </row>
    <row r="317" spans="2:4" x14ac:dyDescent="0.2">
      <c r="B317" s="11">
        <v>301</v>
      </c>
      <c r="C317" s="12">
        <v>39373</v>
      </c>
      <c r="D317" s="13">
        <f t="shared" si="4"/>
        <v>10.468163651943748</v>
      </c>
    </row>
    <row r="318" spans="2:4" x14ac:dyDescent="0.2">
      <c r="B318" s="11">
        <v>302</v>
      </c>
      <c r="C318" s="12">
        <v>39374</v>
      </c>
      <c r="D318" s="13">
        <f t="shared" si="4"/>
        <v>10.413914871636589</v>
      </c>
    </row>
    <row r="319" spans="2:4" x14ac:dyDescent="0.2">
      <c r="B319" s="11">
        <v>303</v>
      </c>
      <c r="C319" s="12">
        <v>39375</v>
      </c>
      <c r="D319" s="13">
        <f t="shared" si="4"/>
        <v>10.359943579206604</v>
      </c>
    </row>
    <row r="320" spans="2:4" x14ac:dyDescent="0.2">
      <c r="B320" s="11">
        <v>304</v>
      </c>
      <c r="C320" s="12">
        <v>39376</v>
      </c>
      <c r="D320" s="13">
        <f t="shared" si="4"/>
        <v>10.306263327302188</v>
      </c>
    </row>
    <row r="321" spans="2:4" x14ac:dyDescent="0.2">
      <c r="B321" s="11">
        <v>305</v>
      </c>
      <c r="C321" s="12">
        <v>39377</v>
      </c>
      <c r="D321" s="13">
        <f t="shared" si="4"/>
        <v>10.252888024277691</v>
      </c>
    </row>
    <row r="322" spans="2:4" x14ac:dyDescent="0.2">
      <c r="B322" s="11">
        <v>306</v>
      </c>
      <c r="C322" s="12">
        <v>39378</v>
      </c>
      <c r="D322" s="13">
        <f t="shared" si="4"/>
        <v>10.199831940623948</v>
      </c>
    </row>
    <row r="323" spans="2:4" x14ac:dyDescent="0.2">
      <c r="B323" s="11">
        <v>307</v>
      </c>
      <c r="C323" s="12">
        <v>39379</v>
      </c>
      <c r="D323" s="13">
        <f t="shared" si="4"/>
        <v>10.147109714630718</v>
      </c>
    </row>
    <row r="324" spans="2:4" x14ac:dyDescent="0.2">
      <c r="B324" s="11">
        <v>308</v>
      </c>
      <c r="C324" s="12">
        <v>39380</v>
      </c>
      <c r="D324" s="13">
        <f t="shared" si="4"/>
        <v>10.094736357228591</v>
      </c>
    </row>
    <row r="325" spans="2:4" x14ac:dyDescent="0.2">
      <c r="B325" s="11">
        <v>309</v>
      </c>
      <c r="C325" s="12">
        <v>39381</v>
      </c>
      <c r="D325" s="13">
        <f t="shared" si="4"/>
        <v>10.042727255956329</v>
      </c>
    </row>
    <row r="326" spans="2:4" x14ac:dyDescent="0.2">
      <c r="B326" s="11">
        <v>310</v>
      </c>
      <c r="C326" s="12">
        <v>39382</v>
      </c>
      <c r="D326" s="13">
        <f t="shared" si="4"/>
        <v>9.9910981779977082</v>
      </c>
    </row>
    <row r="327" spans="2:4" x14ac:dyDescent="0.2">
      <c r="B327" s="11">
        <v>311</v>
      </c>
      <c r="C327" s="12">
        <v>39383</v>
      </c>
      <c r="D327" s="13">
        <f t="shared" si="4"/>
        <v>9.9398652722307208</v>
      </c>
    </row>
    <row r="328" spans="2:4" x14ac:dyDescent="0.2">
      <c r="B328" s="11">
        <v>312</v>
      </c>
      <c r="C328" s="12">
        <v>39384</v>
      </c>
      <c r="D328" s="13">
        <f t="shared" si="4"/>
        <v>9.8890450702304555</v>
      </c>
    </row>
    <row r="329" spans="2:4" x14ac:dyDescent="0.2">
      <c r="B329" s="11">
        <v>313</v>
      </c>
      <c r="C329" s="12">
        <v>39385</v>
      </c>
      <c r="D329" s="13">
        <f t="shared" si="4"/>
        <v>9.8386544861659768</v>
      </c>
    </row>
    <row r="330" spans="2:4" x14ac:dyDescent="0.2">
      <c r="B330" s="11">
        <v>314</v>
      </c>
      <c r="C330" s="12">
        <v>39386</v>
      </c>
      <c r="D330" s="13">
        <f t="shared" si="4"/>
        <v>9.7887108155307523</v>
      </c>
    </row>
    <row r="331" spans="2:4" x14ac:dyDescent="0.2">
      <c r="B331" s="11">
        <v>315</v>
      </c>
      <c r="C331" s="12">
        <v>39387</v>
      </c>
      <c r="D331" s="13">
        <f t="shared" si="4"/>
        <v>9.739231732645532</v>
      </c>
    </row>
    <row r="332" spans="2:4" x14ac:dyDescent="0.2">
      <c r="B332" s="11">
        <v>316</v>
      </c>
      <c r="C332" s="12">
        <v>39388</v>
      </c>
      <c r="D332" s="13">
        <f t="shared" si="4"/>
        <v>9.6902352868724417</v>
      </c>
    </row>
    <row r="333" spans="2:4" x14ac:dyDescent="0.2">
      <c r="B333" s="11">
        <v>317</v>
      </c>
      <c r="C333" s="12">
        <v>39389</v>
      </c>
      <c r="D333" s="13">
        <f t="shared" si="4"/>
        <v>9.6417398974791677</v>
      </c>
    </row>
    <row r="334" spans="2:4" x14ac:dyDescent="0.2">
      <c r="B334" s="11">
        <v>318</v>
      </c>
      <c r="C334" s="12">
        <v>39390</v>
      </c>
      <c r="D334" s="13">
        <f t="shared" si="4"/>
        <v>9.5937643470928116</v>
      </c>
    </row>
    <row r="335" spans="2:4" x14ac:dyDescent="0.2">
      <c r="B335" s="11">
        <v>319</v>
      </c>
      <c r="C335" s="12">
        <v>39391</v>
      </c>
      <c r="D335" s="13">
        <f t="shared" si="4"/>
        <v>9.5463277736837711</v>
      </c>
    </row>
    <row r="336" spans="2:4" x14ac:dyDescent="0.2">
      <c r="B336" s="11">
        <v>320</v>
      </c>
      <c r="C336" s="12">
        <v>39392</v>
      </c>
      <c r="D336" s="13">
        <f t="shared" ref="D336:D381" si="5">24*(ACOS(1-(1-TAN($E$6)*TAN($E$7 * COS($C$8 * B336))))/PI())</f>
        <v>9.4994496610218384</v>
      </c>
    </row>
    <row r="337" spans="2:4" x14ac:dyDescent="0.2">
      <c r="B337" s="11">
        <v>321</v>
      </c>
      <c r="C337" s="12">
        <v>39393</v>
      </c>
      <c r="D337" s="13">
        <f t="shared" si="5"/>
        <v>9.4531498275484704</v>
      </c>
    </row>
    <row r="338" spans="2:4" x14ac:dyDescent="0.2">
      <c r="B338" s="11">
        <v>322</v>
      </c>
      <c r="C338" s="12">
        <v>39394</v>
      </c>
      <c r="D338" s="13">
        <f t="shared" si="5"/>
        <v>9.4074484136121193</v>
      </c>
    </row>
    <row r="339" spans="2:4" x14ac:dyDescent="0.2">
      <c r="B339" s="11">
        <v>323</v>
      </c>
      <c r="C339" s="12">
        <v>39395</v>
      </c>
      <c r="D339" s="13">
        <f t="shared" si="5"/>
        <v>9.3623658670165</v>
      </c>
    </row>
    <row r="340" spans="2:4" x14ac:dyDescent="0.2">
      <c r="B340" s="11">
        <v>324</v>
      </c>
      <c r="C340" s="12">
        <v>39396</v>
      </c>
      <c r="D340" s="13">
        <f t="shared" si="5"/>
        <v>9.3179229268358092</v>
      </c>
    </row>
    <row r="341" spans="2:4" x14ac:dyDescent="0.2">
      <c r="B341" s="11">
        <v>325</v>
      </c>
      <c r="C341" s="12">
        <v>39397</v>
      </c>
      <c r="D341" s="13">
        <f t="shared" si="5"/>
        <v>9.2741406054554769</v>
      </c>
    </row>
    <row r="342" spans="2:4" x14ac:dyDescent="0.2">
      <c r="B342" s="11">
        <v>326</v>
      </c>
      <c r="C342" s="12">
        <v>39398</v>
      </c>
      <c r="D342" s="13">
        <f t="shared" si="5"/>
        <v>9.231040168802366</v>
      </c>
    </row>
    <row r="343" spans="2:4" x14ac:dyDescent="0.2">
      <c r="B343" s="11">
        <v>327</v>
      </c>
      <c r="C343" s="12">
        <v>39399</v>
      </c>
      <c r="D343" s="13">
        <f t="shared" si="5"/>
        <v>9.1886431147344787</v>
      </c>
    </row>
    <row r="344" spans="2:4" x14ac:dyDescent="0.2">
      <c r="B344" s="11">
        <v>328</v>
      </c>
      <c r="C344" s="12">
        <v>39400</v>
      </c>
      <c r="D344" s="13">
        <f t="shared" si="5"/>
        <v>9.1469711495672286</v>
      </c>
    </row>
    <row r="345" spans="2:4" x14ac:dyDescent="0.2">
      <c r="B345" s="11">
        <v>329</v>
      </c>
      <c r="C345" s="12">
        <v>39401</v>
      </c>
      <c r="D345" s="13">
        <f t="shared" si="5"/>
        <v>9.1060461627209008</v>
      </c>
    </row>
    <row r="346" spans="2:4" x14ac:dyDescent="0.2">
      <c r="B346" s="11">
        <v>330</v>
      </c>
      <c r="C346" s="12">
        <v>39402</v>
      </c>
      <c r="D346" s="13">
        <f t="shared" si="5"/>
        <v>9.0658901994826149</v>
      </c>
    </row>
    <row r="347" spans="2:4" x14ac:dyDescent="0.2">
      <c r="B347" s="11">
        <v>331</v>
      </c>
      <c r="C347" s="12">
        <v>39403</v>
      </c>
      <c r="D347" s="13">
        <f t="shared" si="5"/>
        <v>9.0265254318853625</v>
      </c>
    </row>
    <row r="348" spans="2:4" x14ac:dyDescent="0.2">
      <c r="B348" s="11">
        <v>332</v>
      </c>
      <c r="C348" s="12">
        <v>39404</v>
      </c>
      <c r="D348" s="13">
        <f t="shared" si="5"/>
        <v>8.9879741277168801</v>
      </c>
    </row>
    <row r="349" spans="2:4" x14ac:dyDescent="0.2">
      <c r="B349" s="11">
        <v>333</v>
      </c>
      <c r="C349" s="12">
        <v>39405</v>
      </c>
      <c r="D349" s="13">
        <f t="shared" si="5"/>
        <v>8.9502586176820564</v>
      </c>
    </row>
    <row r="350" spans="2:4" x14ac:dyDescent="0.2">
      <c r="B350" s="11">
        <v>334</v>
      </c>
      <c r="C350" s="12">
        <v>39406</v>
      </c>
      <c r="D350" s="13">
        <f t="shared" si="5"/>
        <v>8.9134012607542648</v>
      </c>
    </row>
    <row r="351" spans="2:4" x14ac:dyDescent="0.2">
      <c r="B351" s="11">
        <v>335</v>
      </c>
      <c r="C351" s="12">
        <v>39407</v>
      </c>
      <c r="D351" s="13">
        <f t="shared" si="5"/>
        <v>8.877424407763435</v>
      </c>
    </row>
    <row r="352" spans="2:4" x14ac:dyDescent="0.2">
      <c r="B352" s="11">
        <v>336</v>
      </c>
      <c r="C352" s="12">
        <v>39408</v>
      </c>
      <c r="D352" s="13">
        <f t="shared" si="5"/>
        <v>8.8423503632816658</v>
      </c>
    </row>
    <row r="353" spans="2:4" x14ac:dyDescent="0.2">
      <c r="B353" s="11">
        <v>337</v>
      </c>
      <c r="C353" s="12">
        <v>39409</v>
      </c>
      <c r="D353" s="13">
        <f t="shared" si="5"/>
        <v>8.8082013458808923</v>
      </c>
    </row>
    <row r="354" spans="2:4" x14ac:dyDescent="0.2">
      <c r="B354" s="11">
        <v>338</v>
      </c>
      <c r="C354" s="12">
        <v>39410</v>
      </c>
      <c r="D354" s="13">
        <f t="shared" si="5"/>
        <v>8.7749994468511296</v>
      </c>
    </row>
    <row r="355" spans="2:4" x14ac:dyDescent="0.2">
      <c r="B355" s="11">
        <v>339</v>
      </c>
      <c r="C355" s="12">
        <v>39411</v>
      </c>
      <c r="D355" s="13">
        <f t="shared" si="5"/>
        <v>8.7427665874823504</v>
      </c>
    </row>
    <row r="356" spans="2:4" x14ac:dyDescent="0.2">
      <c r="B356" s="11">
        <v>340</v>
      </c>
      <c r="C356" s="12">
        <v>39412</v>
      </c>
      <c r="D356" s="13">
        <f t="shared" si="5"/>
        <v>8.7115244750277387</v>
      </c>
    </row>
    <row r="357" spans="2:4" x14ac:dyDescent="0.2">
      <c r="B357" s="11">
        <v>341</v>
      </c>
      <c r="C357" s="12">
        <v>39413</v>
      </c>
      <c r="D357" s="13">
        <f t="shared" si="5"/>
        <v>8.6812945574809248</v>
      </c>
    </row>
    <row r="358" spans="2:4" x14ac:dyDescent="0.2">
      <c r="B358" s="11">
        <v>342</v>
      </c>
      <c r="C358" s="12">
        <v>39414</v>
      </c>
      <c r="D358" s="13">
        <f t="shared" si="5"/>
        <v>8.6520979773146074</v>
      </c>
    </row>
    <row r="359" spans="2:4" x14ac:dyDescent="0.2">
      <c r="B359" s="11">
        <v>343</v>
      </c>
      <c r="C359" s="12">
        <v>39415</v>
      </c>
      <c r="D359" s="13">
        <f t="shared" si="5"/>
        <v>8.623955524342529</v>
      </c>
    </row>
    <row r="360" spans="2:4" x14ac:dyDescent="0.2">
      <c r="B360" s="11">
        <v>344</v>
      </c>
      <c r="C360" s="12">
        <v>39416</v>
      </c>
      <c r="D360" s="13">
        <f t="shared" si="5"/>
        <v>8.5968875878810351</v>
      </c>
    </row>
    <row r="361" spans="2:4" x14ac:dyDescent="0.2">
      <c r="B361" s="11">
        <v>345</v>
      </c>
      <c r="C361" s="12">
        <v>39417</v>
      </c>
      <c r="D361" s="13">
        <f t="shared" si="5"/>
        <v>8.5709141084000393</v>
      </c>
    </row>
    <row r="362" spans="2:4" x14ac:dyDescent="0.2">
      <c r="B362" s="11">
        <v>346</v>
      </c>
      <c r="C362" s="12">
        <v>39418</v>
      </c>
      <c r="D362" s="13">
        <f t="shared" si="5"/>
        <v>8.5460545288661134</v>
      </c>
    </row>
    <row r="363" spans="2:4" x14ac:dyDescent="0.2">
      <c r="B363" s="11">
        <v>347</v>
      </c>
      <c r="C363" s="12">
        <v>39419</v>
      </c>
      <c r="D363" s="13">
        <f t="shared" si="5"/>
        <v>8.5223277459923068</v>
      </c>
    </row>
    <row r="364" spans="2:4" x14ac:dyDescent="0.2">
      <c r="B364" s="11">
        <v>348</v>
      </c>
      <c r="C364" s="12">
        <v>39420</v>
      </c>
      <c r="D364" s="13">
        <f t="shared" si="5"/>
        <v>8.4997520616200468</v>
      </c>
    </row>
    <row r="365" spans="2:4" x14ac:dyDescent="0.2">
      <c r="B365" s="11">
        <v>349</v>
      </c>
      <c r="C365" s="12">
        <v>39421</v>
      </c>
      <c r="D365" s="13">
        <f t="shared" si="5"/>
        <v>8.4783451344677587</v>
      </c>
    </row>
    <row r="366" spans="2:4" x14ac:dyDescent="0.2">
      <c r="B366" s="11">
        <v>350</v>
      </c>
      <c r="C366" s="12">
        <v>39422</v>
      </c>
      <c r="D366" s="13">
        <f t="shared" si="5"/>
        <v>8.4581239324887463</v>
      </c>
    </row>
    <row r="367" spans="2:4" x14ac:dyDescent="0.2">
      <c r="B367" s="11">
        <v>351</v>
      </c>
      <c r="C367" s="12">
        <v>39423</v>
      </c>
      <c r="D367" s="13">
        <f t="shared" si="5"/>
        <v>8.4391046860867096</v>
      </c>
    </row>
    <row r="368" spans="2:4" x14ac:dyDescent="0.2">
      <c r="B368" s="11">
        <v>352</v>
      </c>
      <c r="C368" s="12">
        <v>39424</v>
      </c>
      <c r="D368" s="13">
        <f t="shared" si="5"/>
        <v>8.4213028424415324</v>
      </c>
    </row>
    <row r="369" spans="2:4" x14ac:dyDescent="0.2">
      <c r="B369" s="11">
        <v>353</v>
      </c>
      <c r="C369" s="12">
        <v>39425</v>
      </c>
      <c r="D369" s="13">
        <f t="shared" si="5"/>
        <v>8.4047330211998368</v>
      </c>
    </row>
    <row r="370" spans="2:4" x14ac:dyDescent="0.2">
      <c r="B370" s="11">
        <v>354</v>
      </c>
      <c r="C370" s="12">
        <v>39426</v>
      </c>
      <c r="D370" s="13">
        <f t="shared" si="5"/>
        <v>8.389408971784647</v>
      </c>
    </row>
    <row r="371" spans="2:4" x14ac:dyDescent="0.2">
      <c r="B371" s="11">
        <v>355</v>
      </c>
      <c r="C371" s="12">
        <v>39427</v>
      </c>
      <c r="D371" s="13">
        <f t="shared" si="5"/>
        <v>8.3753435325759078</v>
      </c>
    </row>
    <row r="372" spans="2:4" x14ac:dyDescent="0.2">
      <c r="B372" s="11">
        <v>356</v>
      </c>
      <c r="C372" s="12">
        <v>39428</v>
      </c>
      <c r="D372" s="13">
        <f t="shared" si="5"/>
        <v>8.362548592208622</v>
      </c>
    </row>
    <row r="373" spans="2:4" x14ac:dyDescent="0.2">
      <c r="B373" s="11">
        <v>357</v>
      </c>
      <c r="C373" s="12">
        <v>39429</v>
      </c>
      <c r="D373" s="13">
        <f t="shared" si="5"/>
        <v>8.3510350532280135</v>
      </c>
    </row>
    <row r="374" spans="2:4" x14ac:dyDescent="0.2">
      <c r="B374" s="11">
        <v>358</v>
      </c>
      <c r="C374" s="12">
        <v>39430</v>
      </c>
      <c r="D374" s="13">
        <f t="shared" si="5"/>
        <v>8.3408127983311555</v>
      </c>
    </row>
    <row r="375" spans="2:4" x14ac:dyDescent="0.2">
      <c r="B375" s="11">
        <v>359</v>
      </c>
      <c r="C375" s="12">
        <v>39431</v>
      </c>
      <c r="D375" s="13">
        <f t="shared" si="5"/>
        <v>8.3318906594122382</v>
      </c>
    </row>
    <row r="376" spans="2:4" x14ac:dyDescent="0.2">
      <c r="B376" s="11">
        <v>360</v>
      </c>
      <c r="C376" s="12">
        <v>39432</v>
      </c>
      <c r="D376" s="13">
        <f t="shared" si="5"/>
        <v>8.3242763896140008</v>
      </c>
    </row>
    <row r="377" spans="2:4" x14ac:dyDescent="0.2">
      <c r="B377" s="11">
        <v>361</v>
      </c>
      <c r="C377" s="12">
        <v>39433</v>
      </c>
      <c r="D377" s="13">
        <f t="shared" si="5"/>
        <v>8.317976638570828</v>
      </c>
    </row>
    <row r="378" spans="2:4" x14ac:dyDescent="0.2">
      <c r="B378" s="11">
        <v>362</v>
      </c>
      <c r="C378" s="12">
        <v>39434</v>
      </c>
      <c r="D378" s="13">
        <f t="shared" si="5"/>
        <v>8.31299693101003</v>
      </c>
    </row>
    <row r="379" spans="2:4" x14ac:dyDescent="0.2">
      <c r="B379" s="11">
        <v>363</v>
      </c>
      <c r="C379" s="12">
        <v>39435</v>
      </c>
      <c r="D379" s="13">
        <f t="shared" si="5"/>
        <v>8.3093416488568774</v>
      </c>
    </row>
    <row r="380" spans="2:4" x14ac:dyDescent="0.2">
      <c r="B380" s="11">
        <v>364</v>
      </c>
      <c r="C380" s="12">
        <v>39436</v>
      </c>
      <c r="D380" s="13">
        <f t="shared" si="5"/>
        <v>8.3070140169661251</v>
      </c>
    </row>
    <row r="381" spans="2:4" x14ac:dyDescent="0.2">
      <c r="B381" s="14">
        <v>365</v>
      </c>
      <c r="C381" s="15">
        <v>39072</v>
      </c>
      <c r="D381" s="16">
        <f t="shared" si="5"/>
        <v>8.3060160925787958</v>
      </c>
    </row>
  </sheetData>
  <sheetProtection sheet="1" objects="1" scenarios="1"/>
  <mergeCells count="1">
    <mergeCell ref="F46:G4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C6EA-120A-1E4A-AA39-A7FA5F0D20E6}">
  <dimension ref="B2:F38"/>
  <sheetViews>
    <sheetView showGridLines="0" topLeftCell="A10" workbookViewId="0">
      <selection activeCell="D11" sqref="D11"/>
    </sheetView>
  </sheetViews>
  <sheetFormatPr baseColWidth="10" defaultRowHeight="15" x14ac:dyDescent="0.2"/>
  <cols>
    <col min="2" max="2" width="10.83203125" customWidth="1"/>
    <col min="3" max="3" width="13" customWidth="1"/>
    <col min="5" max="5" width="14.6640625" bestFit="1" customWidth="1"/>
  </cols>
  <sheetData>
    <row r="2" spans="2:6" ht="16" x14ac:dyDescent="0.2">
      <c r="B2" s="17"/>
      <c r="C2" s="18" t="s">
        <v>19</v>
      </c>
      <c r="D2" s="17"/>
      <c r="E2" s="17"/>
      <c r="F2" s="17"/>
    </row>
    <row r="3" spans="2:6" ht="16" x14ac:dyDescent="0.2">
      <c r="B3" s="24" t="s">
        <v>0</v>
      </c>
      <c r="C3" s="19">
        <v>45383</v>
      </c>
      <c r="D3" s="17"/>
    </row>
    <row r="4" spans="2:6" ht="16" x14ac:dyDescent="0.2">
      <c r="B4" s="24" t="s">
        <v>21</v>
      </c>
      <c r="C4" s="20">
        <f>YEAR(C3)</f>
        <v>2024</v>
      </c>
      <c r="D4" s="17"/>
    </row>
    <row r="5" spans="2:6" ht="16" x14ac:dyDescent="0.2">
      <c r="B5" s="24" t="s">
        <v>22</v>
      </c>
      <c r="C5" s="21" t="str">
        <f>IF(OR(MOD(C4,400)=0,AND(MOD(C4,4)=0,MOD(C4,100)&lt;&gt;0)),"Y", "N")</f>
        <v>Y</v>
      </c>
      <c r="D5" s="17"/>
    </row>
    <row r="6" spans="2:6" ht="16" x14ac:dyDescent="0.2">
      <c r="B6" s="24" t="s">
        <v>20</v>
      </c>
      <c r="C6" s="21">
        <f>IF(C5="N",365.242,366)</f>
        <v>366</v>
      </c>
      <c r="D6" s="17"/>
    </row>
    <row r="7" spans="2:6" ht="16" x14ac:dyDescent="0.2">
      <c r="B7" s="24" t="s">
        <v>23</v>
      </c>
      <c r="C7" s="20">
        <f>MONTH(C3)</f>
        <v>4</v>
      </c>
      <c r="D7" s="17"/>
    </row>
    <row r="8" spans="2:6" ht="16" x14ac:dyDescent="0.2">
      <c r="B8" s="24" t="s">
        <v>24</v>
      </c>
      <c r="C8" s="21">
        <f>DAY(C3)</f>
        <v>1</v>
      </c>
      <c r="D8" s="17"/>
    </row>
    <row r="9" spans="2:6" ht="16" x14ac:dyDescent="0.2">
      <c r="B9" s="24" t="s">
        <v>25</v>
      </c>
      <c r="C9" s="20">
        <f>INT(275*C7/9)-IF(C5="Y",1,2)*INT((C7+9)/12)+C8-30</f>
        <v>92</v>
      </c>
      <c r="D9" s="17"/>
    </row>
    <row r="10" spans="2:6" ht="16" x14ac:dyDescent="0.2">
      <c r="B10" s="24" t="s">
        <v>26</v>
      </c>
      <c r="C10" s="22">
        <f>367*C4-INT(7/4*C4)-INT(3*(INT((C4-8/7)/100)+1)/4)+1721059.5-1+C9+0.5</f>
        <v>2460402</v>
      </c>
      <c r="D10" s="17"/>
    </row>
    <row r="11" spans="2:6" ht="16" x14ac:dyDescent="0.2">
      <c r="B11" s="24" t="s">
        <v>27</v>
      </c>
      <c r="C11" s="22">
        <v>2451545</v>
      </c>
      <c r="D11" s="17"/>
    </row>
    <row r="12" spans="2:6" ht="16" x14ac:dyDescent="0.2">
      <c r="B12" s="26" t="s">
        <v>45</v>
      </c>
      <c r="C12" s="25">
        <v>47</v>
      </c>
      <c r="D12" s="17"/>
    </row>
    <row r="13" spans="2:6" ht="16" x14ac:dyDescent="0.2">
      <c r="B13" s="27" t="s">
        <v>29</v>
      </c>
      <c r="C13" s="25">
        <v>7.4428999999999998</v>
      </c>
      <c r="D13" s="17"/>
    </row>
    <row r="14" spans="2:6" ht="16" x14ac:dyDescent="0.2">
      <c r="B14" s="17"/>
      <c r="C14" s="23"/>
      <c r="D14" s="17"/>
    </row>
    <row r="15" spans="2:6" ht="16" x14ac:dyDescent="0.2">
      <c r="B15" s="17"/>
      <c r="C15" s="17"/>
      <c r="D15" s="17"/>
    </row>
    <row r="16" spans="2:6" ht="16" x14ac:dyDescent="0.2">
      <c r="B16" s="17"/>
      <c r="C16" s="17"/>
      <c r="D16" s="17"/>
    </row>
    <row r="19" spans="2:5" ht="16" x14ac:dyDescent="0.2">
      <c r="B19" s="61" t="s">
        <v>54</v>
      </c>
    </row>
    <row r="20" spans="2:5" ht="16" x14ac:dyDescent="0.2">
      <c r="B20" s="32" t="s">
        <v>46</v>
      </c>
      <c r="C20" s="33"/>
      <c r="D20" s="33" t="s">
        <v>55</v>
      </c>
      <c r="E20" s="34">
        <f>PI()/180</f>
        <v>1.7453292519943295E-2</v>
      </c>
    </row>
    <row r="21" spans="2:5" ht="16" x14ac:dyDescent="0.2">
      <c r="B21" s="35" t="s">
        <v>31</v>
      </c>
      <c r="C21" s="36"/>
      <c r="D21" s="36" t="s">
        <v>28</v>
      </c>
      <c r="E21" s="37">
        <f>C10-C11+0.0008</f>
        <v>8857.0007999999998</v>
      </c>
    </row>
    <row r="22" spans="2:5" ht="16" x14ac:dyDescent="0.2">
      <c r="B22" s="35" t="s">
        <v>32</v>
      </c>
      <c r="C22" s="36"/>
      <c r="D22" s="36" t="s">
        <v>30</v>
      </c>
      <c r="E22" s="37">
        <f>E21-(C13/360)</f>
        <v>8856.9801252777779</v>
      </c>
    </row>
    <row r="23" spans="2:5" ht="16" x14ac:dyDescent="0.2">
      <c r="B23" s="73" t="s">
        <v>33</v>
      </c>
      <c r="C23" s="74"/>
      <c r="D23" s="36" t="s">
        <v>34</v>
      </c>
      <c r="E23" s="37">
        <f>MOD(357.5291+0.98560028*E22,360)</f>
        <v>86.971191428212478</v>
      </c>
    </row>
    <row r="24" spans="2:5" ht="16" x14ac:dyDescent="0.2">
      <c r="B24" s="35" t="s">
        <v>35</v>
      </c>
      <c r="C24" s="36"/>
      <c r="D24" s="36" t="s">
        <v>36</v>
      </c>
      <c r="E24" s="37">
        <f>1.9148*SIN(E20*E23)+10.02*SIN(E20*2*E23)+0.0003*SIN(E20*3*E23)</f>
        <v>2.9692246415591814</v>
      </c>
    </row>
    <row r="25" spans="2:5" ht="16" x14ac:dyDescent="0.2">
      <c r="B25" s="35" t="s">
        <v>37</v>
      </c>
      <c r="C25" s="36"/>
      <c r="D25" s="36" t="s">
        <v>38</v>
      </c>
      <c r="E25" s="37">
        <f>MOD(E23+E24+180+102.9372,360)</f>
        <v>12.877616069771705</v>
      </c>
    </row>
    <row r="26" spans="2:5" ht="16" x14ac:dyDescent="0.2">
      <c r="B26" s="35" t="s">
        <v>40</v>
      </c>
      <c r="C26" s="36"/>
      <c r="D26" s="36" t="s">
        <v>39</v>
      </c>
      <c r="E26" s="37">
        <f>2451545+E22+0.0053*SIN(E20*E23)-0.0069*SIN(E20*2*E25)</f>
        <v>2460401.9824196342</v>
      </c>
    </row>
    <row r="27" spans="2:5" ht="16" x14ac:dyDescent="0.2">
      <c r="B27" s="35" t="s">
        <v>41</v>
      </c>
      <c r="C27" s="36"/>
      <c r="D27" s="36" t="s">
        <v>42</v>
      </c>
      <c r="E27" s="37">
        <f>SIN(E20*E25)*SIN(E20*23.4397)</f>
        <v>8.8653769911944E-2</v>
      </c>
    </row>
    <row r="28" spans="2:5" ht="16" x14ac:dyDescent="0.2">
      <c r="B28" s="35"/>
      <c r="C28" s="36"/>
      <c r="D28" s="36" t="s">
        <v>47</v>
      </c>
      <c r="E28" s="37">
        <f>ASIN(E27)</f>
        <v>8.8770311481722611E-2</v>
      </c>
    </row>
    <row r="29" spans="2:5" ht="16" x14ac:dyDescent="0.2">
      <c r="B29" s="35" t="s">
        <v>43</v>
      </c>
      <c r="C29" s="36"/>
      <c r="D29" s="36" t="s">
        <v>44</v>
      </c>
      <c r="E29" s="37">
        <f>(SIN(E20*-0.833)-(SIN(E20*C12)*SIN(E27))*(COS(E20*C12)*COS(E28)))</f>
        <v>-5.8525203287469268E-2</v>
      </c>
    </row>
    <row r="30" spans="2:5" ht="16" x14ac:dyDescent="0.2">
      <c r="B30" s="35"/>
      <c r="C30" s="36"/>
      <c r="D30" s="36" t="s">
        <v>50</v>
      </c>
      <c r="E30" s="37">
        <f>ACOS(E29)</f>
        <v>1.6293549917659471</v>
      </c>
    </row>
    <row r="31" spans="2:5" ht="16" x14ac:dyDescent="0.2">
      <c r="B31" s="35"/>
      <c r="C31" s="36"/>
      <c r="D31" s="36"/>
      <c r="E31" s="38"/>
    </row>
    <row r="32" spans="2:5" ht="16" x14ac:dyDescent="0.2">
      <c r="B32" s="35" t="s">
        <v>51</v>
      </c>
      <c r="C32" s="36"/>
      <c r="D32" s="36" t="s">
        <v>48</v>
      </c>
      <c r="E32" s="38">
        <f>E26-((E30/E20)/360)</f>
        <v>2460401.7230997332</v>
      </c>
    </row>
    <row r="33" spans="2:5" ht="16" x14ac:dyDescent="0.2">
      <c r="B33" s="35" t="s">
        <v>52</v>
      </c>
      <c r="C33" s="36"/>
      <c r="D33" s="36" t="s">
        <v>49</v>
      </c>
      <c r="E33" s="38">
        <f>E26+((E30/E20)/360)</f>
        <v>2460402.2417395352</v>
      </c>
    </row>
    <row r="34" spans="2:5" ht="16" x14ac:dyDescent="0.2">
      <c r="B34" s="35"/>
      <c r="C34" s="36"/>
      <c r="D34" s="36"/>
      <c r="E34" s="38">
        <f>E33-E32</f>
        <v>0.51863980200141668</v>
      </c>
    </row>
    <row r="35" spans="2:5" ht="16" x14ac:dyDescent="0.2">
      <c r="B35" s="35"/>
      <c r="C35" s="36"/>
      <c r="D35" s="36"/>
      <c r="E35" s="38"/>
    </row>
    <row r="36" spans="2:5" ht="16" x14ac:dyDescent="0.2">
      <c r="B36" s="40" t="s">
        <v>53</v>
      </c>
      <c r="C36" s="39"/>
      <c r="D36" s="39"/>
      <c r="E36" s="57">
        <f>E34*24</f>
        <v>12.447355248034</v>
      </c>
    </row>
    <row r="37" spans="2:5" x14ac:dyDescent="0.2">
      <c r="B37" s="28"/>
      <c r="C37" s="29"/>
      <c r="D37" s="41" t="s">
        <v>56</v>
      </c>
      <c r="E37" s="58">
        <f>INT(E36)</f>
        <v>12</v>
      </c>
    </row>
    <row r="38" spans="2:5" x14ac:dyDescent="0.2">
      <c r="B38" s="30"/>
      <c r="C38" s="31"/>
      <c r="D38" s="42" t="s">
        <v>2</v>
      </c>
      <c r="E38" s="59">
        <f>ROUND((E36-E37)*60,0)</f>
        <v>27</v>
      </c>
    </row>
  </sheetData>
  <sheetProtection sheet="1" objects="1" scenarios="1"/>
  <mergeCells count="1">
    <mergeCell ref="B23:C23"/>
  </mergeCells>
  <hyperlinks>
    <hyperlink ref="B19" r:id="rId1" xr:uid="{F27D6ED9-0D98-0342-A0C3-32ACBCCB02FD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F4E2-D803-C947-B70D-E9CF850BDB7E}">
  <dimension ref="E3:I11"/>
  <sheetViews>
    <sheetView showGridLines="0" workbookViewId="0">
      <selection activeCell="O17" sqref="O17"/>
    </sheetView>
  </sheetViews>
  <sheetFormatPr baseColWidth="10" defaultRowHeight="15" x14ac:dyDescent="0.2"/>
  <sheetData>
    <row r="3" spans="5:9" x14ac:dyDescent="0.2">
      <c r="E3" s="75" t="s">
        <v>68</v>
      </c>
      <c r="F3" s="78" t="s">
        <v>59</v>
      </c>
      <c r="G3" s="78"/>
      <c r="H3" s="78"/>
      <c r="I3" s="79"/>
    </row>
    <row r="4" spans="5:9" x14ac:dyDescent="0.2">
      <c r="E4" s="76">
        <v>0</v>
      </c>
      <c r="F4" s="80" t="s">
        <v>60</v>
      </c>
      <c r="G4" s="80"/>
      <c r="H4" s="80"/>
      <c r="I4" s="81"/>
    </row>
    <row r="5" spans="5:9" x14ac:dyDescent="0.2">
      <c r="E5" s="76">
        <v>-0.25</v>
      </c>
      <c r="F5" s="80" t="s">
        <v>61</v>
      </c>
      <c r="G5" s="80"/>
      <c r="H5" s="80"/>
      <c r="I5" s="81"/>
    </row>
    <row r="6" spans="5:9" x14ac:dyDescent="0.2">
      <c r="E6" s="76">
        <v>-0.58299999999999996</v>
      </c>
      <c r="F6" s="80" t="s">
        <v>62</v>
      </c>
      <c r="G6" s="80"/>
      <c r="H6" s="80"/>
      <c r="I6" s="81"/>
    </row>
    <row r="7" spans="5:9" x14ac:dyDescent="0.2">
      <c r="E7" s="76">
        <v>-0.83299999999999996</v>
      </c>
      <c r="F7" s="80" t="s">
        <v>63</v>
      </c>
      <c r="G7" s="80"/>
      <c r="H7" s="80"/>
      <c r="I7" s="81"/>
    </row>
    <row r="8" spans="5:9" x14ac:dyDescent="0.2">
      <c r="E8" s="76">
        <v>-6</v>
      </c>
      <c r="F8" s="80" t="s">
        <v>64</v>
      </c>
      <c r="G8" s="80"/>
      <c r="H8" s="80"/>
      <c r="I8" s="81"/>
    </row>
    <row r="9" spans="5:9" x14ac:dyDescent="0.2">
      <c r="E9" s="76">
        <v>-12</v>
      </c>
      <c r="F9" s="80" t="s">
        <v>65</v>
      </c>
      <c r="G9" s="80"/>
      <c r="H9" s="80"/>
      <c r="I9" s="81"/>
    </row>
    <row r="10" spans="5:9" x14ac:dyDescent="0.2">
      <c r="E10" s="76">
        <v>-15</v>
      </c>
      <c r="F10" s="80" t="s">
        <v>66</v>
      </c>
      <c r="G10" s="80"/>
      <c r="H10" s="80"/>
      <c r="I10" s="81"/>
    </row>
    <row r="11" spans="5:9" x14ac:dyDescent="0.2">
      <c r="E11" s="77">
        <v>-18</v>
      </c>
      <c r="F11" s="82" t="s">
        <v>67</v>
      </c>
      <c r="G11" s="82"/>
      <c r="H11" s="82"/>
      <c r="I11" s="83"/>
    </row>
  </sheetData>
  <sheetProtection sheet="1" objects="1" scenarios="1"/>
  <mergeCells count="9">
    <mergeCell ref="F9:I9"/>
    <mergeCell ref="F10:I10"/>
    <mergeCell ref="F11:I11"/>
    <mergeCell ref="F3:I3"/>
    <mergeCell ref="F4:I4"/>
    <mergeCell ref="F5:I5"/>
    <mergeCell ref="F6:I6"/>
    <mergeCell ref="F7:I7"/>
    <mergeCell ref="F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Daylength (1)</vt:lpstr>
      <vt:lpstr>Daylength (2)</vt:lpstr>
      <vt:lpstr>Background</vt:lpstr>
    </vt:vector>
  </TitlesOfParts>
  <Manager/>
  <Company>Astronomy Morsels</Company>
  <LinksUpToDate>false</LinksUpToDate>
  <SharedDoc>false</SharedDoc>
  <HyperlinkBase>www.astronomy-morsels.ch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Daylength</dc:title>
  <dc:subject/>
  <dc:creator>Anton Viola</dc:creator>
  <cp:keywords/>
  <dc:description/>
  <cp:lastModifiedBy>Anton Viola</cp:lastModifiedBy>
  <dcterms:created xsi:type="dcterms:W3CDTF">2008-11-21T13:31:34Z</dcterms:created>
  <dcterms:modified xsi:type="dcterms:W3CDTF">2024-05-08T13:39:44Z</dcterms:modified>
  <cp:category/>
</cp:coreProperties>
</file>