
<file path=[Content_Types].xml><?xml version="1.0" encoding="utf-8"?>
<Types xmlns="http://schemas.openxmlformats.org/package/2006/content-types">
  <Default Extension="gif" ContentType="image/gi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Users/hanssassenburg/Library/CloudStorage/Dropbox/X_Private/20_Astronomy/Morsels/"/>
    </mc:Choice>
  </mc:AlternateContent>
  <xr:revisionPtr revIDLastSave="0" documentId="13_ncr:1_{81B1D0A1-7DF9-6847-9DBC-B8F45BC19BB3}" xr6:coauthVersionLast="47" xr6:coauthVersionMax="47" xr10:uidLastSave="{00000000-0000-0000-0000-000000000000}"/>
  <bookViews>
    <workbookView xWindow="1620" yWindow="6640" windowWidth="44020" windowHeight="20940" xr2:uid="{5604B167-511D-8C41-BB01-DEB117AC2E44}"/>
  </bookViews>
  <sheets>
    <sheet name="Introduction" sheetId="41" r:id="rId1"/>
    <sheet name="Perihelion, Aphelion" sheetId="42" r:id="rId2"/>
    <sheet name="Background" sheetId="46"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42" l="1"/>
  <c r="C6" i="42"/>
  <c r="C4" i="42"/>
  <c r="C5" i="42" l="1"/>
  <c r="C8" i="42" l="1"/>
  <c r="N6" i="42" l="1"/>
  <c r="P6" i="42"/>
  <c r="V6" i="42"/>
  <c r="T6" i="42"/>
  <c r="X6" i="42"/>
  <c r="R6" i="42"/>
  <c r="J6" i="42"/>
  <c r="L6" i="42"/>
  <c r="C9" i="42"/>
  <c r="K6" i="42" l="1"/>
  <c r="K7" i="42" s="1"/>
  <c r="J7" i="42"/>
  <c r="T7" i="42"/>
  <c r="U6" i="42"/>
  <c r="U7" i="42" s="1"/>
  <c r="V7" i="42"/>
  <c r="W6" i="42"/>
  <c r="W7" i="42" s="1"/>
  <c r="S6" i="42"/>
  <c r="S7" i="42" s="1"/>
  <c r="R7" i="42"/>
  <c r="P7" i="42"/>
  <c r="Q6" i="42"/>
  <c r="Q7" i="42" s="1"/>
  <c r="M6" i="42"/>
  <c r="M7" i="42" s="1"/>
  <c r="L7" i="42"/>
  <c r="X7" i="42"/>
  <c r="Y6" i="42"/>
  <c r="Y7" i="42" s="1"/>
  <c r="N7" i="42"/>
  <c r="O6" i="42"/>
  <c r="O7" i="42" s="1"/>
  <c r="O8" i="42" l="1"/>
  <c r="O15" i="42" s="1"/>
  <c r="O16" i="42" s="1"/>
  <c r="O17" i="42" s="1"/>
  <c r="O18" i="42" s="1"/>
  <c r="O31" i="42"/>
  <c r="X31" i="42"/>
  <c r="X8" i="42"/>
  <c r="X15" i="42" s="1"/>
  <c r="X16" i="42" s="1"/>
  <c r="X17" i="42" s="1"/>
  <c r="X18" i="42" s="1"/>
  <c r="Q31" i="42"/>
  <c r="Q8" i="42"/>
  <c r="Q15" i="42" s="1"/>
  <c r="Q16" i="42" s="1"/>
  <c r="Q17" i="42" s="1"/>
  <c r="Q18" i="42" s="1"/>
  <c r="R8" i="42"/>
  <c r="R15" i="42" s="1"/>
  <c r="R16" i="42" s="1"/>
  <c r="R17" i="42" s="1"/>
  <c r="R18" i="42" s="1"/>
  <c r="R31" i="42"/>
  <c r="T8" i="42"/>
  <c r="T15" i="42" s="1"/>
  <c r="T16" i="42" s="1"/>
  <c r="T17" i="42" s="1"/>
  <c r="T18" i="42" s="1"/>
  <c r="T31" i="42"/>
  <c r="Y31" i="42"/>
  <c r="Y8" i="42"/>
  <c r="Y15" i="42" s="1"/>
  <c r="Y16" i="42" s="1"/>
  <c r="Y17" i="42" s="1"/>
  <c r="Y18" i="42" s="1"/>
  <c r="M8" i="42"/>
  <c r="M15" i="42" s="1"/>
  <c r="M16" i="42" s="1"/>
  <c r="M17" i="42" s="1"/>
  <c r="M18" i="42" s="1"/>
  <c r="M31" i="42"/>
  <c r="S31" i="42"/>
  <c r="S8" i="42"/>
  <c r="S15" i="42" s="1"/>
  <c r="S16" i="42" s="1"/>
  <c r="S17" i="42" s="1"/>
  <c r="S18" i="42" s="1"/>
  <c r="V31" i="42"/>
  <c r="V8" i="42"/>
  <c r="V15" i="42" s="1"/>
  <c r="V16" i="42" s="1"/>
  <c r="V17" i="42" s="1"/>
  <c r="V18" i="42" s="1"/>
  <c r="J31" i="42"/>
  <c r="J8" i="42"/>
  <c r="J15" i="42" s="1"/>
  <c r="J16" i="42" s="1"/>
  <c r="J17" i="42" s="1"/>
  <c r="J18" i="42" s="1"/>
  <c r="N31" i="42"/>
  <c r="N8" i="42"/>
  <c r="N15" i="42" s="1"/>
  <c r="N16" i="42" s="1"/>
  <c r="N17" i="42" s="1"/>
  <c r="N18" i="42" s="1"/>
  <c r="L31" i="42"/>
  <c r="L8" i="42"/>
  <c r="L15" i="42" s="1"/>
  <c r="L16" i="42" s="1"/>
  <c r="L17" i="42" s="1"/>
  <c r="L18" i="42" s="1"/>
  <c r="P31" i="42"/>
  <c r="P8" i="42"/>
  <c r="P15" i="42" s="1"/>
  <c r="P16" i="42" s="1"/>
  <c r="P17" i="42" s="1"/>
  <c r="P18" i="42" s="1"/>
  <c r="W31" i="42"/>
  <c r="W8" i="42"/>
  <c r="W15" i="42" s="1"/>
  <c r="W16" i="42" s="1"/>
  <c r="W17" i="42" s="1"/>
  <c r="W18" i="42" s="1"/>
  <c r="U31" i="42"/>
  <c r="U8" i="42"/>
  <c r="U15" i="42" s="1"/>
  <c r="U16" i="42" s="1"/>
  <c r="U17" i="42" s="1"/>
  <c r="U18" i="42" s="1"/>
  <c r="K31" i="42"/>
  <c r="K8" i="42"/>
  <c r="K15" i="42" s="1"/>
  <c r="K16" i="42" s="1"/>
  <c r="K17" i="42" s="1"/>
  <c r="K18" i="42" s="1"/>
  <c r="K14" i="42" l="1"/>
  <c r="K12" i="42"/>
  <c r="K13" i="42" s="1"/>
  <c r="M10" i="42"/>
  <c r="M9" i="42" s="1"/>
  <c r="M11" i="42"/>
  <c r="T10" i="42"/>
  <c r="T9" i="42" s="1"/>
  <c r="D22" i="42" s="1"/>
  <c r="T11" i="42"/>
  <c r="X11" i="42"/>
  <c r="X10" i="42"/>
  <c r="X9" i="42" s="1"/>
  <c r="D26" i="42" s="1"/>
  <c r="U10" i="42"/>
  <c r="U9" i="42" s="1"/>
  <c r="D23" i="42" s="1"/>
  <c r="U11" i="42"/>
  <c r="W11" i="42"/>
  <c r="W10" i="42"/>
  <c r="W9" i="42" s="1"/>
  <c r="D25" i="42" s="1"/>
  <c r="Y14" i="42"/>
  <c r="Y12" i="42"/>
  <c r="Y13" i="42"/>
  <c r="T14" i="42"/>
  <c r="T12" i="42"/>
  <c r="T13" i="42"/>
  <c r="R11" i="42"/>
  <c r="R10" i="42"/>
  <c r="R9" i="42" s="1"/>
  <c r="J10" i="42"/>
  <c r="J9" i="42" s="1"/>
  <c r="J11" i="42"/>
  <c r="J14" i="42"/>
  <c r="J12" i="42"/>
  <c r="J13" i="42" s="1"/>
  <c r="X14" i="42"/>
  <c r="X12" i="42"/>
  <c r="X13" i="42"/>
  <c r="E26" i="42" s="1"/>
  <c r="S11" i="42"/>
  <c r="S10" i="42"/>
  <c r="S9" i="42" s="1"/>
  <c r="M14" i="42"/>
  <c r="M12" i="42"/>
  <c r="Y10" i="42"/>
  <c r="Y9" i="42" s="1"/>
  <c r="D27" i="42" s="1"/>
  <c r="Y11" i="42"/>
  <c r="W14" i="42"/>
  <c r="W12" i="42"/>
  <c r="W13" i="42"/>
  <c r="L10" i="42"/>
  <c r="L9" i="42" s="1"/>
  <c r="L11" i="42"/>
  <c r="L14" i="42"/>
  <c r="L12" i="42"/>
  <c r="Q11" i="42"/>
  <c r="Q10" i="42"/>
  <c r="Q9" i="42" s="1"/>
  <c r="D19" i="42" s="1"/>
  <c r="V11" i="42"/>
  <c r="V10" i="42"/>
  <c r="V9" i="42" s="1"/>
  <c r="D24" i="42" s="1"/>
  <c r="O12" i="42"/>
  <c r="O14" i="42"/>
  <c r="O13" i="42"/>
  <c r="E18" i="42" s="1"/>
  <c r="K11" i="42"/>
  <c r="E13" i="42" s="1"/>
  <c r="K10" i="42"/>
  <c r="K9" i="42" s="1"/>
  <c r="S14" i="42"/>
  <c r="S12" i="42"/>
  <c r="S13" i="42"/>
  <c r="U14" i="42"/>
  <c r="U12" i="42"/>
  <c r="U13" i="42"/>
  <c r="E23" i="42" s="1"/>
  <c r="P10" i="42"/>
  <c r="P9" i="42" s="1"/>
  <c r="D18" i="42" s="1"/>
  <c r="P11" i="42"/>
  <c r="P14" i="42"/>
  <c r="P12" i="42"/>
  <c r="P13" i="42" s="1"/>
  <c r="R14" i="42"/>
  <c r="R12" i="42"/>
  <c r="R13" i="42"/>
  <c r="N10" i="42"/>
  <c r="N9" i="42" s="1"/>
  <c r="N11" i="42"/>
  <c r="N14" i="42"/>
  <c r="N12" i="42"/>
  <c r="N13" i="42"/>
  <c r="Q12" i="42"/>
  <c r="Q14" i="42"/>
  <c r="Q13" i="42"/>
  <c r="V12" i="42"/>
  <c r="V14" i="42"/>
  <c r="V13" i="42"/>
  <c r="O11" i="42"/>
  <c r="O10" i="42"/>
  <c r="O9" i="42" s="1"/>
  <c r="D17" i="42" s="1"/>
  <c r="E20" i="42" l="1"/>
  <c r="L13" i="42"/>
  <c r="E14" i="42"/>
  <c r="M13" i="42"/>
  <c r="E15" i="42"/>
  <c r="E17" i="42"/>
  <c r="D16" i="42"/>
  <c r="E24" i="42"/>
  <c r="E12" i="42"/>
  <c r="D14" i="42"/>
  <c r="E21" i="42"/>
  <c r="D15" i="42"/>
  <c r="D20" i="42"/>
  <c r="D21" i="42"/>
  <c r="D12" i="42"/>
  <c r="E25" i="42"/>
  <c r="E16" i="42"/>
  <c r="E27" i="42"/>
  <c r="E19" i="42"/>
  <c r="D13" i="42"/>
  <c r="E22" i="42"/>
</calcChain>
</file>

<file path=xl/sharedStrings.xml><?xml version="1.0" encoding="utf-8"?>
<sst xmlns="http://schemas.openxmlformats.org/spreadsheetml/2006/main" count="92" uniqueCount="50">
  <si>
    <t>Year</t>
  </si>
  <si>
    <t>Month</t>
  </si>
  <si>
    <t>Day</t>
  </si>
  <si>
    <t>Hour</t>
  </si>
  <si>
    <t>r</t>
  </si>
  <si>
    <t>fraction</t>
  </si>
  <si>
    <t>e</t>
  </si>
  <si>
    <t>f</t>
  </si>
  <si>
    <t>u</t>
  </si>
  <si>
    <t>Date</t>
  </si>
  <si>
    <t>Time</t>
  </si>
  <si>
    <t>B</t>
  </si>
  <si>
    <t>C</t>
  </si>
  <si>
    <t>j</t>
  </si>
  <si>
    <t>v</t>
  </si>
  <si>
    <t>p</t>
  </si>
  <si>
    <t>w</t>
  </si>
  <si>
    <t>m</t>
  </si>
  <si>
    <t>n</t>
  </si>
  <si>
    <t>g</t>
  </si>
  <si>
    <t>Nonetheless, this spreadsheet has been carefully reviewed, and calculation results have been compared with other applications.</t>
  </si>
  <si>
    <t>I'm solely responsible for the input and express no warranty.  Use at your own risk.</t>
  </si>
  <si>
    <t>All Rights Reserved:  © Astronomy Morsels.</t>
  </si>
  <si>
    <t>V1.0</t>
  </si>
  <si>
    <t>Email</t>
  </si>
  <si>
    <t>Day nr.</t>
  </si>
  <si>
    <t>Leap year?</t>
  </si>
  <si>
    <t>k</t>
  </si>
  <si>
    <t>JDE</t>
  </si>
  <si>
    <t xml:space="preserve">s </t>
  </si>
  <si>
    <t xml:space="preserve">h  </t>
  </si>
  <si>
    <t>Second</t>
  </si>
  <si>
    <t>Minute</t>
  </si>
  <si>
    <t xml:space="preserve">Day </t>
  </si>
  <si>
    <r>
      <rPr>
        <b/>
        <sz val="14"/>
        <color theme="0"/>
        <rFont val="Calibri (Body)"/>
      </rPr>
      <t>Compiled by</t>
    </r>
    <r>
      <rPr>
        <sz val="14"/>
        <color theme="0"/>
        <rFont val="Calibri (Body)"/>
      </rPr>
      <t>: Anton Viola (Astronomy Morsels).</t>
    </r>
  </si>
  <si>
    <t>Input</t>
  </si>
  <si>
    <t>JDEcorrected</t>
  </si>
  <si>
    <t>Mercury</t>
  </si>
  <si>
    <t>Venus</t>
  </si>
  <si>
    <t>Earth</t>
  </si>
  <si>
    <t>Mars</t>
  </si>
  <si>
    <t>Jupiter</t>
  </si>
  <si>
    <t>Saturn</t>
  </si>
  <si>
    <t>Uranus</t>
  </si>
  <si>
    <t>Neptune</t>
  </si>
  <si>
    <t>Perihelion</t>
  </si>
  <si>
    <t>Aphelion</t>
  </si>
  <si>
    <t>Reference: Astronomical Algorithms, First Edition, J. Meeus, pp. 253-258.</t>
  </si>
  <si>
    <r>
      <rPr>
        <b/>
        <sz val="14"/>
        <color theme="0"/>
        <rFont val="Calibri (Body)"/>
      </rPr>
      <t>Latest update</t>
    </r>
    <r>
      <rPr>
        <sz val="14"/>
        <color theme="0"/>
        <rFont val="Calibri (Body)"/>
      </rPr>
      <t>: 9th May, 2024.</t>
    </r>
  </si>
  <si>
    <t>The terms perihelion and aphelion describe different points in our planet’s orbit of the Sun. This can also apply to other planets, comets, or bodies.  This spreadsheet calculates the values for all planets in our solar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</si>
</sst>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hh:mm:ss;@" x16r2:formatCode16="[$-en-CH,1]hh:mm:ss;@"/>
  </numFmts>
  <fonts count="20" x14ac:knownFonts="1">
    <font>
      <sz val="12"/>
      <color theme="1"/>
      <name val="Calibri"/>
      <family val="2"/>
      <scheme val="minor"/>
    </font>
    <font>
      <u/>
      <sz val="12"/>
      <color theme="10"/>
      <name val="Calibri"/>
      <family val="2"/>
      <scheme val="minor"/>
    </font>
    <font>
      <sz val="10"/>
      <name val="Arial"/>
      <family val="2"/>
    </font>
    <font>
      <u/>
      <sz val="10"/>
      <color indexed="12"/>
      <name val="Arial"/>
      <family val="2"/>
    </font>
    <font>
      <sz val="11"/>
      <color theme="1"/>
      <name val="Calibri"/>
      <family val="2"/>
      <charset val="238"/>
      <scheme val="minor"/>
    </font>
    <font>
      <u/>
      <sz val="11"/>
      <color theme="10"/>
      <name val="Calibri"/>
      <family val="2"/>
      <scheme val="minor"/>
    </font>
    <font>
      <sz val="11"/>
      <color theme="1"/>
      <name val="Calibri"/>
      <family val="2"/>
      <scheme val="minor"/>
    </font>
    <font>
      <sz val="12"/>
      <color theme="1"/>
      <name val="Calibri"/>
      <family val="2"/>
      <scheme val="minor"/>
    </font>
    <font>
      <sz val="9"/>
      <color theme="1"/>
      <name val="Calibri"/>
      <family val="2"/>
      <scheme val="minor"/>
    </font>
    <font>
      <b/>
      <sz val="12"/>
      <color theme="1"/>
      <name val="Calibri"/>
      <family val="2"/>
      <scheme val="minor"/>
    </font>
    <font>
      <i/>
      <sz val="14"/>
      <color theme="0"/>
      <name val="Calibri"/>
      <family val="2"/>
    </font>
    <font>
      <sz val="14"/>
      <color theme="0"/>
      <name val="Calibri (Body)"/>
    </font>
    <font>
      <b/>
      <sz val="14"/>
      <color theme="0"/>
      <name val="Calibri (Body)"/>
    </font>
    <font>
      <u/>
      <sz val="14"/>
      <color theme="0"/>
      <name val="Calibri"/>
      <family val="2"/>
      <scheme val="minor"/>
    </font>
    <font>
      <u/>
      <sz val="14"/>
      <color theme="0"/>
      <name val="Calibri (Body)"/>
    </font>
    <font>
      <u/>
      <sz val="12"/>
      <color theme="0"/>
      <name val="Calibri"/>
      <family val="2"/>
    </font>
    <font>
      <sz val="9"/>
      <color theme="0"/>
      <name val="Calibri"/>
      <family val="2"/>
    </font>
    <font>
      <sz val="12"/>
      <color rgb="FF000000"/>
      <name val="Calibri"/>
      <family val="2"/>
      <scheme val="minor"/>
    </font>
    <font>
      <sz val="12"/>
      <color rgb="FF00B050"/>
      <name val="Calibri"/>
      <family val="2"/>
      <scheme val="minor"/>
    </font>
    <font>
      <b/>
      <sz val="12"/>
      <color theme="0"/>
      <name val="Calibri"/>
      <family val="2"/>
      <scheme val="minor"/>
    </font>
  </fonts>
  <fills count="9">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50"/>
        <bgColor rgb="FF000000"/>
      </patternFill>
    </fill>
    <fill>
      <patternFill patternType="solid">
        <fgColor theme="4" tint="0.79998168889431442"/>
        <bgColor indexed="64"/>
      </patternFill>
    </fill>
    <fill>
      <patternFill patternType="solid">
        <fgColor rgb="FF0070C0"/>
        <bgColor indexed="64"/>
      </patternFill>
    </fill>
  </fills>
  <borders count="18">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thin">
        <color rgb="FF000000"/>
      </right>
      <top style="thin">
        <color indexed="64"/>
      </top>
      <bottom/>
      <diagonal/>
    </border>
  </borders>
  <cellStyleXfs count="9">
    <xf numFmtId="0" fontId="0" fillId="0" borderId="0"/>
    <xf numFmtId="0" fontId="2" fillId="0" borderId="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xf numFmtId="0" fontId="6" fillId="0" borderId="0"/>
    <xf numFmtId="0" fontId="7" fillId="0" borderId="0"/>
    <xf numFmtId="0" fontId="8" fillId="0" borderId="0"/>
    <xf numFmtId="0" fontId="1" fillId="0" borderId="0" applyNumberFormat="0" applyFill="0" applyBorder="0" applyAlignment="0" applyProtection="0"/>
  </cellStyleXfs>
  <cellXfs count="66">
    <xf numFmtId="0" fontId="0" fillId="0" borderId="0" xfId="0"/>
    <xf numFmtId="0" fontId="7" fillId="0" borderId="0" xfId="6"/>
    <xf numFmtId="0" fontId="8" fillId="4" borderId="0" xfId="7" applyFill="1"/>
    <xf numFmtId="0" fontId="8" fillId="2" borderId="0" xfId="7" applyFill="1"/>
    <xf numFmtId="0" fontId="7" fillId="4" borderId="0" xfId="7" applyFont="1" applyFill="1"/>
    <xf numFmtId="0" fontId="7" fillId="5" borderId="0" xfId="6" applyFill="1"/>
    <xf numFmtId="0" fontId="8" fillId="5" borderId="0" xfId="7" applyFill="1"/>
    <xf numFmtId="0" fontId="11" fillId="2" borderId="1" xfId="7" applyFont="1" applyFill="1" applyBorder="1" applyAlignment="1">
      <alignment horizontal="left"/>
    </xf>
    <xf numFmtId="0" fontId="11" fillId="2" borderId="3" xfId="6" applyFont="1" applyFill="1" applyBorder="1" applyAlignment="1">
      <alignment horizontal="center"/>
    </xf>
    <xf numFmtId="0" fontId="11" fillId="2" borderId="3" xfId="6" applyFont="1" applyFill="1" applyBorder="1"/>
    <xf numFmtId="0" fontId="13" fillId="2" borderId="2" xfId="8" applyFont="1" applyFill="1" applyBorder="1" applyAlignment="1">
      <alignment horizontal="center"/>
    </xf>
    <xf numFmtId="0" fontId="14" fillId="2" borderId="5" xfId="8" applyFont="1" applyFill="1" applyBorder="1" applyAlignment="1">
      <alignment horizontal="left"/>
    </xf>
    <xf numFmtId="0" fontId="11" fillId="2" borderId="0" xfId="6" applyFont="1" applyFill="1" applyAlignment="1">
      <alignment horizontal="center"/>
    </xf>
    <xf numFmtId="0" fontId="11" fillId="2" borderId="0" xfId="6" applyFont="1" applyFill="1"/>
    <xf numFmtId="0" fontId="11" fillId="2" borderId="6" xfId="6" applyFont="1" applyFill="1" applyBorder="1" applyAlignment="1">
      <alignment horizontal="center"/>
    </xf>
    <xf numFmtId="0" fontId="11" fillId="2" borderId="7" xfId="8" applyFont="1" applyFill="1" applyBorder="1" applyAlignment="1">
      <alignment horizontal="left"/>
    </xf>
    <xf numFmtId="0" fontId="11" fillId="2" borderId="8" xfId="8" applyFont="1" applyFill="1" applyBorder="1" applyAlignment="1">
      <alignment horizontal="left"/>
    </xf>
    <xf numFmtId="0" fontId="11" fillId="2" borderId="8" xfId="6" applyFont="1" applyFill="1" applyBorder="1"/>
    <xf numFmtId="0" fontId="12" fillId="2" borderId="9" xfId="6" applyFont="1" applyFill="1" applyBorder="1" applyAlignment="1">
      <alignment horizontal="center"/>
    </xf>
    <xf numFmtId="0" fontId="17" fillId="6" borderId="0" xfId="0" applyFont="1" applyFill="1"/>
    <xf numFmtId="0" fontId="9" fillId="3" borderId="0" xfId="7" applyFont="1" applyFill="1" applyAlignment="1">
      <alignment horizontal="center"/>
    </xf>
    <xf numFmtId="0" fontId="7" fillId="0" borderId="0" xfId="7" applyFont="1"/>
    <xf numFmtId="0" fontId="9" fillId="0" borderId="0" xfId="7" applyFont="1"/>
    <xf numFmtId="0" fontId="7" fillId="0" borderId="0" xfId="7" applyFont="1" applyAlignment="1">
      <alignment horizontal="center"/>
    </xf>
    <xf numFmtId="0" fontId="7" fillId="0" borderId="14" xfId="7" applyFont="1" applyBorder="1"/>
    <xf numFmtId="0" fontId="7" fillId="0" borderId="14" xfId="7" applyFont="1" applyBorder="1" applyAlignment="1">
      <alignment horizontal="center"/>
    </xf>
    <xf numFmtId="4" fontId="7" fillId="0" borderId="14" xfId="7" applyNumberFormat="1" applyFont="1" applyBorder="1" applyAlignment="1">
      <alignment horizontal="center"/>
    </xf>
    <xf numFmtId="0" fontId="8" fillId="0" borderId="0" xfId="7"/>
    <xf numFmtId="0" fontId="8" fillId="0" borderId="0" xfId="7" applyAlignment="1">
      <alignment horizontal="center"/>
    </xf>
    <xf numFmtId="14" fontId="9" fillId="3" borderId="14" xfId="7" applyNumberFormat="1" applyFont="1" applyFill="1" applyBorder="1" applyAlignment="1" applyProtection="1">
      <alignment horizontal="center"/>
      <protection locked="0"/>
    </xf>
    <xf numFmtId="0" fontId="7" fillId="7" borderId="1" xfId="7" applyFont="1" applyFill="1" applyBorder="1"/>
    <xf numFmtId="0" fontId="7" fillId="7" borderId="5" xfId="7" applyFont="1" applyFill="1" applyBorder="1"/>
    <xf numFmtId="0" fontId="7" fillId="7" borderId="6" xfId="7" applyFont="1" applyFill="1" applyBorder="1"/>
    <xf numFmtId="0" fontId="7" fillId="7" borderId="7" xfId="7" applyFont="1" applyFill="1" applyBorder="1"/>
    <xf numFmtId="0" fontId="7" fillId="7" borderId="9" xfId="7" applyFont="1" applyFill="1" applyBorder="1"/>
    <xf numFmtId="0" fontId="7" fillId="7" borderId="13" xfId="7" applyFont="1" applyFill="1" applyBorder="1"/>
    <xf numFmtId="0" fontId="7" fillId="7" borderId="10" xfId="7" applyFont="1" applyFill="1" applyBorder="1"/>
    <xf numFmtId="164" fontId="7" fillId="0" borderId="2" xfId="7" applyNumberFormat="1" applyFont="1" applyBorder="1" applyAlignment="1">
      <alignment horizontal="right"/>
    </xf>
    <xf numFmtId="0" fontId="7" fillId="0" borderId="4" xfId="7" applyFont="1" applyBorder="1"/>
    <xf numFmtId="0" fontId="7" fillId="0" borderId="11" xfId="7" applyFont="1" applyBorder="1" applyAlignment="1">
      <alignment horizontal="right"/>
    </xf>
    <xf numFmtId="0" fontId="7" fillId="0" borderId="12" xfId="7" applyFont="1" applyBorder="1" applyAlignment="1">
      <alignment horizontal="right"/>
    </xf>
    <xf numFmtId="0" fontId="7" fillId="2" borderId="0" xfId="7" applyFont="1" applyFill="1"/>
    <xf numFmtId="164" fontId="7" fillId="0" borderId="1" xfId="7" applyNumberFormat="1" applyFont="1" applyBorder="1" applyAlignment="1">
      <alignment horizontal="right"/>
    </xf>
    <xf numFmtId="0" fontId="18" fillId="7" borderId="13" xfId="7" applyFont="1" applyFill="1" applyBorder="1"/>
    <xf numFmtId="0" fontId="18" fillId="7" borderId="6" xfId="7" applyFont="1" applyFill="1" applyBorder="1"/>
    <xf numFmtId="164" fontId="7" fillId="7" borderId="13" xfId="7" applyNumberFormat="1" applyFont="1" applyFill="1" applyBorder="1"/>
    <xf numFmtId="164" fontId="7" fillId="7" borderId="6" xfId="7" applyNumberFormat="1" applyFont="1" applyFill="1" applyBorder="1"/>
    <xf numFmtId="0" fontId="10" fillId="2" borderId="0" xfId="6" applyFont="1" applyFill="1" applyAlignment="1">
      <alignment horizontal="center" vertical="center" wrapText="1"/>
    </xf>
    <xf numFmtId="0" fontId="15" fillId="2" borderId="1" xfId="8" applyFont="1" applyFill="1" applyBorder="1" applyAlignment="1">
      <alignment horizontal="center"/>
    </xf>
    <xf numFmtId="0" fontId="15" fillId="2" borderId="3" xfId="8" applyFont="1" applyFill="1" applyBorder="1" applyAlignment="1">
      <alignment horizontal="center"/>
    </xf>
    <xf numFmtId="0" fontId="15" fillId="2" borderId="17" xfId="8" applyFont="1" applyFill="1" applyBorder="1" applyAlignment="1">
      <alignment horizontal="center"/>
    </xf>
    <xf numFmtId="0" fontId="16" fillId="2" borderId="5" xfId="7" applyFont="1" applyFill="1" applyBorder="1" applyAlignment="1">
      <alignment horizontal="center"/>
    </xf>
    <xf numFmtId="0" fontId="16" fillId="2" borderId="0" xfId="7" applyFont="1" applyFill="1" applyAlignment="1">
      <alignment horizontal="center"/>
    </xf>
    <xf numFmtId="0" fontId="16" fillId="2" borderId="16" xfId="7" applyFont="1" applyFill="1" applyBorder="1" applyAlignment="1">
      <alignment horizontal="center"/>
    </xf>
    <xf numFmtId="0" fontId="16" fillId="2" borderId="7" xfId="7" applyFont="1" applyFill="1" applyBorder="1" applyAlignment="1">
      <alignment horizontal="center"/>
    </xf>
    <xf numFmtId="0" fontId="16" fillId="2" borderId="8" xfId="7" applyFont="1" applyFill="1" applyBorder="1" applyAlignment="1">
      <alignment horizontal="center"/>
    </xf>
    <xf numFmtId="0" fontId="16" fillId="2" borderId="15" xfId="7" applyFont="1" applyFill="1" applyBorder="1" applyAlignment="1">
      <alignment horizontal="center"/>
    </xf>
    <xf numFmtId="0" fontId="7" fillId="0" borderId="0" xfId="7" applyFont="1" applyFill="1"/>
    <xf numFmtId="0" fontId="7" fillId="0" borderId="4" xfId="7" applyFont="1" applyFill="1" applyBorder="1" applyAlignment="1">
      <alignment horizontal="center" vertical="center"/>
    </xf>
    <xf numFmtId="0" fontId="7" fillId="0" borderId="10" xfId="7" applyFont="1" applyFill="1" applyBorder="1" applyAlignment="1">
      <alignment horizontal="center" vertical="center"/>
    </xf>
    <xf numFmtId="0" fontId="19" fillId="8" borderId="11" xfId="7" applyFont="1" applyFill="1" applyBorder="1" applyAlignment="1">
      <alignment horizontal="center"/>
    </xf>
    <xf numFmtId="0" fontId="19" fillId="8" borderId="12" xfId="7" applyFont="1" applyFill="1" applyBorder="1" applyAlignment="1">
      <alignment horizontal="center"/>
    </xf>
    <xf numFmtId="164" fontId="9" fillId="7" borderId="4" xfId="7" applyNumberFormat="1" applyFont="1" applyFill="1" applyBorder="1"/>
    <xf numFmtId="14" fontId="7" fillId="5" borderId="14" xfId="7" applyNumberFormat="1" applyFont="1" applyFill="1" applyBorder="1" applyAlignment="1">
      <alignment horizontal="center"/>
    </xf>
    <xf numFmtId="165" fontId="7" fillId="5" borderId="14" xfId="7" applyNumberFormat="1" applyFont="1" applyFill="1" applyBorder="1" applyAlignment="1">
      <alignment horizontal="center"/>
    </xf>
    <xf numFmtId="0" fontId="7" fillId="0" borderId="0" xfId="7" applyFont="1" applyFill="1" applyAlignment="1">
      <alignment horizontal="center"/>
    </xf>
  </cellXfs>
  <cellStyles count="9">
    <cellStyle name="Hyperlink 2" xfId="2" xr:uid="{4FE61311-DBD8-B048-945F-211246329FAC}"/>
    <cellStyle name="Hyperlink 2 2" xfId="8" xr:uid="{9AEAE755-0984-374B-83D3-325E278840C1}"/>
    <cellStyle name="Hyperlink 3" xfId="4" xr:uid="{6006D9EC-8120-0749-984A-414BFE0882C3}"/>
    <cellStyle name="Normal" xfId="0" builtinId="0"/>
    <cellStyle name="Normal 2" xfId="1" xr:uid="{63DDC796-707B-E346-BECA-246AC8FB8D6E}"/>
    <cellStyle name="Normal 2 2" xfId="6" xr:uid="{23C92AB3-C5D4-E44F-86E5-0B511C926082}"/>
    <cellStyle name="Normal 3" xfId="3" xr:uid="{9EF0BE49-41F8-3641-9F36-6E0EA183D3EE}"/>
    <cellStyle name="Normal 4" xfId="5" xr:uid="{19ECB998-5E58-6E4F-9183-EF25138180AA}"/>
    <cellStyle name="Normal 5" xfId="7" xr:uid="{25E274EF-2CE5-6C42-848D-8D45B2DC2040}"/>
  </cellStyles>
  <dxfs count="0"/>
  <tableStyles count="0" defaultTableStyle="TableStyleMedium9" defaultPivotStyle="PivotStyleMedium7"/>
  <colors>
    <mruColors>
      <color rgb="FFFFF4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g"/><Relationship Id="rId1" Type="http://schemas.openxmlformats.org/officeDocument/2006/relationships/hyperlink" Target="https://www.astronomy-morsels.ch/morsels"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10.jpeg"/><Relationship Id="rId13" Type="http://schemas.openxmlformats.org/officeDocument/2006/relationships/image" Target="../media/image15.jpeg"/><Relationship Id="rId3" Type="http://schemas.openxmlformats.org/officeDocument/2006/relationships/image" Target="../media/image5.jpeg"/><Relationship Id="rId7" Type="http://schemas.openxmlformats.org/officeDocument/2006/relationships/image" Target="../media/image9.jpeg"/><Relationship Id="rId12" Type="http://schemas.openxmlformats.org/officeDocument/2006/relationships/image" Target="../media/image14.jpeg"/><Relationship Id="rId2" Type="http://schemas.openxmlformats.org/officeDocument/2006/relationships/image" Target="../media/image4.jpeg"/><Relationship Id="rId1" Type="http://schemas.openxmlformats.org/officeDocument/2006/relationships/image" Target="../media/image3.gif"/><Relationship Id="rId6" Type="http://schemas.openxmlformats.org/officeDocument/2006/relationships/image" Target="../media/image8.jpeg"/><Relationship Id="rId11" Type="http://schemas.openxmlformats.org/officeDocument/2006/relationships/image" Target="../media/image13.jpeg"/><Relationship Id="rId5" Type="http://schemas.openxmlformats.org/officeDocument/2006/relationships/image" Target="../media/image7.jpeg"/><Relationship Id="rId15" Type="http://schemas.openxmlformats.org/officeDocument/2006/relationships/image" Target="../media/image17.gif"/><Relationship Id="rId10" Type="http://schemas.openxmlformats.org/officeDocument/2006/relationships/image" Target="../media/image12.jpeg"/><Relationship Id="rId4" Type="http://schemas.openxmlformats.org/officeDocument/2006/relationships/image" Target="../media/image6.jpeg"/><Relationship Id="rId9" Type="http://schemas.openxmlformats.org/officeDocument/2006/relationships/image" Target="../media/image11.jpeg"/><Relationship Id="rId14"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9.jpeg"/><Relationship Id="rId1" Type="http://schemas.openxmlformats.org/officeDocument/2006/relationships/image" Target="../media/image18.jpg"/></Relationships>
</file>

<file path=xl/drawings/drawing1.xml><?xml version="1.0" encoding="utf-8"?>
<xdr:wsDr xmlns:xdr="http://schemas.openxmlformats.org/drawingml/2006/spreadsheetDrawing" xmlns:a="http://schemas.openxmlformats.org/drawingml/2006/main">
  <xdr:twoCellAnchor editAs="oneCell">
    <xdr:from>
      <xdr:col>2</xdr:col>
      <xdr:colOff>622300</xdr:colOff>
      <xdr:row>53</xdr:row>
      <xdr:rowOff>101600</xdr:rowOff>
    </xdr:from>
    <xdr:to>
      <xdr:col>8</xdr:col>
      <xdr:colOff>838200</xdr:colOff>
      <xdr:row>63</xdr:row>
      <xdr:rowOff>12700</xdr:rowOff>
    </xdr:to>
    <xdr:pic>
      <xdr:nvPicPr>
        <xdr:cNvPr id="3" name="Picture 2">
          <a:hlinkClick xmlns:r="http://schemas.openxmlformats.org/officeDocument/2006/relationships" r:id="rId1"/>
          <a:extLst>
            <a:ext uri="{FF2B5EF4-FFF2-40B4-BE49-F238E27FC236}">
              <a16:creationId xmlns:a16="http://schemas.microsoft.com/office/drawing/2014/main" id="{A7ECC9ED-6CAA-A177-1B8B-D12247A34058}"/>
            </a:ext>
          </a:extLst>
        </xdr:cNvPr>
        <xdr:cNvPicPr>
          <a:picLocks noChangeAspect="1"/>
        </xdr:cNvPicPr>
      </xdr:nvPicPr>
      <xdr:blipFill>
        <a:blip xmlns:r="http://schemas.openxmlformats.org/officeDocument/2006/relationships" r:embed="rId2"/>
        <a:stretch>
          <a:fillRect/>
        </a:stretch>
      </xdr:blipFill>
      <xdr:spPr>
        <a:xfrm>
          <a:off x="2311400" y="10972800"/>
          <a:ext cx="5397500" cy="1943100"/>
        </a:xfrm>
        <a:prstGeom prst="rect">
          <a:avLst/>
        </a:prstGeom>
      </xdr:spPr>
    </xdr:pic>
    <xdr:clientData/>
  </xdr:twoCellAnchor>
  <xdr:twoCellAnchor editAs="oneCell">
    <xdr:from>
      <xdr:col>15</xdr:col>
      <xdr:colOff>0</xdr:colOff>
      <xdr:row>19</xdr:row>
      <xdr:rowOff>0</xdr:rowOff>
    </xdr:from>
    <xdr:to>
      <xdr:col>15</xdr:col>
      <xdr:colOff>304800</xdr:colOff>
      <xdr:row>20</xdr:row>
      <xdr:rowOff>101600</xdr:rowOff>
    </xdr:to>
    <xdr:sp macro="" textlink="">
      <xdr:nvSpPr>
        <xdr:cNvPr id="1025" name="AutoShape 1" descr="Astro Bob: Happy aphelion! You've finally arrived on the far side - Duluth  News Tribune | News, weather, and sports from Duluth, Minnesota">
          <a:extLst>
            <a:ext uri="{FF2B5EF4-FFF2-40B4-BE49-F238E27FC236}">
              <a16:creationId xmlns:a16="http://schemas.microsoft.com/office/drawing/2014/main" id="{817BFCBE-CE71-A526-17A4-82D4C1ED3934}"/>
            </a:ext>
          </a:extLst>
        </xdr:cNvPr>
        <xdr:cNvSpPr>
          <a:spLocks noChangeAspect="1" noChangeArrowheads="1"/>
        </xdr:cNvSpPr>
      </xdr:nvSpPr>
      <xdr:spPr bwMode="auto">
        <a:xfrm>
          <a:off x="12763500" y="396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13</xdr:col>
      <xdr:colOff>304800</xdr:colOff>
      <xdr:row>24</xdr:row>
      <xdr:rowOff>101600</xdr:rowOff>
    </xdr:to>
    <xdr:sp macro="" textlink="">
      <xdr:nvSpPr>
        <xdr:cNvPr id="1026" name="AutoShape 2" descr="Astro Bob: Happy aphelion! You've finally arrived on the far side - Duluth  News Tribune | News, weather, and sports from Duluth, Minnesota">
          <a:extLst>
            <a:ext uri="{FF2B5EF4-FFF2-40B4-BE49-F238E27FC236}">
              <a16:creationId xmlns:a16="http://schemas.microsoft.com/office/drawing/2014/main" id="{D6EDAA29-CCCF-FC75-089B-0725DC1A510C}"/>
            </a:ext>
          </a:extLst>
        </xdr:cNvPr>
        <xdr:cNvSpPr>
          <a:spLocks noChangeAspect="1" noChangeArrowheads="1"/>
        </xdr:cNvSpPr>
      </xdr:nvSpPr>
      <xdr:spPr bwMode="auto">
        <a:xfrm>
          <a:off x="11112500" y="477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393700</xdr:colOff>
      <xdr:row>18</xdr:row>
      <xdr:rowOff>127000</xdr:rowOff>
    </xdr:from>
    <xdr:to>
      <xdr:col>10</xdr:col>
      <xdr:colOff>393700</xdr:colOff>
      <xdr:row>45</xdr:row>
      <xdr:rowOff>140740</xdr:rowOff>
    </xdr:to>
    <xdr:pic>
      <xdr:nvPicPr>
        <xdr:cNvPr id="5" name="Picture 4">
          <a:extLst>
            <a:ext uri="{FF2B5EF4-FFF2-40B4-BE49-F238E27FC236}">
              <a16:creationId xmlns:a16="http://schemas.microsoft.com/office/drawing/2014/main" id="{41072F32-99C1-5296-B602-AFDE65E017D4}"/>
            </a:ext>
          </a:extLst>
        </xdr:cNvPr>
        <xdr:cNvPicPr>
          <a:picLocks noChangeAspect="1"/>
        </xdr:cNvPicPr>
      </xdr:nvPicPr>
      <xdr:blipFill>
        <a:blip xmlns:r="http://schemas.openxmlformats.org/officeDocument/2006/relationships" r:embed="rId3"/>
        <a:stretch>
          <a:fillRect/>
        </a:stretch>
      </xdr:blipFill>
      <xdr:spPr>
        <a:xfrm>
          <a:off x="1219200" y="3886200"/>
          <a:ext cx="7772400" cy="5500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0</xdr:row>
      <xdr:rowOff>0</xdr:rowOff>
    </xdr:from>
    <xdr:ext cx="2438400" cy="2311400"/>
    <xdr:pic>
      <xdr:nvPicPr>
        <xdr:cNvPr id="2" name="Picture 11" descr="http://lepmfi.gsfc.nasa.gov/mfi/lepedu/siteimg/all_planets.gif" hidden="1">
          <a:extLst>
            <a:ext uri="{FF2B5EF4-FFF2-40B4-BE49-F238E27FC236}">
              <a16:creationId xmlns:a16="http://schemas.microsoft.com/office/drawing/2014/main" id="{0D1445AD-9118-5D4B-A615-D96D77FE8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0"/>
          <a:ext cx="2438400" cy="231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12700</xdr:colOff>
      <xdr:row>4</xdr:row>
      <xdr:rowOff>0</xdr:rowOff>
    </xdr:from>
    <xdr:ext cx="635000" cy="495300"/>
    <xdr:pic>
      <xdr:nvPicPr>
        <xdr:cNvPr id="3" name="Picture 14" descr="http://upload.wikimedia.org/wikipedia/commons/thumb/a/aa/Sun920607.jpg/100px-Sun920607.jpg" hidden="1">
          <a:extLst>
            <a:ext uri="{FF2B5EF4-FFF2-40B4-BE49-F238E27FC236}">
              <a16:creationId xmlns:a16="http://schemas.microsoft.com/office/drawing/2014/main" id="{706FE7DB-4ECF-F248-9185-436831560B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01900" y="762000"/>
          <a:ext cx="635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0</xdr:colOff>
      <xdr:row>4</xdr:row>
      <xdr:rowOff>0</xdr:rowOff>
    </xdr:from>
    <xdr:ext cx="622300" cy="647700"/>
    <xdr:pic>
      <xdr:nvPicPr>
        <xdr:cNvPr id="4" name="Picture 15" descr="http://upload.wikimedia.org/wikipedia/commons/thumb/d/dd/Full_Moon_Luc_Viatour.jpg/100px-Full_Moon_Luc_Viatour.jpg" hidden="1">
          <a:extLst>
            <a:ext uri="{FF2B5EF4-FFF2-40B4-BE49-F238E27FC236}">
              <a16:creationId xmlns:a16="http://schemas.microsoft.com/office/drawing/2014/main" id="{7B7DED06-8BE4-C141-B2C6-AAB263F892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73400" y="762000"/>
          <a:ext cx="6223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0</xdr:colOff>
      <xdr:row>4</xdr:row>
      <xdr:rowOff>0</xdr:rowOff>
    </xdr:from>
    <xdr:ext cx="609600" cy="622300"/>
    <xdr:pic>
      <xdr:nvPicPr>
        <xdr:cNvPr id="5" name="Picture 16" descr="http://upload.wikimedia.org/wikipedia/commons/thumb/3/30/Mercury_in_color_-_Prockter07_centered.jpg/100px-Mercury_in_color_-_Prockter07_centered.jpg" hidden="1">
          <a:extLst>
            <a:ext uri="{FF2B5EF4-FFF2-40B4-BE49-F238E27FC236}">
              <a16:creationId xmlns:a16="http://schemas.microsoft.com/office/drawing/2014/main" id="{BE9A9A4F-47E4-F94C-ADDF-64C5D15B774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773400" y="762000"/>
          <a:ext cx="6096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0</xdr:colOff>
      <xdr:row>4</xdr:row>
      <xdr:rowOff>0</xdr:rowOff>
    </xdr:from>
    <xdr:ext cx="723900" cy="647700"/>
    <xdr:pic>
      <xdr:nvPicPr>
        <xdr:cNvPr id="6" name="Picture 17" descr="http://upload.wikimedia.org/wikipedia/commons/thumb/5/51/Venus-real.jpg/100px-Venus-real.jpg" hidden="1">
          <a:extLst>
            <a:ext uri="{FF2B5EF4-FFF2-40B4-BE49-F238E27FC236}">
              <a16:creationId xmlns:a16="http://schemas.microsoft.com/office/drawing/2014/main" id="{8023B616-A12D-4E42-B595-C1A13DF92B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773400" y="762000"/>
          <a:ext cx="7239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0</xdr:colOff>
      <xdr:row>4</xdr:row>
      <xdr:rowOff>0</xdr:rowOff>
    </xdr:from>
    <xdr:ext cx="622300" cy="584200"/>
    <xdr:pic>
      <xdr:nvPicPr>
        <xdr:cNvPr id="7" name="Picture 18" descr="http://upload.wikimedia.org/wikipedia/commons/thumb/7/76/Mars_Hubble.jpg/100px-Mars_Hubble.jpg" hidden="1">
          <a:extLst>
            <a:ext uri="{FF2B5EF4-FFF2-40B4-BE49-F238E27FC236}">
              <a16:creationId xmlns:a16="http://schemas.microsoft.com/office/drawing/2014/main" id="{6F57DE17-F21B-C346-9DCB-26CA0ECF29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773400" y="762000"/>
          <a:ext cx="6223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0</xdr:colOff>
      <xdr:row>4</xdr:row>
      <xdr:rowOff>0</xdr:rowOff>
    </xdr:from>
    <xdr:ext cx="723900" cy="660400"/>
    <xdr:pic>
      <xdr:nvPicPr>
        <xdr:cNvPr id="8" name="Picture 19" descr="http://upload.wikimedia.org/wikipedia/commons/thumb/e/e2/Jupiter.jpg/100px-Jupiter.jpg" hidden="1">
          <a:extLst>
            <a:ext uri="{FF2B5EF4-FFF2-40B4-BE49-F238E27FC236}">
              <a16:creationId xmlns:a16="http://schemas.microsoft.com/office/drawing/2014/main" id="{6A2D6AA0-0DFC-AF42-86F8-84D34C03B29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773400" y="762000"/>
          <a:ext cx="7239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4</xdr:row>
      <xdr:rowOff>0</xdr:rowOff>
    </xdr:from>
    <xdr:ext cx="736600" cy="660400"/>
    <xdr:pic>
      <xdr:nvPicPr>
        <xdr:cNvPr id="9" name="Picture 21" descr="http://upload.wikimedia.org/wikipedia/commons/thumb/3/3d/Uranus2.jpg/100px-Uranus2.jpg" hidden="1">
          <a:extLst>
            <a:ext uri="{FF2B5EF4-FFF2-40B4-BE49-F238E27FC236}">
              <a16:creationId xmlns:a16="http://schemas.microsoft.com/office/drawing/2014/main" id="{426AACB6-F14F-8145-9A2B-5AAB6BC7C22B}"/>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357600" y="762000"/>
          <a:ext cx="7366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25400</xdr:colOff>
      <xdr:row>4</xdr:row>
      <xdr:rowOff>0</xdr:rowOff>
    </xdr:from>
    <xdr:ext cx="711200" cy="622300"/>
    <xdr:pic>
      <xdr:nvPicPr>
        <xdr:cNvPr id="10" name="Picture 22" descr="http://upload.wikimedia.org/wikipedia/commons/thumb/0/06/Neptune.jpg/100px-Neptune.jpg" hidden="1">
          <a:extLst>
            <a:ext uri="{FF2B5EF4-FFF2-40B4-BE49-F238E27FC236}">
              <a16:creationId xmlns:a16="http://schemas.microsoft.com/office/drawing/2014/main" id="{036FCA13-EF5E-8C47-AF23-E71CD1325D7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383000" y="762000"/>
          <a:ext cx="7112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12700</xdr:colOff>
      <xdr:row>4</xdr:row>
      <xdr:rowOff>0</xdr:rowOff>
    </xdr:from>
    <xdr:ext cx="635000" cy="660400"/>
    <xdr:pic>
      <xdr:nvPicPr>
        <xdr:cNvPr id="11" name="Picture 23" descr="http://upload.wikimedia.org/wikipedia/en/thumb/9/90/Pluto2.jpg/100px-Pluto2.jpg" hidden="1">
          <a:extLst>
            <a:ext uri="{FF2B5EF4-FFF2-40B4-BE49-F238E27FC236}">
              <a16:creationId xmlns:a16="http://schemas.microsoft.com/office/drawing/2014/main" id="{468C7DD3-4D26-724D-85C3-1754C535430C}"/>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954500" y="762000"/>
          <a:ext cx="6350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0</xdr:colOff>
      <xdr:row>4</xdr:row>
      <xdr:rowOff>0</xdr:rowOff>
    </xdr:from>
    <xdr:ext cx="736600" cy="495300"/>
    <xdr:pic>
      <xdr:nvPicPr>
        <xdr:cNvPr id="12" name="Picture 24" descr="http://www.planetengrund.net/desktophintergrund/small/planeten/saturn03_1024.jpg" hidden="1">
          <a:extLst>
            <a:ext uri="{FF2B5EF4-FFF2-40B4-BE49-F238E27FC236}">
              <a16:creationId xmlns:a16="http://schemas.microsoft.com/office/drawing/2014/main" id="{01AF23AC-31B4-054F-9EFE-B7367316F5AE}"/>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773400" y="762000"/>
          <a:ext cx="7366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2298700" cy="2324100"/>
    <xdr:pic>
      <xdr:nvPicPr>
        <xdr:cNvPr id="13" name="Picture 12" descr="SolarSystem.jpg" hidden="1">
          <a:extLst>
            <a:ext uri="{FF2B5EF4-FFF2-40B4-BE49-F238E27FC236}">
              <a16:creationId xmlns:a16="http://schemas.microsoft.com/office/drawing/2014/main" id="{0DE6B6E3-F9DD-6044-8B10-6012BBCD419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257800" y="0"/>
          <a:ext cx="2298700"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136900" cy="2019300"/>
    <xdr:pic>
      <xdr:nvPicPr>
        <xdr:cNvPr id="14" name="Picture 13" descr="SolarSystem2.jpg" hidden="1">
          <a:extLst>
            <a:ext uri="{FF2B5EF4-FFF2-40B4-BE49-F238E27FC236}">
              <a16:creationId xmlns:a16="http://schemas.microsoft.com/office/drawing/2014/main" id="{377FD01A-11A9-404C-8C4F-694AADD5A09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336800" y="0"/>
          <a:ext cx="31369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2209800" cy="2324100"/>
    <xdr:pic>
      <xdr:nvPicPr>
        <xdr:cNvPr id="15" name="Picture 14" descr="SolarSystem.jpg" hidden="1">
          <a:extLst>
            <a:ext uri="{FF2B5EF4-FFF2-40B4-BE49-F238E27FC236}">
              <a16:creationId xmlns:a16="http://schemas.microsoft.com/office/drawing/2014/main" id="{F8407CB4-2621-144B-BBBC-79EE130D8759}"/>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257800" y="0"/>
          <a:ext cx="2209800"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0</xdr:row>
      <xdr:rowOff>0</xdr:rowOff>
    </xdr:from>
    <xdr:ext cx="3124200" cy="2019300"/>
    <xdr:pic>
      <xdr:nvPicPr>
        <xdr:cNvPr id="16" name="Picture 15" descr="SolarSystem2.jpg" hidden="1">
          <a:extLst>
            <a:ext uri="{FF2B5EF4-FFF2-40B4-BE49-F238E27FC236}">
              <a16:creationId xmlns:a16="http://schemas.microsoft.com/office/drawing/2014/main" id="{7A6F4301-617C-D14B-9704-3F16304336E3}"/>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451100" y="0"/>
          <a:ext cx="31242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111500" cy="2019300"/>
    <xdr:pic>
      <xdr:nvPicPr>
        <xdr:cNvPr id="17" name="Picture 16" descr="SolarSystem2.jpg" hidden="1">
          <a:extLst>
            <a:ext uri="{FF2B5EF4-FFF2-40B4-BE49-F238E27FC236}">
              <a16:creationId xmlns:a16="http://schemas.microsoft.com/office/drawing/2014/main" id="{89F6DABD-E215-EA42-BF4E-0FD840B4E41B}"/>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921000" y="0"/>
          <a:ext cx="31115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098800" cy="2019300"/>
    <xdr:pic>
      <xdr:nvPicPr>
        <xdr:cNvPr id="18" name="Picture 17" descr="SolarSystem2.jpg" hidden="1">
          <a:extLst>
            <a:ext uri="{FF2B5EF4-FFF2-40B4-BE49-F238E27FC236}">
              <a16:creationId xmlns:a16="http://schemas.microsoft.com/office/drawing/2014/main" id="{106F44DC-76A8-8447-93FB-E494E7A185D6}"/>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505200" y="0"/>
          <a:ext cx="30988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0</xdr:colOff>
      <xdr:row>4</xdr:row>
      <xdr:rowOff>0</xdr:rowOff>
    </xdr:from>
    <xdr:ext cx="1371600" cy="1028700"/>
    <xdr:pic>
      <xdr:nvPicPr>
        <xdr:cNvPr id="19" name="Picture 18" descr="Saturn.jpg" hidden="1">
          <a:extLst>
            <a:ext uri="{FF2B5EF4-FFF2-40B4-BE49-F238E27FC236}">
              <a16:creationId xmlns:a16="http://schemas.microsoft.com/office/drawing/2014/main" id="{E154E9AF-BBEF-BE49-96F2-9DFDC70CA2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5189200" y="762000"/>
          <a:ext cx="13716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0</xdr:colOff>
      <xdr:row>4</xdr:row>
      <xdr:rowOff>0</xdr:rowOff>
    </xdr:from>
    <xdr:ext cx="1130300" cy="990600"/>
    <xdr:pic>
      <xdr:nvPicPr>
        <xdr:cNvPr id="20" name="MoonNewMoon" descr="MoonNew.gif" hidden="1">
          <a:extLst>
            <a:ext uri="{FF2B5EF4-FFF2-40B4-BE49-F238E27FC236}">
              <a16:creationId xmlns:a16="http://schemas.microsoft.com/office/drawing/2014/main" id="{C0629606-7654-FE40-95EA-44264BAA962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5773400" y="762000"/>
          <a:ext cx="11303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447800" cy="1308100"/>
    <xdr:pic>
      <xdr:nvPicPr>
        <xdr:cNvPr id="21" name="Picture 20" descr="Jupiter.jpg" hidden="1">
          <a:extLst>
            <a:ext uri="{FF2B5EF4-FFF2-40B4-BE49-F238E27FC236}">
              <a16:creationId xmlns:a16="http://schemas.microsoft.com/office/drawing/2014/main" id="{A92D1B66-7212-454B-AA20-2418625C133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05200" y="0"/>
          <a:ext cx="1447800" cy="130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0</xdr:colOff>
      <xdr:row>4</xdr:row>
      <xdr:rowOff>0</xdr:rowOff>
    </xdr:from>
    <xdr:ext cx="1041400" cy="990600"/>
    <xdr:pic>
      <xdr:nvPicPr>
        <xdr:cNvPr id="22" name="Picture 21" descr="MoonNew.gif" hidden="1">
          <a:extLst>
            <a:ext uri="{FF2B5EF4-FFF2-40B4-BE49-F238E27FC236}">
              <a16:creationId xmlns:a16="http://schemas.microsoft.com/office/drawing/2014/main" id="{30E07614-B604-D54C-8E2B-D9DA3E236263}"/>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5189200" y="762000"/>
          <a:ext cx="10414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0</xdr:row>
      <xdr:rowOff>0</xdr:rowOff>
    </xdr:from>
    <xdr:ext cx="3213100" cy="2019300"/>
    <xdr:pic>
      <xdr:nvPicPr>
        <xdr:cNvPr id="23" name="Picture 22" descr="SolarSystem2.jpg" hidden="1">
          <a:extLst>
            <a:ext uri="{FF2B5EF4-FFF2-40B4-BE49-F238E27FC236}">
              <a16:creationId xmlns:a16="http://schemas.microsoft.com/office/drawing/2014/main" id="{AB8AF564-2AEE-504B-843E-F0E19622339F}"/>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921000" y="0"/>
          <a:ext cx="32131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0</xdr:row>
      <xdr:rowOff>0</xdr:rowOff>
    </xdr:from>
    <xdr:ext cx="3213100" cy="2019300"/>
    <xdr:pic>
      <xdr:nvPicPr>
        <xdr:cNvPr id="24" name="Picture 23" descr="SolarSystem2.jpg" hidden="1">
          <a:extLst>
            <a:ext uri="{FF2B5EF4-FFF2-40B4-BE49-F238E27FC236}">
              <a16:creationId xmlns:a16="http://schemas.microsoft.com/office/drawing/2014/main" id="{77B55D16-436E-6345-A711-A3BC07F7D63F}"/>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921000" y="0"/>
          <a:ext cx="32131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2451100" cy="2171700"/>
    <xdr:pic>
      <xdr:nvPicPr>
        <xdr:cNvPr id="25" name="Picture 11" descr="http://lepmfi.gsfc.nasa.gov/mfi/lepedu/siteimg/all_planets.gif" hidden="1">
          <a:extLst>
            <a:ext uri="{FF2B5EF4-FFF2-40B4-BE49-F238E27FC236}">
              <a16:creationId xmlns:a16="http://schemas.microsoft.com/office/drawing/2014/main" id="{F0944CEB-C1F5-F14D-A1AA-C9E7D3EA9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0"/>
          <a:ext cx="245110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2311400" cy="2184400"/>
    <xdr:pic>
      <xdr:nvPicPr>
        <xdr:cNvPr id="26" name="Picture 25" descr="SolarSystem.jpg" hidden="1">
          <a:extLst>
            <a:ext uri="{FF2B5EF4-FFF2-40B4-BE49-F238E27FC236}">
              <a16:creationId xmlns:a16="http://schemas.microsoft.com/office/drawing/2014/main" id="{EFC72995-46DF-154C-881F-3A792DE0864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505200" y="0"/>
          <a:ext cx="23114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2209800" cy="2184400"/>
    <xdr:pic>
      <xdr:nvPicPr>
        <xdr:cNvPr id="27" name="Picture 26" descr="SolarSystem.jpg" hidden="1">
          <a:extLst>
            <a:ext uri="{FF2B5EF4-FFF2-40B4-BE49-F238E27FC236}">
              <a16:creationId xmlns:a16="http://schemas.microsoft.com/office/drawing/2014/main" id="{0F78BBF2-BD59-434E-BFA9-1D50503BC51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505200" y="0"/>
          <a:ext cx="2209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0</xdr:colOff>
      <xdr:row>4</xdr:row>
      <xdr:rowOff>0</xdr:rowOff>
    </xdr:from>
    <xdr:ext cx="723900" cy="596900"/>
    <xdr:pic>
      <xdr:nvPicPr>
        <xdr:cNvPr id="28" name="Picture 21" descr="http://upload.wikimedia.org/wikipedia/commons/thumb/3/3d/Uranus2.jpg/100px-Uranus2.jpg" hidden="1">
          <a:extLst>
            <a:ext uri="{FF2B5EF4-FFF2-40B4-BE49-F238E27FC236}">
              <a16:creationId xmlns:a16="http://schemas.microsoft.com/office/drawing/2014/main" id="{16381774-A7D8-4745-B8B4-F834D07A59A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526000" y="762000"/>
          <a:ext cx="7239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25400</xdr:colOff>
      <xdr:row>4</xdr:row>
      <xdr:rowOff>0</xdr:rowOff>
    </xdr:from>
    <xdr:ext cx="711200" cy="558800"/>
    <xdr:pic>
      <xdr:nvPicPr>
        <xdr:cNvPr id="29" name="Picture 22" descr="http://upload.wikimedia.org/wikipedia/commons/thumb/0/06/Neptune.jpg/100px-Neptune.jpg" hidden="1">
          <a:extLst>
            <a:ext uri="{FF2B5EF4-FFF2-40B4-BE49-F238E27FC236}">
              <a16:creationId xmlns:a16="http://schemas.microsoft.com/office/drawing/2014/main" id="{2C5BEBCD-5231-204E-8BE8-D9C065AA3E7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551400" y="762000"/>
          <a:ext cx="7112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12700</xdr:colOff>
      <xdr:row>4</xdr:row>
      <xdr:rowOff>0</xdr:rowOff>
    </xdr:from>
    <xdr:ext cx="635000" cy="584200"/>
    <xdr:pic>
      <xdr:nvPicPr>
        <xdr:cNvPr id="30" name="Picture 23" descr="http://upload.wikimedia.org/wikipedia/en/thumb/9/90/Pluto2.jpg/100px-Pluto2.jpg" hidden="1">
          <a:extLst>
            <a:ext uri="{FF2B5EF4-FFF2-40B4-BE49-F238E27FC236}">
              <a16:creationId xmlns:a16="http://schemas.microsoft.com/office/drawing/2014/main" id="{4BEAD9FF-363D-CA43-972D-C49AAB68F6B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122900" y="762000"/>
          <a:ext cx="6350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0</xdr:rowOff>
    </xdr:from>
    <xdr:ext cx="3111500" cy="1866900"/>
    <xdr:pic>
      <xdr:nvPicPr>
        <xdr:cNvPr id="31" name="Picture 30" descr="SolarSystem2.jpg" hidden="1">
          <a:extLst>
            <a:ext uri="{FF2B5EF4-FFF2-40B4-BE49-F238E27FC236}">
              <a16:creationId xmlns:a16="http://schemas.microsoft.com/office/drawing/2014/main" id="{97069C62-3BE3-3B44-A0A8-554E384E353F}"/>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673600" y="0"/>
          <a:ext cx="31115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4</xdr:row>
      <xdr:rowOff>0</xdr:rowOff>
    </xdr:from>
    <xdr:ext cx="1447800" cy="1143000"/>
    <xdr:pic>
      <xdr:nvPicPr>
        <xdr:cNvPr id="32" name="Picture 31" descr="Jupiter.jpg" hidden="1">
          <a:extLst>
            <a:ext uri="{FF2B5EF4-FFF2-40B4-BE49-F238E27FC236}">
              <a16:creationId xmlns:a16="http://schemas.microsoft.com/office/drawing/2014/main" id="{AC3433F7-82A9-1542-A183-F1ADBD7AC91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941800" y="762000"/>
          <a:ext cx="1447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0</xdr:rowOff>
    </xdr:from>
    <xdr:ext cx="2451100" cy="2171700"/>
    <xdr:pic>
      <xdr:nvPicPr>
        <xdr:cNvPr id="33" name="Picture 11" descr="http://lepmfi.gsfc.nasa.gov/mfi/lepedu/siteimg/all_planets.gif" hidden="1">
          <a:extLst>
            <a:ext uri="{FF2B5EF4-FFF2-40B4-BE49-F238E27FC236}">
              <a16:creationId xmlns:a16="http://schemas.microsoft.com/office/drawing/2014/main" id="{14E1436E-3B4E-FA4A-94E7-80EBAE5F4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3600" y="0"/>
          <a:ext cx="245110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0</xdr:rowOff>
    </xdr:from>
    <xdr:ext cx="2311400" cy="2184400"/>
    <xdr:pic>
      <xdr:nvPicPr>
        <xdr:cNvPr id="34" name="Picture 33" descr="SolarSystem.jpg" hidden="1">
          <a:extLst>
            <a:ext uri="{FF2B5EF4-FFF2-40B4-BE49-F238E27FC236}">
              <a16:creationId xmlns:a16="http://schemas.microsoft.com/office/drawing/2014/main" id="{19789221-C0C2-3E4E-AA5E-49F40CA595F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73600" y="0"/>
          <a:ext cx="23114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0</xdr:rowOff>
    </xdr:from>
    <xdr:ext cx="2209800" cy="2184400"/>
    <xdr:pic>
      <xdr:nvPicPr>
        <xdr:cNvPr id="35" name="Picture 34" descr="SolarSystem.jpg" hidden="1">
          <a:extLst>
            <a:ext uri="{FF2B5EF4-FFF2-40B4-BE49-F238E27FC236}">
              <a16:creationId xmlns:a16="http://schemas.microsoft.com/office/drawing/2014/main" id="{94157A46-AE61-BD49-9FA6-E0A8A840B73F}"/>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73600" y="0"/>
          <a:ext cx="2209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21</xdr:col>
      <xdr:colOff>0</xdr:colOff>
      <xdr:row>4</xdr:row>
      <xdr:rowOff>0</xdr:rowOff>
    </xdr:from>
    <xdr:ext cx="723900" cy="596900"/>
    <xdr:pic>
      <xdr:nvPicPr>
        <xdr:cNvPr id="36" name="Picture 21" descr="http://upload.wikimedia.org/wikipedia/commons/thumb/3/3d/Uranus2.jpg/100px-Uranus2.jpg" hidden="1">
          <a:extLst>
            <a:ext uri="{FF2B5EF4-FFF2-40B4-BE49-F238E27FC236}">
              <a16:creationId xmlns:a16="http://schemas.microsoft.com/office/drawing/2014/main" id="{3E027632-DBB4-FD4A-B7BC-1D39EDBC735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694400" y="762000"/>
          <a:ext cx="7239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21</xdr:col>
      <xdr:colOff>25400</xdr:colOff>
      <xdr:row>4</xdr:row>
      <xdr:rowOff>0</xdr:rowOff>
    </xdr:from>
    <xdr:ext cx="711200" cy="558800"/>
    <xdr:pic>
      <xdr:nvPicPr>
        <xdr:cNvPr id="37" name="Picture 22" descr="http://upload.wikimedia.org/wikipedia/commons/thumb/0/06/Neptune.jpg/100px-Neptune.jpg" hidden="1">
          <a:extLst>
            <a:ext uri="{FF2B5EF4-FFF2-40B4-BE49-F238E27FC236}">
              <a16:creationId xmlns:a16="http://schemas.microsoft.com/office/drawing/2014/main" id="{105EF076-0EEB-3342-B194-B167E2856A4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19800" y="762000"/>
          <a:ext cx="7112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12700</xdr:colOff>
      <xdr:row>4</xdr:row>
      <xdr:rowOff>0</xdr:rowOff>
    </xdr:from>
    <xdr:ext cx="635000" cy="584200"/>
    <xdr:pic>
      <xdr:nvPicPr>
        <xdr:cNvPr id="38" name="Picture 23" descr="http://upload.wikimedia.org/wikipedia/en/thumb/9/90/Pluto2.jpg/100px-Pluto2.jpg" hidden="1">
          <a:extLst>
            <a:ext uri="{FF2B5EF4-FFF2-40B4-BE49-F238E27FC236}">
              <a16:creationId xmlns:a16="http://schemas.microsoft.com/office/drawing/2014/main" id="{95AD49B2-3B47-3047-B474-E30C27781E7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291300" y="762000"/>
          <a:ext cx="6350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3111500" cy="1866900"/>
    <xdr:pic>
      <xdr:nvPicPr>
        <xdr:cNvPr id="39" name="Picture 38" descr="SolarSystem2.jpg" hidden="1">
          <a:extLst>
            <a:ext uri="{FF2B5EF4-FFF2-40B4-BE49-F238E27FC236}">
              <a16:creationId xmlns:a16="http://schemas.microsoft.com/office/drawing/2014/main" id="{D2A4AE97-BB65-F348-8C61-01A4E74D7A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842000" y="0"/>
          <a:ext cx="31115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0</xdr:colOff>
      <xdr:row>4</xdr:row>
      <xdr:rowOff>0</xdr:rowOff>
    </xdr:from>
    <xdr:ext cx="1447800" cy="1143000"/>
    <xdr:pic>
      <xdr:nvPicPr>
        <xdr:cNvPr id="40" name="Picture 39" descr="Jupiter.jpg" hidden="1">
          <a:extLst>
            <a:ext uri="{FF2B5EF4-FFF2-40B4-BE49-F238E27FC236}">
              <a16:creationId xmlns:a16="http://schemas.microsoft.com/office/drawing/2014/main" id="{6F91CD88-3B08-C94D-8AFA-9126403B849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10200" y="762000"/>
          <a:ext cx="1447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2451100" cy="2171700"/>
    <xdr:pic>
      <xdr:nvPicPr>
        <xdr:cNvPr id="41" name="Picture 11" descr="http://lepmfi.gsfc.nasa.gov/mfi/lepedu/siteimg/all_planets.gif" hidden="1">
          <a:extLst>
            <a:ext uri="{FF2B5EF4-FFF2-40B4-BE49-F238E27FC236}">
              <a16:creationId xmlns:a16="http://schemas.microsoft.com/office/drawing/2014/main" id="{DF0AD27D-C817-AD41-A833-27BF757EA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0"/>
          <a:ext cx="245110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2311400" cy="2184400"/>
    <xdr:pic>
      <xdr:nvPicPr>
        <xdr:cNvPr id="42" name="Picture 41" descr="SolarSystem.jpg" hidden="1">
          <a:extLst>
            <a:ext uri="{FF2B5EF4-FFF2-40B4-BE49-F238E27FC236}">
              <a16:creationId xmlns:a16="http://schemas.microsoft.com/office/drawing/2014/main" id="{7EDD0184-392B-BF44-B6BC-2CE73CD0184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842000" y="0"/>
          <a:ext cx="23114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2209800" cy="2184400"/>
    <xdr:pic>
      <xdr:nvPicPr>
        <xdr:cNvPr id="43" name="Picture 42" descr="SolarSystem.jpg" hidden="1">
          <a:extLst>
            <a:ext uri="{FF2B5EF4-FFF2-40B4-BE49-F238E27FC236}">
              <a16:creationId xmlns:a16="http://schemas.microsoft.com/office/drawing/2014/main" id="{4AB0C8C0-912F-E247-87ED-710B9D5DFB58}"/>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842000" y="0"/>
          <a:ext cx="2209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1447800" cy="1143000"/>
    <xdr:pic>
      <xdr:nvPicPr>
        <xdr:cNvPr id="44" name="Picture 43" descr="Jupiter.jpg" hidden="1">
          <a:extLst>
            <a:ext uri="{FF2B5EF4-FFF2-40B4-BE49-F238E27FC236}">
              <a16:creationId xmlns:a16="http://schemas.microsoft.com/office/drawing/2014/main" id="{6FDE386E-5B87-924B-A3D9-49A827E9F78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010400" y="0"/>
          <a:ext cx="1447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4</xdr:row>
      <xdr:rowOff>0</xdr:rowOff>
    </xdr:from>
    <xdr:ext cx="723900" cy="596900"/>
    <xdr:pic>
      <xdr:nvPicPr>
        <xdr:cNvPr id="45" name="Picture 21" descr="http://upload.wikimedia.org/wikipedia/commons/thumb/3/3d/Uranus2.jpg/100px-Uranus2.jpg" hidden="1">
          <a:extLst>
            <a:ext uri="{FF2B5EF4-FFF2-40B4-BE49-F238E27FC236}">
              <a16:creationId xmlns:a16="http://schemas.microsoft.com/office/drawing/2014/main" id="{EEA139EF-5E89-D14D-9AD4-66274EE9C14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862800" y="762000"/>
          <a:ext cx="7239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25400</xdr:colOff>
      <xdr:row>4</xdr:row>
      <xdr:rowOff>0</xdr:rowOff>
    </xdr:from>
    <xdr:ext cx="711200" cy="558800"/>
    <xdr:pic>
      <xdr:nvPicPr>
        <xdr:cNvPr id="46" name="Picture 22" descr="http://upload.wikimedia.org/wikipedia/commons/thumb/0/06/Neptune.jpg/100px-Neptune.jpg" hidden="1">
          <a:extLst>
            <a:ext uri="{FF2B5EF4-FFF2-40B4-BE49-F238E27FC236}">
              <a16:creationId xmlns:a16="http://schemas.microsoft.com/office/drawing/2014/main" id="{26E77561-D050-D547-87EF-02909BE4416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888200" y="762000"/>
          <a:ext cx="7112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0</xdr:row>
      <xdr:rowOff>0</xdr:rowOff>
    </xdr:from>
    <xdr:ext cx="635000" cy="584200"/>
    <xdr:pic>
      <xdr:nvPicPr>
        <xdr:cNvPr id="47" name="Picture 23" descr="http://upload.wikimedia.org/wikipedia/en/thumb/9/90/Pluto2.jpg/100px-Pluto2.jpg" hidden="1">
          <a:extLst>
            <a:ext uri="{FF2B5EF4-FFF2-40B4-BE49-F238E27FC236}">
              <a16:creationId xmlns:a16="http://schemas.microsoft.com/office/drawing/2014/main" id="{93BDF7C6-F0BF-7E4A-A71A-7E3A2D0CC05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191500" y="0"/>
          <a:ext cx="6350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1447800" cy="1143000"/>
    <xdr:pic>
      <xdr:nvPicPr>
        <xdr:cNvPr id="48" name="Picture 47" descr="Jupiter.jpg" hidden="1">
          <a:extLst>
            <a:ext uri="{FF2B5EF4-FFF2-40B4-BE49-F238E27FC236}">
              <a16:creationId xmlns:a16="http://schemas.microsoft.com/office/drawing/2014/main" id="{D02B5493-7EEE-8442-B0C0-708C0E652B1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010400" y="0"/>
          <a:ext cx="1447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2451100" cy="2171700"/>
    <xdr:pic>
      <xdr:nvPicPr>
        <xdr:cNvPr id="49" name="Picture 11" descr="http://lepmfi.gsfc.nasa.gov/mfi/lepedu/siteimg/all_planets.gif" hidden="1">
          <a:extLst>
            <a:ext uri="{FF2B5EF4-FFF2-40B4-BE49-F238E27FC236}">
              <a16:creationId xmlns:a16="http://schemas.microsoft.com/office/drawing/2014/main" id="{68907D8D-8A62-D34C-BE3E-E8DE9B461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0"/>
          <a:ext cx="245110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2311400" cy="2184400"/>
    <xdr:pic>
      <xdr:nvPicPr>
        <xdr:cNvPr id="50" name="Picture 49" descr="SolarSystem.jpg" hidden="1">
          <a:extLst>
            <a:ext uri="{FF2B5EF4-FFF2-40B4-BE49-F238E27FC236}">
              <a16:creationId xmlns:a16="http://schemas.microsoft.com/office/drawing/2014/main" id="{623008FD-29A8-534F-B580-17CFFE82E0AA}"/>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10400" y="0"/>
          <a:ext cx="23114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2209800" cy="2184400"/>
    <xdr:pic>
      <xdr:nvPicPr>
        <xdr:cNvPr id="51" name="Picture 50" descr="SolarSystem.jpg" hidden="1">
          <a:extLst>
            <a:ext uri="{FF2B5EF4-FFF2-40B4-BE49-F238E27FC236}">
              <a16:creationId xmlns:a16="http://schemas.microsoft.com/office/drawing/2014/main" id="{613AD35B-80FD-9F42-B861-CD9472660E2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10400" y="0"/>
          <a:ext cx="2209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0</xdr:row>
      <xdr:rowOff>0</xdr:rowOff>
    </xdr:from>
    <xdr:ext cx="1447800" cy="1143000"/>
    <xdr:pic>
      <xdr:nvPicPr>
        <xdr:cNvPr id="52" name="Picture 51" descr="Jupiter.jpg" hidden="1">
          <a:extLst>
            <a:ext uri="{FF2B5EF4-FFF2-40B4-BE49-F238E27FC236}">
              <a16:creationId xmlns:a16="http://schemas.microsoft.com/office/drawing/2014/main" id="{85F2F30F-31B1-9842-8DD7-639F890DF03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78800" y="0"/>
          <a:ext cx="1447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12700</xdr:colOff>
      <xdr:row>4</xdr:row>
      <xdr:rowOff>0</xdr:rowOff>
    </xdr:from>
    <xdr:ext cx="635000" cy="660400"/>
    <xdr:pic>
      <xdr:nvPicPr>
        <xdr:cNvPr id="53" name="Picture 23" descr="http://upload.wikimedia.org/wikipedia/en/thumb/9/90/Pluto2.jpg/100px-Pluto2.jpg" hidden="1">
          <a:extLst>
            <a:ext uri="{FF2B5EF4-FFF2-40B4-BE49-F238E27FC236}">
              <a16:creationId xmlns:a16="http://schemas.microsoft.com/office/drawing/2014/main" id="{5A1FBA41-2435-1542-BC37-F60BE864C7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122900" y="762000"/>
          <a:ext cx="6350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12700</xdr:colOff>
      <xdr:row>4</xdr:row>
      <xdr:rowOff>0</xdr:rowOff>
    </xdr:from>
    <xdr:ext cx="635000" cy="660400"/>
    <xdr:pic>
      <xdr:nvPicPr>
        <xdr:cNvPr id="54" name="Picture 23" descr="http://upload.wikimedia.org/wikipedia/en/thumb/9/90/Pluto2.jpg/100px-Pluto2.jpg" hidden="1">
          <a:extLst>
            <a:ext uri="{FF2B5EF4-FFF2-40B4-BE49-F238E27FC236}">
              <a16:creationId xmlns:a16="http://schemas.microsoft.com/office/drawing/2014/main" id="{19ADFFB9-A768-AE4A-BAC4-76C67E15AC5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291300" y="762000"/>
          <a:ext cx="6350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24</xdr:col>
      <xdr:colOff>12700</xdr:colOff>
      <xdr:row>4</xdr:row>
      <xdr:rowOff>0</xdr:rowOff>
    </xdr:from>
    <xdr:ext cx="635000" cy="660400"/>
    <xdr:pic>
      <xdr:nvPicPr>
        <xdr:cNvPr id="55" name="Picture 23" descr="http://upload.wikimedia.org/wikipedia/en/thumb/9/90/Pluto2.jpg/100px-Pluto2.jpg" hidden="1">
          <a:extLst>
            <a:ext uri="{FF2B5EF4-FFF2-40B4-BE49-F238E27FC236}">
              <a16:creationId xmlns:a16="http://schemas.microsoft.com/office/drawing/2014/main" id="{1AE5317B-DA87-0143-A0CF-8075C34D2B6E}"/>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0459700" y="762000"/>
          <a:ext cx="6350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24</xdr:col>
      <xdr:colOff>0</xdr:colOff>
      <xdr:row>4</xdr:row>
      <xdr:rowOff>0</xdr:rowOff>
    </xdr:from>
    <xdr:ext cx="622300" cy="647700"/>
    <xdr:pic>
      <xdr:nvPicPr>
        <xdr:cNvPr id="56" name="Picture 15" descr="http://upload.wikimedia.org/wikipedia/commons/thumb/d/dd/Full_Moon_Luc_Viatour.jpg/100px-Full_Moon_Luc_Viatour.jpg" hidden="1">
          <a:extLst>
            <a:ext uri="{FF2B5EF4-FFF2-40B4-BE49-F238E27FC236}">
              <a16:creationId xmlns:a16="http://schemas.microsoft.com/office/drawing/2014/main" id="{50641C8E-0CC9-1D4B-A08D-7543AE7789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447000" y="762000"/>
          <a:ext cx="6223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24</xdr:col>
      <xdr:colOff>0</xdr:colOff>
      <xdr:row>4</xdr:row>
      <xdr:rowOff>0</xdr:rowOff>
    </xdr:from>
    <xdr:ext cx="609600" cy="622300"/>
    <xdr:pic>
      <xdr:nvPicPr>
        <xdr:cNvPr id="57" name="Picture 16" descr="http://upload.wikimedia.org/wikipedia/commons/thumb/3/30/Mercury_in_color_-_Prockter07_centered.jpg/100px-Mercury_in_color_-_Prockter07_centered.jpg" hidden="1">
          <a:extLst>
            <a:ext uri="{FF2B5EF4-FFF2-40B4-BE49-F238E27FC236}">
              <a16:creationId xmlns:a16="http://schemas.microsoft.com/office/drawing/2014/main" id="{9F84F76E-DD6B-5043-B552-F3198115561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447000" y="762000"/>
          <a:ext cx="6096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24</xdr:col>
      <xdr:colOff>0</xdr:colOff>
      <xdr:row>4</xdr:row>
      <xdr:rowOff>0</xdr:rowOff>
    </xdr:from>
    <xdr:ext cx="723900" cy="647700"/>
    <xdr:pic>
      <xdr:nvPicPr>
        <xdr:cNvPr id="58" name="Picture 17" descr="http://upload.wikimedia.org/wikipedia/commons/thumb/5/51/Venus-real.jpg/100px-Venus-real.jpg" hidden="1">
          <a:extLst>
            <a:ext uri="{FF2B5EF4-FFF2-40B4-BE49-F238E27FC236}">
              <a16:creationId xmlns:a16="http://schemas.microsoft.com/office/drawing/2014/main" id="{B5B694F5-9436-3543-8FC7-76F2DA63A0F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447000" y="762000"/>
          <a:ext cx="7239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24</xdr:col>
      <xdr:colOff>0</xdr:colOff>
      <xdr:row>4</xdr:row>
      <xdr:rowOff>0</xdr:rowOff>
    </xdr:from>
    <xdr:ext cx="622300" cy="584200"/>
    <xdr:pic>
      <xdr:nvPicPr>
        <xdr:cNvPr id="59" name="Picture 18" descr="http://upload.wikimedia.org/wikipedia/commons/thumb/7/76/Mars_Hubble.jpg/100px-Mars_Hubble.jpg" hidden="1">
          <a:extLst>
            <a:ext uri="{FF2B5EF4-FFF2-40B4-BE49-F238E27FC236}">
              <a16:creationId xmlns:a16="http://schemas.microsoft.com/office/drawing/2014/main" id="{A5CB326B-0411-7D47-AA2F-FAD668243B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447000" y="762000"/>
          <a:ext cx="6223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24</xdr:col>
      <xdr:colOff>0</xdr:colOff>
      <xdr:row>4</xdr:row>
      <xdr:rowOff>0</xdr:rowOff>
    </xdr:from>
    <xdr:ext cx="723900" cy="660400"/>
    <xdr:pic>
      <xdr:nvPicPr>
        <xdr:cNvPr id="60" name="Picture 19" descr="http://upload.wikimedia.org/wikipedia/commons/thumb/e/e2/Jupiter.jpg/100px-Jupiter.jpg" hidden="1">
          <a:extLst>
            <a:ext uri="{FF2B5EF4-FFF2-40B4-BE49-F238E27FC236}">
              <a16:creationId xmlns:a16="http://schemas.microsoft.com/office/drawing/2014/main" id="{295B6000-0D24-D747-84CE-D94C5A34982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447000" y="762000"/>
          <a:ext cx="7239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25</xdr:col>
      <xdr:colOff>0</xdr:colOff>
      <xdr:row>4</xdr:row>
      <xdr:rowOff>0</xdr:rowOff>
    </xdr:from>
    <xdr:ext cx="736600" cy="660400"/>
    <xdr:pic>
      <xdr:nvPicPr>
        <xdr:cNvPr id="61" name="Picture 21" descr="http://upload.wikimedia.org/wikipedia/commons/thumb/3/3d/Uranus2.jpg/100px-Uranus2.jpg" hidden="1">
          <a:extLst>
            <a:ext uri="{FF2B5EF4-FFF2-40B4-BE49-F238E27FC236}">
              <a16:creationId xmlns:a16="http://schemas.microsoft.com/office/drawing/2014/main" id="{8D1271B9-03B8-3546-B627-224842A7F11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1031200" y="762000"/>
          <a:ext cx="7366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25</xdr:col>
      <xdr:colOff>25400</xdr:colOff>
      <xdr:row>4</xdr:row>
      <xdr:rowOff>0</xdr:rowOff>
    </xdr:from>
    <xdr:ext cx="711200" cy="622300"/>
    <xdr:pic>
      <xdr:nvPicPr>
        <xdr:cNvPr id="62" name="Picture 22" descr="http://upload.wikimedia.org/wikipedia/commons/thumb/0/06/Neptune.jpg/100px-Neptune.jpg" hidden="1">
          <a:extLst>
            <a:ext uri="{FF2B5EF4-FFF2-40B4-BE49-F238E27FC236}">
              <a16:creationId xmlns:a16="http://schemas.microsoft.com/office/drawing/2014/main" id="{8DA22760-DD02-1E47-942F-769C1CFCE7E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056600" y="762000"/>
          <a:ext cx="7112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26</xdr:col>
      <xdr:colOff>12700</xdr:colOff>
      <xdr:row>4</xdr:row>
      <xdr:rowOff>0</xdr:rowOff>
    </xdr:from>
    <xdr:ext cx="635000" cy="660400"/>
    <xdr:pic>
      <xdr:nvPicPr>
        <xdr:cNvPr id="63" name="Picture 23" descr="http://upload.wikimedia.org/wikipedia/en/thumb/9/90/Pluto2.jpg/100px-Pluto2.jpg" hidden="1">
          <a:extLst>
            <a:ext uri="{FF2B5EF4-FFF2-40B4-BE49-F238E27FC236}">
              <a16:creationId xmlns:a16="http://schemas.microsoft.com/office/drawing/2014/main" id="{E5D1B0AD-C022-9743-B249-A18010162E53}"/>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628100" y="762000"/>
          <a:ext cx="6350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24</xdr:col>
      <xdr:colOff>0</xdr:colOff>
      <xdr:row>4</xdr:row>
      <xdr:rowOff>0</xdr:rowOff>
    </xdr:from>
    <xdr:ext cx="736600" cy="495300"/>
    <xdr:pic>
      <xdr:nvPicPr>
        <xdr:cNvPr id="64" name="Picture 24" descr="http://www.planetengrund.net/desktophintergrund/small/planeten/saturn03_1024.jpg" hidden="1">
          <a:extLst>
            <a:ext uri="{FF2B5EF4-FFF2-40B4-BE49-F238E27FC236}">
              <a16:creationId xmlns:a16="http://schemas.microsoft.com/office/drawing/2014/main" id="{684AF5BF-365C-5648-BD9F-7A81FB095A9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447000" y="762000"/>
          <a:ext cx="7366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24</xdr:col>
      <xdr:colOff>0</xdr:colOff>
      <xdr:row>4</xdr:row>
      <xdr:rowOff>0</xdr:rowOff>
    </xdr:from>
    <xdr:ext cx="1130300" cy="990600"/>
    <xdr:pic>
      <xdr:nvPicPr>
        <xdr:cNvPr id="65" name="MoonNewMoon" descr="MoonNew.gif" hidden="1">
          <a:extLst>
            <a:ext uri="{FF2B5EF4-FFF2-40B4-BE49-F238E27FC236}">
              <a16:creationId xmlns:a16="http://schemas.microsoft.com/office/drawing/2014/main" id="{B476031E-8E7B-B241-929F-1F5F303ED41E}"/>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0447000" y="762000"/>
          <a:ext cx="11303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26</xdr:col>
      <xdr:colOff>0</xdr:colOff>
      <xdr:row>4</xdr:row>
      <xdr:rowOff>0</xdr:rowOff>
    </xdr:from>
    <xdr:ext cx="1447800" cy="1143000"/>
    <xdr:pic>
      <xdr:nvPicPr>
        <xdr:cNvPr id="66" name="Picture 31" descr="Jupiter.jpg" hidden="1">
          <a:extLst>
            <a:ext uri="{FF2B5EF4-FFF2-40B4-BE49-F238E27FC236}">
              <a16:creationId xmlns:a16="http://schemas.microsoft.com/office/drawing/2014/main" id="{3EAD4C7E-6CBC-CA4A-B12D-B40B5F316F1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615400" y="762000"/>
          <a:ext cx="1447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12700</xdr:colOff>
      <xdr:row>4</xdr:row>
      <xdr:rowOff>0</xdr:rowOff>
    </xdr:from>
    <xdr:ext cx="635000" cy="495300"/>
    <xdr:pic>
      <xdr:nvPicPr>
        <xdr:cNvPr id="68" name="Picture 14" descr="http://upload.wikimedia.org/wikipedia/commons/thumb/a/aa/Sun920607.jpg/100px-Sun920607.jpg" hidden="1">
          <a:extLst>
            <a:ext uri="{FF2B5EF4-FFF2-40B4-BE49-F238E27FC236}">
              <a16:creationId xmlns:a16="http://schemas.microsoft.com/office/drawing/2014/main" id="{AFF64C1A-7B71-5943-99EB-1309BFF23D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39500" y="1028700"/>
          <a:ext cx="635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0</xdr:colOff>
      <xdr:row>4</xdr:row>
      <xdr:rowOff>0</xdr:rowOff>
    </xdr:from>
    <xdr:ext cx="1041400" cy="990600"/>
    <xdr:pic>
      <xdr:nvPicPr>
        <xdr:cNvPr id="69" name="Picture 68" descr="MoonNew.gif" hidden="1">
          <a:extLst>
            <a:ext uri="{FF2B5EF4-FFF2-40B4-BE49-F238E27FC236}">
              <a16:creationId xmlns:a16="http://schemas.microsoft.com/office/drawing/2014/main" id="{F6C9DDC9-5BA9-EE43-8FD8-A90EB1C5DA9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226800" y="1028700"/>
          <a:ext cx="10414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800100</xdr:colOff>
      <xdr:row>1</xdr:row>
      <xdr:rowOff>101600</xdr:rowOff>
    </xdr:from>
    <xdr:to>
      <xdr:col>10</xdr:col>
      <xdr:colOff>25400</xdr:colOff>
      <xdr:row>28</xdr:row>
      <xdr:rowOff>76200</xdr:rowOff>
    </xdr:to>
    <xdr:pic>
      <xdr:nvPicPr>
        <xdr:cNvPr id="2" name="Picture 1">
          <a:extLst>
            <a:ext uri="{FF2B5EF4-FFF2-40B4-BE49-F238E27FC236}">
              <a16:creationId xmlns:a16="http://schemas.microsoft.com/office/drawing/2014/main" id="{C63F3369-93A8-FA2B-5C19-73608BAA8ADA}"/>
            </a:ext>
          </a:extLst>
        </xdr:cNvPr>
        <xdr:cNvPicPr>
          <a:picLocks noChangeAspect="1"/>
        </xdr:cNvPicPr>
      </xdr:nvPicPr>
      <xdr:blipFill>
        <a:blip xmlns:r="http://schemas.openxmlformats.org/officeDocument/2006/relationships" r:embed="rId1"/>
        <a:stretch>
          <a:fillRect/>
        </a:stretch>
      </xdr:blipFill>
      <xdr:spPr>
        <a:xfrm>
          <a:off x="800100" y="304800"/>
          <a:ext cx="7480300" cy="5461000"/>
        </a:xfrm>
        <a:prstGeom prst="rect">
          <a:avLst/>
        </a:prstGeom>
        <a:ln>
          <a:solidFill>
            <a:schemeClr val="tx1"/>
          </a:solidFill>
        </a:ln>
      </xdr:spPr>
    </xdr:pic>
    <xdr:clientData/>
  </xdr:twoCellAnchor>
  <xdr:twoCellAnchor editAs="oneCell">
    <xdr:from>
      <xdr:col>0</xdr:col>
      <xdr:colOff>787400</xdr:colOff>
      <xdr:row>29</xdr:row>
      <xdr:rowOff>114300</xdr:rowOff>
    </xdr:from>
    <xdr:to>
      <xdr:col>10</xdr:col>
      <xdr:colOff>32400</xdr:colOff>
      <xdr:row>53</xdr:row>
      <xdr:rowOff>0</xdr:rowOff>
    </xdr:to>
    <xdr:pic>
      <xdr:nvPicPr>
        <xdr:cNvPr id="3" name="Picture 2" descr="What is aphelion and perihelion? - Quora">
          <a:extLst>
            <a:ext uri="{FF2B5EF4-FFF2-40B4-BE49-F238E27FC236}">
              <a16:creationId xmlns:a16="http://schemas.microsoft.com/office/drawing/2014/main" id="{5F0EBFE8-9F41-CBBD-1597-87699D960A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400" y="6007100"/>
          <a:ext cx="7500000"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stronomy-morsels.ch/" TargetMode="External"/><Relationship Id="rId1" Type="http://schemas.openxmlformats.org/officeDocument/2006/relationships/hyperlink" Target="mailto:anton@astronomy-morsels.ch?subject=Eclipse%20Dat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D29A1-A645-9748-8CE6-AFA19E334F6B}">
  <dimension ref="A2:P52"/>
  <sheetViews>
    <sheetView showGridLines="0" tabSelected="1" workbookViewId="0">
      <selection activeCell="B3" sqref="B3:K9"/>
    </sheetView>
  </sheetViews>
  <sheetFormatPr baseColWidth="10" defaultRowHeight="16" x14ac:dyDescent="0.2"/>
  <cols>
    <col min="1" max="1" width="10.83203125" style="5"/>
    <col min="2" max="11" width="11.33203125" style="5" customWidth="1"/>
    <col min="12" max="12" width="10.83203125" style="5"/>
    <col min="13" max="16384" width="10.83203125" style="1"/>
  </cols>
  <sheetData>
    <row r="2" spans="2:11" ht="15" customHeight="1" x14ac:dyDescent="0.2"/>
    <row r="3" spans="2:11" ht="16" customHeight="1" x14ac:dyDescent="0.2">
      <c r="B3" s="47" t="s">
        <v>49</v>
      </c>
      <c r="C3" s="47"/>
      <c r="D3" s="47"/>
      <c r="E3" s="47"/>
      <c r="F3" s="47"/>
      <c r="G3" s="47"/>
      <c r="H3" s="47"/>
      <c r="I3" s="47"/>
      <c r="J3" s="47"/>
      <c r="K3" s="47"/>
    </row>
    <row r="4" spans="2:11" ht="16" customHeight="1" x14ac:dyDescent="0.2">
      <c r="B4" s="47"/>
      <c r="C4" s="47"/>
      <c r="D4" s="47"/>
      <c r="E4" s="47"/>
      <c r="F4" s="47"/>
      <c r="G4" s="47"/>
      <c r="H4" s="47"/>
      <c r="I4" s="47"/>
      <c r="J4" s="47"/>
      <c r="K4" s="47"/>
    </row>
    <row r="5" spans="2:11" ht="16" customHeight="1" x14ac:dyDescent="0.2">
      <c r="B5" s="47"/>
      <c r="C5" s="47"/>
      <c r="D5" s="47"/>
      <c r="E5" s="47"/>
      <c r="F5" s="47"/>
      <c r="G5" s="47"/>
      <c r="H5" s="47"/>
      <c r="I5" s="47"/>
      <c r="J5" s="47"/>
      <c r="K5" s="47"/>
    </row>
    <row r="6" spans="2:11" ht="16" customHeight="1" x14ac:dyDescent="0.2">
      <c r="B6" s="47"/>
      <c r="C6" s="47"/>
      <c r="D6" s="47"/>
      <c r="E6" s="47"/>
      <c r="F6" s="47"/>
      <c r="G6" s="47"/>
      <c r="H6" s="47"/>
      <c r="I6" s="47"/>
      <c r="J6" s="47"/>
      <c r="K6" s="47"/>
    </row>
    <row r="7" spans="2:11" ht="16" customHeight="1" x14ac:dyDescent="0.2">
      <c r="B7" s="47"/>
      <c r="C7" s="47"/>
      <c r="D7" s="47"/>
      <c r="E7" s="47"/>
      <c r="F7" s="47"/>
      <c r="G7" s="47"/>
      <c r="H7" s="47"/>
      <c r="I7" s="47"/>
      <c r="J7" s="47"/>
      <c r="K7" s="47"/>
    </row>
    <row r="8" spans="2:11" ht="16" customHeight="1" x14ac:dyDescent="0.2">
      <c r="B8" s="47"/>
      <c r="C8" s="47"/>
      <c r="D8" s="47"/>
      <c r="E8" s="47"/>
      <c r="F8" s="47"/>
      <c r="G8" s="47"/>
      <c r="H8" s="47"/>
      <c r="I8" s="47"/>
      <c r="J8" s="47"/>
      <c r="K8" s="47"/>
    </row>
    <row r="9" spans="2:11" ht="16" customHeight="1" x14ac:dyDescent="0.2">
      <c r="B9" s="47"/>
      <c r="C9" s="47"/>
      <c r="D9" s="47"/>
      <c r="E9" s="47"/>
      <c r="F9" s="47"/>
      <c r="G9" s="47"/>
      <c r="H9" s="47"/>
      <c r="I9" s="47"/>
      <c r="J9" s="47"/>
      <c r="K9" s="47"/>
    </row>
    <row r="13" spans="2:11" ht="19" x14ac:dyDescent="0.25">
      <c r="D13" s="7" t="s">
        <v>34</v>
      </c>
      <c r="E13" s="8"/>
      <c r="F13" s="9"/>
      <c r="G13" s="9"/>
      <c r="H13" s="9"/>
      <c r="I13" s="10" t="s">
        <v>24</v>
      </c>
    </row>
    <row r="14" spans="2:11" ht="19" x14ac:dyDescent="0.25">
      <c r="D14" s="11"/>
      <c r="E14" s="12"/>
      <c r="F14" s="13"/>
      <c r="G14" s="13"/>
      <c r="H14" s="13"/>
      <c r="I14" s="14"/>
    </row>
    <row r="15" spans="2:11" ht="19" x14ac:dyDescent="0.25">
      <c r="D15" s="15" t="s">
        <v>48</v>
      </c>
      <c r="E15" s="16"/>
      <c r="F15" s="17"/>
      <c r="G15" s="17"/>
      <c r="H15" s="17"/>
      <c r="I15" s="18" t="s">
        <v>23</v>
      </c>
    </row>
    <row r="20" spans="3:16" x14ac:dyDescent="0.2">
      <c r="P20"/>
    </row>
    <row r="22" spans="3:16" x14ac:dyDescent="0.2">
      <c r="C22" s="6"/>
    </row>
    <row r="24" spans="3:16" x14ac:dyDescent="0.2">
      <c r="C24"/>
      <c r="N24"/>
    </row>
    <row r="28" spans="3:16" x14ac:dyDescent="0.2">
      <c r="F28" s="19"/>
    </row>
    <row r="36" spans="14:14" x14ac:dyDescent="0.2">
      <c r="N36"/>
    </row>
    <row r="50" spans="2:11" x14ac:dyDescent="0.2">
      <c r="B50" s="48" t="s">
        <v>22</v>
      </c>
      <c r="C50" s="49"/>
      <c r="D50" s="49"/>
      <c r="E50" s="49"/>
      <c r="F50" s="49"/>
      <c r="G50" s="49"/>
      <c r="H50" s="49"/>
      <c r="I50" s="49"/>
      <c r="J50" s="49"/>
      <c r="K50" s="50"/>
    </row>
    <row r="51" spans="2:11" x14ac:dyDescent="0.2">
      <c r="B51" s="51" t="s">
        <v>21</v>
      </c>
      <c r="C51" s="52"/>
      <c r="D51" s="52"/>
      <c r="E51" s="52"/>
      <c r="F51" s="52"/>
      <c r="G51" s="52"/>
      <c r="H51" s="52"/>
      <c r="I51" s="52"/>
      <c r="J51" s="52"/>
      <c r="K51" s="53"/>
    </row>
    <row r="52" spans="2:11" x14ac:dyDescent="0.2">
      <c r="B52" s="54" t="s">
        <v>20</v>
      </c>
      <c r="C52" s="55"/>
      <c r="D52" s="55"/>
      <c r="E52" s="55"/>
      <c r="F52" s="55"/>
      <c r="G52" s="55"/>
      <c r="H52" s="55"/>
      <c r="I52" s="55"/>
      <c r="J52" s="55"/>
      <c r="K52" s="56"/>
    </row>
  </sheetData>
  <sheetProtection sheet="1" objects="1" scenarios="1"/>
  <mergeCells count="4">
    <mergeCell ref="B3:K9"/>
    <mergeCell ref="B50:K50"/>
    <mergeCell ref="B51:K51"/>
    <mergeCell ref="B52:K52"/>
  </mergeCells>
  <hyperlinks>
    <hyperlink ref="I13" r:id="rId1" xr:uid="{90E4F950-9367-B349-8B4D-872BF42B2581}"/>
    <hyperlink ref="B50" r:id="rId2" display="http://www.astronomy-morsels.ch/" xr:uid="{5C22362B-7907-4143-82D4-173FB51A49C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4744-21B3-1046-B26D-B52747C07285}">
  <sheetPr>
    <pageSetUpPr fitToPage="1"/>
  </sheetPr>
  <dimension ref="A2:FY151"/>
  <sheetViews>
    <sheetView showGridLines="0" zoomScaleNormal="100" workbookViewId="0">
      <selection activeCell="B29" sqref="B29"/>
    </sheetView>
  </sheetViews>
  <sheetFormatPr baseColWidth="10" defaultColWidth="7.6640625" defaultRowHeight="12" x14ac:dyDescent="0.15"/>
  <cols>
    <col min="1" max="1" width="10.83203125" style="27" customWidth="1"/>
    <col min="2" max="2" width="15.83203125" style="27" customWidth="1"/>
    <col min="3" max="3" width="14.33203125" style="27" customWidth="1"/>
    <col min="4" max="4" width="14.33203125" style="28" customWidth="1"/>
    <col min="5" max="5" width="10.83203125" style="28" customWidth="1"/>
    <col min="6" max="6" width="10.83203125" style="27" customWidth="1"/>
    <col min="7" max="7" width="3.33203125" style="3" customWidth="1"/>
    <col min="8" max="8" width="10.83203125" style="27" customWidth="1"/>
    <col min="9" max="9" width="11.83203125" style="27" customWidth="1"/>
    <col min="10" max="11" width="14.33203125" style="27" customWidth="1"/>
    <col min="12" max="12" width="15.83203125" style="27" customWidth="1"/>
    <col min="13" max="14" width="14.33203125" style="28" customWidth="1"/>
    <col min="15" max="28" width="14.33203125" style="27" customWidth="1"/>
    <col min="29" max="181" width="7.6640625" style="27"/>
    <col min="182" max="16384" width="7.6640625" style="2"/>
  </cols>
  <sheetData>
    <row r="2" spans="1:181" s="4" customFormat="1" ht="16" customHeight="1" x14ac:dyDescent="0.2">
      <c r="A2" s="21"/>
      <c r="B2" s="22"/>
      <c r="C2" s="20" t="s">
        <v>35</v>
      </c>
      <c r="D2" s="23"/>
      <c r="E2" s="23"/>
      <c r="F2" s="21"/>
      <c r="G2" s="41"/>
      <c r="H2" s="21"/>
      <c r="I2" s="21" t="s">
        <v>47</v>
      </c>
      <c r="J2" s="21"/>
      <c r="K2" s="21"/>
      <c r="L2" s="21"/>
      <c r="M2" s="23"/>
      <c r="N2" s="23"/>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row>
    <row r="3" spans="1:181" s="4" customFormat="1" ht="16" customHeight="1" x14ac:dyDescent="0.2">
      <c r="A3" s="21"/>
      <c r="B3" s="24" t="s">
        <v>9</v>
      </c>
      <c r="C3" s="29">
        <v>28778</v>
      </c>
      <c r="D3" s="23"/>
      <c r="E3" s="23"/>
      <c r="F3" s="21"/>
      <c r="G3" s="41"/>
      <c r="H3" s="21"/>
      <c r="I3" s="57"/>
      <c r="J3" s="57"/>
      <c r="K3" s="57"/>
      <c r="L3" s="21"/>
      <c r="M3" s="23"/>
      <c r="N3" s="23"/>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row>
    <row r="4" spans="1:181" s="4" customFormat="1" ht="16" customHeight="1" x14ac:dyDescent="0.2">
      <c r="A4" s="21"/>
      <c r="B4" s="24" t="s">
        <v>0</v>
      </c>
      <c r="C4" s="25">
        <f>YEAR(C3)</f>
        <v>1978</v>
      </c>
      <c r="D4" s="23"/>
      <c r="E4" s="23"/>
      <c r="F4" s="21"/>
      <c r="G4" s="41"/>
      <c r="H4" s="21"/>
      <c r="I4" s="21"/>
      <c r="J4" s="60" t="s">
        <v>37</v>
      </c>
      <c r="K4" s="61"/>
      <c r="L4" s="60" t="s">
        <v>38</v>
      </c>
      <c r="M4" s="61"/>
      <c r="N4" s="60" t="s">
        <v>39</v>
      </c>
      <c r="O4" s="61"/>
      <c r="P4" s="60" t="s">
        <v>40</v>
      </c>
      <c r="Q4" s="61"/>
      <c r="R4" s="60" t="s">
        <v>41</v>
      </c>
      <c r="S4" s="61"/>
      <c r="T4" s="60" t="s">
        <v>42</v>
      </c>
      <c r="U4" s="61"/>
      <c r="V4" s="60" t="s">
        <v>43</v>
      </c>
      <c r="W4" s="61"/>
      <c r="X4" s="60" t="s">
        <v>44</v>
      </c>
      <c r="Y4" s="6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row>
    <row r="5" spans="1:181" s="4" customFormat="1" ht="16" customHeight="1" x14ac:dyDescent="0.2">
      <c r="A5" s="21"/>
      <c r="B5" s="24" t="s">
        <v>26</v>
      </c>
      <c r="C5" s="25" t="str">
        <f>IF(OR(MOD(C4,400)=0,AND(MOD(C4,4)=0,MOD(C4,100)&lt;&gt;0)),"Y", "N")</f>
        <v>N</v>
      </c>
      <c r="D5" s="23"/>
      <c r="E5" s="23"/>
      <c r="F5" s="21"/>
      <c r="G5" s="41"/>
      <c r="H5" s="21"/>
      <c r="I5" s="21"/>
      <c r="J5" s="39" t="s">
        <v>45</v>
      </c>
      <c r="K5" s="40" t="s">
        <v>46</v>
      </c>
      <c r="L5" s="39" t="s">
        <v>45</v>
      </c>
      <c r="M5" s="40" t="s">
        <v>46</v>
      </c>
      <c r="N5" s="39" t="s">
        <v>45</v>
      </c>
      <c r="O5" s="40" t="s">
        <v>46</v>
      </c>
      <c r="P5" s="39" t="s">
        <v>45</v>
      </c>
      <c r="Q5" s="40" t="s">
        <v>46</v>
      </c>
      <c r="R5" s="39" t="s">
        <v>45</v>
      </c>
      <c r="S5" s="40" t="s">
        <v>46</v>
      </c>
      <c r="T5" s="39" t="s">
        <v>45</v>
      </c>
      <c r="U5" s="40" t="s">
        <v>46</v>
      </c>
      <c r="V5" s="39" t="s">
        <v>45</v>
      </c>
      <c r="W5" s="40" t="s">
        <v>46</v>
      </c>
      <c r="X5" s="39" t="s">
        <v>45</v>
      </c>
      <c r="Y5" s="40" t="s">
        <v>46</v>
      </c>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row>
    <row r="6" spans="1:181" s="4" customFormat="1" ht="16" customHeight="1" x14ac:dyDescent="0.2">
      <c r="A6" s="21"/>
      <c r="B6" s="24" t="s">
        <v>1</v>
      </c>
      <c r="C6" s="25">
        <f>MONTH(C3)</f>
        <v>10</v>
      </c>
      <c r="D6" s="23"/>
      <c r="E6" s="23"/>
      <c r="F6" s="21"/>
      <c r="G6" s="41"/>
      <c r="H6" s="21"/>
      <c r="I6" s="38" t="s">
        <v>27</v>
      </c>
      <c r="J6" s="42">
        <f>ROUND(4.15201*(YEAR($C$3)+($C$8/IF($C$5="N",365.25,366)-2000.12)),0)</f>
        <v>-89</v>
      </c>
      <c r="K6" s="37">
        <f>J6+0.5</f>
        <v>-88.5</v>
      </c>
      <c r="L6" s="42">
        <f>ROUND(1.62549*(YEAR($C$3)+($C$8/IF($C$5="N",365.25,366)-2000.53)),0)</f>
        <v>-35</v>
      </c>
      <c r="M6" s="37">
        <f>L6+0.5</f>
        <v>-34.5</v>
      </c>
      <c r="N6" s="42">
        <f>ROUND(0.99997*(YEAR($C$3)+($C$8/IF($C$5="N",365.25,366)-2000.01)),0)</f>
        <v>-21</v>
      </c>
      <c r="O6" s="37">
        <f>N6+0.5</f>
        <v>-20.5</v>
      </c>
      <c r="P6" s="42">
        <f>ROUND(0.53166*(YEAR($C$3)+($C$8/IF($C$5="N",365.25,366)-2001.78)),0)</f>
        <v>-12</v>
      </c>
      <c r="Q6" s="37">
        <f>P6+0.5</f>
        <v>-11.5</v>
      </c>
      <c r="R6" s="42">
        <f>ROUND(0.0843*(YEAR($C$3)+($C$8/IF($C$5="N",365.25,366)-2011.2)),0)</f>
        <v>-3</v>
      </c>
      <c r="S6" s="37">
        <f>R6+0.5</f>
        <v>-2.5</v>
      </c>
      <c r="T6" s="42">
        <f>ROUND(0.03393*(YEAR($C$3)+($C$8/IF($C$5="N",365.25,366)-2003.52)),0)</f>
        <v>-1</v>
      </c>
      <c r="U6" s="37">
        <f>T6+0.5</f>
        <v>-0.5</v>
      </c>
      <c r="V6" s="42">
        <f>ROUND(0.0119*(YEAR($C$3)+($C$8/IF($C$5="N",365.25,366)-2051.1)),0)</f>
        <v>-1</v>
      </c>
      <c r="W6" s="37">
        <f>V6+0.5</f>
        <v>-0.5</v>
      </c>
      <c r="X6" s="42">
        <f>ROUND(0.00607*(YEAR($C$3)+($C$8/IF($C$5="N",365.25,366)-2047.5)),0)</f>
        <v>0</v>
      </c>
      <c r="Y6" s="37">
        <f>X6+0.5</f>
        <v>0.5</v>
      </c>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row>
    <row r="7" spans="1:181" s="4" customFormat="1" ht="16" customHeight="1" x14ac:dyDescent="0.2">
      <c r="A7" s="21"/>
      <c r="B7" s="24" t="s">
        <v>2</v>
      </c>
      <c r="C7" s="25">
        <f>DAY(C3)</f>
        <v>15</v>
      </c>
      <c r="D7" s="23"/>
      <c r="E7" s="23"/>
      <c r="F7" s="21"/>
      <c r="G7" s="41"/>
      <c r="H7" s="21"/>
      <c r="I7" s="30" t="s">
        <v>28</v>
      </c>
      <c r="J7" s="62">
        <f>2451590.257+87.96934963*J6-0*POWER(J6,2)</f>
        <v>2443760.9848829303</v>
      </c>
      <c r="K7" s="62">
        <f>2451590.257+87.96934963*K6-0*POWER(K6,2)</f>
        <v>2443804.9695577454</v>
      </c>
      <c r="L7" s="62">
        <f>2451738.233+224.7008187*L6-0.0000000327*POWER(L6,2)</f>
        <v>2443873.7043054425</v>
      </c>
      <c r="M7" s="62">
        <f>2451738.233+224.7008187*M6-0.0000000327*POWER(M6,2)</f>
        <v>2443986.0547159286</v>
      </c>
      <c r="N7" s="62">
        <f>2451547.507+365.2596358*N6+0.0000000158*POWER(N6,2)</f>
        <v>2443877.0546551677</v>
      </c>
      <c r="O7" s="62">
        <f>2451547.507+365.2596358*O6+0.0000000158*POWER(O6,2)</f>
        <v>2444059.6844727402</v>
      </c>
      <c r="P7" s="62">
        <f>2452195.026+686.9957843*P6-0.0000001187*POWER(P6,2)</f>
        <v>2443951.0765713071</v>
      </c>
      <c r="Q7" s="62">
        <f>2452195.026+686.9957843*Q6-0.0000001187*POWER(Q6,2)</f>
        <v>2444294.574464852</v>
      </c>
      <c r="R7" s="62">
        <f>2455636.938+4332.89709*R6+0.0001368*POWER(R6,2)</f>
        <v>2442638.2479612003</v>
      </c>
      <c r="S7" s="62">
        <f>2455636.938+4332.89709*S6+0.0001368*POWER(S6,2)</f>
        <v>2444804.6961300005</v>
      </c>
      <c r="T7" s="62">
        <f>2452830.11+10764.21731*T6+0.000826*POWER(T6,2)</f>
        <v>2442065.8935159994</v>
      </c>
      <c r="U7" s="62">
        <f>2452830.11+10764.21731*U6+0.000826*POWER(U6,2)</f>
        <v>2447448.0015514996</v>
      </c>
      <c r="V7" s="62">
        <f>2470213.5+30694.8767*V6-0.00541*POWER(V6,2)</f>
        <v>2439518.6178899999</v>
      </c>
      <c r="W7" s="62">
        <f>2470213.5+30694.8767*W6-0.00541*POWER(W6,2)</f>
        <v>2454866.0602974999</v>
      </c>
      <c r="X7" s="62">
        <f>2468895.7+60190.32*X6+0.03175*POWER(X6,2)</f>
        <v>2468895.7000000002</v>
      </c>
      <c r="Y7" s="62">
        <f>2451738.233+224.7008187*Y6-0.0000000327*POWER(Y6,2)</f>
        <v>2451850.5834093415</v>
      </c>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row>
    <row r="8" spans="1:181" s="4" customFormat="1" ht="16" customHeight="1" x14ac:dyDescent="0.2">
      <c r="A8" s="21"/>
      <c r="B8" s="24" t="s">
        <v>25</v>
      </c>
      <c r="C8" s="25">
        <f>INT(275*C6/9)-IF(C5="Y",1,2)*INT((C6+9)/12)+C7-30</f>
        <v>288</v>
      </c>
      <c r="D8" s="23"/>
      <c r="E8" s="23"/>
      <c r="F8" s="21"/>
      <c r="G8" s="41"/>
      <c r="H8" s="21"/>
      <c r="I8" s="31" t="s">
        <v>36</v>
      </c>
      <c r="J8" s="45">
        <f>IF(J7-INT(J7)&gt;= 0.5,INT(J7+1),INT(J7))</f>
        <v>2443761</v>
      </c>
      <c r="K8" s="46">
        <f>IF(K7-INT(K7)&gt;= 0.5,INT(K7+1),INT(K7))</f>
        <v>2443805</v>
      </c>
      <c r="L8" s="45">
        <f>IF(L7-INT(L7)&gt;= 0.5,INT(L7+1),INT(L7))</f>
        <v>2443874</v>
      </c>
      <c r="M8" s="46">
        <f>IF(M7-INT(M7)&gt;= 0.5,INT(M7+1),INT(M7))</f>
        <v>2443986</v>
      </c>
      <c r="N8" s="45">
        <f>IF(N7-INT(N7)&gt;= 0.5,INT(N7+1),INT(N7))</f>
        <v>2443877</v>
      </c>
      <c r="O8" s="46">
        <f>IF(O7-INT(O7)&gt;= 0.5,INT(O7+1),INT(O7))</f>
        <v>2444060</v>
      </c>
      <c r="P8" s="45">
        <f>IF(P7-INT(P7)&gt;= 0.5,INT(P7+1),INT(P7))</f>
        <v>2443951</v>
      </c>
      <c r="Q8" s="46">
        <f>IF(Q7-INT(Q7)&gt;= 0.5,INT(Q7+1),INT(Q7))</f>
        <v>2444295</v>
      </c>
      <c r="R8" s="45">
        <f>IF(R7-INT(R7)&gt;= 0.5,INT(R7+1),INT(R7))</f>
        <v>2442638</v>
      </c>
      <c r="S8" s="46">
        <f>IF(S7-INT(S7)&gt;= 0.5,INT(S7+1),INT(S7))</f>
        <v>2444805</v>
      </c>
      <c r="T8" s="45">
        <f>IF(T7-INT(T7)&gt;= 0.5,INT(T7+1),INT(T7))</f>
        <v>2442066</v>
      </c>
      <c r="U8" s="46">
        <f>IF(U7-INT(U7)&gt;= 0.5,INT(U7+1),INT(U7))</f>
        <v>2447448</v>
      </c>
      <c r="V8" s="45">
        <f>IF(V7-INT(V7)&gt;= 0.5,INT(V7+1),INT(V7))</f>
        <v>2439519</v>
      </c>
      <c r="W8" s="46">
        <f>IF(W7-INT(W7)&gt;= 0.5,INT(W7+1),INT(W7))</f>
        <v>2454866</v>
      </c>
      <c r="X8" s="45">
        <f>IF(X7-INT(X7)&gt;= 0.5,INT(X7+1),INT(X7))</f>
        <v>2468896</v>
      </c>
      <c r="Y8" s="46">
        <f>IF(Y7-INT(Y7)&gt;= 0.5,INT(Y7+1),INT(Y7))</f>
        <v>2451851</v>
      </c>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row>
    <row r="9" spans="1:181" s="4" customFormat="1" ht="16" customHeight="1" x14ac:dyDescent="0.2">
      <c r="A9" s="21"/>
      <c r="B9" s="24" t="s">
        <v>28</v>
      </c>
      <c r="C9" s="26">
        <f>367*C4-INT(7/4*C4)-INT(3*(INT((C4-8/7)/100)+1)/4)+1721059.5-1+C8</f>
        <v>2443796.5</v>
      </c>
      <c r="D9" s="23"/>
      <c r="E9" s="23"/>
      <c r="F9" s="21"/>
      <c r="G9" s="41"/>
      <c r="H9" s="21"/>
      <c r="I9" s="31" t="s">
        <v>0</v>
      </c>
      <c r="J9" s="43">
        <f>INT(J16/1461)-4716+INT((12+2-J10)/12)</f>
        <v>1978</v>
      </c>
      <c r="K9" s="44">
        <f>INT(K16/1461)-4716+INT((12+2-K10)/12)</f>
        <v>1978</v>
      </c>
      <c r="L9" s="43">
        <f>INT(L16/1461)-4716+INT((12+2-L10)/12)</f>
        <v>1978</v>
      </c>
      <c r="M9" s="44">
        <f>INT(M16/1461)-4716+INT((12+2-M10)/12)</f>
        <v>1979</v>
      </c>
      <c r="N9" s="43">
        <f>INT(N16/1461)-4716+INT((12+2-N10)/12)</f>
        <v>1979</v>
      </c>
      <c r="O9" s="44">
        <f>INT(O16/1461)-4716+INT((12+2-O10)/12)</f>
        <v>1979</v>
      </c>
      <c r="P9" s="43">
        <f>INT(P16/1461)-4716+INT((12+2-P10)/12)</f>
        <v>1979</v>
      </c>
      <c r="Q9" s="44">
        <f>INT(Q16/1461)-4716+INT((12+2-Q10)/12)</f>
        <v>1980</v>
      </c>
      <c r="R9" s="43">
        <f>INT(R16/1461)-4716+INT((12+2-R10)/12)</f>
        <v>1975</v>
      </c>
      <c r="S9" s="44">
        <f>INT(S16/1461)-4716+INT((12+2-S10)/12)</f>
        <v>1981</v>
      </c>
      <c r="T9" s="43">
        <f>INT(T16/1461)-4716+INT((12+2-T10)/12)</f>
        <v>1974</v>
      </c>
      <c r="U9" s="44">
        <f>INT(U16/1461)-4716+INT((12+2-U10)/12)</f>
        <v>1988</v>
      </c>
      <c r="V9" s="43">
        <f>INT(V16/1461)-4716+INT((12+2-V10)/12)</f>
        <v>1967</v>
      </c>
      <c r="W9" s="44">
        <f>INT(W16/1461)-4716+INT((12+2-W10)/12)</f>
        <v>2009</v>
      </c>
      <c r="X9" s="43">
        <f>INT(X16/1461)-4716+INT((12+2-X10)/12)</f>
        <v>2047</v>
      </c>
      <c r="Y9" s="44">
        <f>INT(Y16/1461)-4716+INT((12+2-Y10)/12)</f>
        <v>2000</v>
      </c>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row>
    <row r="10" spans="1:181" s="4" customFormat="1" ht="16" customHeight="1" x14ac:dyDescent="0.2">
      <c r="A10" s="21"/>
      <c r="B10" s="21"/>
      <c r="C10" s="21"/>
      <c r="D10" s="23"/>
      <c r="E10" s="23"/>
      <c r="F10" s="21"/>
      <c r="G10" s="41"/>
      <c r="H10" s="21"/>
      <c r="I10" s="31" t="s">
        <v>1</v>
      </c>
      <c r="J10" s="43">
        <f>MOD(INT((J18/J28)+J29),J30)+1</f>
        <v>9</v>
      </c>
      <c r="K10" s="44">
        <f>MOD(INT((K18/K28)+K29),K30)+1</f>
        <v>10</v>
      </c>
      <c r="L10" s="43">
        <f>MOD(INT((L18/L28)+L29),L30)+1</f>
        <v>12</v>
      </c>
      <c r="M10" s="44">
        <f>MOD(INT((M18/M28)+M29),M30)+1</f>
        <v>4</v>
      </c>
      <c r="N10" s="43">
        <f>MOD(INT((N18/N28)+N29),N30)+1</f>
        <v>1</v>
      </c>
      <c r="O10" s="44">
        <f>MOD(INT((O18/O28)+O29),O30)+1</f>
        <v>7</v>
      </c>
      <c r="P10" s="43">
        <f>MOD(INT((P18/P28)+P29),P30)+1</f>
        <v>3</v>
      </c>
      <c r="Q10" s="44">
        <f>MOD(INT((Q18/Q28)+Q29),Q30)+1</f>
        <v>2</v>
      </c>
      <c r="R10" s="43">
        <f>MOD(INT((R18/R28)+R29),R30)+1</f>
        <v>8</v>
      </c>
      <c r="S10" s="44">
        <f>MOD(INT((S18/S28)+S29),S30)+1</f>
        <v>7</v>
      </c>
      <c r="T10" s="43">
        <f>MOD(INT((T18/T28)+T29),T30)+1</f>
        <v>1</v>
      </c>
      <c r="U10" s="44">
        <f>MOD(INT((U18/U28)+U29),U30)+1</f>
        <v>10</v>
      </c>
      <c r="V10" s="43">
        <f>MOD(INT((V18/V28)+V29),V30)+1</f>
        <v>1</v>
      </c>
      <c r="W10" s="44">
        <f>MOD(INT((W18/W28)+W29),W30)+1</f>
        <v>2</v>
      </c>
      <c r="X10" s="43">
        <f>MOD(INT((X18/X28)+X29),X30)+1</f>
        <v>7</v>
      </c>
      <c r="Y10" s="44">
        <f>MOD(INT((Y18/Y28)+Y29),Y30)+1</f>
        <v>11</v>
      </c>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row>
    <row r="11" spans="1:181" s="4" customFormat="1" ht="16" customHeight="1" x14ac:dyDescent="0.2">
      <c r="A11" s="21"/>
      <c r="B11" s="57"/>
      <c r="C11" s="21"/>
      <c r="D11" s="25" t="s">
        <v>9</v>
      </c>
      <c r="E11" s="25" t="s">
        <v>10</v>
      </c>
      <c r="F11" s="21"/>
      <c r="G11" s="41"/>
      <c r="H11" s="21"/>
      <c r="I11" s="31" t="s">
        <v>33</v>
      </c>
      <c r="J11" s="43">
        <f>INT(MOD(J18,J28)/J26)+1</f>
        <v>9</v>
      </c>
      <c r="K11" s="44">
        <f>INT(MOD(K18,K28)/K26)+1</f>
        <v>23</v>
      </c>
      <c r="L11" s="43">
        <f>INT(MOD(L18,L28)/L26)+1</f>
        <v>31</v>
      </c>
      <c r="M11" s="44">
        <f>INT(MOD(M18,M28)/M26)+1</f>
        <v>22</v>
      </c>
      <c r="N11" s="43">
        <f>INT(MOD(N18,N28)/N26)+1</f>
        <v>3</v>
      </c>
      <c r="O11" s="44">
        <f>INT(MOD(O18,O28)/O26)+1</f>
        <v>5</v>
      </c>
      <c r="P11" s="43">
        <f>INT(MOD(P18,P28)/P26)+1</f>
        <v>18</v>
      </c>
      <c r="Q11" s="44">
        <f>INT(MOD(Q18,Q28)/Q26)+1</f>
        <v>25</v>
      </c>
      <c r="R11" s="43">
        <f>INT(MOD(R18,R28)/R26)+1</f>
        <v>13</v>
      </c>
      <c r="S11" s="44">
        <f>INT(MOD(S18,S28)/S26)+1</f>
        <v>19</v>
      </c>
      <c r="T11" s="43">
        <f>INT(MOD(T18,T28)/T26)+1</f>
        <v>18</v>
      </c>
      <c r="U11" s="44">
        <f>INT(MOD(U18,U28)/U26)+1</f>
        <v>13</v>
      </c>
      <c r="V11" s="43">
        <f>INT(MOD(V18,V28)/V26)+1</f>
        <v>28</v>
      </c>
      <c r="W11" s="44">
        <f>INT(MOD(W18,W28)/W26)+1</f>
        <v>3</v>
      </c>
      <c r="X11" s="43">
        <f>INT(MOD(X18,X28)/X26)+1</f>
        <v>4</v>
      </c>
      <c r="Y11" s="44">
        <f>INT(MOD(Y18,Y28)/Y26)+1</f>
        <v>2</v>
      </c>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row>
    <row r="12" spans="1:181" s="4" customFormat="1" ht="16" customHeight="1" x14ac:dyDescent="0.2">
      <c r="A12" s="21"/>
      <c r="B12" s="58" t="s">
        <v>37</v>
      </c>
      <c r="C12" s="24" t="s">
        <v>45</v>
      </c>
      <c r="D12" s="63">
        <f>DATE(J9,J10,J11)</f>
        <v>28742</v>
      </c>
      <c r="E12" s="64">
        <f>TIME(J11,J12,J13)</f>
        <v>0.38307870370370373</v>
      </c>
      <c r="F12" s="21"/>
      <c r="G12" s="41"/>
      <c r="H12" s="21"/>
      <c r="I12" s="31" t="s">
        <v>3</v>
      </c>
      <c r="J12" s="43">
        <f>INT(J31*24)</f>
        <v>11</v>
      </c>
      <c r="K12" s="44">
        <f>INT(K31*24)</f>
        <v>11</v>
      </c>
      <c r="L12" s="43">
        <f>INT(L31*24)</f>
        <v>4</v>
      </c>
      <c r="M12" s="44">
        <f>INT(M31*24)</f>
        <v>13</v>
      </c>
      <c r="N12" s="43">
        <f>INT(N31*24)</f>
        <v>13</v>
      </c>
      <c r="O12" s="44">
        <f>INT(O31*24)</f>
        <v>4</v>
      </c>
      <c r="P12" s="43">
        <f>INT(P31*24)</f>
        <v>13</v>
      </c>
      <c r="Q12" s="44">
        <f>INT(Q31*24)</f>
        <v>1</v>
      </c>
      <c r="R12" s="43">
        <f>INT(R31*24)</f>
        <v>17</v>
      </c>
      <c r="S12" s="44">
        <f>INT(S31*24)</f>
        <v>4</v>
      </c>
      <c r="T12" s="43">
        <f>INT(T31*24)</f>
        <v>9</v>
      </c>
      <c r="U12" s="44">
        <f>INT(U31*24)</f>
        <v>12</v>
      </c>
      <c r="V12" s="43">
        <f>INT(V31*24)</f>
        <v>2</v>
      </c>
      <c r="W12" s="44">
        <f>INT(W31*24)</f>
        <v>13</v>
      </c>
      <c r="X12" s="43">
        <f>INT(X31*24)</f>
        <v>4</v>
      </c>
      <c r="Y12" s="44">
        <f>INT(Y31*24)</f>
        <v>2</v>
      </c>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row>
    <row r="13" spans="1:181" s="4" customFormat="1" ht="16" customHeight="1" x14ac:dyDescent="0.2">
      <c r="A13" s="21"/>
      <c r="B13" s="59"/>
      <c r="C13" s="24" t="s">
        <v>46</v>
      </c>
      <c r="D13" s="63">
        <f>DATE(K9,K10,K11)</f>
        <v>28786</v>
      </c>
      <c r="E13" s="64">
        <f>TIME(K11,K12,K13)</f>
        <v>0.96615740740740741</v>
      </c>
      <c r="F13" s="21"/>
      <c r="G13" s="41"/>
      <c r="H13" s="21"/>
      <c r="I13" s="31" t="s">
        <v>32</v>
      </c>
      <c r="J13" s="43">
        <f>INT((3600*24*J31-3600*J12)/60)</f>
        <v>38</v>
      </c>
      <c r="K13" s="44">
        <f>INT((3600*24*K31-3600*K12)/60)</f>
        <v>16</v>
      </c>
      <c r="L13" s="43">
        <f>INT((3600*24*L31-3600*L12)/60)</f>
        <v>54</v>
      </c>
      <c r="M13" s="44">
        <f>INT((3600*24*M31-3600*M12)/60)</f>
        <v>18</v>
      </c>
      <c r="N13" s="43">
        <f>INT((3600*24*N31-3600*N12)/60)</f>
        <v>18</v>
      </c>
      <c r="O13" s="44">
        <f>INT((3600*24*O31-3600*O12)/60)</f>
        <v>25</v>
      </c>
      <c r="P13" s="43">
        <f>INT((3600*24*P31-3600*P12)/60)</f>
        <v>50</v>
      </c>
      <c r="Q13" s="44">
        <f>INT((3600*24*Q31-3600*Q12)/60)</f>
        <v>47</v>
      </c>
      <c r="R13" s="43">
        <f>INT((3600*24*R31-3600*R12)/60)</f>
        <v>57</v>
      </c>
      <c r="S13" s="44">
        <f>INT((3600*24*S31-3600*S12)/60)</f>
        <v>42</v>
      </c>
      <c r="T13" s="43">
        <f>INT((3600*24*T31-3600*T12)/60)</f>
        <v>26</v>
      </c>
      <c r="U13" s="44">
        <f>INT((3600*24*U31-3600*U12)/60)</f>
        <v>2</v>
      </c>
      <c r="V13" s="43">
        <f>INT((3600*24*V31-3600*V12)/60)</f>
        <v>49</v>
      </c>
      <c r="W13" s="44">
        <f>INT((3600*24*W31-3600*W12)/60)</f>
        <v>26</v>
      </c>
      <c r="X13" s="43">
        <f>INT((3600*24*X31-3600*X12)/60)</f>
        <v>48</v>
      </c>
      <c r="Y13" s="44">
        <f>INT((3600*24*Y31-3600*Y12)/60)</f>
        <v>0</v>
      </c>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row>
    <row r="14" spans="1:181" s="4" customFormat="1" ht="16" customHeight="1" x14ac:dyDescent="0.2">
      <c r="A14" s="21"/>
      <c r="B14" s="58" t="s">
        <v>38</v>
      </c>
      <c r="C14" s="24" t="s">
        <v>45</v>
      </c>
      <c r="D14" s="63">
        <f>DATE(L9,L10,L11)</f>
        <v>28855</v>
      </c>
      <c r="E14" s="64">
        <f>TIME(L12,L13,L14)</f>
        <v>0.20429398148148148</v>
      </c>
      <c r="F14" s="21"/>
      <c r="G14" s="41"/>
      <c r="H14" s="21"/>
      <c r="I14" s="31" t="s">
        <v>31</v>
      </c>
      <c r="J14" s="43">
        <f>INT(MOD(J31*3600*24,60))</f>
        <v>13</v>
      </c>
      <c r="K14" s="44">
        <f>INT(MOD(K31*3600*24,60))</f>
        <v>9</v>
      </c>
      <c r="L14" s="43">
        <f>INT(MOD(L31*3600*24,60))</f>
        <v>11</v>
      </c>
      <c r="M14" s="44">
        <f>INT(MOD(M31*3600*24,60))</f>
        <v>47</v>
      </c>
      <c r="N14" s="43">
        <f>INT(MOD(N31*3600*24,60))</f>
        <v>42</v>
      </c>
      <c r="O14" s="44">
        <f>INT(MOD(O31*3600*24,60))</f>
        <v>38</v>
      </c>
      <c r="P14" s="43">
        <f>INT(MOD(P31*3600*24,60))</f>
        <v>15</v>
      </c>
      <c r="Q14" s="44">
        <f>INT(MOD(Q31*3600*24,60))</f>
        <v>13</v>
      </c>
      <c r="R14" s="43">
        <f>INT(MOD(R31*3600*24,60))</f>
        <v>3</v>
      </c>
      <c r="S14" s="44">
        <f>INT(MOD(S31*3600*24,60))</f>
        <v>25</v>
      </c>
      <c r="T14" s="43">
        <f>INT(MOD(T31*3600*24,60))</f>
        <v>39</v>
      </c>
      <c r="U14" s="44">
        <f>INT(MOD(U31*3600*24,60))</f>
        <v>14</v>
      </c>
      <c r="V14" s="43">
        <f>INT(MOD(V31*3600*24,60))</f>
        <v>45</v>
      </c>
      <c r="W14" s="44">
        <f>INT(MOD(W31*3600*24,60))</f>
        <v>49</v>
      </c>
      <c r="X14" s="43">
        <f>INT(MOD(X31*3600*24,60))</f>
        <v>0</v>
      </c>
      <c r="Y14" s="44">
        <f>INT(MOD(Y31*3600*24,60))</f>
        <v>6</v>
      </c>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row>
    <row r="15" spans="1:181" s="4" customFormat="1" ht="16" customHeight="1" x14ac:dyDescent="0.2">
      <c r="A15" s="21"/>
      <c r="B15" s="59"/>
      <c r="C15" s="24" t="s">
        <v>46</v>
      </c>
      <c r="D15" s="63">
        <f>DATE(M9,M10,M11)</f>
        <v>28967</v>
      </c>
      <c r="E15" s="64">
        <f>TIME(M12,M13,M14)</f>
        <v>0.55471064814814819</v>
      </c>
      <c r="F15" s="21"/>
      <c r="G15" s="41"/>
      <c r="H15" s="21"/>
      <c r="I15" s="31" t="s">
        <v>7</v>
      </c>
      <c r="J15" s="35">
        <f>INT(J8+J20+(INT(INT((4*J8+J21)/146097)*3)/4)+J22)</f>
        <v>2445175</v>
      </c>
      <c r="K15" s="32">
        <f>INT(K8+K20+(INT(INT((4*K8+K21)/146097)*3)/4)+K22)</f>
        <v>2445219</v>
      </c>
      <c r="L15" s="35">
        <f>INT(L8+L20+(INT(INT((4*L8+L21)/146097)*3)/4)+L22)</f>
        <v>2445288</v>
      </c>
      <c r="M15" s="32">
        <f>INT(M8+M20+(INT(INT((4*M8+M21)/146097)*3)/4)+M22)</f>
        <v>2445400</v>
      </c>
      <c r="N15" s="35">
        <f>INT(N8+N20+(INT(INT((4*N8+N21)/146097)*3)/4)+N22)</f>
        <v>2445291</v>
      </c>
      <c r="O15" s="32">
        <f>INT(O8+O20+(INT(INT((4*O8+O21)/146097)*3)/4)+O22)</f>
        <v>2445474</v>
      </c>
      <c r="P15" s="35">
        <f>INT(P8+P20+(INT(INT((4*P8+P21)/146097)*3)/4)+P22)</f>
        <v>2445365</v>
      </c>
      <c r="Q15" s="32">
        <f>INT(Q8+Q20+(INT(INT((4*Q8+Q21)/146097)*3)/4)+Q22)</f>
        <v>2445709</v>
      </c>
      <c r="R15" s="35">
        <f>INT(R8+R20+(INT(INT((4*R8+R21)/146097)*3)/4)+R22)</f>
        <v>2444052</v>
      </c>
      <c r="S15" s="32">
        <f>INT(S8+S20+(INT(INT((4*S8+S21)/146097)*3)/4)+S22)</f>
        <v>2446219</v>
      </c>
      <c r="T15" s="35">
        <f>INT(T8+T20+(INT(INT((4*T8+T21)/146097)*3)/4)+T22)</f>
        <v>2443480</v>
      </c>
      <c r="U15" s="32">
        <f>INT(U8+U20+(INT(INT((4*U8+U21)/146097)*3)/4)+U22)</f>
        <v>2448862</v>
      </c>
      <c r="V15" s="35">
        <f>INT(V8+V20+(INT(INT((4*V8+V21)/146097)*3)/4)+V22)</f>
        <v>2440933</v>
      </c>
      <c r="W15" s="32">
        <f>INT(W8+W20+(INT(INT((4*W8+W21)/146097)*3)/4)+W22)</f>
        <v>2456280</v>
      </c>
      <c r="X15" s="35">
        <f>INT(X8+X20+(INT(INT((4*X8+X21)/146097)*3)/4)+X22)</f>
        <v>2470310</v>
      </c>
      <c r="Y15" s="32">
        <f>INT(Y8+Y20+(INT(INT((4*Y8+Y21)/146097)*3)/4)+Y22)</f>
        <v>2453265</v>
      </c>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row>
    <row r="16" spans="1:181" s="4" customFormat="1" ht="16" customHeight="1" x14ac:dyDescent="0.2">
      <c r="A16" s="21"/>
      <c r="B16" s="58" t="s">
        <v>39</v>
      </c>
      <c r="C16" s="24" t="s">
        <v>45</v>
      </c>
      <c r="D16" s="63">
        <f>DATE(N9,N10,N11)</f>
        <v>28858</v>
      </c>
      <c r="E16" s="64">
        <f>TIME(N12,N13,N14)</f>
        <v>0.55465277777777777</v>
      </c>
      <c r="F16" s="21"/>
      <c r="G16" s="41"/>
      <c r="H16" s="21"/>
      <c r="I16" s="31" t="s">
        <v>6</v>
      </c>
      <c r="J16" s="35">
        <f>J23*J15+J24</f>
        <v>9780703</v>
      </c>
      <c r="K16" s="32">
        <f>K23*K15+K24</f>
        <v>9780879</v>
      </c>
      <c r="L16" s="35">
        <f>L23*L15+L24</f>
        <v>9781155</v>
      </c>
      <c r="M16" s="32">
        <f>M23*M15+M24</f>
        <v>9781603</v>
      </c>
      <c r="N16" s="35">
        <f>N23*N15+N24</f>
        <v>9781167</v>
      </c>
      <c r="O16" s="32">
        <f>O23*O15+O24</f>
        <v>9781899</v>
      </c>
      <c r="P16" s="35">
        <f>P23*P15+P24</f>
        <v>9781463</v>
      </c>
      <c r="Q16" s="32">
        <f>Q23*Q15+Q24</f>
        <v>9782839</v>
      </c>
      <c r="R16" s="35">
        <f>R23*R15+R24</f>
        <v>9776211</v>
      </c>
      <c r="S16" s="32">
        <f>S23*S15+S24</f>
        <v>9784879</v>
      </c>
      <c r="T16" s="35">
        <f>T23*T15+T24</f>
        <v>9773923</v>
      </c>
      <c r="U16" s="32">
        <f>U23*U15+U24</f>
        <v>9795451</v>
      </c>
      <c r="V16" s="35">
        <f>V23*V15+V24</f>
        <v>9763735</v>
      </c>
      <c r="W16" s="32">
        <f>W23*W15+W24</f>
        <v>9825123</v>
      </c>
      <c r="X16" s="35">
        <f>X23*X15+X24</f>
        <v>9881243</v>
      </c>
      <c r="Y16" s="32">
        <f>Y23*Y15+Y24</f>
        <v>9813063</v>
      </c>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row>
    <row r="17" spans="1:181" s="4" customFormat="1" ht="16" customHeight="1" x14ac:dyDescent="0.2">
      <c r="A17" s="21"/>
      <c r="B17" s="59"/>
      <c r="C17" s="24" t="s">
        <v>46</v>
      </c>
      <c r="D17" s="63">
        <f>DATE(O9,O10,O11)</f>
        <v>29041</v>
      </c>
      <c r="E17" s="64">
        <f>TIME(O12,O13,O14)</f>
        <v>0.1844675925925926</v>
      </c>
      <c r="F17" s="21"/>
      <c r="G17" s="41"/>
      <c r="H17" s="21"/>
      <c r="I17" s="31" t="s">
        <v>19</v>
      </c>
      <c r="J17" s="35">
        <f>INT(MOD(J16,J25)/J23)</f>
        <v>192</v>
      </c>
      <c r="K17" s="32">
        <f>INT(MOD(K16,K25)/K23)</f>
        <v>236</v>
      </c>
      <c r="L17" s="35">
        <f>INT(MOD(L16,L25)/L23)</f>
        <v>305</v>
      </c>
      <c r="M17" s="32">
        <f>INT(MOD(M16,M25)/M23)</f>
        <v>52</v>
      </c>
      <c r="N17" s="35">
        <f>INT(MOD(N16,N25)/N23)</f>
        <v>308</v>
      </c>
      <c r="O17" s="32">
        <f>INT(MOD(O16,O25)/O23)</f>
        <v>126</v>
      </c>
      <c r="P17" s="35">
        <f>INT(MOD(P16,P25)/P23)</f>
        <v>17</v>
      </c>
      <c r="Q17" s="32">
        <f>INT(MOD(Q16,Q25)/Q23)</f>
        <v>361</v>
      </c>
      <c r="R17" s="35">
        <f>INT(MOD(R16,R25)/R23)</f>
        <v>165</v>
      </c>
      <c r="S17" s="32">
        <f>INT(MOD(S16,S25)/S23)</f>
        <v>140</v>
      </c>
      <c r="T17" s="35">
        <f>INT(MOD(T16,T25)/T23)</f>
        <v>323</v>
      </c>
      <c r="U17" s="32">
        <f>INT(MOD(U16,U25)/U23)</f>
        <v>226</v>
      </c>
      <c r="V17" s="35">
        <f>INT(MOD(V16,V25)/V23)</f>
        <v>333</v>
      </c>
      <c r="W17" s="32">
        <f>INT(MOD(W16,W25)/W23)</f>
        <v>339</v>
      </c>
      <c r="X17" s="35">
        <f>INT(MOD(X16,X25)/X23)</f>
        <v>125</v>
      </c>
      <c r="Y17" s="32">
        <f>INT(MOD(Y16,Y25)/Y23)</f>
        <v>246</v>
      </c>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row>
    <row r="18" spans="1:181" s="4" customFormat="1" ht="16" customHeight="1" x14ac:dyDescent="0.2">
      <c r="A18" s="21"/>
      <c r="B18" s="58" t="s">
        <v>40</v>
      </c>
      <c r="C18" s="24" t="s">
        <v>45</v>
      </c>
      <c r="D18" s="63">
        <f>DATE(P9,P10,P11)</f>
        <v>28932</v>
      </c>
      <c r="E18" s="64">
        <f>TIME(O12,O13,O14)</f>
        <v>0.1844675925925926</v>
      </c>
      <c r="F18" s="21"/>
      <c r="G18" s="41"/>
      <c r="H18" s="21"/>
      <c r="I18" s="31" t="s">
        <v>30</v>
      </c>
      <c r="J18" s="35">
        <f>J26*J17+J27</f>
        <v>962</v>
      </c>
      <c r="K18" s="32">
        <f>K26*K17+K27</f>
        <v>1182</v>
      </c>
      <c r="L18" s="35">
        <f>L26*L17+L27</f>
        <v>1527</v>
      </c>
      <c r="M18" s="32">
        <f>M26*M17+M27</f>
        <v>262</v>
      </c>
      <c r="N18" s="35">
        <f>N26*N17+N27</f>
        <v>1542</v>
      </c>
      <c r="O18" s="32">
        <f>O26*O17+O27</f>
        <v>632</v>
      </c>
      <c r="P18" s="35">
        <f>P26*P17+P27</f>
        <v>87</v>
      </c>
      <c r="Q18" s="32">
        <f>Q26*Q17+Q27</f>
        <v>1807</v>
      </c>
      <c r="R18" s="35">
        <f>R26*R17+R27</f>
        <v>827</v>
      </c>
      <c r="S18" s="32">
        <f>S26*S17+S27</f>
        <v>702</v>
      </c>
      <c r="T18" s="35">
        <f>T26*T17+T27</f>
        <v>1617</v>
      </c>
      <c r="U18" s="32">
        <f>U26*U17+U27</f>
        <v>1132</v>
      </c>
      <c r="V18" s="35">
        <f>V26*V17+V27</f>
        <v>1667</v>
      </c>
      <c r="W18" s="32">
        <f>W26*W17+W27</f>
        <v>1697</v>
      </c>
      <c r="X18" s="35">
        <f>X26*X17+X27</f>
        <v>627</v>
      </c>
      <c r="Y18" s="32">
        <f>Y26*Y17+Y27</f>
        <v>1232</v>
      </c>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row>
    <row r="19" spans="1:181" s="4" customFormat="1" ht="16" customHeight="1" x14ac:dyDescent="0.2">
      <c r="A19" s="21"/>
      <c r="B19" s="59"/>
      <c r="C19" s="24" t="s">
        <v>46</v>
      </c>
      <c r="D19" s="63">
        <f>DATE(Q9,Q10,Q11)</f>
        <v>29276</v>
      </c>
      <c r="E19" s="64">
        <f>TIME(Q12,Q13,Q14)</f>
        <v>7.4456018518518519E-2</v>
      </c>
      <c r="F19" s="21"/>
      <c r="G19" s="41"/>
      <c r="H19" s="21"/>
      <c r="I19" s="31"/>
      <c r="J19" s="35"/>
      <c r="K19" s="32"/>
      <c r="L19" s="35"/>
      <c r="M19" s="32"/>
      <c r="N19" s="35"/>
      <c r="O19" s="32"/>
      <c r="P19" s="35"/>
      <c r="Q19" s="32"/>
      <c r="R19" s="35"/>
      <c r="S19" s="32"/>
      <c r="T19" s="35"/>
      <c r="U19" s="32"/>
      <c r="V19" s="35"/>
      <c r="W19" s="32"/>
      <c r="X19" s="35"/>
      <c r="Y19" s="32"/>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row>
    <row r="20" spans="1:181" s="4" customFormat="1" ht="16" customHeight="1" x14ac:dyDescent="0.2">
      <c r="A20" s="21"/>
      <c r="B20" s="58" t="s">
        <v>41</v>
      </c>
      <c r="C20" s="24" t="s">
        <v>45</v>
      </c>
      <c r="D20" s="63">
        <f>DATE(S9,S10,S11)</f>
        <v>29786</v>
      </c>
      <c r="E20" s="64">
        <f>TIME(R12,R13,R14)</f>
        <v>0.7479513888888889</v>
      </c>
      <c r="F20" s="21"/>
      <c r="G20" s="41"/>
      <c r="H20" s="21"/>
      <c r="I20" s="31" t="s">
        <v>13</v>
      </c>
      <c r="J20" s="35">
        <v>1401</v>
      </c>
      <c r="K20" s="32">
        <v>1401</v>
      </c>
      <c r="L20" s="35">
        <v>1401</v>
      </c>
      <c r="M20" s="32">
        <v>1401</v>
      </c>
      <c r="N20" s="35">
        <v>1401</v>
      </c>
      <c r="O20" s="32">
        <v>1401</v>
      </c>
      <c r="P20" s="35">
        <v>1401</v>
      </c>
      <c r="Q20" s="32">
        <v>1401</v>
      </c>
      <c r="R20" s="35">
        <v>1401</v>
      </c>
      <c r="S20" s="32">
        <v>1401</v>
      </c>
      <c r="T20" s="35">
        <v>1401</v>
      </c>
      <c r="U20" s="32">
        <v>1401</v>
      </c>
      <c r="V20" s="35">
        <v>1401</v>
      </c>
      <c r="W20" s="32">
        <v>1401</v>
      </c>
      <c r="X20" s="35">
        <v>1401</v>
      </c>
      <c r="Y20" s="32">
        <v>1401</v>
      </c>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row>
    <row r="21" spans="1:181" s="4" customFormat="1" ht="16" customHeight="1" x14ac:dyDescent="0.2">
      <c r="A21" s="21"/>
      <c r="B21" s="59"/>
      <c r="C21" s="24" t="s">
        <v>46</v>
      </c>
      <c r="D21" s="63">
        <f>DATE(S9,S10,S11)</f>
        <v>29786</v>
      </c>
      <c r="E21" s="64">
        <f>TIME(S12,S13,S14)</f>
        <v>0.19612268518518519</v>
      </c>
      <c r="F21" s="21"/>
      <c r="G21" s="41"/>
      <c r="H21" s="21"/>
      <c r="I21" s="31" t="s">
        <v>11</v>
      </c>
      <c r="J21" s="35">
        <v>274277</v>
      </c>
      <c r="K21" s="32">
        <v>274277</v>
      </c>
      <c r="L21" s="35">
        <v>274277</v>
      </c>
      <c r="M21" s="32">
        <v>274277</v>
      </c>
      <c r="N21" s="35">
        <v>274277</v>
      </c>
      <c r="O21" s="32">
        <v>274277</v>
      </c>
      <c r="P21" s="35">
        <v>274277</v>
      </c>
      <c r="Q21" s="32">
        <v>274277</v>
      </c>
      <c r="R21" s="35">
        <v>274277</v>
      </c>
      <c r="S21" s="32">
        <v>274277</v>
      </c>
      <c r="T21" s="35">
        <v>274277</v>
      </c>
      <c r="U21" s="32">
        <v>274277</v>
      </c>
      <c r="V21" s="35">
        <v>274277</v>
      </c>
      <c r="W21" s="32">
        <v>274277</v>
      </c>
      <c r="X21" s="35">
        <v>274277</v>
      </c>
      <c r="Y21" s="32">
        <v>274277</v>
      </c>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row>
    <row r="22" spans="1:181" s="4" customFormat="1" ht="16" customHeight="1" x14ac:dyDescent="0.2">
      <c r="A22" s="21"/>
      <c r="B22" s="58" t="s">
        <v>42</v>
      </c>
      <c r="C22" s="24" t="s">
        <v>45</v>
      </c>
      <c r="D22" s="63">
        <f>DATE(T9,T10,T11)</f>
        <v>27047</v>
      </c>
      <c r="E22" s="64">
        <f>TIME(T12,T13,T14)</f>
        <v>0.39350694444444445</v>
      </c>
      <c r="F22" s="21"/>
      <c r="G22" s="41"/>
      <c r="H22" s="21"/>
      <c r="I22" s="31" t="s">
        <v>12</v>
      </c>
      <c r="J22" s="35">
        <v>-38</v>
      </c>
      <c r="K22" s="32">
        <v>-38</v>
      </c>
      <c r="L22" s="35">
        <v>-38</v>
      </c>
      <c r="M22" s="32">
        <v>-38</v>
      </c>
      <c r="N22" s="35">
        <v>-38</v>
      </c>
      <c r="O22" s="32">
        <v>-38</v>
      </c>
      <c r="P22" s="35">
        <v>-38</v>
      </c>
      <c r="Q22" s="32">
        <v>-38</v>
      </c>
      <c r="R22" s="35">
        <v>-38</v>
      </c>
      <c r="S22" s="32">
        <v>-38</v>
      </c>
      <c r="T22" s="35">
        <v>-38</v>
      </c>
      <c r="U22" s="32">
        <v>-38</v>
      </c>
      <c r="V22" s="35">
        <v>-38</v>
      </c>
      <c r="W22" s="32">
        <v>-38</v>
      </c>
      <c r="X22" s="35">
        <v>-38</v>
      </c>
      <c r="Y22" s="32">
        <v>-38</v>
      </c>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row>
    <row r="23" spans="1:181" s="4" customFormat="1" ht="16" customHeight="1" x14ac:dyDescent="0.2">
      <c r="A23" s="21"/>
      <c r="B23" s="59"/>
      <c r="C23" s="24" t="s">
        <v>46</v>
      </c>
      <c r="D23" s="63">
        <f>DATE(U9,U10,U11)</f>
        <v>32429</v>
      </c>
      <c r="E23" s="64">
        <f>TIME(U12,U13,U14)</f>
        <v>0.50155092592592587</v>
      </c>
      <c r="F23" s="21"/>
      <c r="G23" s="41"/>
      <c r="H23" s="21"/>
      <c r="I23" s="31" t="s">
        <v>4</v>
      </c>
      <c r="J23" s="35">
        <v>4</v>
      </c>
      <c r="K23" s="32">
        <v>4</v>
      </c>
      <c r="L23" s="35">
        <v>4</v>
      </c>
      <c r="M23" s="32">
        <v>4</v>
      </c>
      <c r="N23" s="35">
        <v>4</v>
      </c>
      <c r="O23" s="32">
        <v>4</v>
      </c>
      <c r="P23" s="35">
        <v>4</v>
      </c>
      <c r="Q23" s="32">
        <v>4</v>
      </c>
      <c r="R23" s="35">
        <v>4</v>
      </c>
      <c r="S23" s="32">
        <v>4</v>
      </c>
      <c r="T23" s="35">
        <v>4</v>
      </c>
      <c r="U23" s="32">
        <v>4</v>
      </c>
      <c r="V23" s="35">
        <v>4</v>
      </c>
      <c r="W23" s="32">
        <v>4</v>
      </c>
      <c r="X23" s="35">
        <v>4</v>
      </c>
      <c r="Y23" s="32">
        <v>4</v>
      </c>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row>
    <row r="24" spans="1:181" s="4" customFormat="1" ht="16" customHeight="1" x14ac:dyDescent="0.2">
      <c r="A24" s="21"/>
      <c r="B24" s="58" t="s">
        <v>43</v>
      </c>
      <c r="C24" s="24" t="s">
        <v>45</v>
      </c>
      <c r="D24" s="63">
        <f>DATE(V9,V10,V11)</f>
        <v>24500</v>
      </c>
      <c r="E24" s="64">
        <f>TIME(V12,V13,V14)</f>
        <v>0.11788194444444444</v>
      </c>
      <c r="F24" s="21"/>
      <c r="G24" s="41"/>
      <c r="H24" s="21"/>
      <c r="I24" s="31" t="s">
        <v>14</v>
      </c>
      <c r="J24" s="35">
        <v>3</v>
      </c>
      <c r="K24" s="32">
        <v>3</v>
      </c>
      <c r="L24" s="35">
        <v>3</v>
      </c>
      <c r="M24" s="32">
        <v>3</v>
      </c>
      <c r="N24" s="35">
        <v>3</v>
      </c>
      <c r="O24" s="32">
        <v>3</v>
      </c>
      <c r="P24" s="35">
        <v>3</v>
      </c>
      <c r="Q24" s="32">
        <v>3</v>
      </c>
      <c r="R24" s="35">
        <v>3</v>
      </c>
      <c r="S24" s="32">
        <v>3</v>
      </c>
      <c r="T24" s="35">
        <v>3</v>
      </c>
      <c r="U24" s="32">
        <v>3</v>
      </c>
      <c r="V24" s="35">
        <v>3</v>
      </c>
      <c r="W24" s="32">
        <v>3</v>
      </c>
      <c r="X24" s="35">
        <v>3</v>
      </c>
      <c r="Y24" s="32">
        <v>3</v>
      </c>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row>
    <row r="25" spans="1:181" s="4" customFormat="1" ht="16" customHeight="1" x14ac:dyDescent="0.2">
      <c r="A25" s="21"/>
      <c r="B25" s="59"/>
      <c r="C25" s="24" t="s">
        <v>46</v>
      </c>
      <c r="D25" s="63">
        <f>DATE(W9,W10,W11)</f>
        <v>39847</v>
      </c>
      <c r="E25" s="64">
        <f>TIME(W12,W13,W14)</f>
        <v>0.5602893518518518</v>
      </c>
      <c r="F25" s="21"/>
      <c r="G25" s="41"/>
      <c r="H25" s="21"/>
      <c r="I25" s="31" t="s">
        <v>15</v>
      </c>
      <c r="J25" s="35">
        <v>1461</v>
      </c>
      <c r="K25" s="32">
        <v>1461</v>
      </c>
      <c r="L25" s="35">
        <v>1461</v>
      </c>
      <c r="M25" s="32">
        <v>1461</v>
      </c>
      <c r="N25" s="35">
        <v>1461</v>
      </c>
      <c r="O25" s="32">
        <v>1461</v>
      </c>
      <c r="P25" s="35">
        <v>1461</v>
      </c>
      <c r="Q25" s="32">
        <v>1461</v>
      </c>
      <c r="R25" s="35">
        <v>1461</v>
      </c>
      <c r="S25" s="32">
        <v>1461</v>
      </c>
      <c r="T25" s="35">
        <v>1461</v>
      </c>
      <c r="U25" s="32">
        <v>1461</v>
      </c>
      <c r="V25" s="35">
        <v>1461</v>
      </c>
      <c r="W25" s="32">
        <v>1461</v>
      </c>
      <c r="X25" s="35">
        <v>1461</v>
      </c>
      <c r="Y25" s="32">
        <v>1461</v>
      </c>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row>
    <row r="26" spans="1:181" s="4" customFormat="1" ht="16" customHeight="1" x14ac:dyDescent="0.2">
      <c r="A26" s="21"/>
      <c r="B26" s="58" t="s">
        <v>44</v>
      </c>
      <c r="C26" s="24" t="s">
        <v>45</v>
      </c>
      <c r="D26" s="63">
        <f>DATE(X9,X10,X11)</f>
        <v>53877</v>
      </c>
      <c r="E26" s="64">
        <f>TIME(X12,X13,X14)</f>
        <v>0.2</v>
      </c>
      <c r="F26" s="21"/>
      <c r="G26" s="41"/>
      <c r="H26" s="21"/>
      <c r="I26" s="31" t="s">
        <v>8</v>
      </c>
      <c r="J26" s="35">
        <v>5</v>
      </c>
      <c r="K26" s="32">
        <v>5</v>
      </c>
      <c r="L26" s="35">
        <v>5</v>
      </c>
      <c r="M26" s="32">
        <v>5</v>
      </c>
      <c r="N26" s="35">
        <v>5</v>
      </c>
      <c r="O26" s="32">
        <v>5</v>
      </c>
      <c r="P26" s="35">
        <v>5</v>
      </c>
      <c r="Q26" s="32">
        <v>5</v>
      </c>
      <c r="R26" s="35">
        <v>5</v>
      </c>
      <c r="S26" s="32">
        <v>5</v>
      </c>
      <c r="T26" s="35">
        <v>5</v>
      </c>
      <c r="U26" s="32">
        <v>5</v>
      </c>
      <c r="V26" s="35">
        <v>5</v>
      </c>
      <c r="W26" s="32">
        <v>5</v>
      </c>
      <c r="X26" s="35">
        <v>5</v>
      </c>
      <c r="Y26" s="32">
        <v>5</v>
      </c>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row>
    <row r="27" spans="1:181" s="4" customFormat="1" ht="16" customHeight="1" x14ac:dyDescent="0.2">
      <c r="A27" s="21"/>
      <c r="B27" s="59"/>
      <c r="C27" s="24" t="s">
        <v>46</v>
      </c>
      <c r="D27" s="63">
        <f>DATE(Y9,Y10,Y11)</f>
        <v>36832</v>
      </c>
      <c r="E27" s="64">
        <f>TIME(Y12,Y13,Y14)</f>
        <v>8.3402777777777784E-2</v>
      </c>
      <c r="F27" s="21"/>
      <c r="G27" s="41"/>
      <c r="H27" s="21"/>
      <c r="I27" s="31" t="s">
        <v>16</v>
      </c>
      <c r="J27" s="35">
        <v>2</v>
      </c>
      <c r="K27" s="32">
        <v>2</v>
      </c>
      <c r="L27" s="35">
        <v>2</v>
      </c>
      <c r="M27" s="32">
        <v>2</v>
      </c>
      <c r="N27" s="35">
        <v>2</v>
      </c>
      <c r="O27" s="32">
        <v>2</v>
      </c>
      <c r="P27" s="35">
        <v>2</v>
      </c>
      <c r="Q27" s="32">
        <v>2</v>
      </c>
      <c r="R27" s="35">
        <v>2</v>
      </c>
      <c r="S27" s="32">
        <v>2</v>
      </c>
      <c r="T27" s="35">
        <v>2</v>
      </c>
      <c r="U27" s="32">
        <v>2</v>
      </c>
      <c r="V27" s="35">
        <v>2</v>
      </c>
      <c r="W27" s="32">
        <v>2</v>
      </c>
      <c r="X27" s="35">
        <v>2</v>
      </c>
      <c r="Y27" s="32">
        <v>2</v>
      </c>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row>
    <row r="28" spans="1:181" s="4" customFormat="1" ht="16" customHeight="1" x14ac:dyDescent="0.2">
      <c r="A28" s="21"/>
      <c r="B28" s="57"/>
      <c r="C28" s="57"/>
      <c r="D28" s="65"/>
      <c r="E28" s="23"/>
      <c r="F28" s="21"/>
      <c r="G28" s="41"/>
      <c r="H28" s="21"/>
      <c r="I28" s="31" t="s">
        <v>29</v>
      </c>
      <c r="J28" s="35">
        <v>153</v>
      </c>
      <c r="K28" s="32">
        <v>153</v>
      </c>
      <c r="L28" s="35">
        <v>153</v>
      </c>
      <c r="M28" s="32">
        <v>153</v>
      </c>
      <c r="N28" s="35">
        <v>153</v>
      </c>
      <c r="O28" s="32">
        <v>153</v>
      </c>
      <c r="P28" s="35">
        <v>153</v>
      </c>
      <c r="Q28" s="32">
        <v>153</v>
      </c>
      <c r="R28" s="35">
        <v>153</v>
      </c>
      <c r="S28" s="32">
        <v>153</v>
      </c>
      <c r="T28" s="35">
        <v>153</v>
      </c>
      <c r="U28" s="32">
        <v>153</v>
      </c>
      <c r="V28" s="35">
        <v>153</v>
      </c>
      <c r="W28" s="32">
        <v>153</v>
      </c>
      <c r="X28" s="35">
        <v>153</v>
      </c>
      <c r="Y28" s="32">
        <v>153</v>
      </c>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row>
    <row r="29" spans="1:181" s="4" customFormat="1" ht="16" customHeight="1" x14ac:dyDescent="0.2">
      <c r="A29" s="21"/>
      <c r="B29" s="57"/>
      <c r="C29" s="57"/>
      <c r="D29" s="65"/>
      <c r="E29" s="23"/>
      <c r="F29" s="21"/>
      <c r="G29" s="41"/>
      <c r="H29" s="21"/>
      <c r="I29" s="31" t="s">
        <v>17</v>
      </c>
      <c r="J29" s="35">
        <v>2</v>
      </c>
      <c r="K29" s="32">
        <v>2</v>
      </c>
      <c r="L29" s="35">
        <v>2</v>
      </c>
      <c r="M29" s="32">
        <v>2</v>
      </c>
      <c r="N29" s="35">
        <v>2</v>
      </c>
      <c r="O29" s="32">
        <v>2</v>
      </c>
      <c r="P29" s="35">
        <v>2</v>
      </c>
      <c r="Q29" s="32">
        <v>2</v>
      </c>
      <c r="R29" s="35">
        <v>2</v>
      </c>
      <c r="S29" s="32">
        <v>2</v>
      </c>
      <c r="T29" s="35">
        <v>2</v>
      </c>
      <c r="U29" s="32">
        <v>2</v>
      </c>
      <c r="V29" s="35">
        <v>2</v>
      </c>
      <c r="W29" s="32">
        <v>2</v>
      </c>
      <c r="X29" s="35">
        <v>2</v>
      </c>
      <c r="Y29" s="32">
        <v>2</v>
      </c>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row>
    <row r="30" spans="1:181" s="4" customFormat="1" ht="16" customHeight="1" x14ac:dyDescent="0.2">
      <c r="A30" s="21"/>
      <c r="B30" s="57"/>
      <c r="C30" s="57"/>
      <c r="D30" s="65"/>
      <c r="E30" s="23"/>
      <c r="F30" s="21"/>
      <c r="G30" s="41"/>
      <c r="H30" s="21"/>
      <c r="I30" s="31" t="s">
        <v>18</v>
      </c>
      <c r="J30" s="35">
        <v>12</v>
      </c>
      <c r="K30" s="32">
        <v>12</v>
      </c>
      <c r="L30" s="35">
        <v>12</v>
      </c>
      <c r="M30" s="32">
        <v>12</v>
      </c>
      <c r="N30" s="35">
        <v>12</v>
      </c>
      <c r="O30" s="32">
        <v>12</v>
      </c>
      <c r="P30" s="35">
        <v>12</v>
      </c>
      <c r="Q30" s="32">
        <v>12</v>
      </c>
      <c r="R30" s="35">
        <v>12</v>
      </c>
      <c r="S30" s="32">
        <v>12</v>
      </c>
      <c r="T30" s="35">
        <v>12</v>
      </c>
      <c r="U30" s="32">
        <v>12</v>
      </c>
      <c r="V30" s="35">
        <v>12</v>
      </c>
      <c r="W30" s="32">
        <v>12</v>
      </c>
      <c r="X30" s="35">
        <v>12</v>
      </c>
      <c r="Y30" s="32">
        <v>12</v>
      </c>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row>
    <row r="31" spans="1:181" s="4" customFormat="1" ht="16" customHeight="1" x14ac:dyDescent="0.2">
      <c r="A31" s="21"/>
      <c r="B31" s="21"/>
      <c r="C31" s="21"/>
      <c r="D31" s="23"/>
      <c r="E31" s="23"/>
      <c r="F31" s="21"/>
      <c r="G31" s="41"/>
      <c r="H31" s="21"/>
      <c r="I31" s="33" t="s">
        <v>5</v>
      </c>
      <c r="J31" s="36">
        <f>MOD(J7-INT(J7)+0.5,1)</f>
        <v>0.48488293029367924</v>
      </c>
      <c r="K31" s="34">
        <f>MOD(K7-INT(K7)+0.5,1)</f>
        <v>0.46955774538218975</v>
      </c>
      <c r="L31" s="36">
        <f>MOD(L7-INT(L7)+0.5,1)</f>
        <v>0.20430544251576066</v>
      </c>
      <c r="M31" s="34">
        <f>MOD(M7-INT(M7)+0.5,1)</f>
        <v>0.55471592862159014</v>
      </c>
      <c r="N31" s="36">
        <f>MOD(N7-INT(N7)+0.5,1)</f>
        <v>0.55465516773983836</v>
      </c>
      <c r="O31" s="34">
        <f>MOD(O7-INT(O7)+0.5,1)</f>
        <v>0.18447274016216397</v>
      </c>
      <c r="P31" s="36">
        <f>MOD(P7-INT(P7)+0.5,1)</f>
        <v>0.57657130714505911</v>
      </c>
      <c r="Q31" s="34">
        <f>MOD(Q7-INT(Q7)+0.5,1)</f>
        <v>7.446485199034214E-2</v>
      </c>
      <c r="R31" s="36">
        <f>MOD(R7-INT(R7)+0.5,1)</f>
        <v>0.74796120030805469</v>
      </c>
      <c r="S31" s="34">
        <f>MOD(S7-INT(S7)+0.5,1)</f>
        <v>0.19613000052049756</v>
      </c>
      <c r="T31" s="36">
        <f>MOD(T7-INT(T7)+0.5,1)</f>
        <v>0.3935159994289279</v>
      </c>
      <c r="U31" s="34">
        <f>MOD(U7-INT(U7)+0.5,1)</f>
        <v>0.50155149959027767</v>
      </c>
      <c r="V31" s="36">
        <f>MOD(V7-INT(V7)+0.5,1)</f>
        <v>0.11788999987766147</v>
      </c>
      <c r="W31" s="34">
        <f>MOD(W7-INT(W7)+0.5,1)</f>
        <v>0.56029749987646937</v>
      </c>
      <c r="X31" s="36">
        <f>MOD(X7-INT(X7)+0.5,1)</f>
        <v>0.20000000018626451</v>
      </c>
      <c r="Y31" s="34">
        <f>MOD(Y7-INT(Y7)+0.5,1)</f>
        <v>8.3409341517835855E-2</v>
      </c>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row>
    <row r="32" spans="1:181" s="4" customFormat="1" ht="16" customHeight="1" x14ac:dyDescent="0.2">
      <c r="A32" s="21"/>
      <c r="B32" s="21"/>
      <c r="C32" s="21"/>
      <c r="D32" s="23"/>
      <c r="E32" s="23"/>
      <c r="F32" s="21"/>
      <c r="G32" s="41"/>
      <c r="H32" s="21"/>
      <c r="I32" s="57"/>
      <c r="J32" s="57"/>
      <c r="K32" s="57"/>
      <c r="L32" s="21"/>
      <c r="M32" s="23"/>
      <c r="N32" s="23"/>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row>
    <row r="33" spans="1:181" s="4" customFormat="1" ht="16" customHeight="1" x14ac:dyDescent="0.2">
      <c r="A33" s="21"/>
      <c r="B33" s="21"/>
      <c r="C33" s="21"/>
      <c r="D33" s="23"/>
      <c r="E33" s="23"/>
      <c r="F33" s="21"/>
      <c r="G33" s="41"/>
      <c r="H33" s="21"/>
      <c r="I33" s="57"/>
      <c r="J33" s="57"/>
      <c r="K33" s="57"/>
      <c r="L33" s="21"/>
      <c r="M33" s="23"/>
      <c r="N33" s="23"/>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row>
    <row r="34" spans="1:181" s="4" customFormat="1" ht="16" customHeight="1" x14ac:dyDescent="0.2">
      <c r="A34" s="21"/>
      <c r="B34" s="21"/>
      <c r="C34" s="21"/>
      <c r="D34" s="23"/>
      <c r="E34" s="23"/>
      <c r="F34" s="21"/>
      <c r="G34" s="41"/>
      <c r="H34" s="21"/>
      <c r="I34" s="57"/>
      <c r="J34" s="57"/>
      <c r="K34" s="57"/>
      <c r="L34" s="21"/>
      <c r="M34" s="23"/>
      <c r="N34" s="23"/>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row>
    <row r="35" spans="1:181" s="4" customFormat="1" ht="16" customHeight="1" x14ac:dyDescent="0.2">
      <c r="A35" s="21"/>
      <c r="B35" s="21"/>
      <c r="C35" s="21"/>
      <c r="D35" s="23"/>
      <c r="E35" s="23"/>
      <c r="F35" s="21"/>
      <c r="G35" s="41"/>
      <c r="H35" s="21"/>
      <c r="I35" s="57"/>
      <c r="J35" s="57"/>
      <c r="K35" s="57"/>
      <c r="L35" s="21"/>
      <c r="M35" s="23"/>
      <c r="N35" s="23"/>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row>
    <row r="36" spans="1:181" s="4" customFormat="1" ht="16" customHeight="1" x14ac:dyDescent="0.2">
      <c r="A36" s="21"/>
      <c r="B36" s="21"/>
      <c r="C36" s="21"/>
      <c r="D36" s="23"/>
      <c r="E36" s="23"/>
      <c r="F36" s="21"/>
      <c r="G36" s="41"/>
      <c r="H36" s="21"/>
      <c r="I36" s="57"/>
      <c r="J36" s="57"/>
      <c r="K36" s="57"/>
      <c r="L36" s="21"/>
      <c r="M36" s="23"/>
      <c r="N36" s="23"/>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row>
    <row r="37" spans="1:181" s="4" customFormat="1" ht="16" customHeight="1" x14ac:dyDescent="0.2">
      <c r="A37" s="21"/>
      <c r="B37" s="21"/>
      <c r="C37" s="21"/>
      <c r="D37" s="23"/>
      <c r="E37" s="23"/>
      <c r="F37" s="21"/>
      <c r="G37" s="41"/>
      <c r="H37" s="21"/>
      <c r="I37" s="57"/>
      <c r="J37" s="57"/>
      <c r="K37" s="57"/>
      <c r="L37" s="21"/>
      <c r="M37" s="23"/>
      <c r="N37" s="23"/>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row>
    <row r="38" spans="1:181" s="4" customFormat="1" ht="16" customHeight="1" x14ac:dyDescent="0.2">
      <c r="A38" s="21"/>
      <c r="B38" s="21"/>
      <c r="C38" s="21"/>
      <c r="D38" s="23"/>
      <c r="E38" s="23"/>
      <c r="F38" s="21"/>
      <c r="G38" s="41"/>
      <c r="H38" s="21"/>
      <c r="I38" s="57"/>
      <c r="J38" s="57"/>
      <c r="K38" s="57"/>
      <c r="L38" s="21"/>
      <c r="M38" s="23"/>
      <c r="N38" s="23"/>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row>
    <row r="39" spans="1:181" s="4" customFormat="1" ht="16" customHeight="1" x14ac:dyDescent="0.2">
      <c r="A39" s="21"/>
      <c r="B39" s="21"/>
      <c r="C39" s="21"/>
      <c r="D39" s="23"/>
      <c r="E39" s="23"/>
      <c r="F39" s="21"/>
      <c r="G39" s="41"/>
      <c r="H39" s="21"/>
      <c r="I39" s="57"/>
      <c r="J39" s="57"/>
      <c r="K39" s="57"/>
      <c r="L39" s="21"/>
      <c r="M39" s="23"/>
      <c r="N39" s="23"/>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row>
    <row r="40" spans="1:181" s="4" customFormat="1" ht="16" customHeight="1" x14ac:dyDescent="0.2">
      <c r="A40" s="21"/>
      <c r="B40" s="21"/>
      <c r="C40" s="21"/>
      <c r="D40" s="23"/>
      <c r="E40" s="23"/>
      <c r="F40" s="21"/>
      <c r="G40" s="41"/>
      <c r="H40" s="21"/>
      <c r="I40" s="57"/>
      <c r="J40" s="57"/>
      <c r="K40" s="57"/>
      <c r="L40" s="21"/>
      <c r="M40" s="23"/>
      <c r="N40" s="23"/>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row>
    <row r="41" spans="1:181" s="4" customFormat="1" ht="16" customHeight="1" x14ac:dyDescent="0.2">
      <c r="A41" s="21"/>
      <c r="B41" s="21"/>
      <c r="C41" s="21"/>
      <c r="D41" s="23"/>
      <c r="E41" s="23"/>
      <c r="F41" s="21"/>
      <c r="G41" s="41"/>
      <c r="H41" s="21"/>
      <c r="I41" s="57"/>
      <c r="J41" s="57"/>
      <c r="K41" s="57"/>
      <c r="L41" s="21"/>
      <c r="M41" s="23"/>
      <c r="N41" s="23"/>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row>
    <row r="42" spans="1:181" s="4" customFormat="1" ht="16" customHeight="1" x14ac:dyDescent="0.2">
      <c r="A42" s="21"/>
      <c r="B42" s="21"/>
      <c r="C42" s="21"/>
      <c r="D42" s="23"/>
      <c r="E42" s="23"/>
      <c r="F42" s="21"/>
      <c r="G42" s="41"/>
      <c r="H42" s="21"/>
      <c r="I42" s="57"/>
      <c r="J42" s="57"/>
      <c r="K42" s="57"/>
      <c r="L42" s="21"/>
      <c r="M42" s="23"/>
      <c r="N42" s="23"/>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row>
    <row r="43" spans="1:181" s="4" customFormat="1" ht="16" customHeight="1" x14ac:dyDescent="0.2">
      <c r="A43" s="21"/>
      <c r="B43" s="21"/>
      <c r="C43" s="21"/>
      <c r="D43" s="23"/>
      <c r="E43" s="23"/>
      <c r="F43" s="21"/>
      <c r="G43" s="41"/>
      <c r="H43" s="21"/>
      <c r="I43" s="57"/>
      <c r="J43" s="57"/>
      <c r="K43" s="57"/>
      <c r="L43" s="21"/>
      <c r="M43" s="23"/>
      <c r="N43" s="23"/>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row>
    <row r="44" spans="1:181" s="4" customFormat="1" ht="16" customHeight="1" x14ac:dyDescent="0.2">
      <c r="A44" s="21"/>
      <c r="B44" s="21"/>
      <c r="C44" s="21"/>
      <c r="D44" s="23"/>
      <c r="E44" s="23"/>
      <c r="F44" s="21"/>
      <c r="G44" s="41"/>
      <c r="H44" s="21"/>
      <c r="I44" s="21"/>
      <c r="J44" s="21"/>
      <c r="K44" s="21"/>
      <c r="L44" s="21"/>
      <c r="M44" s="23"/>
      <c r="N44" s="23"/>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row>
    <row r="45" spans="1:181" s="4" customFormat="1" ht="16" customHeight="1" x14ac:dyDescent="0.2">
      <c r="A45" s="21"/>
      <c r="B45" s="21"/>
      <c r="C45" s="21"/>
      <c r="D45" s="23"/>
      <c r="E45" s="23"/>
      <c r="F45" s="21"/>
      <c r="G45" s="41"/>
      <c r="H45" s="21"/>
      <c r="I45" s="21"/>
      <c r="J45" s="21"/>
      <c r="K45" s="21"/>
      <c r="L45" s="21"/>
      <c r="M45" s="23"/>
      <c r="N45" s="23"/>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row>
    <row r="46" spans="1:181" s="4" customFormat="1" ht="16" customHeight="1" x14ac:dyDescent="0.2">
      <c r="A46" s="21"/>
      <c r="B46" s="21"/>
      <c r="C46" s="21"/>
      <c r="D46" s="23"/>
      <c r="E46" s="23"/>
      <c r="F46" s="21"/>
      <c r="G46" s="41"/>
      <c r="H46" s="21"/>
      <c r="I46" s="21"/>
      <c r="J46" s="21"/>
      <c r="K46" s="21"/>
      <c r="L46" s="21"/>
      <c r="M46" s="23"/>
      <c r="N46" s="23"/>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row>
    <row r="47" spans="1:181" s="4" customFormat="1" ht="16" customHeight="1" x14ac:dyDescent="0.2">
      <c r="A47" s="21"/>
      <c r="B47" s="21"/>
      <c r="C47" s="21"/>
      <c r="D47" s="23"/>
      <c r="E47" s="23"/>
      <c r="F47" s="21"/>
      <c r="G47" s="41"/>
      <c r="H47" s="21"/>
      <c r="I47" s="21"/>
      <c r="J47" s="21"/>
      <c r="K47" s="21"/>
      <c r="L47" s="21"/>
      <c r="M47" s="23"/>
      <c r="N47" s="23"/>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row>
    <row r="48" spans="1:181" s="4" customFormat="1" ht="16" customHeight="1" x14ac:dyDescent="0.2">
      <c r="A48" s="21"/>
      <c r="B48" s="21"/>
      <c r="C48" s="21"/>
      <c r="D48" s="23"/>
      <c r="E48" s="23"/>
      <c r="F48" s="21"/>
      <c r="G48" s="41"/>
      <c r="H48" s="21"/>
      <c r="I48" s="21"/>
      <c r="J48" s="21"/>
      <c r="K48" s="21"/>
      <c r="L48" s="21"/>
      <c r="M48" s="23"/>
      <c r="N48" s="23"/>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row>
    <row r="49" spans="1:181" s="4" customFormat="1" ht="16" customHeight="1" x14ac:dyDescent="0.2">
      <c r="A49" s="21"/>
      <c r="B49" s="21"/>
      <c r="C49" s="21"/>
      <c r="D49" s="23"/>
      <c r="E49" s="23"/>
      <c r="F49" s="21"/>
      <c r="G49" s="41"/>
      <c r="H49" s="21"/>
      <c r="I49" s="21"/>
      <c r="J49" s="21"/>
      <c r="K49" s="21"/>
      <c r="L49" s="21"/>
      <c r="M49" s="23"/>
      <c r="N49" s="23"/>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row>
    <row r="50" spans="1:181" s="4" customFormat="1" ht="16" customHeight="1" x14ac:dyDescent="0.2">
      <c r="A50" s="21"/>
      <c r="B50" s="21"/>
      <c r="C50" s="21"/>
      <c r="D50" s="23"/>
      <c r="E50" s="23"/>
      <c r="F50" s="21"/>
      <c r="G50" s="41"/>
      <c r="H50" s="21"/>
      <c r="I50" s="21"/>
      <c r="J50" s="21"/>
      <c r="K50" s="21"/>
      <c r="L50" s="21"/>
      <c r="M50" s="23"/>
      <c r="N50" s="23"/>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row>
    <row r="51" spans="1:181" s="4" customFormat="1" ht="16" customHeight="1" x14ac:dyDescent="0.2">
      <c r="A51" s="21"/>
      <c r="B51" s="21"/>
      <c r="C51" s="21"/>
      <c r="D51" s="23"/>
      <c r="E51" s="23"/>
      <c r="F51" s="21"/>
      <c r="G51" s="41"/>
      <c r="H51" s="21"/>
      <c r="I51" s="21"/>
      <c r="J51" s="21"/>
      <c r="K51" s="21"/>
      <c r="L51" s="21"/>
      <c r="M51" s="23"/>
      <c r="N51" s="23"/>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row>
    <row r="52" spans="1:181" s="4" customFormat="1" ht="16" customHeight="1" x14ac:dyDescent="0.2">
      <c r="A52" s="21"/>
      <c r="B52" s="21"/>
      <c r="C52" s="21"/>
      <c r="D52" s="23"/>
      <c r="E52" s="23"/>
      <c r="F52" s="21"/>
      <c r="G52" s="41"/>
      <c r="H52" s="21"/>
      <c r="I52" s="21"/>
      <c r="J52" s="21"/>
      <c r="K52" s="21"/>
      <c r="L52" s="21"/>
      <c r="M52" s="23"/>
      <c r="N52" s="23"/>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row>
    <row r="53" spans="1:181" s="4" customFormat="1" ht="16" customHeight="1" x14ac:dyDescent="0.2">
      <c r="A53" s="21"/>
      <c r="B53" s="21"/>
      <c r="C53" s="21"/>
      <c r="D53" s="23"/>
      <c r="E53" s="23"/>
      <c r="F53" s="21"/>
      <c r="G53" s="41"/>
      <c r="H53" s="21"/>
      <c r="I53" s="21"/>
      <c r="J53" s="21"/>
      <c r="K53" s="21"/>
      <c r="L53" s="21"/>
      <c r="M53" s="23"/>
      <c r="N53" s="23"/>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row>
    <row r="54" spans="1:181" s="4" customFormat="1" ht="16" customHeight="1" x14ac:dyDescent="0.2">
      <c r="A54" s="21"/>
      <c r="B54" s="21"/>
      <c r="C54" s="21"/>
      <c r="D54" s="23"/>
      <c r="E54" s="23"/>
      <c r="F54" s="21"/>
      <c r="G54" s="41"/>
      <c r="H54" s="21"/>
      <c r="I54" s="21"/>
      <c r="J54" s="21"/>
      <c r="K54" s="21"/>
      <c r="L54" s="21"/>
      <c r="M54" s="23"/>
      <c r="N54" s="23"/>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row>
    <row r="55" spans="1:181" s="4" customFormat="1" ht="16" customHeight="1" x14ac:dyDescent="0.2">
      <c r="A55" s="21"/>
      <c r="B55" s="21"/>
      <c r="C55" s="21"/>
      <c r="D55" s="23"/>
      <c r="E55" s="23"/>
      <c r="F55" s="21"/>
      <c r="G55" s="41"/>
      <c r="H55" s="21"/>
      <c r="I55" s="21"/>
      <c r="J55" s="21"/>
      <c r="K55" s="21"/>
      <c r="L55" s="21"/>
      <c r="M55" s="23"/>
      <c r="N55" s="23"/>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row>
    <row r="56" spans="1:181" s="4" customFormat="1" ht="16" customHeight="1" x14ac:dyDescent="0.2">
      <c r="A56" s="21"/>
      <c r="B56" s="21"/>
      <c r="C56" s="21"/>
      <c r="D56" s="23"/>
      <c r="E56" s="23"/>
      <c r="F56" s="21"/>
      <c r="G56" s="41"/>
      <c r="H56" s="21"/>
      <c r="I56" s="21"/>
      <c r="J56" s="21"/>
      <c r="K56" s="21"/>
      <c r="L56" s="21"/>
      <c r="M56" s="23"/>
      <c r="N56" s="23"/>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row>
    <row r="57" spans="1:181" s="4" customFormat="1" ht="16" customHeight="1" x14ac:dyDescent="0.2">
      <c r="A57" s="21"/>
      <c r="B57" s="21"/>
      <c r="C57" s="21"/>
      <c r="D57" s="23"/>
      <c r="E57" s="23"/>
      <c r="F57" s="21"/>
      <c r="G57" s="41"/>
      <c r="H57" s="21"/>
      <c r="I57" s="21"/>
      <c r="J57" s="21"/>
      <c r="K57" s="21"/>
      <c r="L57" s="21"/>
      <c r="M57" s="23"/>
      <c r="N57" s="23"/>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row>
    <row r="58" spans="1:181" s="4" customFormat="1" ht="16" customHeight="1" x14ac:dyDescent="0.2">
      <c r="A58" s="21"/>
      <c r="B58" s="21"/>
      <c r="C58" s="21"/>
      <c r="D58" s="23"/>
      <c r="E58" s="23"/>
      <c r="F58" s="21"/>
      <c r="G58" s="41"/>
      <c r="H58" s="21"/>
      <c r="I58" s="21"/>
      <c r="J58" s="21"/>
      <c r="K58" s="21"/>
      <c r="L58" s="21"/>
      <c r="M58" s="23"/>
      <c r="N58" s="23"/>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row>
    <row r="59" spans="1:181" s="4" customFormat="1" ht="16" customHeight="1" x14ac:dyDescent="0.2">
      <c r="A59" s="21"/>
      <c r="B59" s="21"/>
      <c r="C59" s="21"/>
      <c r="D59" s="23"/>
      <c r="E59" s="23"/>
      <c r="F59" s="21"/>
      <c r="G59" s="41"/>
      <c r="H59" s="21"/>
      <c r="I59" s="21"/>
      <c r="J59" s="21"/>
      <c r="K59" s="21"/>
      <c r="L59" s="21"/>
      <c r="M59" s="23"/>
      <c r="N59" s="23"/>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row>
    <row r="60" spans="1:181" s="4" customFormat="1" ht="16" customHeight="1" x14ac:dyDescent="0.2">
      <c r="A60" s="21"/>
      <c r="B60" s="21"/>
      <c r="C60" s="21"/>
      <c r="D60" s="23"/>
      <c r="E60" s="23"/>
      <c r="F60" s="21"/>
      <c r="G60" s="41"/>
      <c r="H60" s="21"/>
      <c r="I60" s="21"/>
      <c r="J60" s="21"/>
      <c r="K60" s="21"/>
      <c r="L60" s="21"/>
      <c r="M60" s="23"/>
      <c r="N60" s="23"/>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row>
    <row r="61" spans="1:181" s="4" customFormat="1" ht="16" customHeight="1" x14ac:dyDescent="0.2">
      <c r="A61" s="21"/>
      <c r="B61" s="21"/>
      <c r="C61" s="21"/>
      <c r="D61" s="23"/>
      <c r="E61" s="23"/>
      <c r="F61" s="21"/>
      <c r="G61" s="41"/>
      <c r="H61" s="21"/>
      <c r="I61" s="21"/>
      <c r="J61" s="21"/>
      <c r="K61" s="21"/>
      <c r="L61" s="21"/>
      <c r="M61" s="23"/>
      <c r="N61" s="23"/>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row>
    <row r="62" spans="1:181" s="4" customFormat="1" ht="16" customHeight="1" x14ac:dyDescent="0.2">
      <c r="A62" s="21"/>
      <c r="B62" s="21"/>
      <c r="C62" s="21"/>
      <c r="D62" s="23"/>
      <c r="E62" s="23"/>
      <c r="F62" s="21"/>
      <c r="G62" s="41"/>
      <c r="H62" s="21"/>
      <c r="I62" s="21"/>
      <c r="J62" s="21"/>
      <c r="K62" s="21"/>
      <c r="L62" s="21"/>
      <c r="M62" s="23"/>
      <c r="N62" s="23"/>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row>
    <row r="63" spans="1:181" s="4" customFormat="1" ht="16" customHeight="1" x14ac:dyDescent="0.2">
      <c r="A63" s="21"/>
      <c r="B63" s="21"/>
      <c r="C63" s="21"/>
      <c r="D63" s="23"/>
      <c r="E63" s="23"/>
      <c r="F63" s="21"/>
      <c r="G63" s="41"/>
      <c r="H63" s="21"/>
      <c r="I63" s="21"/>
      <c r="J63" s="21"/>
      <c r="K63" s="21"/>
      <c r="L63" s="21"/>
      <c r="M63" s="23"/>
      <c r="N63" s="23"/>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row>
    <row r="64" spans="1:181" s="4" customFormat="1" ht="16" customHeight="1" x14ac:dyDescent="0.2">
      <c r="A64" s="21"/>
      <c r="B64" s="21"/>
      <c r="C64" s="21"/>
      <c r="D64" s="23"/>
      <c r="E64" s="23"/>
      <c r="F64" s="21"/>
      <c r="G64" s="41"/>
      <c r="H64" s="21"/>
      <c r="I64" s="21"/>
      <c r="J64" s="21"/>
      <c r="K64" s="21"/>
      <c r="L64" s="21"/>
      <c r="M64" s="23"/>
      <c r="N64" s="23"/>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row>
    <row r="65" spans="1:181" s="4" customFormat="1" ht="16" customHeight="1" x14ac:dyDescent="0.2">
      <c r="A65" s="21"/>
      <c r="B65" s="21"/>
      <c r="C65" s="21"/>
      <c r="D65" s="23"/>
      <c r="E65" s="23"/>
      <c r="F65" s="21"/>
      <c r="G65" s="41"/>
      <c r="H65" s="21"/>
      <c r="I65" s="21"/>
      <c r="J65" s="21"/>
      <c r="K65" s="21"/>
      <c r="L65" s="21"/>
      <c r="M65" s="23"/>
      <c r="N65" s="23"/>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row>
    <row r="66" spans="1:181" s="4" customFormat="1" ht="16" customHeight="1" x14ac:dyDescent="0.2">
      <c r="A66" s="21"/>
      <c r="B66" s="21"/>
      <c r="C66" s="21"/>
      <c r="D66" s="23"/>
      <c r="E66" s="23"/>
      <c r="F66" s="21"/>
      <c r="G66" s="41"/>
      <c r="H66" s="21"/>
      <c r="I66" s="21"/>
      <c r="J66" s="21"/>
      <c r="K66" s="21"/>
      <c r="L66" s="21"/>
      <c r="M66" s="23"/>
      <c r="N66" s="23"/>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row>
    <row r="67" spans="1:181" s="4" customFormat="1" ht="16" customHeight="1" x14ac:dyDescent="0.2">
      <c r="A67" s="21"/>
      <c r="B67" s="21"/>
      <c r="C67" s="21"/>
      <c r="D67" s="23"/>
      <c r="E67" s="23"/>
      <c r="F67" s="21"/>
      <c r="G67" s="41"/>
      <c r="H67" s="21"/>
      <c r="I67" s="21"/>
      <c r="J67" s="21"/>
      <c r="K67" s="21"/>
      <c r="L67" s="21"/>
      <c r="M67" s="23"/>
      <c r="N67" s="23"/>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row>
    <row r="68" spans="1:181" s="4" customFormat="1" ht="16" customHeight="1" x14ac:dyDescent="0.2">
      <c r="A68" s="21"/>
      <c r="B68" s="21"/>
      <c r="C68" s="21"/>
      <c r="D68" s="23"/>
      <c r="E68" s="23"/>
      <c r="F68" s="21"/>
      <c r="G68" s="41"/>
      <c r="H68" s="21"/>
      <c r="I68" s="21"/>
      <c r="J68" s="21"/>
      <c r="K68" s="21"/>
      <c r="L68" s="21"/>
      <c r="M68" s="23"/>
      <c r="N68" s="23"/>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row>
    <row r="69" spans="1:181" s="4" customFormat="1" ht="16" customHeight="1" x14ac:dyDescent="0.2">
      <c r="A69" s="21"/>
      <c r="B69" s="21"/>
      <c r="C69" s="21"/>
      <c r="D69" s="23"/>
      <c r="E69" s="23"/>
      <c r="F69" s="21"/>
      <c r="G69" s="41"/>
      <c r="H69" s="21"/>
      <c r="I69" s="21"/>
      <c r="J69" s="21"/>
      <c r="K69" s="21"/>
      <c r="L69" s="21"/>
      <c r="M69" s="23"/>
      <c r="N69" s="23"/>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row>
    <row r="70" spans="1:181" s="4" customFormat="1" ht="16" customHeight="1" x14ac:dyDescent="0.2">
      <c r="A70" s="21"/>
      <c r="B70" s="21"/>
      <c r="C70" s="21"/>
      <c r="D70" s="23"/>
      <c r="E70" s="23"/>
      <c r="F70" s="21"/>
      <c r="G70" s="41"/>
      <c r="H70" s="21"/>
      <c r="I70" s="21"/>
      <c r="J70" s="21"/>
      <c r="K70" s="21"/>
      <c r="L70" s="21"/>
      <c r="M70" s="23"/>
      <c r="N70" s="23"/>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row>
    <row r="71" spans="1:181" s="4" customFormat="1" ht="16" customHeight="1" x14ac:dyDescent="0.2">
      <c r="A71" s="21"/>
      <c r="B71" s="21"/>
      <c r="C71" s="21"/>
      <c r="D71" s="23"/>
      <c r="E71" s="23"/>
      <c r="F71" s="21"/>
      <c r="G71" s="41"/>
      <c r="H71" s="21"/>
      <c r="I71" s="21"/>
      <c r="J71" s="21"/>
      <c r="K71" s="21"/>
      <c r="L71" s="21"/>
      <c r="M71" s="23"/>
      <c r="N71" s="23"/>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row>
    <row r="72" spans="1:181" s="4" customFormat="1" ht="16" customHeight="1" x14ac:dyDescent="0.2">
      <c r="A72" s="21"/>
      <c r="B72" s="21"/>
      <c r="C72" s="21"/>
      <c r="D72" s="23"/>
      <c r="E72" s="23"/>
      <c r="F72" s="21"/>
      <c r="G72" s="41"/>
      <c r="H72" s="21"/>
      <c r="I72" s="21"/>
      <c r="J72" s="21"/>
      <c r="K72" s="21"/>
      <c r="L72" s="21"/>
      <c r="M72" s="23"/>
      <c r="N72" s="23"/>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row>
    <row r="73" spans="1:181" s="4" customFormat="1" ht="16" customHeight="1" x14ac:dyDescent="0.2">
      <c r="A73" s="21"/>
      <c r="B73" s="21"/>
      <c r="C73" s="21"/>
      <c r="D73" s="23"/>
      <c r="E73" s="23"/>
      <c r="F73" s="21"/>
      <c r="G73" s="41"/>
      <c r="H73" s="21"/>
      <c r="I73" s="21"/>
      <c r="J73" s="21"/>
      <c r="K73" s="21"/>
      <c r="L73" s="21"/>
      <c r="M73" s="23"/>
      <c r="N73" s="23"/>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row>
    <row r="74" spans="1:181" s="4" customFormat="1" ht="16" customHeight="1" x14ac:dyDescent="0.2">
      <c r="A74" s="21"/>
      <c r="B74" s="21"/>
      <c r="C74" s="21"/>
      <c r="D74" s="23"/>
      <c r="E74" s="23"/>
      <c r="F74" s="21"/>
      <c r="G74" s="41"/>
      <c r="H74" s="21"/>
      <c r="I74" s="21"/>
      <c r="J74" s="21"/>
      <c r="K74" s="21"/>
      <c r="L74" s="21"/>
      <c r="M74" s="23"/>
      <c r="N74" s="23"/>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row>
    <row r="75" spans="1:181" s="4" customFormat="1" ht="16" customHeight="1" x14ac:dyDescent="0.2">
      <c r="A75" s="21"/>
      <c r="B75" s="21"/>
      <c r="C75" s="21"/>
      <c r="D75" s="23"/>
      <c r="E75" s="23"/>
      <c r="F75" s="21"/>
      <c r="G75" s="41"/>
      <c r="H75" s="21"/>
      <c r="I75" s="21"/>
      <c r="J75" s="21"/>
      <c r="K75" s="21"/>
      <c r="L75" s="21"/>
      <c r="M75" s="23"/>
      <c r="N75" s="23"/>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row>
    <row r="76" spans="1:181" s="4" customFormat="1" ht="16" customHeight="1" x14ac:dyDescent="0.2">
      <c r="A76" s="21"/>
      <c r="B76" s="21"/>
      <c r="C76" s="21"/>
      <c r="D76" s="23"/>
      <c r="E76" s="23"/>
      <c r="F76" s="21"/>
      <c r="G76" s="41"/>
      <c r="H76" s="21"/>
      <c r="I76" s="21"/>
      <c r="J76" s="21"/>
      <c r="K76" s="21"/>
      <c r="L76" s="21"/>
      <c r="M76" s="23"/>
      <c r="N76" s="23"/>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row>
    <row r="77" spans="1:181" s="4" customFormat="1" ht="16" customHeight="1" x14ac:dyDescent="0.2">
      <c r="A77" s="21"/>
      <c r="B77" s="21"/>
      <c r="C77" s="21"/>
      <c r="D77" s="23"/>
      <c r="E77" s="23"/>
      <c r="F77" s="21"/>
      <c r="G77" s="41"/>
      <c r="H77" s="21"/>
      <c r="I77" s="21"/>
      <c r="J77" s="21"/>
      <c r="K77" s="21"/>
      <c r="L77" s="21"/>
      <c r="M77" s="23"/>
      <c r="N77" s="23"/>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row>
    <row r="78" spans="1:181" s="4" customFormat="1" ht="16" customHeight="1" x14ac:dyDescent="0.2">
      <c r="A78" s="21"/>
      <c r="B78" s="21"/>
      <c r="C78" s="21"/>
      <c r="D78" s="23"/>
      <c r="E78" s="23"/>
      <c r="F78" s="21"/>
      <c r="G78" s="41"/>
      <c r="H78" s="21"/>
      <c r="I78" s="21"/>
      <c r="J78" s="21"/>
      <c r="K78" s="21"/>
      <c r="L78" s="21"/>
      <c r="M78" s="23"/>
      <c r="N78" s="23"/>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row>
    <row r="79" spans="1:181" s="4" customFormat="1" ht="16" customHeight="1" x14ac:dyDescent="0.2">
      <c r="A79" s="21"/>
      <c r="B79" s="21"/>
      <c r="C79" s="21"/>
      <c r="D79" s="23"/>
      <c r="E79" s="23"/>
      <c r="F79" s="21"/>
      <c r="G79" s="41"/>
      <c r="H79" s="21"/>
      <c r="I79" s="21"/>
      <c r="J79" s="21"/>
      <c r="K79" s="21"/>
      <c r="L79" s="21"/>
      <c r="M79" s="23"/>
      <c r="N79" s="23"/>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row>
    <row r="80" spans="1:181" s="4" customFormat="1" ht="16" customHeight="1" x14ac:dyDescent="0.2">
      <c r="A80" s="21"/>
      <c r="B80" s="21"/>
      <c r="C80" s="21"/>
      <c r="D80" s="23"/>
      <c r="E80" s="23"/>
      <c r="F80" s="21"/>
      <c r="G80" s="41"/>
      <c r="H80" s="21"/>
      <c r="I80" s="21"/>
      <c r="J80" s="21"/>
      <c r="K80" s="21"/>
      <c r="L80" s="21"/>
      <c r="M80" s="23"/>
      <c r="N80" s="23"/>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row>
    <row r="81" spans="1:181" s="4" customFormat="1" ht="16" customHeight="1" x14ac:dyDescent="0.2">
      <c r="A81" s="21"/>
      <c r="B81" s="21"/>
      <c r="C81" s="21"/>
      <c r="D81" s="23"/>
      <c r="E81" s="23"/>
      <c r="F81" s="21"/>
      <c r="G81" s="41"/>
      <c r="H81" s="21"/>
      <c r="I81" s="21"/>
      <c r="J81" s="21"/>
      <c r="K81" s="21"/>
      <c r="L81" s="21"/>
      <c r="M81" s="23"/>
      <c r="N81" s="23"/>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row>
    <row r="82" spans="1:181" s="4" customFormat="1" ht="16" customHeight="1" x14ac:dyDescent="0.2">
      <c r="A82" s="21"/>
      <c r="B82" s="21"/>
      <c r="C82" s="21"/>
      <c r="D82" s="23"/>
      <c r="E82" s="23"/>
      <c r="F82" s="21"/>
      <c r="G82" s="41"/>
      <c r="H82" s="21"/>
      <c r="I82" s="21"/>
      <c r="J82" s="21"/>
      <c r="K82" s="21"/>
      <c r="L82" s="21"/>
      <c r="M82" s="23"/>
      <c r="N82" s="23"/>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row>
    <row r="83" spans="1:181" s="4" customFormat="1" ht="16" customHeight="1" x14ac:dyDescent="0.2">
      <c r="A83" s="21"/>
      <c r="B83" s="21"/>
      <c r="C83" s="21"/>
      <c r="D83" s="23"/>
      <c r="E83" s="23"/>
      <c r="F83" s="21"/>
      <c r="G83" s="41"/>
      <c r="H83" s="21"/>
      <c r="I83" s="21"/>
      <c r="J83" s="21"/>
      <c r="K83" s="21"/>
      <c r="L83" s="21"/>
      <c r="M83" s="23"/>
      <c r="N83" s="23"/>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row>
    <row r="84" spans="1:181" s="4" customFormat="1" ht="16" customHeight="1" x14ac:dyDescent="0.2">
      <c r="A84" s="21"/>
      <c r="B84" s="21"/>
      <c r="C84" s="21"/>
      <c r="D84" s="23"/>
      <c r="E84" s="23"/>
      <c r="F84" s="21"/>
      <c r="G84" s="41"/>
      <c r="H84" s="21"/>
      <c r="I84" s="21"/>
      <c r="J84" s="21"/>
      <c r="K84" s="21"/>
      <c r="L84" s="21"/>
      <c r="M84" s="23"/>
      <c r="N84" s="23"/>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row>
    <row r="85" spans="1:181" s="4" customFormat="1" ht="16" customHeight="1" x14ac:dyDescent="0.2">
      <c r="A85" s="21"/>
      <c r="B85" s="21"/>
      <c r="C85" s="21"/>
      <c r="D85" s="23"/>
      <c r="E85" s="23"/>
      <c r="F85" s="21"/>
      <c r="G85" s="41"/>
      <c r="H85" s="21"/>
      <c r="I85" s="21"/>
      <c r="J85" s="21"/>
      <c r="K85" s="21"/>
      <c r="L85" s="21"/>
      <c r="M85" s="23"/>
      <c r="N85" s="23"/>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row>
    <row r="86" spans="1:181" s="4" customFormat="1" ht="16" customHeight="1" x14ac:dyDescent="0.2">
      <c r="A86" s="21"/>
      <c r="B86" s="21"/>
      <c r="C86" s="21"/>
      <c r="D86" s="23"/>
      <c r="E86" s="23"/>
      <c r="F86" s="21"/>
      <c r="G86" s="41"/>
      <c r="H86" s="21"/>
      <c r="I86" s="21"/>
      <c r="J86" s="21"/>
      <c r="K86" s="21"/>
      <c r="L86" s="21"/>
      <c r="M86" s="23"/>
      <c r="N86" s="23"/>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row>
    <row r="87" spans="1:181" s="4" customFormat="1" ht="16" customHeight="1" x14ac:dyDescent="0.2">
      <c r="A87" s="21"/>
      <c r="B87" s="21"/>
      <c r="C87" s="21"/>
      <c r="D87" s="23"/>
      <c r="E87" s="23"/>
      <c r="F87" s="21"/>
      <c r="G87" s="41"/>
      <c r="H87" s="21"/>
      <c r="I87" s="21"/>
      <c r="J87" s="21"/>
      <c r="K87" s="21"/>
      <c r="L87" s="21"/>
      <c r="M87" s="23"/>
      <c r="N87" s="23"/>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row>
    <row r="88" spans="1:181" s="4" customFormat="1" ht="16" customHeight="1" x14ac:dyDescent="0.2">
      <c r="A88" s="21"/>
      <c r="B88" s="21"/>
      <c r="C88" s="21"/>
      <c r="D88" s="23"/>
      <c r="E88" s="23"/>
      <c r="F88" s="21"/>
      <c r="G88" s="41"/>
      <c r="H88" s="21"/>
      <c r="I88" s="21"/>
      <c r="J88" s="21"/>
      <c r="K88" s="21"/>
      <c r="L88" s="21"/>
      <c r="M88" s="23"/>
      <c r="N88" s="23"/>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c r="FP88" s="21"/>
      <c r="FQ88" s="21"/>
      <c r="FR88" s="21"/>
      <c r="FS88" s="21"/>
      <c r="FT88" s="21"/>
      <c r="FU88" s="21"/>
      <c r="FV88" s="21"/>
      <c r="FW88" s="21"/>
      <c r="FX88" s="21"/>
      <c r="FY88" s="21"/>
    </row>
    <row r="89" spans="1:181" s="4" customFormat="1" ht="16" customHeight="1" x14ac:dyDescent="0.2">
      <c r="A89" s="21"/>
      <c r="B89" s="21"/>
      <c r="C89" s="21"/>
      <c r="D89" s="23"/>
      <c r="E89" s="23"/>
      <c r="F89" s="21"/>
      <c r="G89" s="41"/>
      <c r="H89" s="21"/>
      <c r="I89" s="21"/>
      <c r="J89" s="21"/>
      <c r="K89" s="21"/>
      <c r="L89" s="21"/>
      <c r="M89" s="23"/>
      <c r="N89" s="23"/>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c r="FP89" s="21"/>
      <c r="FQ89" s="21"/>
      <c r="FR89" s="21"/>
      <c r="FS89" s="21"/>
      <c r="FT89" s="21"/>
      <c r="FU89" s="21"/>
      <c r="FV89" s="21"/>
      <c r="FW89" s="21"/>
      <c r="FX89" s="21"/>
      <c r="FY89" s="21"/>
    </row>
    <row r="90" spans="1:181" s="4" customFormat="1" ht="16" customHeight="1" x14ac:dyDescent="0.2">
      <c r="A90" s="21"/>
      <c r="B90" s="21"/>
      <c r="C90" s="21"/>
      <c r="D90" s="23"/>
      <c r="E90" s="23"/>
      <c r="F90" s="21"/>
      <c r="G90" s="41"/>
      <c r="H90" s="21"/>
      <c r="I90" s="21"/>
      <c r="J90" s="21"/>
      <c r="K90" s="21"/>
      <c r="L90" s="21"/>
      <c r="M90" s="23"/>
      <c r="N90" s="23"/>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21"/>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21"/>
      <c r="FV90" s="21"/>
      <c r="FW90" s="21"/>
      <c r="FX90" s="21"/>
      <c r="FY90" s="21"/>
    </row>
    <row r="91" spans="1:181" s="4" customFormat="1" ht="16" customHeight="1" x14ac:dyDescent="0.2">
      <c r="A91" s="21"/>
      <c r="B91" s="21"/>
      <c r="C91" s="21"/>
      <c r="D91" s="23"/>
      <c r="E91" s="23"/>
      <c r="F91" s="21"/>
      <c r="G91" s="41"/>
      <c r="H91" s="21"/>
      <c r="I91" s="21"/>
      <c r="J91" s="21"/>
      <c r="K91" s="21"/>
      <c r="L91" s="21"/>
      <c r="M91" s="23"/>
      <c r="N91" s="23"/>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row>
    <row r="92" spans="1:181" s="4" customFormat="1" ht="16" customHeight="1" x14ac:dyDescent="0.2">
      <c r="A92" s="21"/>
      <c r="B92" s="21"/>
      <c r="C92" s="21"/>
      <c r="D92" s="23"/>
      <c r="E92" s="23"/>
      <c r="F92" s="21"/>
      <c r="G92" s="41"/>
      <c r="H92" s="21"/>
      <c r="I92" s="21"/>
      <c r="J92" s="21"/>
      <c r="K92" s="21"/>
      <c r="L92" s="21"/>
      <c r="M92" s="23"/>
      <c r="N92" s="23"/>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row>
    <row r="93" spans="1:181" s="4" customFormat="1" ht="16" customHeight="1" x14ac:dyDescent="0.2">
      <c r="A93" s="21"/>
      <c r="B93" s="21"/>
      <c r="C93" s="21"/>
      <c r="D93" s="23"/>
      <c r="E93" s="23"/>
      <c r="F93" s="21"/>
      <c r="G93" s="41"/>
      <c r="H93" s="21"/>
      <c r="I93" s="21"/>
      <c r="J93" s="21"/>
      <c r="K93" s="21"/>
      <c r="L93" s="21"/>
      <c r="M93" s="23"/>
      <c r="N93" s="23"/>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row>
    <row r="94" spans="1:181" s="4" customFormat="1" ht="16" customHeight="1" x14ac:dyDescent="0.2">
      <c r="A94" s="21"/>
      <c r="B94" s="21"/>
      <c r="C94" s="21"/>
      <c r="D94" s="23"/>
      <c r="E94" s="23"/>
      <c r="F94" s="21"/>
      <c r="G94" s="41"/>
      <c r="H94" s="21"/>
      <c r="I94" s="21"/>
      <c r="J94" s="21"/>
      <c r="K94" s="21"/>
      <c r="L94" s="21"/>
      <c r="M94" s="23"/>
      <c r="N94" s="23"/>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c r="FP94" s="21"/>
      <c r="FQ94" s="21"/>
      <c r="FR94" s="21"/>
      <c r="FS94" s="21"/>
      <c r="FT94" s="21"/>
      <c r="FU94" s="21"/>
      <c r="FV94" s="21"/>
      <c r="FW94" s="21"/>
      <c r="FX94" s="21"/>
      <c r="FY94" s="21"/>
    </row>
    <row r="95" spans="1:181" s="4" customFormat="1" ht="16" customHeight="1" x14ac:dyDescent="0.2">
      <c r="A95" s="21"/>
      <c r="B95" s="21"/>
      <c r="C95" s="21"/>
      <c r="D95" s="23"/>
      <c r="E95" s="23"/>
      <c r="F95" s="21"/>
      <c r="G95" s="41"/>
      <c r="H95" s="21"/>
      <c r="I95" s="21"/>
      <c r="J95" s="21"/>
      <c r="K95" s="21"/>
      <c r="L95" s="21"/>
      <c r="M95" s="23"/>
      <c r="N95" s="23"/>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row>
    <row r="96" spans="1:181" s="4" customFormat="1" ht="16" customHeight="1" x14ac:dyDescent="0.2">
      <c r="A96" s="21"/>
      <c r="B96" s="21"/>
      <c r="C96" s="21"/>
      <c r="D96" s="23"/>
      <c r="E96" s="23"/>
      <c r="F96" s="21"/>
      <c r="G96" s="41"/>
      <c r="H96" s="21"/>
      <c r="I96" s="21"/>
      <c r="J96" s="21"/>
      <c r="K96" s="21"/>
      <c r="L96" s="21"/>
      <c r="M96" s="23"/>
      <c r="N96" s="23"/>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row>
    <row r="97" spans="1:181" s="4" customFormat="1" ht="16" customHeight="1" x14ac:dyDescent="0.2">
      <c r="A97" s="21"/>
      <c r="B97" s="21"/>
      <c r="C97" s="21"/>
      <c r="D97" s="23"/>
      <c r="E97" s="23"/>
      <c r="F97" s="21"/>
      <c r="G97" s="41"/>
      <c r="H97" s="21"/>
      <c r="I97" s="21"/>
      <c r="J97" s="21"/>
      <c r="K97" s="21"/>
      <c r="L97" s="21"/>
      <c r="M97" s="23"/>
      <c r="N97" s="23"/>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row>
    <row r="98" spans="1:181" s="4" customFormat="1" ht="16" customHeight="1" x14ac:dyDescent="0.2">
      <c r="A98" s="21"/>
      <c r="B98" s="21"/>
      <c r="C98" s="21"/>
      <c r="D98" s="23"/>
      <c r="E98" s="23"/>
      <c r="F98" s="21"/>
      <c r="G98" s="41"/>
      <c r="H98" s="21"/>
      <c r="I98" s="21"/>
      <c r="J98" s="21"/>
      <c r="K98" s="21"/>
      <c r="L98" s="21"/>
      <c r="M98" s="23"/>
      <c r="N98" s="23"/>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row>
    <row r="99" spans="1:181" s="4" customFormat="1" ht="16" customHeight="1" x14ac:dyDescent="0.2">
      <c r="A99" s="21"/>
      <c r="B99" s="21"/>
      <c r="C99" s="21"/>
      <c r="D99" s="23"/>
      <c r="E99" s="23"/>
      <c r="F99" s="21"/>
      <c r="G99" s="41"/>
      <c r="H99" s="21"/>
      <c r="I99" s="21"/>
      <c r="J99" s="21"/>
      <c r="K99" s="21"/>
      <c r="L99" s="21"/>
      <c r="M99" s="23"/>
      <c r="N99" s="23"/>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row>
    <row r="100" spans="1:181" s="4" customFormat="1" ht="16" customHeight="1" x14ac:dyDescent="0.2">
      <c r="A100" s="21"/>
      <c r="B100" s="21"/>
      <c r="C100" s="21"/>
      <c r="D100" s="23"/>
      <c r="E100" s="23"/>
      <c r="F100" s="21"/>
      <c r="G100" s="41"/>
      <c r="H100" s="21"/>
      <c r="I100" s="21"/>
      <c r="J100" s="21"/>
      <c r="K100" s="21"/>
      <c r="L100" s="21"/>
      <c r="M100" s="23"/>
      <c r="N100" s="23"/>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c r="FP100" s="21"/>
      <c r="FQ100" s="21"/>
      <c r="FR100" s="21"/>
      <c r="FS100" s="21"/>
      <c r="FT100" s="21"/>
      <c r="FU100" s="21"/>
      <c r="FV100" s="21"/>
      <c r="FW100" s="21"/>
      <c r="FX100" s="21"/>
      <c r="FY100" s="21"/>
    </row>
    <row r="101" spans="1:181" s="4" customFormat="1" ht="16" customHeight="1" x14ac:dyDescent="0.2">
      <c r="A101" s="21"/>
      <c r="B101" s="21"/>
      <c r="C101" s="21"/>
      <c r="D101" s="23"/>
      <c r="E101" s="23"/>
      <c r="F101" s="21"/>
      <c r="G101" s="41"/>
      <c r="H101" s="21"/>
      <c r="I101" s="21"/>
      <c r="J101" s="21"/>
      <c r="K101" s="21"/>
      <c r="L101" s="21"/>
      <c r="M101" s="23"/>
      <c r="N101" s="23"/>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c r="FP101" s="21"/>
      <c r="FQ101" s="21"/>
      <c r="FR101" s="21"/>
      <c r="FS101" s="21"/>
      <c r="FT101" s="21"/>
      <c r="FU101" s="21"/>
      <c r="FV101" s="21"/>
      <c r="FW101" s="21"/>
      <c r="FX101" s="21"/>
      <c r="FY101" s="21"/>
    </row>
    <row r="102" spans="1:181" s="4" customFormat="1" ht="16" customHeight="1" x14ac:dyDescent="0.2">
      <c r="A102" s="21"/>
      <c r="B102" s="21"/>
      <c r="C102" s="21"/>
      <c r="D102" s="23"/>
      <c r="E102" s="23"/>
      <c r="F102" s="21"/>
      <c r="G102" s="41"/>
      <c r="H102" s="21"/>
      <c r="I102" s="21"/>
      <c r="J102" s="21"/>
      <c r="K102" s="21"/>
      <c r="L102" s="21"/>
      <c r="M102" s="23"/>
      <c r="N102" s="23"/>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21"/>
      <c r="FV102" s="21"/>
      <c r="FW102" s="21"/>
      <c r="FX102" s="21"/>
      <c r="FY102" s="21"/>
    </row>
    <row r="103" spans="1:181" s="4" customFormat="1" ht="16" customHeight="1" x14ac:dyDescent="0.2">
      <c r="A103" s="21"/>
      <c r="B103" s="21"/>
      <c r="C103" s="21"/>
      <c r="D103" s="23"/>
      <c r="E103" s="23"/>
      <c r="F103" s="21"/>
      <c r="G103" s="41"/>
      <c r="H103" s="21"/>
      <c r="I103" s="21"/>
      <c r="J103" s="21"/>
      <c r="K103" s="21"/>
      <c r="L103" s="21"/>
      <c r="M103" s="23"/>
      <c r="N103" s="23"/>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c r="FB103" s="21"/>
      <c r="FC103" s="21"/>
      <c r="FD103" s="21"/>
      <c r="FE103" s="21"/>
      <c r="FF103" s="21"/>
      <c r="FG103" s="21"/>
      <c r="FH103" s="21"/>
      <c r="FI103" s="21"/>
      <c r="FJ103" s="21"/>
      <c r="FK103" s="21"/>
      <c r="FL103" s="21"/>
      <c r="FM103" s="21"/>
      <c r="FN103" s="21"/>
      <c r="FO103" s="21"/>
      <c r="FP103" s="21"/>
      <c r="FQ103" s="21"/>
      <c r="FR103" s="21"/>
      <c r="FS103" s="21"/>
      <c r="FT103" s="21"/>
      <c r="FU103" s="21"/>
      <c r="FV103" s="21"/>
      <c r="FW103" s="21"/>
      <c r="FX103" s="21"/>
      <c r="FY103" s="21"/>
    </row>
    <row r="104" spans="1:181" s="4" customFormat="1" ht="16" customHeight="1" x14ac:dyDescent="0.2">
      <c r="A104" s="21"/>
      <c r="B104" s="21"/>
      <c r="C104" s="21"/>
      <c r="D104" s="23"/>
      <c r="E104" s="23"/>
      <c r="F104" s="21"/>
      <c r="G104" s="41"/>
      <c r="H104" s="21"/>
      <c r="I104" s="21"/>
      <c r="J104" s="21"/>
      <c r="K104" s="21"/>
      <c r="L104" s="21"/>
      <c r="M104" s="23"/>
      <c r="N104" s="23"/>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row>
    <row r="105" spans="1:181" s="4" customFormat="1" ht="16" customHeight="1" x14ac:dyDescent="0.2">
      <c r="A105" s="21"/>
      <c r="B105" s="21"/>
      <c r="C105" s="21"/>
      <c r="D105" s="23"/>
      <c r="E105" s="23"/>
      <c r="F105" s="21"/>
      <c r="G105" s="41"/>
      <c r="H105" s="21"/>
      <c r="I105" s="21"/>
      <c r="J105" s="21"/>
      <c r="K105" s="21"/>
      <c r="L105" s="21"/>
      <c r="M105" s="23"/>
      <c r="N105" s="23"/>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row>
    <row r="106" spans="1:181" s="4" customFormat="1" ht="16" customHeight="1" x14ac:dyDescent="0.2">
      <c r="A106" s="21"/>
      <c r="B106" s="21"/>
      <c r="C106" s="21"/>
      <c r="D106" s="23"/>
      <c r="E106" s="23"/>
      <c r="F106" s="21"/>
      <c r="G106" s="41"/>
      <c r="H106" s="21"/>
      <c r="I106" s="21"/>
      <c r="J106" s="21"/>
      <c r="K106" s="21"/>
      <c r="L106" s="21"/>
      <c r="M106" s="23"/>
      <c r="N106" s="23"/>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row>
    <row r="107" spans="1:181" s="4" customFormat="1" ht="16" customHeight="1" x14ac:dyDescent="0.2">
      <c r="A107" s="21"/>
      <c r="B107" s="21"/>
      <c r="C107" s="21"/>
      <c r="D107" s="23"/>
      <c r="E107" s="23"/>
      <c r="F107" s="21"/>
      <c r="G107" s="41"/>
      <c r="H107" s="21"/>
      <c r="I107" s="21"/>
      <c r="J107" s="21"/>
      <c r="K107" s="21"/>
      <c r="L107" s="21"/>
      <c r="M107" s="23"/>
      <c r="N107" s="23"/>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row>
    <row r="108" spans="1:181" s="4" customFormat="1" ht="16" customHeight="1" x14ac:dyDescent="0.2">
      <c r="A108" s="21"/>
      <c r="B108" s="21"/>
      <c r="C108" s="21"/>
      <c r="D108" s="23"/>
      <c r="E108" s="23"/>
      <c r="F108" s="21"/>
      <c r="G108" s="41"/>
      <c r="H108" s="21"/>
      <c r="I108" s="21"/>
      <c r="J108" s="21"/>
      <c r="K108" s="21"/>
      <c r="L108" s="21"/>
      <c r="M108" s="23"/>
      <c r="N108" s="23"/>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21"/>
      <c r="FV108" s="21"/>
      <c r="FW108" s="21"/>
      <c r="FX108" s="21"/>
      <c r="FY108" s="21"/>
    </row>
    <row r="109" spans="1:181" s="4" customFormat="1" ht="16" customHeight="1" x14ac:dyDescent="0.2">
      <c r="A109" s="21"/>
      <c r="B109" s="21"/>
      <c r="C109" s="21"/>
      <c r="D109" s="23"/>
      <c r="E109" s="23"/>
      <c r="F109" s="21"/>
      <c r="G109" s="41"/>
      <c r="H109" s="21"/>
      <c r="I109" s="21"/>
      <c r="J109" s="21"/>
      <c r="K109" s="21"/>
      <c r="L109" s="21"/>
      <c r="M109" s="23"/>
      <c r="N109" s="23"/>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c r="FO109" s="21"/>
      <c r="FP109" s="21"/>
      <c r="FQ109" s="21"/>
      <c r="FR109" s="21"/>
      <c r="FS109" s="21"/>
      <c r="FT109" s="21"/>
      <c r="FU109" s="21"/>
      <c r="FV109" s="21"/>
      <c r="FW109" s="21"/>
      <c r="FX109" s="21"/>
      <c r="FY109" s="21"/>
    </row>
    <row r="110" spans="1:181" s="4" customFormat="1" ht="16" customHeight="1" x14ac:dyDescent="0.2">
      <c r="A110" s="21"/>
      <c r="B110" s="21"/>
      <c r="C110" s="21"/>
      <c r="D110" s="23"/>
      <c r="E110" s="23"/>
      <c r="F110" s="21"/>
      <c r="G110" s="41"/>
      <c r="H110" s="21"/>
      <c r="I110" s="21"/>
      <c r="J110" s="21"/>
      <c r="K110" s="21"/>
      <c r="L110" s="21"/>
      <c r="M110" s="23"/>
      <c r="N110" s="23"/>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row>
    <row r="111" spans="1:181" s="4" customFormat="1" ht="16" customHeight="1" x14ac:dyDescent="0.2">
      <c r="A111" s="21"/>
      <c r="B111" s="21"/>
      <c r="C111" s="21"/>
      <c r="D111" s="23"/>
      <c r="E111" s="23"/>
      <c r="F111" s="21"/>
      <c r="G111" s="41"/>
      <c r="H111" s="21"/>
      <c r="I111" s="21"/>
      <c r="J111" s="21"/>
      <c r="K111" s="21"/>
      <c r="L111" s="21"/>
      <c r="M111" s="23"/>
      <c r="N111" s="23"/>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row>
    <row r="112" spans="1:181" s="4" customFormat="1" ht="16" customHeight="1" x14ac:dyDescent="0.2">
      <c r="A112" s="21"/>
      <c r="B112" s="21"/>
      <c r="C112" s="21"/>
      <c r="D112" s="23"/>
      <c r="E112" s="23"/>
      <c r="F112" s="21"/>
      <c r="G112" s="41"/>
      <c r="H112" s="21"/>
      <c r="I112" s="21"/>
      <c r="J112" s="21"/>
      <c r="K112" s="21"/>
      <c r="L112" s="21"/>
      <c r="M112" s="23"/>
      <c r="N112" s="23"/>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row>
    <row r="113" spans="1:181" s="4" customFormat="1" ht="16" customHeight="1" x14ac:dyDescent="0.2">
      <c r="A113" s="21"/>
      <c r="B113" s="21"/>
      <c r="C113" s="21"/>
      <c r="D113" s="23"/>
      <c r="E113" s="23"/>
      <c r="F113" s="21"/>
      <c r="G113" s="41"/>
      <c r="H113" s="21"/>
      <c r="I113" s="21"/>
      <c r="J113" s="21"/>
      <c r="K113" s="21"/>
      <c r="L113" s="21"/>
      <c r="M113" s="23"/>
      <c r="N113" s="23"/>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c r="FP113" s="21"/>
      <c r="FQ113" s="21"/>
      <c r="FR113" s="21"/>
      <c r="FS113" s="21"/>
      <c r="FT113" s="21"/>
      <c r="FU113" s="21"/>
      <c r="FV113" s="21"/>
      <c r="FW113" s="21"/>
      <c r="FX113" s="21"/>
      <c r="FY113" s="21"/>
    </row>
    <row r="114" spans="1:181" s="4" customFormat="1" ht="16" customHeight="1" x14ac:dyDescent="0.2">
      <c r="A114" s="21"/>
      <c r="B114" s="21"/>
      <c r="C114" s="21"/>
      <c r="D114" s="23"/>
      <c r="E114" s="23"/>
      <c r="F114" s="21"/>
      <c r="G114" s="41"/>
      <c r="H114" s="21"/>
      <c r="I114" s="21"/>
      <c r="J114" s="21"/>
      <c r="K114" s="21"/>
      <c r="L114" s="21"/>
      <c r="M114" s="23"/>
      <c r="N114" s="23"/>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21"/>
      <c r="FV114" s="21"/>
      <c r="FW114" s="21"/>
      <c r="FX114" s="21"/>
      <c r="FY114" s="21"/>
    </row>
    <row r="115" spans="1:181" s="4" customFormat="1" ht="16" customHeight="1" x14ac:dyDescent="0.2">
      <c r="A115" s="21"/>
      <c r="B115" s="21"/>
      <c r="C115" s="21"/>
      <c r="D115" s="23"/>
      <c r="E115" s="23"/>
      <c r="F115" s="21"/>
      <c r="G115" s="41"/>
      <c r="H115" s="21"/>
      <c r="I115" s="21"/>
      <c r="J115" s="21"/>
      <c r="K115" s="21"/>
      <c r="L115" s="21"/>
      <c r="M115" s="23"/>
      <c r="N115" s="23"/>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c r="EW115" s="21"/>
      <c r="EX115" s="21"/>
      <c r="EY115" s="21"/>
      <c r="EZ115" s="21"/>
      <c r="FA115" s="21"/>
      <c r="FB115" s="21"/>
      <c r="FC115" s="21"/>
      <c r="FD115" s="21"/>
      <c r="FE115" s="21"/>
      <c r="FF115" s="21"/>
      <c r="FG115" s="21"/>
      <c r="FH115" s="21"/>
      <c r="FI115" s="21"/>
      <c r="FJ115" s="21"/>
      <c r="FK115" s="21"/>
      <c r="FL115" s="21"/>
      <c r="FM115" s="21"/>
      <c r="FN115" s="21"/>
      <c r="FO115" s="21"/>
      <c r="FP115" s="21"/>
      <c r="FQ115" s="21"/>
      <c r="FR115" s="21"/>
      <c r="FS115" s="21"/>
      <c r="FT115" s="21"/>
      <c r="FU115" s="21"/>
      <c r="FV115" s="21"/>
      <c r="FW115" s="21"/>
      <c r="FX115" s="21"/>
      <c r="FY115" s="21"/>
    </row>
    <row r="116" spans="1:181" s="4" customFormat="1" ht="16" customHeight="1" x14ac:dyDescent="0.2">
      <c r="A116" s="21"/>
      <c r="B116" s="21"/>
      <c r="C116" s="21"/>
      <c r="D116" s="23"/>
      <c r="E116" s="23"/>
      <c r="F116" s="21"/>
      <c r="G116" s="41"/>
      <c r="H116" s="21"/>
      <c r="I116" s="21"/>
      <c r="J116" s="21"/>
      <c r="K116" s="21"/>
      <c r="L116" s="21"/>
      <c r="M116" s="23"/>
      <c r="N116" s="23"/>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row>
    <row r="117" spans="1:181" s="4" customFormat="1" ht="16" customHeight="1" x14ac:dyDescent="0.2">
      <c r="A117" s="21"/>
      <c r="B117" s="21"/>
      <c r="C117" s="21"/>
      <c r="D117" s="23"/>
      <c r="E117" s="23"/>
      <c r="F117" s="21"/>
      <c r="G117" s="41"/>
      <c r="H117" s="21"/>
      <c r="I117" s="21"/>
      <c r="J117" s="21"/>
      <c r="K117" s="21"/>
      <c r="L117" s="21"/>
      <c r="M117" s="23"/>
      <c r="N117" s="23"/>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row>
    <row r="118" spans="1:181" s="4" customFormat="1" ht="16" customHeight="1" x14ac:dyDescent="0.2">
      <c r="A118" s="21"/>
      <c r="B118" s="21"/>
      <c r="C118" s="21"/>
      <c r="D118" s="23"/>
      <c r="E118" s="23"/>
      <c r="F118" s="21"/>
      <c r="G118" s="41"/>
      <c r="H118" s="21"/>
      <c r="I118" s="21"/>
      <c r="J118" s="21"/>
      <c r="K118" s="21"/>
      <c r="L118" s="21"/>
      <c r="M118" s="23"/>
      <c r="N118" s="23"/>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row>
    <row r="119" spans="1:181" s="4" customFormat="1" ht="16" customHeight="1" x14ac:dyDescent="0.2">
      <c r="A119" s="21"/>
      <c r="B119" s="21"/>
      <c r="C119" s="21"/>
      <c r="D119" s="23"/>
      <c r="E119" s="23"/>
      <c r="F119" s="21"/>
      <c r="G119" s="41"/>
      <c r="H119" s="21"/>
      <c r="I119" s="21"/>
      <c r="J119" s="21"/>
      <c r="K119" s="21"/>
      <c r="L119" s="21"/>
      <c r="M119" s="23"/>
      <c r="N119" s="23"/>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H119" s="21"/>
      <c r="EI119" s="21"/>
      <c r="EJ119" s="21"/>
      <c r="EK119" s="21"/>
      <c r="EL119" s="21"/>
      <c r="EM119" s="21"/>
      <c r="EN119" s="21"/>
      <c r="EO119" s="21"/>
      <c r="EP119" s="21"/>
      <c r="EQ119" s="21"/>
      <c r="ER119" s="21"/>
      <c r="ES119" s="21"/>
      <c r="ET119" s="21"/>
      <c r="EU119" s="21"/>
      <c r="EV119" s="21"/>
      <c r="EW119" s="21"/>
      <c r="EX119" s="21"/>
      <c r="EY119" s="21"/>
      <c r="EZ119" s="21"/>
      <c r="FA119" s="21"/>
      <c r="FB119" s="21"/>
      <c r="FC119" s="21"/>
      <c r="FD119" s="21"/>
      <c r="FE119" s="21"/>
      <c r="FF119" s="21"/>
      <c r="FG119" s="21"/>
      <c r="FH119" s="21"/>
      <c r="FI119" s="21"/>
      <c r="FJ119" s="21"/>
      <c r="FK119" s="21"/>
      <c r="FL119" s="21"/>
      <c r="FM119" s="21"/>
      <c r="FN119" s="21"/>
      <c r="FO119" s="21"/>
      <c r="FP119" s="21"/>
      <c r="FQ119" s="21"/>
      <c r="FR119" s="21"/>
      <c r="FS119" s="21"/>
      <c r="FT119" s="21"/>
      <c r="FU119" s="21"/>
      <c r="FV119" s="21"/>
      <c r="FW119" s="21"/>
      <c r="FX119" s="21"/>
      <c r="FY119" s="21"/>
    </row>
    <row r="120" spans="1:181" s="4" customFormat="1" ht="16" customHeight="1" x14ac:dyDescent="0.2">
      <c r="A120" s="21"/>
      <c r="B120" s="21"/>
      <c r="C120" s="21"/>
      <c r="D120" s="23"/>
      <c r="E120" s="23"/>
      <c r="F120" s="21"/>
      <c r="G120" s="41"/>
      <c r="H120" s="21"/>
      <c r="I120" s="21"/>
      <c r="J120" s="21"/>
      <c r="K120" s="21"/>
      <c r="L120" s="21"/>
      <c r="M120" s="23"/>
      <c r="N120" s="23"/>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21"/>
      <c r="FV120" s="21"/>
      <c r="FW120" s="21"/>
      <c r="FX120" s="21"/>
      <c r="FY120" s="21"/>
    </row>
    <row r="121" spans="1:181" s="4" customFormat="1" ht="16" customHeight="1" x14ac:dyDescent="0.2">
      <c r="A121" s="21"/>
      <c r="B121" s="21"/>
      <c r="C121" s="21"/>
      <c r="D121" s="23"/>
      <c r="E121" s="23"/>
      <c r="F121" s="21"/>
      <c r="G121" s="41"/>
      <c r="H121" s="21"/>
      <c r="I121" s="21"/>
      <c r="J121" s="21"/>
      <c r="K121" s="21"/>
      <c r="L121" s="21"/>
      <c r="M121" s="23"/>
      <c r="N121" s="23"/>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H121" s="21"/>
      <c r="EI121" s="21"/>
      <c r="EJ121" s="21"/>
      <c r="EK121" s="21"/>
      <c r="EL121" s="21"/>
      <c r="EM121" s="21"/>
      <c r="EN121" s="21"/>
      <c r="EO121" s="21"/>
      <c r="EP121" s="21"/>
      <c r="EQ121" s="21"/>
      <c r="ER121" s="21"/>
      <c r="ES121" s="21"/>
      <c r="ET121" s="21"/>
      <c r="EU121" s="21"/>
      <c r="EV121" s="21"/>
      <c r="EW121" s="21"/>
      <c r="EX121" s="21"/>
      <c r="EY121" s="21"/>
      <c r="EZ121" s="21"/>
      <c r="FA121" s="21"/>
      <c r="FB121" s="21"/>
      <c r="FC121" s="21"/>
      <c r="FD121" s="21"/>
      <c r="FE121" s="21"/>
      <c r="FF121" s="21"/>
      <c r="FG121" s="21"/>
      <c r="FH121" s="21"/>
      <c r="FI121" s="21"/>
      <c r="FJ121" s="21"/>
      <c r="FK121" s="21"/>
      <c r="FL121" s="21"/>
      <c r="FM121" s="21"/>
      <c r="FN121" s="21"/>
      <c r="FO121" s="21"/>
      <c r="FP121" s="21"/>
      <c r="FQ121" s="21"/>
      <c r="FR121" s="21"/>
      <c r="FS121" s="21"/>
      <c r="FT121" s="21"/>
      <c r="FU121" s="21"/>
      <c r="FV121" s="21"/>
      <c r="FW121" s="21"/>
      <c r="FX121" s="21"/>
      <c r="FY121" s="21"/>
    </row>
    <row r="122" spans="1:181" s="4" customFormat="1" ht="16" customHeight="1" x14ac:dyDescent="0.2">
      <c r="A122" s="21"/>
      <c r="B122" s="21"/>
      <c r="C122" s="21"/>
      <c r="D122" s="23"/>
      <c r="E122" s="23"/>
      <c r="F122" s="21"/>
      <c r="G122" s="41"/>
      <c r="H122" s="21"/>
      <c r="I122" s="21"/>
      <c r="J122" s="21"/>
      <c r="K122" s="21"/>
      <c r="L122" s="21"/>
      <c r="M122" s="23"/>
      <c r="N122" s="23"/>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row>
    <row r="123" spans="1:181" s="4" customFormat="1" ht="16" customHeight="1" x14ac:dyDescent="0.2">
      <c r="A123" s="21"/>
      <c r="B123" s="21"/>
      <c r="C123" s="21"/>
      <c r="D123" s="23"/>
      <c r="E123" s="23"/>
      <c r="F123" s="21"/>
      <c r="G123" s="41"/>
      <c r="H123" s="21"/>
      <c r="I123" s="21"/>
      <c r="J123" s="21"/>
      <c r="K123" s="21"/>
      <c r="L123" s="21"/>
      <c r="M123" s="23"/>
      <c r="N123" s="23"/>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row>
    <row r="124" spans="1:181" s="4" customFormat="1" ht="16" customHeight="1" x14ac:dyDescent="0.2">
      <c r="A124" s="21"/>
      <c r="B124" s="21"/>
      <c r="C124" s="21"/>
      <c r="D124" s="23"/>
      <c r="E124" s="23"/>
      <c r="F124" s="21"/>
      <c r="G124" s="41"/>
      <c r="H124" s="21"/>
      <c r="I124" s="21"/>
      <c r="J124" s="21"/>
      <c r="K124" s="21"/>
      <c r="L124" s="21"/>
      <c r="M124" s="23"/>
      <c r="N124" s="23"/>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c r="DS124" s="21"/>
      <c r="DT124" s="21"/>
      <c r="DU124" s="21"/>
      <c r="DV124" s="21"/>
      <c r="DW124" s="21"/>
      <c r="DX124" s="21"/>
      <c r="DY124" s="21"/>
      <c r="DZ124" s="21"/>
      <c r="EA124" s="21"/>
      <c r="EB124" s="21"/>
      <c r="EC124" s="21"/>
      <c r="ED124" s="21"/>
      <c r="EE124" s="21"/>
      <c r="EF124" s="21"/>
      <c r="EG124" s="21"/>
      <c r="EH124" s="21"/>
      <c r="EI124" s="21"/>
      <c r="EJ124" s="21"/>
      <c r="EK124" s="21"/>
      <c r="EL124" s="21"/>
      <c r="EM124" s="21"/>
      <c r="EN124" s="21"/>
      <c r="EO124" s="21"/>
      <c r="EP124" s="21"/>
      <c r="EQ124" s="21"/>
      <c r="ER124" s="21"/>
      <c r="ES124" s="21"/>
      <c r="ET124" s="21"/>
      <c r="EU124" s="21"/>
      <c r="EV124" s="21"/>
      <c r="EW124" s="21"/>
      <c r="EX124" s="21"/>
      <c r="EY124" s="21"/>
      <c r="EZ124" s="21"/>
      <c r="FA124" s="21"/>
      <c r="FB124" s="21"/>
      <c r="FC124" s="21"/>
      <c r="FD124" s="21"/>
      <c r="FE124" s="21"/>
      <c r="FF124" s="21"/>
      <c r="FG124" s="21"/>
      <c r="FH124" s="21"/>
      <c r="FI124" s="21"/>
      <c r="FJ124" s="21"/>
      <c r="FK124" s="21"/>
      <c r="FL124" s="21"/>
      <c r="FM124" s="21"/>
      <c r="FN124" s="21"/>
      <c r="FO124" s="21"/>
      <c r="FP124" s="21"/>
      <c r="FQ124" s="21"/>
      <c r="FR124" s="21"/>
      <c r="FS124" s="21"/>
      <c r="FT124" s="21"/>
      <c r="FU124" s="21"/>
      <c r="FV124" s="21"/>
      <c r="FW124" s="21"/>
      <c r="FX124" s="21"/>
      <c r="FY124" s="21"/>
    </row>
    <row r="125" spans="1:181" s="4" customFormat="1" ht="16" customHeight="1" x14ac:dyDescent="0.2">
      <c r="A125" s="21"/>
      <c r="B125" s="21"/>
      <c r="C125" s="21"/>
      <c r="D125" s="23"/>
      <c r="E125" s="23"/>
      <c r="F125" s="21"/>
      <c r="G125" s="41"/>
      <c r="H125" s="21"/>
      <c r="I125" s="21"/>
      <c r="J125" s="21"/>
      <c r="K125" s="21"/>
      <c r="L125" s="21"/>
      <c r="M125" s="23"/>
      <c r="N125" s="23"/>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21"/>
      <c r="EC125" s="21"/>
      <c r="ED125" s="21"/>
      <c r="EE125" s="21"/>
      <c r="EF125" s="21"/>
      <c r="EG125" s="21"/>
      <c r="EH125" s="21"/>
      <c r="EI125" s="21"/>
      <c r="EJ125" s="21"/>
      <c r="EK125" s="21"/>
      <c r="EL125" s="21"/>
      <c r="EM125" s="21"/>
      <c r="EN125" s="21"/>
      <c r="EO125" s="21"/>
      <c r="EP125" s="21"/>
      <c r="EQ125" s="21"/>
      <c r="ER125" s="21"/>
      <c r="ES125" s="21"/>
      <c r="ET125" s="21"/>
      <c r="EU125" s="21"/>
      <c r="EV125" s="21"/>
      <c r="EW125" s="21"/>
      <c r="EX125" s="21"/>
      <c r="EY125" s="21"/>
      <c r="EZ125" s="21"/>
      <c r="FA125" s="21"/>
      <c r="FB125" s="21"/>
      <c r="FC125" s="21"/>
      <c r="FD125" s="21"/>
      <c r="FE125" s="21"/>
      <c r="FF125" s="21"/>
      <c r="FG125" s="21"/>
      <c r="FH125" s="21"/>
      <c r="FI125" s="21"/>
      <c r="FJ125" s="21"/>
      <c r="FK125" s="21"/>
      <c r="FL125" s="21"/>
      <c r="FM125" s="21"/>
      <c r="FN125" s="21"/>
      <c r="FO125" s="21"/>
      <c r="FP125" s="21"/>
      <c r="FQ125" s="21"/>
      <c r="FR125" s="21"/>
      <c r="FS125" s="21"/>
      <c r="FT125" s="21"/>
      <c r="FU125" s="21"/>
      <c r="FV125" s="21"/>
      <c r="FW125" s="21"/>
      <c r="FX125" s="21"/>
      <c r="FY125" s="21"/>
    </row>
    <row r="126" spans="1:181" s="4" customFormat="1" ht="16" customHeight="1" x14ac:dyDescent="0.2">
      <c r="A126" s="21"/>
      <c r="B126" s="21"/>
      <c r="C126" s="21"/>
      <c r="D126" s="23"/>
      <c r="E126" s="23"/>
      <c r="F126" s="21"/>
      <c r="G126" s="41"/>
      <c r="H126" s="21"/>
      <c r="I126" s="21"/>
      <c r="J126" s="21"/>
      <c r="K126" s="21"/>
      <c r="L126" s="21"/>
      <c r="M126" s="23"/>
      <c r="N126" s="23"/>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21"/>
      <c r="FV126" s="21"/>
      <c r="FW126" s="21"/>
      <c r="FX126" s="21"/>
      <c r="FY126" s="21"/>
    </row>
    <row r="127" spans="1:181" s="4" customFormat="1" ht="16" customHeight="1" x14ac:dyDescent="0.2">
      <c r="A127" s="21"/>
      <c r="B127" s="21"/>
      <c r="C127" s="21"/>
      <c r="D127" s="23"/>
      <c r="E127" s="23"/>
      <c r="F127" s="21"/>
      <c r="G127" s="41"/>
      <c r="H127" s="21"/>
      <c r="I127" s="21"/>
      <c r="J127" s="21"/>
      <c r="K127" s="21"/>
      <c r="L127" s="21"/>
      <c r="M127" s="23"/>
      <c r="N127" s="23"/>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21"/>
      <c r="EC127" s="21"/>
      <c r="ED127" s="21"/>
      <c r="EE127" s="21"/>
      <c r="EF127" s="21"/>
      <c r="EG127" s="21"/>
      <c r="EH127" s="21"/>
      <c r="EI127" s="21"/>
      <c r="EJ127" s="21"/>
      <c r="EK127" s="21"/>
      <c r="EL127" s="21"/>
      <c r="EM127" s="21"/>
      <c r="EN127" s="21"/>
      <c r="EO127" s="21"/>
      <c r="EP127" s="21"/>
      <c r="EQ127" s="21"/>
      <c r="ER127" s="21"/>
      <c r="ES127" s="21"/>
      <c r="ET127" s="21"/>
      <c r="EU127" s="21"/>
      <c r="EV127" s="21"/>
      <c r="EW127" s="21"/>
      <c r="EX127" s="21"/>
      <c r="EY127" s="21"/>
      <c r="EZ127" s="21"/>
      <c r="FA127" s="21"/>
      <c r="FB127" s="21"/>
      <c r="FC127" s="21"/>
      <c r="FD127" s="21"/>
      <c r="FE127" s="21"/>
      <c r="FF127" s="21"/>
      <c r="FG127" s="21"/>
      <c r="FH127" s="21"/>
      <c r="FI127" s="21"/>
      <c r="FJ127" s="21"/>
      <c r="FK127" s="21"/>
      <c r="FL127" s="21"/>
      <c r="FM127" s="21"/>
      <c r="FN127" s="21"/>
      <c r="FO127" s="21"/>
      <c r="FP127" s="21"/>
      <c r="FQ127" s="21"/>
      <c r="FR127" s="21"/>
      <c r="FS127" s="21"/>
      <c r="FT127" s="21"/>
      <c r="FU127" s="21"/>
      <c r="FV127" s="21"/>
      <c r="FW127" s="21"/>
      <c r="FX127" s="21"/>
      <c r="FY127" s="21"/>
    </row>
    <row r="128" spans="1:181" s="4" customFormat="1" ht="16" customHeight="1" x14ac:dyDescent="0.2">
      <c r="A128" s="21"/>
      <c r="B128" s="21"/>
      <c r="C128" s="21"/>
      <c r="D128" s="23"/>
      <c r="E128" s="23"/>
      <c r="F128" s="21"/>
      <c r="G128" s="41"/>
      <c r="H128" s="21"/>
      <c r="I128" s="21"/>
      <c r="J128" s="21"/>
      <c r="K128" s="21"/>
      <c r="L128" s="21"/>
      <c r="M128" s="23"/>
      <c r="N128" s="23"/>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row>
    <row r="129" spans="1:181" s="4" customFormat="1" ht="16" customHeight="1" x14ac:dyDescent="0.2">
      <c r="A129" s="21"/>
      <c r="B129" s="21"/>
      <c r="C129" s="21"/>
      <c r="D129" s="23"/>
      <c r="E129" s="23"/>
      <c r="F129" s="21"/>
      <c r="G129" s="41"/>
      <c r="H129" s="21"/>
      <c r="I129" s="21"/>
      <c r="J129" s="21"/>
      <c r="K129" s="21"/>
      <c r="L129" s="21"/>
      <c r="M129" s="23"/>
      <c r="N129" s="23"/>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row>
    <row r="130" spans="1:181" s="4" customFormat="1" ht="16" customHeight="1" x14ac:dyDescent="0.2">
      <c r="A130" s="21"/>
      <c r="B130" s="21"/>
      <c r="C130" s="21"/>
      <c r="D130" s="23"/>
      <c r="E130" s="23"/>
      <c r="F130" s="21"/>
      <c r="G130" s="41"/>
      <c r="H130" s="21"/>
      <c r="I130" s="21"/>
      <c r="J130" s="21"/>
      <c r="K130" s="21"/>
      <c r="L130" s="21"/>
      <c r="M130" s="23"/>
      <c r="N130" s="23"/>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row>
    <row r="131" spans="1:181" s="4" customFormat="1" ht="16" customHeight="1" x14ac:dyDescent="0.2">
      <c r="A131" s="21"/>
      <c r="B131" s="21"/>
      <c r="C131" s="21"/>
      <c r="D131" s="23"/>
      <c r="E131" s="23"/>
      <c r="F131" s="21"/>
      <c r="G131" s="41"/>
      <c r="H131" s="21"/>
      <c r="I131" s="21"/>
      <c r="J131" s="21"/>
      <c r="K131" s="21"/>
      <c r="L131" s="21"/>
      <c r="M131" s="23"/>
      <c r="N131" s="23"/>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row>
    <row r="132" spans="1:181" s="4" customFormat="1" ht="16" customHeight="1" x14ac:dyDescent="0.2">
      <c r="A132" s="21"/>
      <c r="B132" s="21"/>
      <c r="C132" s="21"/>
      <c r="D132" s="23"/>
      <c r="E132" s="23"/>
      <c r="F132" s="21"/>
      <c r="G132" s="41"/>
      <c r="H132" s="21"/>
      <c r="I132" s="21"/>
      <c r="J132" s="21"/>
      <c r="K132" s="21"/>
      <c r="L132" s="21"/>
      <c r="M132" s="23"/>
      <c r="N132" s="23"/>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21"/>
      <c r="FV132" s="21"/>
      <c r="FW132" s="21"/>
      <c r="FX132" s="21"/>
      <c r="FY132" s="21"/>
    </row>
    <row r="133" spans="1:181" s="4" customFormat="1" ht="16" customHeight="1" x14ac:dyDescent="0.2">
      <c r="A133" s="21"/>
      <c r="B133" s="21"/>
      <c r="C133" s="21"/>
      <c r="D133" s="23"/>
      <c r="E133" s="23"/>
      <c r="F133" s="21"/>
      <c r="G133" s="41"/>
      <c r="H133" s="21"/>
      <c r="I133" s="21"/>
      <c r="J133" s="21"/>
      <c r="K133" s="21"/>
      <c r="L133" s="21"/>
      <c r="M133" s="23"/>
      <c r="N133" s="23"/>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21"/>
      <c r="EA133" s="21"/>
      <c r="EB133" s="21"/>
      <c r="EC133" s="21"/>
      <c r="ED133" s="21"/>
      <c r="EE133" s="21"/>
      <c r="EF133" s="21"/>
      <c r="EG133" s="21"/>
      <c r="EH133" s="21"/>
      <c r="EI133" s="21"/>
      <c r="EJ133" s="21"/>
      <c r="EK133" s="21"/>
      <c r="EL133" s="21"/>
      <c r="EM133" s="21"/>
      <c r="EN133" s="21"/>
      <c r="EO133" s="21"/>
      <c r="EP133" s="21"/>
      <c r="EQ133" s="21"/>
      <c r="ER133" s="21"/>
      <c r="ES133" s="21"/>
      <c r="ET133" s="21"/>
      <c r="EU133" s="21"/>
      <c r="EV133" s="21"/>
      <c r="EW133" s="21"/>
      <c r="EX133" s="21"/>
      <c r="EY133" s="21"/>
      <c r="EZ133" s="21"/>
      <c r="FA133" s="21"/>
      <c r="FB133" s="21"/>
      <c r="FC133" s="21"/>
      <c r="FD133" s="21"/>
      <c r="FE133" s="21"/>
      <c r="FF133" s="21"/>
      <c r="FG133" s="21"/>
      <c r="FH133" s="21"/>
      <c r="FI133" s="21"/>
      <c r="FJ133" s="21"/>
      <c r="FK133" s="21"/>
      <c r="FL133" s="21"/>
      <c r="FM133" s="21"/>
      <c r="FN133" s="21"/>
      <c r="FO133" s="21"/>
      <c r="FP133" s="21"/>
      <c r="FQ133" s="21"/>
      <c r="FR133" s="21"/>
      <c r="FS133" s="21"/>
      <c r="FT133" s="21"/>
      <c r="FU133" s="21"/>
      <c r="FV133" s="21"/>
      <c r="FW133" s="21"/>
      <c r="FX133" s="21"/>
      <c r="FY133" s="21"/>
    </row>
    <row r="134" spans="1:181" s="4" customFormat="1" ht="16" customHeight="1" x14ac:dyDescent="0.2">
      <c r="A134" s="21"/>
      <c r="B134" s="21"/>
      <c r="C134" s="21"/>
      <c r="D134" s="23"/>
      <c r="E134" s="23"/>
      <c r="F134" s="21"/>
      <c r="G134" s="41"/>
      <c r="H134" s="21"/>
      <c r="I134" s="21"/>
      <c r="J134" s="21"/>
      <c r="K134" s="21"/>
      <c r="L134" s="21"/>
      <c r="M134" s="23"/>
      <c r="N134" s="23"/>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row>
    <row r="135" spans="1:181" s="4" customFormat="1" ht="16" customHeight="1" x14ac:dyDescent="0.2">
      <c r="A135" s="21"/>
      <c r="B135" s="21"/>
      <c r="C135" s="21"/>
      <c r="D135" s="23"/>
      <c r="E135" s="23"/>
      <c r="F135" s="21"/>
      <c r="G135" s="41"/>
      <c r="H135" s="21"/>
      <c r="I135" s="21"/>
      <c r="J135" s="21"/>
      <c r="K135" s="21"/>
      <c r="L135" s="21"/>
      <c r="M135" s="23"/>
      <c r="N135" s="23"/>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row>
    <row r="136" spans="1:181" s="4" customFormat="1" ht="16" customHeight="1" x14ac:dyDescent="0.2">
      <c r="A136" s="21"/>
      <c r="B136" s="21"/>
      <c r="C136" s="21"/>
      <c r="D136" s="23"/>
      <c r="E136" s="23"/>
      <c r="F136" s="21"/>
      <c r="G136" s="41"/>
      <c r="H136" s="21"/>
      <c r="I136" s="21"/>
      <c r="J136" s="21"/>
      <c r="K136" s="21"/>
      <c r="L136" s="21"/>
      <c r="M136" s="23"/>
      <c r="N136" s="23"/>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row>
    <row r="137" spans="1:181" s="4" customFormat="1" ht="16" customHeight="1" x14ac:dyDescent="0.2">
      <c r="A137" s="21"/>
      <c r="B137" s="21"/>
      <c r="C137" s="21"/>
      <c r="D137" s="23"/>
      <c r="E137" s="23"/>
      <c r="F137" s="21"/>
      <c r="G137" s="41"/>
      <c r="H137" s="21"/>
      <c r="I137" s="21"/>
      <c r="J137" s="21"/>
      <c r="K137" s="21"/>
      <c r="L137" s="21"/>
      <c r="M137" s="23"/>
      <c r="N137" s="23"/>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row>
    <row r="138" spans="1:181" s="4" customFormat="1" ht="16" customHeight="1" x14ac:dyDescent="0.2">
      <c r="A138" s="21"/>
      <c r="B138" s="21"/>
      <c r="C138" s="21"/>
      <c r="D138" s="23"/>
      <c r="E138" s="23"/>
      <c r="F138" s="21"/>
      <c r="G138" s="41"/>
      <c r="H138" s="21"/>
      <c r="I138" s="21"/>
      <c r="J138" s="21"/>
      <c r="K138" s="21"/>
      <c r="L138" s="21"/>
      <c r="M138" s="23"/>
      <c r="N138" s="23"/>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row>
    <row r="139" spans="1:181" s="4" customFormat="1" ht="16" customHeight="1" x14ac:dyDescent="0.2">
      <c r="A139" s="21"/>
      <c r="B139" s="21"/>
      <c r="C139" s="21"/>
      <c r="D139" s="23"/>
      <c r="E139" s="23"/>
      <c r="F139" s="21"/>
      <c r="G139" s="41"/>
      <c r="H139" s="21"/>
      <c r="I139" s="21"/>
      <c r="J139" s="21"/>
      <c r="K139" s="21"/>
      <c r="L139" s="21"/>
      <c r="M139" s="23"/>
      <c r="N139" s="23"/>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row>
    <row r="140" spans="1:181" s="4" customFormat="1" ht="16" customHeight="1" x14ac:dyDescent="0.2">
      <c r="A140" s="21"/>
      <c r="B140" s="21"/>
      <c r="C140" s="21"/>
      <c r="D140" s="23"/>
      <c r="E140" s="23"/>
      <c r="F140" s="21"/>
      <c r="G140" s="41"/>
      <c r="H140" s="21"/>
      <c r="I140" s="21"/>
      <c r="J140" s="21"/>
      <c r="K140" s="21"/>
      <c r="L140" s="21"/>
      <c r="M140" s="23"/>
      <c r="N140" s="23"/>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row>
    <row r="141" spans="1:181" s="4" customFormat="1" ht="16" customHeight="1" x14ac:dyDescent="0.2">
      <c r="A141" s="21"/>
      <c r="B141" s="21"/>
      <c r="C141" s="21"/>
      <c r="D141" s="23"/>
      <c r="E141" s="23"/>
      <c r="F141" s="21"/>
      <c r="G141" s="41"/>
      <c r="H141" s="21"/>
      <c r="I141" s="21"/>
      <c r="J141" s="21"/>
      <c r="K141" s="21"/>
      <c r="L141" s="21"/>
      <c r="M141" s="23"/>
      <c r="N141" s="23"/>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row>
    <row r="142" spans="1:181" s="4" customFormat="1" ht="16" customHeight="1" x14ac:dyDescent="0.2">
      <c r="A142" s="21"/>
      <c r="B142" s="21"/>
      <c r="C142" s="21"/>
      <c r="D142" s="23"/>
      <c r="E142" s="23"/>
      <c r="F142" s="21"/>
      <c r="G142" s="41"/>
      <c r="H142" s="21"/>
      <c r="I142" s="21"/>
      <c r="J142" s="21"/>
      <c r="K142" s="21"/>
      <c r="L142" s="21"/>
      <c r="M142" s="23"/>
      <c r="N142" s="23"/>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row>
    <row r="143" spans="1:181" s="4" customFormat="1" ht="16" customHeight="1" x14ac:dyDescent="0.2">
      <c r="A143" s="21"/>
      <c r="B143" s="21"/>
      <c r="C143" s="21"/>
      <c r="D143" s="23"/>
      <c r="E143" s="23"/>
      <c r="F143" s="21"/>
      <c r="G143" s="41"/>
      <c r="H143" s="21"/>
      <c r="I143" s="21"/>
      <c r="J143" s="21"/>
      <c r="K143" s="21"/>
      <c r="L143" s="21"/>
      <c r="M143" s="23"/>
      <c r="N143" s="23"/>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row>
    <row r="144" spans="1:181" s="4" customFormat="1" ht="16" customHeight="1" x14ac:dyDescent="0.2">
      <c r="A144" s="21"/>
      <c r="B144" s="21"/>
      <c r="C144" s="21"/>
      <c r="D144" s="23"/>
      <c r="E144" s="23"/>
      <c r="F144" s="21"/>
      <c r="G144" s="41"/>
      <c r="H144" s="21"/>
      <c r="I144" s="21"/>
      <c r="J144" s="21"/>
      <c r="K144" s="21"/>
      <c r="L144" s="21"/>
      <c r="M144" s="23"/>
      <c r="N144" s="23"/>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row>
    <row r="145" spans="1:181" s="4" customFormat="1" ht="16" customHeight="1" x14ac:dyDescent="0.2">
      <c r="A145" s="21"/>
      <c r="B145" s="21"/>
      <c r="C145" s="21"/>
      <c r="D145" s="23"/>
      <c r="E145" s="23"/>
      <c r="F145" s="21"/>
      <c r="G145" s="41"/>
      <c r="H145" s="21"/>
      <c r="I145" s="21"/>
      <c r="J145" s="21"/>
      <c r="K145" s="21"/>
      <c r="L145" s="21"/>
      <c r="M145" s="23"/>
      <c r="N145" s="23"/>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row>
    <row r="146" spans="1:181" s="4" customFormat="1" ht="16" customHeight="1" x14ac:dyDescent="0.2">
      <c r="A146" s="21"/>
      <c r="B146" s="21"/>
      <c r="C146" s="21"/>
      <c r="D146" s="23"/>
      <c r="E146" s="23"/>
      <c r="F146" s="21"/>
      <c r="G146" s="41"/>
      <c r="H146" s="21"/>
      <c r="I146" s="21"/>
      <c r="J146" s="21"/>
      <c r="K146" s="21"/>
      <c r="L146" s="21"/>
      <c r="M146" s="23"/>
      <c r="N146" s="23"/>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c r="FP146" s="21"/>
      <c r="FQ146" s="21"/>
      <c r="FR146" s="21"/>
      <c r="FS146" s="21"/>
      <c r="FT146" s="21"/>
      <c r="FU146" s="21"/>
      <c r="FV146" s="21"/>
      <c r="FW146" s="21"/>
      <c r="FX146" s="21"/>
      <c r="FY146" s="21"/>
    </row>
    <row r="147" spans="1:181" ht="16" customHeight="1" x14ac:dyDescent="0.15"/>
    <row r="148" spans="1:181" ht="16" customHeight="1" x14ac:dyDescent="0.15"/>
    <row r="149" spans="1:181" ht="16" customHeight="1" x14ac:dyDescent="0.15"/>
    <row r="150" spans="1:181" ht="16" customHeight="1" x14ac:dyDescent="0.15"/>
    <row r="151" spans="1:181" ht="16" customHeight="1" x14ac:dyDescent="0.15"/>
  </sheetData>
  <sheetProtection sheet="1" objects="1" scenarios="1"/>
  <mergeCells count="16">
    <mergeCell ref="R4:S4"/>
    <mergeCell ref="T4:U4"/>
    <mergeCell ref="V4:W4"/>
    <mergeCell ref="X4:Y4"/>
    <mergeCell ref="B24:B25"/>
    <mergeCell ref="B26:B27"/>
    <mergeCell ref="J4:K4"/>
    <mergeCell ref="L4:M4"/>
    <mergeCell ref="N4:O4"/>
    <mergeCell ref="P4:Q4"/>
    <mergeCell ref="B12:B13"/>
    <mergeCell ref="B14:B15"/>
    <mergeCell ref="B16:B17"/>
    <mergeCell ref="B18:B19"/>
    <mergeCell ref="B20:B21"/>
    <mergeCell ref="B22:B23"/>
  </mergeCells>
  <pageMargins left="0.7" right="0.7" top="0.75" bottom="0.75" header="0.3" footer="0.3"/>
  <pageSetup scale="22"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3C782-4A23-994C-9AA7-87480B807051}">
  <dimension ref="A1"/>
  <sheetViews>
    <sheetView showGridLines="0" topLeftCell="A18" workbookViewId="0">
      <selection activeCell="M43" sqref="M43"/>
    </sheetView>
  </sheetViews>
  <sheetFormatPr baseColWidth="10" defaultRowHeight="16" x14ac:dyDescent="0.2"/>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Perihelion, Aphelion</vt:lpstr>
      <vt:lpstr>Background</vt:lpstr>
    </vt:vector>
  </TitlesOfParts>
  <Manager/>
  <Company>Astronomy Morsels</Company>
  <LinksUpToDate>false</LinksUpToDate>
  <SharedDoc>false</SharedDoc>
  <HyperlinkBase>www.astronomy-morsels.ch</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Perihelion, Aphelion (Planets)</dc:title>
  <dc:subject/>
  <dc:creator>Anton Viola</dc:creator>
  <cp:keywords/>
  <dc:description/>
  <cp:lastModifiedBy>Anton Viola</cp:lastModifiedBy>
  <dcterms:created xsi:type="dcterms:W3CDTF">2016-06-12T12:50:56Z</dcterms:created>
  <dcterms:modified xsi:type="dcterms:W3CDTF">2024-05-09T14:55:25Z</dcterms:modified>
  <cp:category/>
</cp:coreProperties>
</file>