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51E83FDB-115D-744C-AC17-B93F2ED5880D}" xr6:coauthVersionLast="47" xr6:coauthVersionMax="47" xr10:uidLastSave="{00000000-0000-0000-0000-000000000000}"/>
  <bookViews>
    <workbookView xWindow="6040" yWindow="5120" windowWidth="39720" windowHeight="20420" xr2:uid="{00000000-000D-0000-FFFF-FFFF00000000}"/>
  </bookViews>
  <sheets>
    <sheet name="Introduction" sheetId="3" r:id="rId1"/>
    <sheet name="Manual Input" sheetId="6" r:id="rId2"/>
    <sheet name="Select from WDS" sheetId="10" r:id="rId3"/>
    <sheet name="Best Choices" sheetId="12" r:id="rId4"/>
    <sheet name="Background" sheetId="11" r:id="rId5"/>
    <sheet name="To Be Considered (1)" sheetId="13" r:id="rId6"/>
    <sheet name="To be Considered (2)" sheetId="14" r:id="rId7"/>
  </sheets>
  <definedNames>
    <definedName name="_xlnm._FilterDatabase" localSheetId="2" hidden="1">'Select from WDS'!$M$9:$Y$9</definedName>
    <definedName name="My_Data_X">'Manual Input'!$R$21:$R$120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12" l="1"/>
  <c r="C5" i="12"/>
  <c r="C9" i="12" l="1"/>
  <c r="C8" i="12"/>
  <c r="C7" i="12"/>
  <c r="I7" i="10" l="1"/>
  <c r="F7" i="10"/>
  <c r="C7" i="10"/>
  <c r="I6" i="10"/>
  <c r="F6" i="10"/>
  <c r="C6" i="10"/>
  <c r="P129" i="6" l="1"/>
  <c r="Q129" i="6"/>
  <c r="P131" i="6"/>
  <c r="Q131"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A129" i="6"/>
  <c r="CB129" i="6"/>
  <c r="CC129" i="6"/>
  <c r="CD129" i="6"/>
  <c r="CE129" i="6"/>
  <c r="CF129" i="6"/>
  <c r="CG129" i="6"/>
  <c r="CH129" i="6"/>
  <c r="CI129" i="6"/>
  <c r="CJ129" i="6"/>
  <c r="CK129" i="6"/>
  <c r="CL129" i="6"/>
  <c r="CM129" i="6"/>
  <c r="CN129" i="6"/>
  <c r="CO129" i="6"/>
  <c r="CP129" i="6"/>
  <c r="CQ129" i="6"/>
  <c r="CR129" i="6"/>
  <c r="CS129" i="6"/>
  <c r="CT129" i="6"/>
  <c r="CU129" i="6"/>
  <c r="CV129" i="6"/>
  <c r="CW129" i="6"/>
  <c r="CX129" i="6"/>
  <c r="CY129" i="6"/>
  <c r="AC131" i="6"/>
  <c r="AD131" i="6"/>
  <c r="AE131" i="6"/>
  <c r="AF131" i="6"/>
  <c r="AG131" i="6"/>
  <c r="AH131" i="6"/>
  <c r="AI131" i="6"/>
  <c r="AJ131" i="6"/>
  <c r="AK131" i="6"/>
  <c r="AL131" i="6"/>
  <c r="AM131" i="6"/>
  <c r="AN131" i="6"/>
  <c r="AO131" i="6"/>
  <c r="AP131" i="6"/>
  <c r="AQ131" i="6"/>
  <c r="AR131" i="6"/>
  <c r="AS131" i="6"/>
  <c r="AT131" i="6"/>
  <c r="AU131" i="6"/>
  <c r="AV131" i="6"/>
  <c r="AW131" i="6"/>
  <c r="AX131" i="6"/>
  <c r="AY131" i="6"/>
  <c r="AZ131" i="6"/>
  <c r="BA131" i="6"/>
  <c r="BB131" i="6"/>
  <c r="BC131" i="6"/>
  <c r="BD131" i="6"/>
  <c r="BE131" i="6"/>
  <c r="BF131" i="6"/>
  <c r="BG131" i="6"/>
  <c r="BH131" i="6"/>
  <c r="BI131" i="6"/>
  <c r="BJ131" i="6"/>
  <c r="BK131" i="6"/>
  <c r="BL131" i="6"/>
  <c r="BM131" i="6"/>
  <c r="BN131" i="6"/>
  <c r="BO131" i="6"/>
  <c r="BP131" i="6"/>
  <c r="BQ131" i="6"/>
  <c r="BR131" i="6"/>
  <c r="BS131" i="6"/>
  <c r="BT131" i="6"/>
  <c r="BU131" i="6"/>
  <c r="BV131" i="6"/>
  <c r="BW131" i="6"/>
  <c r="BX131" i="6"/>
  <c r="BY131" i="6"/>
  <c r="BZ131" i="6"/>
  <c r="CA131" i="6"/>
  <c r="CB131" i="6"/>
  <c r="CC131" i="6"/>
  <c r="CD131" i="6"/>
  <c r="CE131" i="6"/>
  <c r="CF131" i="6"/>
  <c r="CG131" i="6"/>
  <c r="CH131" i="6"/>
  <c r="CI131" i="6"/>
  <c r="CJ131" i="6"/>
  <c r="CK131" i="6"/>
  <c r="CL131" i="6"/>
  <c r="CM131" i="6"/>
  <c r="CN131" i="6"/>
  <c r="CO131" i="6"/>
  <c r="CP131" i="6"/>
  <c r="CQ131" i="6"/>
  <c r="CR131" i="6"/>
  <c r="CS131" i="6"/>
  <c r="CT131" i="6"/>
  <c r="CU131" i="6"/>
  <c r="CV131" i="6"/>
  <c r="CW131" i="6"/>
  <c r="CX131" i="6"/>
  <c r="CY131" i="6"/>
  <c r="B22" i="6"/>
  <c r="C125" i="6"/>
  <c r="AB131" i="6"/>
  <c r="AB129" i="6"/>
  <c r="AA131" i="6"/>
  <c r="AA129" i="6"/>
  <c r="Z131" i="6"/>
  <c r="Z129" i="6"/>
  <c r="Y131" i="6"/>
  <c r="Y129" i="6"/>
  <c r="X131" i="6"/>
  <c r="X129" i="6"/>
  <c r="E129" i="6" l="1"/>
  <c r="F129" i="6"/>
  <c r="G129" i="6"/>
  <c r="H129" i="6"/>
  <c r="I129" i="6"/>
  <c r="J129" i="6"/>
  <c r="K129" i="6"/>
  <c r="L129" i="6"/>
  <c r="M129" i="6"/>
  <c r="N129" i="6"/>
  <c r="O129" i="6"/>
  <c r="R129" i="6"/>
  <c r="S129" i="6"/>
  <c r="T129" i="6"/>
  <c r="U129" i="6"/>
  <c r="V129" i="6"/>
  <c r="W129" i="6"/>
  <c r="E131" i="6"/>
  <c r="F131" i="6"/>
  <c r="G131" i="6"/>
  <c r="H131" i="6"/>
  <c r="I131" i="6"/>
  <c r="J131" i="6"/>
  <c r="K131" i="6"/>
  <c r="L131" i="6"/>
  <c r="M131" i="6"/>
  <c r="N131" i="6"/>
  <c r="O131" i="6"/>
  <c r="R131" i="6"/>
  <c r="S131" i="6"/>
  <c r="T131" i="6"/>
  <c r="U131" i="6"/>
  <c r="V131" i="6"/>
  <c r="W131" i="6"/>
  <c r="D125" i="6"/>
  <c r="B23" i="6"/>
  <c r="D131" i="6"/>
  <c r="D129" i="6"/>
  <c r="C131" i="6"/>
  <c r="B24" i="6" l="1"/>
  <c r="D126" i="6"/>
  <c r="D127" i="6" s="1"/>
  <c r="E125" i="6"/>
  <c r="B25" i="6" l="1"/>
  <c r="D128" i="6"/>
  <c r="D130" i="6" s="1"/>
  <c r="D133" i="6" s="1"/>
  <c r="D134" i="6" s="1"/>
  <c r="D135" i="6" s="1"/>
  <c r="D136" i="6" s="1"/>
  <c r="D137" i="6" s="1"/>
  <c r="D138" i="6" s="1"/>
  <c r="D139" i="6" s="1"/>
  <c r="D140" i="6" s="1"/>
  <c r="D141" i="6" s="1"/>
  <c r="D142" i="6" s="1"/>
  <c r="D143" i="6" s="1"/>
  <c r="D144" i="6" s="1"/>
  <c r="D145" i="6" s="1"/>
  <c r="D146" i="6" s="1"/>
  <c r="D147" i="6" s="1"/>
  <c r="D148" i="6" s="1"/>
  <c r="D149" i="6" s="1"/>
  <c r="D150" i="6" s="1"/>
  <c r="D151" i="6" s="1"/>
  <c r="D152" i="6" s="1"/>
  <c r="D153" i="6" s="1"/>
  <c r="D154" i="6" s="1"/>
  <c r="D155" i="6" s="1"/>
  <c r="D156" i="6" s="1"/>
  <c r="D157" i="6" s="1"/>
  <c r="D158" i="6" s="1"/>
  <c r="D159" i="6" s="1"/>
  <c r="D160" i="6" s="1"/>
  <c r="D161" i="6" s="1"/>
  <c r="D162" i="6" s="1"/>
  <c r="D163" i="6" s="1"/>
  <c r="D164" i="6" s="1"/>
  <c r="D165" i="6" s="1"/>
  <c r="D166" i="6" s="1"/>
  <c r="D167" i="6" s="1"/>
  <c r="D168" i="6" s="1"/>
  <c r="D169" i="6" s="1"/>
  <c r="D170" i="6" s="1"/>
  <c r="D171" i="6" s="1"/>
  <c r="D172" i="6" s="1"/>
  <c r="D173" i="6" s="1"/>
  <c r="D174" i="6" s="1"/>
  <c r="D175" i="6" s="1"/>
  <c r="D176" i="6" s="1"/>
  <c r="D177" i="6" s="1"/>
  <c r="D178" i="6" s="1"/>
  <c r="D179" i="6" s="1"/>
  <c r="D180" i="6" s="1"/>
  <c r="D181" i="6" s="1"/>
  <c r="D182" i="6" s="1"/>
  <c r="D183" i="6" s="1"/>
  <c r="D184" i="6" s="1"/>
  <c r="D185" i="6" s="1"/>
  <c r="D186" i="6" s="1"/>
  <c r="F125" i="6"/>
  <c r="E126" i="6"/>
  <c r="B26" i="6" l="1"/>
  <c r="E128" i="6"/>
  <c r="E127" i="6"/>
  <c r="G125" i="6"/>
  <c r="F126" i="6"/>
  <c r="D188" i="6"/>
  <c r="D189" i="6" s="1"/>
  <c r="D191" i="6" s="1"/>
  <c r="D187" i="6"/>
  <c r="B27" i="6" l="1"/>
  <c r="E130" i="6"/>
  <c r="E133" i="6" s="1"/>
  <c r="E134" i="6" s="1"/>
  <c r="E135" i="6" s="1"/>
  <c r="E136" i="6" s="1"/>
  <c r="E137" i="6" s="1"/>
  <c r="E138" i="6" s="1"/>
  <c r="E139" i="6" s="1"/>
  <c r="E140" i="6" s="1"/>
  <c r="E141" i="6" s="1"/>
  <c r="E142" i="6" s="1"/>
  <c r="E143" i="6" s="1"/>
  <c r="E144" i="6" s="1"/>
  <c r="E145" i="6" s="1"/>
  <c r="E146" i="6" s="1"/>
  <c r="E147" i="6" s="1"/>
  <c r="E148" i="6" s="1"/>
  <c r="E149" i="6" s="1"/>
  <c r="E150" i="6" s="1"/>
  <c r="E151" i="6" s="1"/>
  <c r="E152" i="6" s="1"/>
  <c r="E153" i="6" s="1"/>
  <c r="E154" i="6" s="1"/>
  <c r="E155" i="6" s="1"/>
  <c r="E156" i="6" s="1"/>
  <c r="E157" i="6" s="1"/>
  <c r="E158" i="6" s="1"/>
  <c r="E159" i="6" s="1"/>
  <c r="E160" i="6" s="1"/>
  <c r="E161" i="6" s="1"/>
  <c r="E162" i="6" s="1"/>
  <c r="E163" i="6" s="1"/>
  <c r="E164" i="6" s="1"/>
  <c r="E165" i="6" s="1"/>
  <c r="E166" i="6" s="1"/>
  <c r="E167" i="6" s="1"/>
  <c r="E168" i="6" s="1"/>
  <c r="E169" i="6" s="1"/>
  <c r="E170" i="6" s="1"/>
  <c r="E171" i="6" s="1"/>
  <c r="E172" i="6" s="1"/>
  <c r="E173" i="6" s="1"/>
  <c r="E174" i="6" s="1"/>
  <c r="E175" i="6" s="1"/>
  <c r="E176" i="6" s="1"/>
  <c r="E177" i="6" s="1"/>
  <c r="E178" i="6" s="1"/>
  <c r="E179" i="6" s="1"/>
  <c r="E180" i="6" s="1"/>
  <c r="E181" i="6" s="1"/>
  <c r="E182" i="6" s="1"/>
  <c r="E183" i="6" s="1"/>
  <c r="E184" i="6" s="1"/>
  <c r="E185" i="6" s="1"/>
  <c r="E188" i="6" s="1"/>
  <c r="E189" i="6" s="1"/>
  <c r="D22" i="6"/>
  <c r="H125" i="6"/>
  <c r="G126" i="6"/>
  <c r="F127" i="6"/>
  <c r="F128" i="6"/>
  <c r="D192" i="6"/>
  <c r="C22" i="6" s="1"/>
  <c r="D190" i="6"/>
  <c r="B28" i="6" l="1"/>
  <c r="F130" i="6"/>
  <c r="F133" i="6" s="1"/>
  <c r="F134" i="6" s="1"/>
  <c r="F135" i="6" s="1"/>
  <c r="F136" i="6" s="1"/>
  <c r="F137" i="6" s="1"/>
  <c r="F138" i="6" s="1"/>
  <c r="F139" i="6" s="1"/>
  <c r="F140" i="6" s="1"/>
  <c r="F141" i="6" s="1"/>
  <c r="F142" i="6" s="1"/>
  <c r="F143" i="6" s="1"/>
  <c r="F144" i="6" s="1"/>
  <c r="F145" i="6" s="1"/>
  <c r="F146" i="6" s="1"/>
  <c r="F147" i="6" s="1"/>
  <c r="F148" i="6" s="1"/>
  <c r="F149" i="6" s="1"/>
  <c r="F150" i="6" s="1"/>
  <c r="F151" i="6" s="1"/>
  <c r="F152" i="6" s="1"/>
  <c r="F153" i="6" s="1"/>
  <c r="F154" i="6" s="1"/>
  <c r="F155" i="6" s="1"/>
  <c r="F156" i="6" s="1"/>
  <c r="F157" i="6" s="1"/>
  <c r="F158" i="6" s="1"/>
  <c r="F159" i="6" s="1"/>
  <c r="F160" i="6" s="1"/>
  <c r="F161" i="6" s="1"/>
  <c r="F162" i="6" s="1"/>
  <c r="F163" i="6" s="1"/>
  <c r="F164" i="6" s="1"/>
  <c r="F165" i="6" s="1"/>
  <c r="F166" i="6" s="1"/>
  <c r="F167" i="6" s="1"/>
  <c r="F168" i="6" s="1"/>
  <c r="F169" i="6" s="1"/>
  <c r="F170" i="6" s="1"/>
  <c r="F171" i="6" s="1"/>
  <c r="F172" i="6" s="1"/>
  <c r="F173" i="6" s="1"/>
  <c r="F174" i="6" s="1"/>
  <c r="F175" i="6" s="1"/>
  <c r="F176" i="6" s="1"/>
  <c r="F177" i="6" s="1"/>
  <c r="F178" i="6" s="1"/>
  <c r="F179" i="6" s="1"/>
  <c r="F180" i="6" s="1"/>
  <c r="F181" i="6" s="1"/>
  <c r="F182" i="6" s="1"/>
  <c r="F183" i="6" s="1"/>
  <c r="F184" i="6" s="1"/>
  <c r="F185" i="6" s="1"/>
  <c r="F186" i="6" s="1"/>
  <c r="E187" i="6"/>
  <c r="E186" i="6"/>
  <c r="G127" i="6"/>
  <c r="G128" i="6"/>
  <c r="G130" i="6" s="1"/>
  <c r="G133" i="6" s="1"/>
  <c r="G134" i="6" s="1"/>
  <c r="G135" i="6" s="1"/>
  <c r="G136" i="6" s="1"/>
  <c r="G137" i="6" s="1"/>
  <c r="G138" i="6" s="1"/>
  <c r="G139" i="6" s="1"/>
  <c r="G140" i="6" s="1"/>
  <c r="G141" i="6" s="1"/>
  <c r="G142" i="6" s="1"/>
  <c r="G143" i="6" s="1"/>
  <c r="G144" i="6" s="1"/>
  <c r="G145" i="6" s="1"/>
  <c r="G146" i="6" s="1"/>
  <c r="G147" i="6" s="1"/>
  <c r="G148" i="6" s="1"/>
  <c r="G149" i="6" s="1"/>
  <c r="G150" i="6" s="1"/>
  <c r="G151" i="6" s="1"/>
  <c r="G152" i="6" s="1"/>
  <c r="G153" i="6" s="1"/>
  <c r="G154" i="6" s="1"/>
  <c r="G155" i="6" s="1"/>
  <c r="G156" i="6" s="1"/>
  <c r="G157" i="6" s="1"/>
  <c r="G158" i="6" s="1"/>
  <c r="G159" i="6" s="1"/>
  <c r="G160" i="6" s="1"/>
  <c r="G161" i="6" s="1"/>
  <c r="G162" i="6" s="1"/>
  <c r="G163" i="6" s="1"/>
  <c r="G164" i="6" s="1"/>
  <c r="G165" i="6" s="1"/>
  <c r="G166" i="6" s="1"/>
  <c r="G167" i="6" s="1"/>
  <c r="G168" i="6" s="1"/>
  <c r="G169" i="6" s="1"/>
  <c r="G170" i="6" s="1"/>
  <c r="G171" i="6" s="1"/>
  <c r="G172" i="6" s="1"/>
  <c r="G173" i="6" s="1"/>
  <c r="G174" i="6" s="1"/>
  <c r="G175" i="6" s="1"/>
  <c r="G176" i="6" s="1"/>
  <c r="G177" i="6" s="1"/>
  <c r="G178" i="6" s="1"/>
  <c r="G179" i="6" s="1"/>
  <c r="G180" i="6" s="1"/>
  <c r="G181" i="6" s="1"/>
  <c r="G182" i="6" s="1"/>
  <c r="G183" i="6" s="1"/>
  <c r="G184" i="6" s="1"/>
  <c r="G185" i="6" s="1"/>
  <c r="G187" i="6" s="1"/>
  <c r="E190" i="6"/>
  <c r="E191" i="6"/>
  <c r="E192" i="6" s="1"/>
  <c r="C23" i="6" s="1"/>
  <c r="I125" i="6"/>
  <c r="H126" i="6"/>
  <c r="B29" i="6" l="1"/>
  <c r="F187" i="6"/>
  <c r="F188" i="6"/>
  <c r="F189" i="6" s="1"/>
  <c r="J125" i="6"/>
  <c r="I126" i="6"/>
  <c r="G188" i="6"/>
  <c r="G189" i="6" s="1"/>
  <c r="G186" i="6"/>
  <c r="H128" i="6"/>
  <c r="H127" i="6"/>
  <c r="D23" i="6"/>
  <c r="B30" i="6" l="1"/>
  <c r="F191" i="6"/>
  <c r="F190" i="6"/>
  <c r="H130" i="6"/>
  <c r="H133" i="6" s="1"/>
  <c r="H134" i="6" s="1"/>
  <c r="H135" i="6" s="1"/>
  <c r="H136" i="6" s="1"/>
  <c r="H137" i="6" s="1"/>
  <c r="H138" i="6" s="1"/>
  <c r="H139" i="6" s="1"/>
  <c r="H140" i="6" s="1"/>
  <c r="H141" i="6" s="1"/>
  <c r="H142" i="6" s="1"/>
  <c r="H143" i="6" s="1"/>
  <c r="H144" i="6" s="1"/>
  <c r="H145" i="6" s="1"/>
  <c r="H146" i="6" s="1"/>
  <c r="H147" i="6" s="1"/>
  <c r="H148" i="6" s="1"/>
  <c r="H149" i="6" s="1"/>
  <c r="H150" i="6" s="1"/>
  <c r="H151" i="6" s="1"/>
  <c r="H152" i="6" s="1"/>
  <c r="H153" i="6" s="1"/>
  <c r="H154" i="6" s="1"/>
  <c r="H155" i="6" s="1"/>
  <c r="H156" i="6" s="1"/>
  <c r="H157" i="6" s="1"/>
  <c r="H158" i="6" s="1"/>
  <c r="H159" i="6" s="1"/>
  <c r="H160" i="6" s="1"/>
  <c r="H161" i="6" s="1"/>
  <c r="H162" i="6" s="1"/>
  <c r="H163" i="6" s="1"/>
  <c r="H164" i="6" s="1"/>
  <c r="H165" i="6" s="1"/>
  <c r="H166" i="6" s="1"/>
  <c r="H167" i="6" s="1"/>
  <c r="H168" i="6" s="1"/>
  <c r="H169" i="6" s="1"/>
  <c r="H170" i="6" s="1"/>
  <c r="H171" i="6" s="1"/>
  <c r="H172" i="6" s="1"/>
  <c r="H173" i="6" s="1"/>
  <c r="H174" i="6" s="1"/>
  <c r="H175" i="6" s="1"/>
  <c r="H176" i="6" s="1"/>
  <c r="H177" i="6" s="1"/>
  <c r="H178" i="6" s="1"/>
  <c r="H179" i="6" s="1"/>
  <c r="H180" i="6" s="1"/>
  <c r="H181" i="6" s="1"/>
  <c r="H182" i="6" s="1"/>
  <c r="H183" i="6" s="1"/>
  <c r="H184" i="6" s="1"/>
  <c r="H185" i="6" s="1"/>
  <c r="K125" i="6"/>
  <c r="J126" i="6"/>
  <c r="I127" i="6"/>
  <c r="I128" i="6"/>
  <c r="G190" i="6"/>
  <c r="G191" i="6"/>
  <c r="G192" i="6" s="1"/>
  <c r="C25" i="6" s="1"/>
  <c r="B31" i="6" l="1"/>
  <c r="I130" i="6"/>
  <c r="I133" i="6" s="1"/>
  <c r="I134" i="6" s="1"/>
  <c r="I135" i="6" s="1"/>
  <c r="I136" i="6" s="1"/>
  <c r="I137" i="6" s="1"/>
  <c r="I138" i="6" s="1"/>
  <c r="I139" i="6" s="1"/>
  <c r="I140" i="6" s="1"/>
  <c r="I141" i="6" s="1"/>
  <c r="I142" i="6" s="1"/>
  <c r="I143" i="6" s="1"/>
  <c r="I144" i="6" s="1"/>
  <c r="I145" i="6" s="1"/>
  <c r="I146" i="6" s="1"/>
  <c r="I147" i="6" s="1"/>
  <c r="I148" i="6" s="1"/>
  <c r="I149" i="6" s="1"/>
  <c r="I150" i="6" s="1"/>
  <c r="I151" i="6" s="1"/>
  <c r="I152" i="6" s="1"/>
  <c r="I153" i="6" s="1"/>
  <c r="I154" i="6" s="1"/>
  <c r="I155" i="6" s="1"/>
  <c r="I156" i="6" s="1"/>
  <c r="I157" i="6" s="1"/>
  <c r="I158" i="6" s="1"/>
  <c r="I159" i="6" s="1"/>
  <c r="I160" i="6" s="1"/>
  <c r="I161" i="6" s="1"/>
  <c r="I162" i="6" s="1"/>
  <c r="I163" i="6" s="1"/>
  <c r="I164" i="6" s="1"/>
  <c r="I165" i="6" s="1"/>
  <c r="I166" i="6" s="1"/>
  <c r="I167" i="6" s="1"/>
  <c r="I168" i="6" s="1"/>
  <c r="I169" i="6" s="1"/>
  <c r="I170" i="6" s="1"/>
  <c r="I171" i="6" s="1"/>
  <c r="I172" i="6" s="1"/>
  <c r="I173" i="6" s="1"/>
  <c r="I174" i="6" s="1"/>
  <c r="I175" i="6" s="1"/>
  <c r="I176" i="6" s="1"/>
  <c r="I177" i="6" s="1"/>
  <c r="I178" i="6" s="1"/>
  <c r="I179" i="6" s="1"/>
  <c r="I180" i="6" s="1"/>
  <c r="I181" i="6" s="1"/>
  <c r="I182" i="6" s="1"/>
  <c r="I183" i="6" s="1"/>
  <c r="I184" i="6" s="1"/>
  <c r="I185" i="6" s="1"/>
  <c r="F192" i="6"/>
  <c r="C24" i="6" s="1"/>
  <c r="D24" i="6"/>
  <c r="H187" i="6"/>
  <c r="H186" i="6"/>
  <c r="H188" i="6"/>
  <c r="H189" i="6" s="1"/>
  <c r="J128" i="6"/>
  <c r="J127" i="6"/>
  <c r="L125" i="6"/>
  <c r="K126" i="6"/>
  <c r="D25" i="6"/>
  <c r="B32" i="6" l="1"/>
  <c r="J130" i="6"/>
  <c r="J133" i="6" s="1"/>
  <c r="J134" i="6" s="1"/>
  <c r="J135" i="6" s="1"/>
  <c r="J136" i="6" s="1"/>
  <c r="J137" i="6" s="1"/>
  <c r="J138" i="6" s="1"/>
  <c r="J139" i="6" s="1"/>
  <c r="J140" i="6" s="1"/>
  <c r="J141" i="6" s="1"/>
  <c r="J142" i="6" s="1"/>
  <c r="J143" i="6" s="1"/>
  <c r="J144" i="6" s="1"/>
  <c r="J145" i="6" s="1"/>
  <c r="J146" i="6" s="1"/>
  <c r="J147" i="6" s="1"/>
  <c r="J148" i="6" s="1"/>
  <c r="J149" i="6" s="1"/>
  <c r="J150" i="6" s="1"/>
  <c r="J151" i="6" s="1"/>
  <c r="J152" i="6" s="1"/>
  <c r="J153" i="6" s="1"/>
  <c r="J154" i="6" s="1"/>
  <c r="J155" i="6" s="1"/>
  <c r="J156" i="6" s="1"/>
  <c r="J157" i="6" s="1"/>
  <c r="J158" i="6" s="1"/>
  <c r="J159" i="6" s="1"/>
  <c r="J160" i="6" s="1"/>
  <c r="J161" i="6" s="1"/>
  <c r="J162" i="6" s="1"/>
  <c r="J163" i="6" s="1"/>
  <c r="J164" i="6" s="1"/>
  <c r="J165" i="6" s="1"/>
  <c r="J166" i="6" s="1"/>
  <c r="J167" i="6" s="1"/>
  <c r="J168" i="6" s="1"/>
  <c r="J169" i="6" s="1"/>
  <c r="J170" i="6" s="1"/>
  <c r="J171" i="6" s="1"/>
  <c r="J172" i="6" s="1"/>
  <c r="J173" i="6" s="1"/>
  <c r="J174" i="6" s="1"/>
  <c r="J175" i="6" s="1"/>
  <c r="J176" i="6" s="1"/>
  <c r="J177" i="6" s="1"/>
  <c r="J178" i="6" s="1"/>
  <c r="J179" i="6" s="1"/>
  <c r="J180" i="6" s="1"/>
  <c r="J181" i="6" s="1"/>
  <c r="J182" i="6" s="1"/>
  <c r="J183" i="6" s="1"/>
  <c r="J184" i="6" s="1"/>
  <c r="J185" i="6" s="1"/>
  <c r="I186" i="6"/>
  <c r="I187" i="6"/>
  <c r="I188" i="6"/>
  <c r="I189" i="6" s="1"/>
  <c r="M125" i="6"/>
  <c r="L126" i="6"/>
  <c r="K127" i="6"/>
  <c r="K128" i="6"/>
  <c r="H191" i="6"/>
  <c r="H192" i="6" s="1"/>
  <c r="C26" i="6" s="1"/>
  <c r="H190" i="6"/>
  <c r="O554" i="10"/>
  <c r="O536" i="10"/>
  <c r="O103" i="10"/>
  <c r="O540" i="10"/>
  <c r="O98" i="10"/>
  <c r="O87" i="10"/>
  <c r="O596" i="10"/>
  <c r="O70" i="10"/>
  <c r="O588" i="10"/>
  <c r="O79" i="10"/>
  <c r="O508" i="10"/>
  <c r="O581" i="10"/>
  <c r="O46" i="10"/>
  <c r="O565" i="10"/>
  <c r="O63" i="10"/>
  <c r="O545" i="10"/>
  <c r="O123" i="10"/>
  <c r="O594" i="10"/>
  <c r="O561" i="10"/>
  <c r="O125" i="10"/>
  <c r="O597" i="10"/>
  <c r="O97" i="10"/>
  <c r="O491" i="10"/>
  <c r="O112" i="10"/>
  <c r="O92" i="10"/>
  <c r="O590" i="10"/>
  <c r="O585" i="10"/>
  <c r="O115" i="10"/>
  <c r="O56" i="10"/>
  <c r="O12" i="10"/>
  <c r="O500" i="10"/>
  <c r="O114" i="10"/>
  <c r="O527" i="10"/>
  <c r="O496" i="10"/>
  <c r="O95" i="10"/>
  <c r="O108" i="10"/>
  <c r="O538" i="10"/>
  <c r="O499" i="10"/>
  <c r="O503" i="10"/>
  <c r="O111" i="10"/>
  <c r="O551" i="10"/>
  <c r="O128" i="10"/>
  <c r="O528" i="10"/>
  <c r="O71" i="10"/>
  <c r="O126" i="10"/>
  <c r="O40" i="10"/>
  <c r="O75" i="10"/>
  <c r="O52" i="10"/>
  <c r="O529" i="10"/>
  <c r="O41" i="10"/>
  <c r="O563" i="10"/>
  <c r="O15" i="10"/>
  <c r="O543" i="10"/>
  <c r="O21" i="10"/>
  <c r="O531" i="10"/>
  <c r="O32" i="10"/>
  <c r="O537" i="10"/>
  <c r="O116" i="10"/>
  <c r="O497" i="10"/>
  <c r="O13" i="10"/>
  <c r="O130" i="10"/>
  <c r="O86" i="10"/>
  <c r="O502" i="10"/>
  <c r="O534" i="10"/>
  <c r="O104" i="10"/>
  <c r="O533" i="10"/>
  <c r="O58" i="10"/>
  <c r="O495" i="10"/>
  <c r="O94" i="10"/>
  <c r="O558" i="10"/>
  <c r="O546" i="10"/>
  <c r="O17" i="10"/>
  <c r="O564" i="10"/>
  <c r="O559" i="10"/>
  <c r="O107" i="10"/>
  <c r="O38" i="10"/>
  <c r="O550" i="10"/>
  <c r="O37" i="10"/>
  <c r="O31" i="10"/>
  <c r="O562" i="10"/>
  <c r="O649" i="10"/>
  <c r="O39" i="10"/>
  <c r="O35" i="10"/>
  <c r="O510" i="10"/>
  <c r="O54" i="10"/>
  <c r="O492" i="10"/>
  <c r="O77" i="10"/>
  <c r="O106" i="10"/>
  <c r="O100" i="10"/>
  <c r="O22" i="10"/>
  <c r="O498" i="10"/>
  <c r="O10" i="10"/>
  <c r="O505" i="10"/>
  <c r="O557" i="10"/>
  <c r="O27" i="10"/>
  <c r="O566" i="10"/>
  <c r="O504" i="10"/>
  <c r="O544" i="10"/>
  <c r="O586" i="10"/>
  <c r="O19" i="10"/>
  <c r="O556" i="10"/>
  <c r="O91" i="10"/>
  <c r="O53" i="10"/>
  <c r="O28" i="10"/>
  <c r="O50" i="10"/>
  <c r="O583" i="10"/>
  <c r="O66" i="10"/>
  <c r="O129" i="10"/>
  <c r="O80" i="10"/>
  <c r="O26" i="10"/>
  <c r="O525" i="10"/>
  <c r="O20" i="10"/>
  <c r="O43" i="10"/>
  <c r="O530" i="10"/>
  <c r="O42" i="10"/>
  <c r="O511" i="10"/>
  <c r="O576" i="10"/>
  <c r="O93" i="10"/>
  <c r="O591" i="10"/>
  <c r="O101" i="10"/>
  <c r="O76" i="10"/>
  <c r="O532" i="10"/>
  <c r="O577" i="10"/>
  <c r="O553" i="10"/>
  <c r="O575" i="10"/>
  <c r="O83" i="10"/>
  <c r="O59" i="10"/>
  <c r="O555" i="10"/>
  <c r="O494" i="10"/>
  <c r="O24" i="10"/>
  <c r="O57" i="10"/>
  <c r="O99" i="10"/>
  <c r="O595" i="10"/>
  <c r="O501" i="10"/>
  <c r="O548" i="10"/>
  <c r="O45" i="10"/>
  <c r="O334" i="10"/>
  <c r="O592" i="10"/>
  <c r="O120" i="10"/>
  <c r="O526" i="10"/>
  <c r="O698" i="10"/>
  <c r="O397" i="10"/>
  <c r="O299" i="10"/>
  <c r="O262" i="10"/>
  <c r="O707" i="10"/>
  <c r="O629" i="10"/>
  <c r="O758" i="10"/>
  <c r="O410" i="10"/>
  <c r="O190" i="10"/>
  <c r="O146" i="10"/>
  <c r="O330" i="10"/>
  <c r="O168" i="10"/>
  <c r="O731" i="10"/>
  <c r="O645" i="10"/>
  <c r="O542" i="10"/>
  <c r="O518" i="10"/>
  <c r="O118" i="10"/>
  <c r="O636" i="10"/>
  <c r="O725" i="10"/>
  <c r="O388" i="10"/>
  <c r="O601" i="10"/>
  <c r="O336" i="10"/>
  <c r="O705" i="10"/>
  <c r="O632" i="10"/>
  <c r="O671" i="10"/>
  <c r="O281" i="10"/>
  <c r="O389" i="10"/>
  <c r="O185" i="10"/>
  <c r="O151" i="10"/>
  <c r="O283" i="10"/>
  <c r="O747" i="10"/>
  <c r="O702" i="10"/>
  <c r="O730" i="10"/>
  <c r="O766" i="10"/>
  <c r="O676" i="10"/>
  <c r="O96" i="10"/>
  <c r="O785" i="10"/>
  <c r="O324" i="10"/>
  <c r="O474" i="10"/>
  <c r="O72" i="10"/>
  <c r="O320" i="10"/>
  <c r="O380" i="10"/>
  <c r="O292" i="10"/>
  <c r="O618" i="10"/>
  <c r="O689" i="10"/>
  <c r="O423" i="10"/>
  <c r="O148" i="10"/>
  <c r="O60" i="10"/>
  <c r="O155" i="10"/>
  <c r="O165" i="10"/>
  <c r="O127" i="10"/>
  <c r="O708" i="10"/>
  <c r="O329" i="10"/>
  <c r="O683" i="10"/>
  <c r="O102" i="10"/>
  <c r="O177" i="10"/>
  <c r="O611" i="10"/>
  <c r="O25" i="10"/>
  <c r="O732" i="10"/>
  <c r="O547" i="10"/>
  <c r="O136" i="10"/>
  <c r="O154" i="10"/>
  <c r="O160" i="10"/>
  <c r="O445" i="10"/>
  <c r="O275" i="10"/>
  <c r="O23" i="10"/>
  <c r="O261" i="10"/>
  <c r="O181" i="10"/>
  <c r="O711" i="10"/>
  <c r="O252" i="10"/>
  <c r="O560" i="10"/>
  <c r="O762" i="10"/>
  <c r="O277" i="10"/>
  <c r="O609" i="10"/>
  <c r="O549" i="10"/>
  <c r="O134" i="10"/>
  <c r="O135" i="10"/>
  <c r="O11" i="10"/>
  <c r="O335" i="10"/>
  <c r="O728" i="10"/>
  <c r="O368" i="10"/>
  <c r="O774" i="10"/>
  <c r="O743" i="10"/>
  <c r="O688" i="10"/>
  <c r="O228" i="10"/>
  <c r="O268" i="10"/>
  <c r="O523" i="10"/>
  <c r="O638" i="10"/>
  <c r="O440" i="10"/>
  <c r="O248" i="10"/>
  <c r="O309" i="10"/>
  <c r="O109" i="10"/>
  <c r="O55" i="10"/>
  <c r="O373" i="10"/>
  <c r="O524" i="10"/>
  <c r="O644" i="10"/>
  <c r="O625" i="10"/>
  <c r="O622" i="10"/>
  <c r="O342" i="10"/>
  <c r="O635" i="10"/>
  <c r="O325" i="10"/>
  <c r="O282" i="10"/>
  <c r="O382" i="10"/>
  <c r="O646" i="10"/>
  <c r="O480" i="10"/>
  <c r="O219" i="10"/>
  <c r="O317" i="10"/>
  <c r="O621" i="10"/>
  <c r="O660" i="10"/>
  <c r="O733" i="10"/>
  <c r="O74" i="10"/>
  <c r="O614" i="10"/>
  <c r="O383" i="10"/>
  <c r="O198" i="10"/>
  <c r="O570" i="10"/>
  <c r="O582" i="10"/>
  <c r="O773" i="10"/>
  <c r="O516" i="10"/>
  <c r="O333" i="10"/>
  <c r="O463" i="10"/>
  <c r="O153" i="10"/>
  <c r="O205" i="10"/>
  <c r="O447" i="10"/>
  <c r="O386" i="10"/>
  <c r="O173" i="10"/>
  <c r="O62" i="10"/>
  <c r="O61" i="10"/>
  <c r="O661" i="10"/>
  <c r="O712" i="10"/>
  <c r="O84" i="10"/>
  <c r="O458" i="10"/>
  <c r="O665" i="10"/>
  <c r="O734" i="10"/>
  <c r="O748" i="10"/>
  <c r="O176" i="10"/>
  <c r="O197" i="10"/>
  <c r="O243" i="10"/>
  <c r="O144" i="10"/>
  <c r="O291" i="10"/>
  <c r="O438" i="10"/>
  <c r="O33" i="10"/>
  <c r="O630" i="10"/>
  <c r="O328" i="10"/>
  <c r="O573" i="10"/>
  <c r="O170" i="10"/>
  <c r="O184" i="10"/>
  <c r="O341" i="10"/>
  <c r="O443" i="10"/>
  <c r="O270" i="10"/>
  <c r="O749" i="10"/>
  <c r="O213" i="10"/>
  <c r="O208" i="10"/>
  <c r="O221" i="10"/>
  <c r="O604" i="10"/>
  <c r="O51" i="10"/>
  <c r="O407" i="10"/>
  <c r="O232" i="10"/>
  <c r="O171" i="10"/>
  <c r="O750" i="10"/>
  <c r="O651" i="10"/>
  <c r="O287" i="10"/>
  <c r="O355" i="10"/>
  <c r="O161" i="10"/>
  <c r="O30" i="10"/>
  <c r="O390" i="10"/>
  <c r="O372" i="10"/>
  <c r="O509" i="10"/>
  <c r="O360" i="10"/>
  <c r="O105" i="10"/>
  <c r="O522" i="10"/>
  <c r="O612" i="10"/>
  <c r="O664" i="10"/>
  <c r="O402" i="10"/>
  <c r="O454" i="10"/>
  <c r="O613" i="10"/>
  <c r="O706" i="10"/>
  <c r="O648" i="10"/>
  <c r="O245" i="10"/>
  <c r="O473" i="10"/>
  <c r="O310" i="10"/>
  <c r="O64" i="10"/>
  <c r="O49" i="10"/>
  <c r="O432" i="10"/>
  <c r="O623" i="10"/>
  <c r="O174" i="10"/>
  <c r="O398" i="10"/>
  <c r="O521" i="10"/>
  <c r="O274" i="10"/>
  <c r="O657" i="10"/>
  <c r="O393" i="10"/>
  <c r="O263" i="10"/>
  <c r="O619" i="10"/>
  <c r="O654" i="10"/>
  <c r="O686" i="10"/>
  <c r="O608" i="10"/>
  <c r="O405" i="10"/>
  <c r="O587" i="10"/>
  <c r="O350" i="10"/>
  <c r="O425" i="10"/>
  <c r="O222" i="10"/>
  <c r="O593" i="10"/>
  <c r="O113" i="10"/>
  <c r="O482" i="10"/>
  <c r="O244" i="10"/>
  <c r="O735" i="10"/>
  <c r="O490" i="10"/>
  <c r="O237" i="10"/>
  <c r="O314" i="10"/>
  <c r="O541" i="10"/>
  <c r="O290" i="10"/>
  <c r="O693" i="10"/>
  <c r="O775" i="10"/>
  <c r="O574" i="10"/>
  <c r="O150" i="10"/>
  <c r="O418" i="10"/>
  <c r="O348" i="10"/>
  <c r="O571" i="10"/>
  <c r="O255" i="10"/>
  <c r="O378" i="10"/>
  <c r="O479" i="10"/>
  <c r="O520" i="10"/>
  <c r="O297" i="10"/>
  <c r="O679" i="10"/>
  <c r="O420" i="10"/>
  <c r="O779" i="10"/>
  <c r="O392" i="10"/>
  <c r="O353" i="10"/>
  <c r="O690" i="10"/>
  <c r="O462" i="10"/>
  <c r="O306" i="10"/>
  <c r="O195" i="10"/>
  <c r="O346" i="10"/>
  <c r="O569" i="10"/>
  <c r="O179" i="10"/>
  <c r="O298" i="10"/>
  <c r="O580" i="10"/>
  <c r="O133" i="10"/>
  <c r="O424" i="10"/>
  <c r="O187" i="10"/>
  <c r="O416" i="10"/>
  <c r="O293" i="10"/>
  <c r="O450" i="10"/>
  <c r="O331" i="10"/>
  <c r="O156" i="10"/>
  <c r="O465" i="10"/>
  <c r="O486" i="10"/>
  <c r="O519" i="10"/>
  <c r="O36" i="10"/>
  <c r="O755" i="10"/>
  <c r="O415" i="10"/>
  <c r="O680" i="10"/>
  <c r="O363" i="10"/>
  <c r="O677" i="10"/>
  <c r="O694" i="10"/>
  <c r="O642" i="10"/>
  <c r="O448" i="10"/>
  <c r="O223" i="10"/>
  <c r="O227" i="10"/>
  <c r="O436" i="10"/>
  <c r="O326" i="10"/>
  <c r="O515" i="10"/>
  <c r="O441" i="10"/>
  <c r="O215" i="10"/>
  <c r="O628" i="10"/>
  <c r="O610" i="10"/>
  <c r="O742" i="10"/>
  <c r="O192" i="10"/>
  <c r="O650" i="10"/>
  <c r="O487" i="10"/>
  <c r="O412" i="10"/>
  <c r="O411" i="10"/>
  <c r="O767" i="10"/>
  <c r="O606" i="10"/>
  <c r="O152" i="10"/>
  <c r="O391" i="10"/>
  <c r="O483" i="10"/>
  <c r="O313" i="10"/>
  <c r="O68" i="10"/>
  <c r="O506" i="10"/>
  <c r="O226" i="10"/>
  <c r="O141" i="10"/>
  <c r="O453" i="10"/>
  <c r="O469" i="10"/>
  <c r="O752" i="10"/>
  <c r="O584" i="10"/>
  <c r="O751" i="10"/>
  <c r="O44" i="10"/>
  <c r="O512" i="10"/>
  <c r="O394" i="10"/>
  <c r="O358" i="10"/>
  <c r="O182" i="10"/>
  <c r="O468" i="10"/>
  <c r="O247" i="10"/>
  <c r="O302" i="10"/>
  <c r="O404" i="10"/>
  <c r="O284" i="10"/>
  <c r="O240" i="10"/>
  <c r="O158" i="10"/>
  <c r="O265" i="10"/>
  <c r="O271" i="10"/>
  <c r="O641" i="10"/>
  <c r="O124" i="10"/>
  <c r="O183" i="10"/>
  <c r="O379" i="10"/>
  <c r="O375" i="10"/>
  <c r="O653" i="10"/>
  <c r="O434" i="10"/>
  <c r="O400" i="10"/>
  <c r="O67" i="10"/>
  <c r="O457" i="10"/>
  <c r="O364" i="10"/>
  <c r="O760" i="10"/>
  <c r="O770" i="10"/>
  <c r="O234" i="10"/>
  <c r="O697" i="10"/>
  <c r="O47" i="10"/>
  <c r="O169" i="10"/>
  <c r="O682" i="10"/>
  <c r="O403" i="10"/>
  <c r="O137" i="10"/>
  <c r="O598" i="10"/>
  <c r="O308" i="10"/>
  <c r="O254" i="10"/>
  <c r="O110" i="10"/>
  <c r="O763" i="10"/>
  <c r="O260" i="10"/>
  <c r="O589" i="10"/>
  <c r="O163" i="10"/>
  <c r="O14" i="10"/>
  <c r="O477" i="10"/>
  <c r="O178" i="10"/>
  <c r="O209" i="10"/>
  <c r="O684" i="10"/>
  <c r="O300" i="10"/>
  <c r="O285" i="10"/>
  <c r="O81" i="10"/>
  <c r="O18" i="10"/>
  <c r="O753" i="10"/>
  <c r="O307" i="10"/>
  <c r="O229" i="10"/>
  <c r="O69" i="10"/>
  <c r="O236" i="10"/>
  <c r="O157" i="10"/>
  <c r="O122" i="10"/>
  <c r="O663" i="10"/>
  <c r="O354" i="10"/>
  <c r="O48" i="10"/>
  <c r="O675" i="10"/>
  <c r="O602" i="10"/>
  <c r="O786" i="10"/>
  <c r="O716" i="10"/>
  <c r="O535" i="10"/>
  <c r="O439" i="10"/>
  <c r="O444" i="10"/>
  <c r="O224" i="10"/>
  <c r="O218" i="10"/>
  <c r="O206" i="10"/>
  <c r="O673" i="10"/>
  <c r="O475" i="10"/>
  <c r="O709" i="10"/>
  <c r="O647" i="10"/>
  <c r="O210" i="10"/>
  <c r="O312" i="10"/>
  <c r="O369" i="10"/>
  <c r="O246" i="10"/>
  <c r="O727" i="10"/>
  <c r="O196" i="10"/>
  <c r="O579" i="10"/>
  <c r="O634" i="10"/>
  <c r="O172" i="10"/>
  <c r="O696" i="10"/>
  <c r="O489" i="10"/>
  <c r="O736" i="10"/>
  <c r="O729" i="10"/>
  <c r="O471" i="10"/>
  <c r="O769" i="10"/>
  <c r="O460" i="10"/>
  <c r="O371" i="10"/>
  <c r="O617" i="10"/>
  <c r="O82" i="10"/>
  <c r="O296" i="10"/>
  <c r="O139" i="10"/>
  <c r="O180" i="10"/>
  <c r="O631" i="10"/>
  <c r="O385" i="10"/>
  <c r="O279" i="10"/>
  <c r="O347" i="10"/>
  <c r="O239" i="10"/>
  <c r="O349" i="10"/>
  <c r="O655" i="10"/>
  <c r="O451" i="10"/>
  <c r="O455" i="10"/>
  <c r="O132" i="10"/>
  <c r="O461" i="10"/>
  <c r="O117" i="10"/>
  <c r="O217" i="10"/>
  <c r="O164" i="10"/>
  <c r="O203" i="10"/>
  <c r="O323" i="10"/>
  <c r="O640" i="10"/>
  <c r="O721" i="10"/>
  <c r="O401" i="10"/>
  <c r="O637" i="10"/>
  <c r="O624" i="10"/>
  <c r="O452" i="10"/>
  <c r="O464" i="10"/>
  <c r="O119" i="10"/>
  <c r="O343" i="10"/>
  <c r="O626" i="10"/>
  <c r="O188" i="10"/>
  <c r="O695" i="10"/>
  <c r="O703" i="10"/>
  <c r="O417" i="10"/>
  <c r="O426" i="10"/>
  <c r="O337" i="10"/>
  <c r="O616" i="10"/>
  <c r="O149" i="10"/>
  <c r="O771" i="10"/>
  <c r="O121" i="10"/>
  <c r="O668" i="10"/>
  <c r="O301" i="10"/>
  <c r="O744" i="10"/>
  <c r="O620" i="10"/>
  <c r="O715" i="10"/>
  <c r="O685" i="10"/>
  <c r="O361" i="10"/>
  <c r="O476" i="10"/>
  <c r="O472" i="10"/>
  <c r="O701" i="10"/>
  <c r="O615" i="10"/>
  <c r="O143" i="10"/>
  <c r="O643" i="10"/>
  <c r="O200" i="10"/>
  <c r="O352" i="10"/>
  <c r="O713" i="10"/>
  <c r="O466" i="10"/>
  <c r="O723" i="10"/>
  <c r="O318" i="10"/>
  <c r="O65" i="10"/>
  <c r="O493" i="10"/>
  <c r="O216" i="10"/>
  <c r="O756" i="10"/>
  <c r="O159" i="10"/>
  <c r="O442" i="10"/>
  <c r="O772" i="10"/>
  <c r="O667" i="10"/>
  <c r="O269" i="10"/>
  <c r="O257" i="10"/>
  <c r="O764" i="10"/>
  <c r="O724" i="10"/>
  <c r="O131" i="10"/>
  <c r="O315" i="10"/>
  <c r="O175" i="10"/>
  <c r="O710" i="10"/>
  <c r="O145" i="10"/>
  <c r="O737" i="10"/>
  <c r="O652" i="10"/>
  <c r="O722" i="10"/>
  <c r="O332" i="10"/>
  <c r="O280" i="10"/>
  <c r="O199" i="10"/>
  <c r="O669" i="10"/>
  <c r="O714" i="10"/>
  <c r="O88" i="10"/>
  <c r="O687" i="10"/>
  <c r="O85" i="10"/>
  <c r="O517" i="10"/>
  <c r="O34" i="10"/>
  <c r="O745" i="10"/>
  <c r="O191" i="10"/>
  <c r="O738" i="10"/>
  <c r="O167" i="10"/>
  <c r="O204" i="10"/>
  <c r="O599" i="10"/>
  <c r="O231" i="10"/>
  <c r="O258" i="10"/>
  <c r="O138" i="10"/>
  <c r="O470" i="10"/>
  <c r="O739" i="10"/>
  <c r="O408" i="10"/>
  <c r="O256" i="10"/>
  <c r="O395" i="10"/>
  <c r="O776" i="10"/>
  <c r="O704" i="10"/>
  <c r="O365" i="10"/>
  <c r="O662" i="10"/>
  <c r="O235" i="10"/>
  <c r="O305" i="10"/>
  <c r="O78" i="10"/>
  <c r="O456" i="10"/>
  <c r="O384" i="10"/>
  <c r="O656" i="10"/>
  <c r="O273" i="10"/>
  <c r="O777" i="10"/>
  <c r="O740" i="10"/>
  <c r="O578" i="10"/>
  <c r="O658" i="10"/>
  <c r="O780" i="10"/>
  <c r="O761" i="10"/>
  <c r="O765" i="10"/>
  <c r="O449" i="10"/>
  <c r="O681" i="10"/>
  <c r="O304" i="10"/>
  <c r="O288" i="10"/>
  <c r="O437" i="10"/>
  <c r="O214" i="10"/>
  <c r="O207" i="10"/>
  <c r="O142" i="10"/>
  <c r="O316" i="10"/>
  <c r="O259" i="10"/>
  <c r="O783" i="10"/>
  <c r="O303" i="10"/>
  <c r="O484" i="10"/>
  <c r="O784" i="10"/>
  <c r="O374" i="10"/>
  <c r="O327" i="10"/>
  <c r="O211" i="10"/>
  <c r="O627" i="10"/>
  <c r="O340" i="10"/>
  <c r="O359" i="10"/>
  <c r="O147" i="10"/>
  <c r="O759" i="10"/>
  <c r="O220" i="10"/>
  <c r="O351" i="10"/>
  <c r="O754" i="10"/>
  <c r="O718" i="10"/>
  <c r="O433" i="10"/>
  <c r="O421" i="10"/>
  <c r="O633" i="10"/>
  <c r="O289" i="10"/>
  <c r="O717" i="10"/>
  <c r="O539" i="10"/>
  <c r="O166" i="10"/>
  <c r="O321" i="10"/>
  <c r="O362" i="10"/>
  <c r="O414" i="10"/>
  <c r="O356" i="10"/>
  <c r="O202" i="10"/>
  <c r="O691" i="10"/>
  <c r="O552" i="10"/>
  <c r="O367" i="10"/>
  <c r="O488" i="10"/>
  <c r="O377" i="10"/>
  <c r="O286" i="10"/>
  <c r="O193" i="10"/>
  <c r="O267" i="10"/>
  <c r="O276" i="10"/>
  <c r="O406" i="10"/>
  <c r="O345" i="10"/>
  <c r="O413" i="10"/>
  <c r="O567" i="10"/>
  <c r="O603" i="10"/>
  <c r="O513" i="10"/>
  <c r="O387" i="10"/>
  <c r="O778" i="10"/>
  <c r="O446" i="10"/>
  <c r="O719" i="10"/>
  <c r="O419" i="10"/>
  <c r="O344" i="10"/>
  <c r="O431" i="10"/>
  <c r="O201" i="10"/>
  <c r="O600" i="10"/>
  <c r="O295" i="10"/>
  <c r="O459" i="10"/>
  <c r="O467" i="10"/>
  <c r="O607" i="10"/>
  <c r="O272" i="10"/>
  <c r="O278" i="10"/>
  <c r="O666" i="10"/>
  <c r="O370" i="10"/>
  <c r="O89" i="10"/>
  <c r="O238" i="10"/>
  <c r="O253" i="10"/>
  <c r="O659" i="10"/>
  <c r="O478" i="10"/>
  <c r="O427" i="10"/>
  <c r="O781" i="10"/>
  <c r="O357" i="10"/>
  <c r="O251" i="10"/>
  <c r="O699" i="10"/>
  <c r="O514" i="10"/>
  <c r="O250" i="10"/>
  <c r="O430" i="10"/>
  <c r="O73" i="10"/>
  <c r="O429" i="10"/>
  <c r="O266" i="10"/>
  <c r="O741" i="10"/>
  <c r="O409" i="10"/>
  <c r="O422" i="10"/>
  <c r="O787" i="10"/>
  <c r="O29" i="10"/>
  <c r="O264" i="10"/>
  <c r="O700" i="10"/>
  <c r="O249" i="10"/>
  <c r="O485" i="10"/>
  <c r="O294" i="10"/>
  <c r="O726" i="10"/>
  <c r="O670" i="10"/>
  <c r="O189" i="10"/>
  <c r="O162" i="10"/>
  <c r="O674" i="10"/>
  <c r="O339" i="10"/>
  <c r="O692" i="10"/>
  <c r="O225" i="10"/>
  <c r="O241" i="10"/>
  <c r="O242" i="10"/>
  <c r="O639" i="10"/>
  <c r="O428" i="10"/>
  <c r="O782" i="10"/>
  <c r="O396" i="10"/>
  <c r="O376" i="10"/>
  <c r="O186" i="10"/>
  <c r="O672" i="10"/>
  <c r="O572" i="10"/>
  <c r="O194" i="10"/>
  <c r="O319" i="10"/>
  <c r="O338" i="10"/>
  <c r="O399" i="10"/>
  <c r="O230" i="10"/>
  <c r="O212" i="10"/>
  <c r="O746" i="10"/>
  <c r="O568" i="10"/>
  <c r="O381" i="10"/>
  <c r="O322" i="10"/>
  <c r="O311" i="10"/>
  <c r="O720" i="10"/>
  <c r="O233" i="10"/>
  <c r="O605" i="10"/>
  <c r="O435" i="10"/>
  <c r="O678" i="10"/>
  <c r="O768" i="10"/>
  <c r="O757" i="10"/>
  <c r="O366" i="10"/>
  <c r="O481" i="10"/>
  <c r="O16" i="10"/>
  <c r="O507" i="10"/>
  <c r="O140" i="10"/>
  <c r="O90" i="10"/>
  <c r="O9" i="10"/>
  <c r="B33" i="6" l="1"/>
  <c r="K130" i="6"/>
  <c r="K133" i="6" s="1"/>
  <c r="K134" i="6" s="1"/>
  <c r="K135" i="6" s="1"/>
  <c r="K136" i="6" s="1"/>
  <c r="K137" i="6" s="1"/>
  <c r="K138" i="6" s="1"/>
  <c r="K139" i="6" s="1"/>
  <c r="K140" i="6" s="1"/>
  <c r="K141" i="6" s="1"/>
  <c r="K142" i="6" s="1"/>
  <c r="K143" i="6" s="1"/>
  <c r="K144" i="6" s="1"/>
  <c r="K145" i="6" s="1"/>
  <c r="K146" i="6" s="1"/>
  <c r="K147" i="6" s="1"/>
  <c r="K148" i="6" s="1"/>
  <c r="K149" i="6" s="1"/>
  <c r="K150" i="6" s="1"/>
  <c r="K151" i="6" s="1"/>
  <c r="K152" i="6" s="1"/>
  <c r="K153" i="6" s="1"/>
  <c r="K154" i="6" s="1"/>
  <c r="K155" i="6" s="1"/>
  <c r="K156" i="6" s="1"/>
  <c r="K157" i="6" s="1"/>
  <c r="K158" i="6" s="1"/>
  <c r="K159" i="6" s="1"/>
  <c r="K160" i="6" s="1"/>
  <c r="K161" i="6" s="1"/>
  <c r="K162" i="6" s="1"/>
  <c r="K163" i="6" s="1"/>
  <c r="K164" i="6" s="1"/>
  <c r="K165" i="6" s="1"/>
  <c r="K166" i="6" s="1"/>
  <c r="K167" i="6" s="1"/>
  <c r="K168" i="6" s="1"/>
  <c r="K169" i="6" s="1"/>
  <c r="K170" i="6" s="1"/>
  <c r="K171" i="6" s="1"/>
  <c r="K172" i="6" s="1"/>
  <c r="K173" i="6" s="1"/>
  <c r="K174" i="6" s="1"/>
  <c r="K175" i="6" s="1"/>
  <c r="K176" i="6" s="1"/>
  <c r="K177" i="6" s="1"/>
  <c r="K178" i="6" s="1"/>
  <c r="K179" i="6" s="1"/>
  <c r="K180" i="6" s="1"/>
  <c r="K181" i="6" s="1"/>
  <c r="K182" i="6" s="1"/>
  <c r="K183" i="6" s="1"/>
  <c r="K184" i="6" s="1"/>
  <c r="K185" i="6" s="1"/>
  <c r="K188" i="6" s="1"/>
  <c r="K189" i="6" s="1"/>
  <c r="K191" i="6" s="1"/>
  <c r="K192" i="6" s="1"/>
  <c r="C29" i="6" s="1"/>
  <c r="D26" i="6"/>
  <c r="J186" i="6"/>
  <c r="J188" i="6"/>
  <c r="J189" i="6" s="1"/>
  <c r="J187" i="6"/>
  <c r="L127" i="6"/>
  <c r="L128" i="6"/>
  <c r="N125" i="6"/>
  <c r="M126" i="6"/>
  <c r="I190" i="6"/>
  <c r="I191" i="6"/>
  <c r="I192" i="6" s="1"/>
  <c r="C27" i="6" s="1"/>
  <c r="C126" i="6"/>
  <c r="C127" i="6" s="1"/>
  <c r="C129" i="6"/>
  <c r="C15" i="6"/>
  <c r="C14" i="6"/>
  <c r="C11" i="6"/>
  <c r="P55" i="6" l="1"/>
  <c r="P71" i="6"/>
  <c r="P87" i="6"/>
  <c r="P103" i="6"/>
  <c r="P119" i="6"/>
  <c r="P73" i="6"/>
  <c r="P105" i="6"/>
  <c r="P74" i="6"/>
  <c r="P106" i="6"/>
  <c r="P75" i="6"/>
  <c r="P107" i="6"/>
  <c r="P92" i="6"/>
  <c r="P61" i="6"/>
  <c r="P94" i="6"/>
  <c r="P110" i="6"/>
  <c r="P79" i="6"/>
  <c r="P64" i="6"/>
  <c r="P65" i="6"/>
  <c r="P113" i="6"/>
  <c r="P114" i="6"/>
  <c r="P83" i="6"/>
  <c r="P68" i="6"/>
  <c r="P116" i="6"/>
  <c r="P101" i="6"/>
  <c r="P86" i="6"/>
  <c r="P118" i="6"/>
  <c r="P56" i="6"/>
  <c r="P72" i="6"/>
  <c r="P88" i="6"/>
  <c r="P104" i="6"/>
  <c r="P120" i="6"/>
  <c r="P89" i="6"/>
  <c r="P121" i="6"/>
  <c r="P90" i="6"/>
  <c r="P59" i="6"/>
  <c r="P91" i="6"/>
  <c r="P60" i="6"/>
  <c r="P108" i="6"/>
  <c r="P93" i="6"/>
  <c r="P78" i="6"/>
  <c r="P95" i="6"/>
  <c r="P96" i="6"/>
  <c r="P81" i="6"/>
  <c r="P66" i="6"/>
  <c r="P99" i="6"/>
  <c r="P100" i="6"/>
  <c r="P69" i="6"/>
  <c r="P102" i="6"/>
  <c r="P57" i="6"/>
  <c r="P76" i="6"/>
  <c r="P109" i="6"/>
  <c r="P62" i="6"/>
  <c r="P63" i="6"/>
  <c r="P80" i="6"/>
  <c r="P112" i="6"/>
  <c r="P97" i="6"/>
  <c r="P82" i="6"/>
  <c r="P115" i="6"/>
  <c r="P84" i="6"/>
  <c r="P85" i="6"/>
  <c r="P70" i="6"/>
  <c r="P58" i="6"/>
  <c r="P77" i="6"/>
  <c r="P111" i="6"/>
  <c r="P67" i="6"/>
  <c r="P98" i="6"/>
  <c r="P117" i="6"/>
  <c r="A21" i="6"/>
  <c r="A22" i="6"/>
  <c r="A23" i="6"/>
  <c r="A24" i="6"/>
  <c r="A25" i="6"/>
  <c r="A26" i="6"/>
  <c r="A27" i="6"/>
  <c r="A28" i="6"/>
  <c r="A29" i="6"/>
  <c r="A30" i="6"/>
  <c r="A31" i="6"/>
  <c r="A32" i="6"/>
  <c r="B34" i="6"/>
  <c r="A33" i="6"/>
  <c r="K190" i="6"/>
  <c r="K187" i="6"/>
  <c r="D29" i="6" s="1"/>
  <c r="K186" i="6"/>
  <c r="L130" i="6"/>
  <c r="L133" i="6" s="1"/>
  <c r="L134" i="6" s="1"/>
  <c r="L135" i="6" s="1"/>
  <c r="L136" i="6" s="1"/>
  <c r="L137" i="6" s="1"/>
  <c r="L138" i="6" s="1"/>
  <c r="L139" i="6" s="1"/>
  <c r="L140" i="6" s="1"/>
  <c r="L141" i="6" s="1"/>
  <c r="L142" i="6" s="1"/>
  <c r="L143" i="6" s="1"/>
  <c r="L144" i="6" s="1"/>
  <c r="L145" i="6" s="1"/>
  <c r="L146" i="6" s="1"/>
  <c r="L147" i="6" s="1"/>
  <c r="L148" i="6" s="1"/>
  <c r="L149" i="6" s="1"/>
  <c r="L150" i="6" s="1"/>
  <c r="L151" i="6" s="1"/>
  <c r="L152" i="6" s="1"/>
  <c r="L153" i="6" s="1"/>
  <c r="L154" i="6" s="1"/>
  <c r="L155" i="6" s="1"/>
  <c r="L156" i="6" s="1"/>
  <c r="L157" i="6" s="1"/>
  <c r="L158" i="6" s="1"/>
  <c r="L159" i="6" s="1"/>
  <c r="L160" i="6" s="1"/>
  <c r="L161" i="6" s="1"/>
  <c r="L162" i="6" s="1"/>
  <c r="L163" i="6" s="1"/>
  <c r="L164" i="6" s="1"/>
  <c r="L165" i="6" s="1"/>
  <c r="L166" i="6" s="1"/>
  <c r="L167" i="6" s="1"/>
  <c r="L168" i="6" s="1"/>
  <c r="L169" i="6" s="1"/>
  <c r="L170" i="6" s="1"/>
  <c r="L171" i="6" s="1"/>
  <c r="L172" i="6" s="1"/>
  <c r="L173" i="6" s="1"/>
  <c r="L174" i="6" s="1"/>
  <c r="L175" i="6" s="1"/>
  <c r="L176" i="6" s="1"/>
  <c r="L177" i="6" s="1"/>
  <c r="L178" i="6" s="1"/>
  <c r="L179" i="6" s="1"/>
  <c r="L180" i="6" s="1"/>
  <c r="L181" i="6" s="1"/>
  <c r="L182" i="6" s="1"/>
  <c r="L183" i="6" s="1"/>
  <c r="L184" i="6" s="1"/>
  <c r="L185" i="6" s="1"/>
  <c r="L187" i="6" s="1"/>
  <c r="E22" i="6"/>
  <c r="F22" i="6"/>
  <c r="E24" i="6"/>
  <c r="F24" i="6"/>
  <c r="E23" i="6"/>
  <c r="F23" i="6"/>
  <c r="E25" i="6"/>
  <c r="F25" i="6"/>
  <c r="D27" i="6"/>
  <c r="E26" i="6"/>
  <c r="F26" i="6"/>
  <c r="M128" i="6"/>
  <c r="M127" i="6"/>
  <c r="O125" i="6"/>
  <c r="P125" i="6" s="1"/>
  <c r="N126" i="6"/>
  <c r="J190" i="6"/>
  <c r="J191" i="6"/>
  <c r="J192" i="6" s="1"/>
  <c r="C28" i="6" s="1"/>
  <c r="C128" i="6"/>
  <c r="C130" i="6" s="1"/>
  <c r="C133" i="6" s="1"/>
  <c r="C12" i="6"/>
  <c r="C16" i="6" s="1"/>
  <c r="Q125" i="6" l="1"/>
  <c r="P126" i="6"/>
  <c r="B35" i="6"/>
  <c r="A34" i="6"/>
  <c r="L186" i="6"/>
  <c r="L188" i="6"/>
  <c r="L189" i="6" s="1"/>
  <c r="L191" i="6" s="1"/>
  <c r="L192" i="6" s="1"/>
  <c r="C30" i="6" s="1"/>
  <c r="D28" i="6"/>
  <c r="E28" i="6" s="1"/>
  <c r="M130" i="6"/>
  <c r="M133" i="6" s="1"/>
  <c r="M134" i="6" s="1"/>
  <c r="M135" i="6" s="1"/>
  <c r="M136" i="6" s="1"/>
  <c r="M137" i="6" s="1"/>
  <c r="M138" i="6" s="1"/>
  <c r="M139" i="6" s="1"/>
  <c r="M140" i="6" s="1"/>
  <c r="M141" i="6" s="1"/>
  <c r="M142" i="6" s="1"/>
  <c r="M143" i="6" s="1"/>
  <c r="M144" i="6" s="1"/>
  <c r="M145" i="6" s="1"/>
  <c r="M146" i="6" s="1"/>
  <c r="M147" i="6" s="1"/>
  <c r="M148" i="6" s="1"/>
  <c r="M149" i="6" s="1"/>
  <c r="M150" i="6" s="1"/>
  <c r="M151" i="6" s="1"/>
  <c r="M152" i="6" s="1"/>
  <c r="M153" i="6" s="1"/>
  <c r="M154" i="6" s="1"/>
  <c r="M155" i="6" s="1"/>
  <c r="M156" i="6" s="1"/>
  <c r="M157" i="6" s="1"/>
  <c r="M158" i="6" s="1"/>
  <c r="M159" i="6" s="1"/>
  <c r="M160" i="6" s="1"/>
  <c r="M161" i="6" s="1"/>
  <c r="M162" i="6" s="1"/>
  <c r="M163" i="6" s="1"/>
  <c r="M164" i="6" s="1"/>
  <c r="M165" i="6" s="1"/>
  <c r="M166" i="6" s="1"/>
  <c r="M167" i="6" s="1"/>
  <c r="M168" i="6" s="1"/>
  <c r="M169" i="6" s="1"/>
  <c r="M170" i="6" s="1"/>
  <c r="M171" i="6" s="1"/>
  <c r="M172" i="6" s="1"/>
  <c r="M173" i="6" s="1"/>
  <c r="M174" i="6" s="1"/>
  <c r="M175" i="6" s="1"/>
  <c r="M176" i="6" s="1"/>
  <c r="M177" i="6" s="1"/>
  <c r="M178" i="6" s="1"/>
  <c r="M179" i="6" s="1"/>
  <c r="M180" i="6" s="1"/>
  <c r="M181" i="6" s="1"/>
  <c r="M182" i="6" s="1"/>
  <c r="M183" i="6" s="1"/>
  <c r="M184" i="6" s="1"/>
  <c r="M185" i="6" s="1"/>
  <c r="E27" i="6"/>
  <c r="F27" i="6"/>
  <c r="E29" i="6"/>
  <c r="F29" i="6"/>
  <c r="N127" i="6"/>
  <c r="N128" i="6"/>
  <c r="N130" i="6" s="1"/>
  <c r="N133" i="6" s="1"/>
  <c r="N134" i="6" s="1"/>
  <c r="O126" i="6"/>
  <c r="C13" i="6"/>
  <c r="P127" i="6" l="1"/>
  <c r="P128" i="6"/>
  <c r="P130" i="6" s="1"/>
  <c r="P133" i="6" s="1"/>
  <c r="P134" i="6" s="1"/>
  <c r="Q126" i="6"/>
  <c r="B36" i="6"/>
  <c r="A35" i="6"/>
  <c r="L190" i="6"/>
  <c r="F28" i="6"/>
  <c r="D30" i="6"/>
  <c r="M187" i="6"/>
  <c r="M186" i="6"/>
  <c r="M188" i="6"/>
  <c r="M189" i="6" s="1"/>
  <c r="N135" i="6"/>
  <c r="N136" i="6" s="1"/>
  <c r="N137" i="6" s="1"/>
  <c r="N138" i="6" s="1"/>
  <c r="N139" i="6" s="1"/>
  <c r="N140" i="6" s="1"/>
  <c r="N141" i="6" s="1"/>
  <c r="N142" i="6" s="1"/>
  <c r="N143" i="6" s="1"/>
  <c r="N144" i="6" s="1"/>
  <c r="N145" i="6" s="1"/>
  <c r="N146" i="6" s="1"/>
  <c r="N147" i="6" s="1"/>
  <c r="N148" i="6" s="1"/>
  <c r="N149" i="6" s="1"/>
  <c r="N150" i="6" s="1"/>
  <c r="N151" i="6" s="1"/>
  <c r="N152" i="6" s="1"/>
  <c r="N153" i="6" s="1"/>
  <c r="N154" i="6" s="1"/>
  <c r="N155" i="6" s="1"/>
  <c r="N156" i="6" s="1"/>
  <c r="N157" i="6" s="1"/>
  <c r="N158" i="6" s="1"/>
  <c r="N159" i="6" s="1"/>
  <c r="N160" i="6" s="1"/>
  <c r="N161" i="6" s="1"/>
  <c r="N162" i="6" s="1"/>
  <c r="N163" i="6" s="1"/>
  <c r="N164" i="6" s="1"/>
  <c r="N165" i="6" s="1"/>
  <c r="N166" i="6" s="1"/>
  <c r="N167" i="6" s="1"/>
  <c r="N168" i="6" s="1"/>
  <c r="N169" i="6" s="1"/>
  <c r="N170" i="6" s="1"/>
  <c r="N171" i="6" s="1"/>
  <c r="N172" i="6" s="1"/>
  <c r="N173" i="6" s="1"/>
  <c r="N174" i="6" s="1"/>
  <c r="N175" i="6" s="1"/>
  <c r="N176" i="6" s="1"/>
  <c r="N177" i="6" s="1"/>
  <c r="N178" i="6" s="1"/>
  <c r="N179" i="6" s="1"/>
  <c r="N180" i="6" s="1"/>
  <c r="N181" i="6" s="1"/>
  <c r="N182" i="6" s="1"/>
  <c r="N183" i="6" s="1"/>
  <c r="N184" i="6" s="1"/>
  <c r="N185" i="6" s="1"/>
  <c r="O127" i="6"/>
  <c r="O128" i="6"/>
  <c r="O130" i="6" s="1"/>
  <c r="O133" i="6" s="1"/>
  <c r="O134" i="6" s="1"/>
  <c r="O135" i="6" s="1"/>
  <c r="O136" i="6" s="1"/>
  <c r="O137" i="6" s="1"/>
  <c r="O138" i="6" s="1"/>
  <c r="O139" i="6" s="1"/>
  <c r="O140" i="6" s="1"/>
  <c r="O141" i="6" s="1"/>
  <c r="O142" i="6" s="1"/>
  <c r="O143" i="6" s="1"/>
  <c r="O144" i="6" s="1"/>
  <c r="O145" i="6" s="1"/>
  <c r="O146" i="6" s="1"/>
  <c r="O147" i="6" s="1"/>
  <c r="O148" i="6" s="1"/>
  <c r="O149" i="6" s="1"/>
  <c r="O150" i="6" s="1"/>
  <c r="O151" i="6" s="1"/>
  <c r="O152" i="6" s="1"/>
  <c r="O153" i="6" s="1"/>
  <c r="O154" i="6" s="1"/>
  <c r="O155" i="6" s="1"/>
  <c r="O156" i="6" s="1"/>
  <c r="O157" i="6" s="1"/>
  <c r="O158" i="6" s="1"/>
  <c r="O159" i="6" s="1"/>
  <c r="O160" i="6" s="1"/>
  <c r="O161" i="6" s="1"/>
  <c r="O162" i="6" s="1"/>
  <c r="O163" i="6" s="1"/>
  <c r="O164" i="6" s="1"/>
  <c r="O165" i="6" s="1"/>
  <c r="O166" i="6" s="1"/>
  <c r="O167" i="6" s="1"/>
  <c r="O168" i="6" s="1"/>
  <c r="O169" i="6" s="1"/>
  <c r="O170" i="6" s="1"/>
  <c r="O171" i="6" s="1"/>
  <c r="O172" i="6" s="1"/>
  <c r="O173" i="6" s="1"/>
  <c r="O174" i="6" s="1"/>
  <c r="O175" i="6" s="1"/>
  <c r="O176" i="6" s="1"/>
  <c r="O177" i="6" s="1"/>
  <c r="O178" i="6" s="1"/>
  <c r="O179" i="6" s="1"/>
  <c r="O180" i="6" s="1"/>
  <c r="O181" i="6" s="1"/>
  <c r="O182" i="6" s="1"/>
  <c r="O183" i="6" s="1"/>
  <c r="O184" i="6" s="1"/>
  <c r="O185" i="6" s="1"/>
  <c r="O187" i="6" s="1"/>
  <c r="C134" i="6"/>
  <c r="Q127" i="6" l="1"/>
  <c r="Q128" i="6"/>
  <c r="Q130" i="6" s="1"/>
  <c r="Q133" i="6" s="1"/>
  <c r="Q134" i="6" s="1"/>
  <c r="P135" i="6"/>
  <c r="P136" i="6" s="1"/>
  <c r="P137" i="6" s="1"/>
  <c r="P138" i="6" s="1"/>
  <c r="P139" i="6" s="1"/>
  <c r="P140" i="6" s="1"/>
  <c r="P141" i="6" s="1"/>
  <c r="P142" i="6" s="1"/>
  <c r="P143" i="6" s="1"/>
  <c r="P144" i="6" s="1"/>
  <c r="P145" i="6" s="1"/>
  <c r="P146" i="6" s="1"/>
  <c r="P147" i="6" s="1"/>
  <c r="P148" i="6" s="1"/>
  <c r="P149" i="6" s="1"/>
  <c r="P150" i="6" s="1"/>
  <c r="P151" i="6" s="1"/>
  <c r="P152" i="6" s="1"/>
  <c r="P153" i="6" s="1"/>
  <c r="P154" i="6" s="1"/>
  <c r="P155" i="6" s="1"/>
  <c r="P156" i="6" s="1"/>
  <c r="P157" i="6" s="1"/>
  <c r="P158" i="6" s="1"/>
  <c r="P159" i="6" s="1"/>
  <c r="P160" i="6" s="1"/>
  <c r="P161" i="6" s="1"/>
  <c r="P162" i="6" s="1"/>
  <c r="P163" i="6" s="1"/>
  <c r="P164" i="6" s="1"/>
  <c r="P165" i="6" s="1"/>
  <c r="P166" i="6" s="1"/>
  <c r="P167" i="6" s="1"/>
  <c r="P168" i="6" s="1"/>
  <c r="P169" i="6" s="1"/>
  <c r="P170" i="6" s="1"/>
  <c r="P171" i="6" s="1"/>
  <c r="P172" i="6" s="1"/>
  <c r="P173" i="6" s="1"/>
  <c r="P174" i="6" s="1"/>
  <c r="P175" i="6" s="1"/>
  <c r="P176" i="6" s="1"/>
  <c r="P177" i="6" s="1"/>
  <c r="P178" i="6" s="1"/>
  <c r="P179" i="6" s="1"/>
  <c r="P180" i="6" s="1"/>
  <c r="P181" i="6" s="1"/>
  <c r="P182" i="6" s="1"/>
  <c r="P183" i="6" s="1"/>
  <c r="P184" i="6" s="1"/>
  <c r="P185" i="6" s="1"/>
  <c r="B37" i="6"/>
  <c r="A36" i="6"/>
  <c r="F30" i="6"/>
  <c r="E30" i="6"/>
  <c r="O186" i="6"/>
  <c r="O188" i="6"/>
  <c r="O189" i="6" s="1"/>
  <c r="O190" i="6" s="1"/>
  <c r="R125" i="6"/>
  <c r="N187" i="6"/>
  <c r="N188" i="6"/>
  <c r="N189" i="6" s="1"/>
  <c r="N186" i="6"/>
  <c r="M190" i="6"/>
  <c r="M191" i="6"/>
  <c r="M192" i="6" s="1"/>
  <c r="C31" i="6" s="1"/>
  <c r="C135" i="6"/>
  <c r="C136" i="6" s="1"/>
  <c r="C137" i="6" s="1"/>
  <c r="C138" i="6" s="1"/>
  <c r="C139" i="6" s="1"/>
  <c r="C140" i="6" s="1"/>
  <c r="C141" i="6" s="1"/>
  <c r="C142" i="6" s="1"/>
  <c r="C143" i="6" s="1"/>
  <c r="C144" i="6" s="1"/>
  <c r="C145" i="6" s="1"/>
  <c r="C146" i="6" s="1"/>
  <c r="C147" i="6" s="1"/>
  <c r="C148" i="6" s="1"/>
  <c r="C149" i="6" s="1"/>
  <c r="C150" i="6" s="1"/>
  <c r="C151" i="6" s="1"/>
  <c r="C152" i="6" s="1"/>
  <c r="C153" i="6" s="1"/>
  <c r="C154" i="6" s="1"/>
  <c r="C155" i="6" s="1"/>
  <c r="C156" i="6" s="1"/>
  <c r="C157" i="6" s="1"/>
  <c r="C158" i="6" s="1"/>
  <c r="C159" i="6" s="1"/>
  <c r="C160" i="6" s="1"/>
  <c r="C161" i="6" s="1"/>
  <c r="C162" i="6" s="1"/>
  <c r="C163" i="6" s="1"/>
  <c r="C164" i="6" s="1"/>
  <c r="C165" i="6" s="1"/>
  <c r="C166" i="6" s="1"/>
  <c r="C167" i="6" s="1"/>
  <c r="C168" i="6" s="1"/>
  <c r="C169" i="6" s="1"/>
  <c r="C170" i="6" s="1"/>
  <c r="C171" i="6" s="1"/>
  <c r="C172" i="6" s="1"/>
  <c r="C173" i="6" s="1"/>
  <c r="C174" i="6" s="1"/>
  <c r="C175" i="6" s="1"/>
  <c r="C176" i="6" s="1"/>
  <c r="C177" i="6" s="1"/>
  <c r="C178" i="6" s="1"/>
  <c r="C179" i="6" s="1"/>
  <c r="C180" i="6" s="1"/>
  <c r="C181" i="6" s="1"/>
  <c r="C182" i="6" s="1"/>
  <c r="C183" i="6" s="1"/>
  <c r="C184" i="6" s="1"/>
  <c r="C185" i="6" s="1"/>
  <c r="C187" i="6" s="1"/>
  <c r="P186" i="6" l="1"/>
  <c r="P187" i="6"/>
  <c r="P188" i="6"/>
  <c r="P189" i="6" s="1"/>
  <c r="Q135" i="6"/>
  <c r="Q136" i="6" s="1"/>
  <c r="Q137" i="6" s="1"/>
  <c r="Q138" i="6" s="1"/>
  <c r="Q139" i="6" s="1"/>
  <c r="Q140" i="6" s="1"/>
  <c r="Q141" i="6" s="1"/>
  <c r="Q142" i="6" s="1"/>
  <c r="Q143" i="6" s="1"/>
  <c r="Q144" i="6" s="1"/>
  <c r="Q145" i="6" s="1"/>
  <c r="Q146" i="6" s="1"/>
  <c r="Q147" i="6" s="1"/>
  <c r="Q148" i="6" s="1"/>
  <c r="Q149" i="6" s="1"/>
  <c r="Q150" i="6" s="1"/>
  <c r="Q151" i="6" s="1"/>
  <c r="Q152" i="6" s="1"/>
  <c r="Q153" i="6" s="1"/>
  <c r="Q154" i="6" s="1"/>
  <c r="Q155" i="6" s="1"/>
  <c r="Q156" i="6" s="1"/>
  <c r="Q157" i="6" s="1"/>
  <c r="Q158" i="6" s="1"/>
  <c r="Q159" i="6" s="1"/>
  <c r="Q160" i="6" s="1"/>
  <c r="Q161" i="6" s="1"/>
  <c r="Q162" i="6" s="1"/>
  <c r="Q163" i="6" s="1"/>
  <c r="Q164" i="6" s="1"/>
  <c r="Q165" i="6" s="1"/>
  <c r="Q166" i="6" s="1"/>
  <c r="Q167" i="6" s="1"/>
  <c r="Q168" i="6" s="1"/>
  <c r="Q169" i="6" s="1"/>
  <c r="Q170" i="6" s="1"/>
  <c r="Q171" i="6" s="1"/>
  <c r="Q172" i="6" s="1"/>
  <c r="Q173" i="6" s="1"/>
  <c r="Q174" i="6" s="1"/>
  <c r="Q175" i="6" s="1"/>
  <c r="Q176" i="6" s="1"/>
  <c r="Q177" i="6" s="1"/>
  <c r="Q178" i="6" s="1"/>
  <c r="Q179" i="6" s="1"/>
  <c r="Q180" i="6" s="1"/>
  <c r="Q181" i="6" s="1"/>
  <c r="Q182" i="6" s="1"/>
  <c r="Q183" i="6" s="1"/>
  <c r="Q184" i="6" s="1"/>
  <c r="Q185" i="6" s="1"/>
  <c r="B38" i="6"/>
  <c r="A37" i="6"/>
  <c r="D31" i="6"/>
  <c r="S125" i="6"/>
  <c r="R126" i="6"/>
  <c r="N190" i="6"/>
  <c r="N191" i="6"/>
  <c r="N192" i="6" s="1"/>
  <c r="C32" i="6" s="1"/>
  <c r="O191" i="6"/>
  <c r="O192" i="6" s="1"/>
  <c r="C33" i="6" s="1"/>
  <c r="C188" i="6"/>
  <c r="C189" i="6" s="1"/>
  <c r="C191" i="6" s="1"/>
  <c r="C186" i="6"/>
  <c r="Q186" i="6" l="1"/>
  <c r="Q188" i="6"/>
  <c r="Q189" i="6" s="1"/>
  <c r="Q187" i="6"/>
  <c r="P190" i="6"/>
  <c r="P191" i="6"/>
  <c r="P192" i="6" s="1"/>
  <c r="B39" i="6"/>
  <c r="A38" i="6"/>
  <c r="E31" i="6"/>
  <c r="F31" i="6"/>
  <c r="D21" i="6"/>
  <c r="D32" i="6"/>
  <c r="R127" i="6"/>
  <c r="R128" i="6"/>
  <c r="S126" i="6"/>
  <c r="T125" i="6"/>
  <c r="D33" i="6"/>
  <c r="C190" i="6"/>
  <c r="Q190" i="6" l="1"/>
  <c r="Q191" i="6"/>
  <c r="Q192" i="6" s="1"/>
  <c r="B40" i="6"/>
  <c r="A39" i="6"/>
  <c r="R130" i="6"/>
  <c r="R133" i="6" s="1"/>
  <c r="R134" i="6" s="1"/>
  <c r="R135" i="6" s="1"/>
  <c r="R136" i="6" s="1"/>
  <c r="R137" i="6" s="1"/>
  <c r="R138" i="6" s="1"/>
  <c r="R139" i="6" s="1"/>
  <c r="R140" i="6" s="1"/>
  <c r="R141" i="6" s="1"/>
  <c r="R142" i="6" s="1"/>
  <c r="R143" i="6" s="1"/>
  <c r="R144" i="6" s="1"/>
  <c r="R145" i="6" s="1"/>
  <c r="R146" i="6" s="1"/>
  <c r="R147" i="6" s="1"/>
  <c r="R148" i="6" s="1"/>
  <c r="R149" i="6" s="1"/>
  <c r="R150" i="6" s="1"/>
  <c r="R151" i="6" s="1"/>
  <c r="R152" i="6" s="1"/>
  <c r="R153" i="6" s="1"/>
  <c r="R154" i="6" s="1"/>
  <c r="R155" i="6" s="1"/>
  <c r="R156" i="6" s="1"/>
  <c r="R157" i="6" s="1"/>
  <c r="R158" i="6" s="1"/>
  <c r="R159" i="6" s="1"/>
  <c r="R160" i="6" s="1"/>
  <c r="R161" i="6" s="1"/>
  <c r="R162" i="6" s="1"/>
  <c r="R163" i="6" s="1"/>
  <c r="R164" i="6" s="1"/>
  <c r="R165" i="6" s="1"/>
  <c r="R166" i="6" s="1"/>
  <c r="R167" i="6" s="1"/>
  <c r="R168" i="6" s="1"/>
  <c r="R169" i="6" s="1"/>
  <c r="R170" i="6" s="1"/>
  <c r="R171" i="6" s="1"/>
  <c r="R172" i="6" s="1"/>
  <c r="R173" i="6" s="1"/>
  <c r="R174" i="6" s="1"/>
  <c r="R175" i="6" s="1"/>
  <c r="R176" i="6" s="1"/>
  <c r="R177" i="6" s="1"/>
  <c r="R178" i="6" s="1"/>
  <c r="R179" i="6" s="1"/>
  <c r="R180" i="6" s="1"/>
  <c r="R181" i="6" s="1"/>
  <c r="R182" i="6" s="1"/>
  <c r="R183" i="6" s="1"/>
  <c r="R184" i="6" s="1"/>
  <c r="R185" i="6" s="1"/>
  <c r="R186" i="6" s="1"/>
  <c r="F33" i="6"/>
  <c r="E33" i="6"/>
  <c r="E32" i="6"/>
  <c r="F32" i="6"/>
  <c r="S127" i="6"/>
  <c r="S128" i="6"/>
  <c r="U125" i="6"/>
  <c r="T126" i="6"/>
  <c r="C34" i="6"/>
  <c r="C192" i="6"/>
  <c r="C21" i="6" s="1"/>
  <c r="F21" i="6" s="1"/>
  <c r="B41" i="6" l="1"/>
  <c r="A40" i="6"/>
  <c r="R188" i="6"/>
  <c r="R189" i="6" s="1"/>
  <c r="R191" i="6" s="1"/>
  <c r="R192" i="6" s="1"/>
  <c r="C36" i="6" s="1"/>
  <c r="R187" i="6"/>
  <c r="S130" i="6"/>
  <c r="S133" i="6" s="1"/>
  <c r="S134" i="6" s="1"/>
  <c r="S135" i="6" s="1"/>
  <c r="S136" i="6" s="1"/>
  <c r="S137" i="6" s="1"/>
  <c r="S138" i="6" s="1"/>
  <c r="S139" i="6" s="1"/>
  <c r="S140" i="6" s="1"/>
  <c r="S141" i="6" s="1"/>
  <c r="S142" i="6" s="1"/>
  <c r="S143" i="6" s="1"/>
  <c r="S144" i="6" s="1"/>
  <c r="S145" i="6" s="1"/>
  <c r="S146" i="6" s="1"/>
  <c r="S147" i="6" s="1"/>
  <c r="S148" i="6" s="1"/>
  <c r="S149" i="6" s="1"/>
  <c r="S150" i="6" s="1"/>
  <c r="S151" i="6" s="1"/>
  <c r="S152" i="6" s="1"/>
  <c r="S153" i="6" s="1"/>
  <c r="S154" i="6" s="1"/>
  <c r="S155" i="6" s="1"/>
  <c r="S156" i="6" s="1"/>
  <c r="S157" i="6" s="1"/>
  <c r="S158" i="6" s="1"/>
  <c r="S159" i="6" s="1"/>
  <c r="S160" i="6" s="1"/>
  <c r="S161" i="6" s="1"/>
  <c r="S162" i="6" s="1"/>
  <c r="S163" i="6" s="1"/>
  <c r="S164" i="6" s="1"/>
  <c r="S165" i="6" s="1"/>
  <c r="S166" i="6" s="1"/>
  <c r="S167" i="6" s="1"/>
  <c r="S168" i="6" s="1"/>
  <c r="S169" i="6" s="1"/>
  <c r="S170" i="6" s="1"/>
  <c r="S171" i="6" s="1"/>
  <c r="S172" i="6" s="1"/>
  <c r="S173" i="6" s="1"/>
  <c r="S174" i="6" s="1"/>
  <c r="S175" i="6" s="1"/>
  <c r="S176" i="6" s="1"/>
  <c r="S177" i="6" s="1"/>
  <c r="S178" i="6" s="1"/>
  <c r="S179" i="6" s="1"/>
  <c r="S180" i="6" s="1"/>
  <c r="S181" i="6" s="1"/>
  <c r="S182" i="6" s="1"/>
  <c r="S183" i="6" s="1"/>
  <c r="S184" i="6" s="1"/>
  <c r="S185" i="6" s="1"/>
  <c r="S186" i="6" s="1"/>
  <c r="E21" i="6"/>
  <c r="D34" i="6"/>
  <c r="V125" i="6"/>
  <c r="U126" i="6"/>
  <c r="R190" i="6"/>
  <c r="T127" i="6"/>
  <c r="T128" i="6"/>
  <c r="D36" i="6"/>
  <c r="B42" i="6" l="1"/>
  <c r="A41" i="6"/>
  <c r="C35" i="6"/>
  <c r="D35" i="6"/>
  <c r="T130" i="6"/>
  <c r="T133" i="6" s="1"/>
  <c r="T134" i="6" s="1"/>
  <c r="T135" i="6" s="1"/>
  <c r="T136" i="6" s="1"/>
  <c r="T137" i="6" s="1"/>
  <c r="T138" i="6" s="1"/>
  <c r="T139" i="6" s="1"/>
  <c r="T140" i="6" s="1"/>
  <c r="T141" i="6" s="1"/>
  <c r="T142" i="6" s="1"/>
  <c r="T143" i="6" s="1"/>
  <c r="T144" i="6" s="1"/>
  <c r="T145" i="6" s="1"/>
  <c r="T146" i="6" s="1"/>
  <c r="T147" i="6" s="1"/>
  <c r="T148" i="6" s="1"/>
  <c r="T149" i="6" s="1"/>
  <c r="T150" i="6" s="1"/>
  <c r="T151" i="6" s="1"/>
  <c r="T152" i="6" s="1"/>
  <c r="T153" i="6" s="1"/>
  <c r="T154" i="6" s="1"/>
  <c r="T155" i="6" s="1"/>
  <c r="T156" i="6" s="1"/>
  <c r="T157" i="6" s="1"/>
  <c r="T158" i="6" s="1"/>
  <c r="T159" i="6" s="1"/>
  <c r="T160" i="6" s="1"/>
  <c r="T161" i="6" s="1"/>
  <c r="T162" i="6" s="1"/>
  <c r="T163" i="6" s="1"/>
  <c r="T164" i="6" s="1"/>
  <c r="T165" i="6" s="1"/>
  <c r="T166" i="6" s="1"/>
  <c r="T167" i="6" s="1"/>
  <c r="T168" i="6" s="1"/>
  <c r="T169" i="6" s="1"/>
  <c r="T170" i="6" s="1"/>
  <c r="T171" i="6" s="1"/>
  <c r="T172" i="6" s="1"/>
  <c r="T173" i="6" s="1"/>
  <c r="T174" i="6" s="1"/>
  <c r="T175" i="6" s="1"/>
  <c r="T176" i="6" s="1"/>
  <c r="T177" i="6" s="1"/>
  <c r="T178" i="6" s="1"/>
  <c r="T179" i="6" s="1"/>
  <c r="T180" i="6" s="1"/>
  <c r="T181" i="6" s="1"/>
  <c r="T182" i="6" s="1"/>
  <c r="T183" i="6" s="1"/>
  <c r="T184" i="6" s="1"/>
  <c r="T185" i="6" s="1"/>
  <c r="S188" i="6"/>
  <c r="S189" i="6" s="1"/>
  <c r="S187" i="6"/>
  <c r="F36" i="6"/>
  <c r="E36" i="6"/>
  <c r="E34" i="6"/>
  <c r="F34" i="6"/>
  <c r="U128" i="6"/>
  <c r="U127" i="6"/>
  <c r="V126" i="6"/>
  <c r="W125" i="6"/>
  <c r="B43" i="6" l="1"/>
  <c r="A42" i="6"/>
  <c r="F35" i="6"/>
  <c r="E35" i="6"/>
  <c r="W126" i="6"/>
  <c r="W127" i="6" s="1"/>
  <c r="X125" i="6"/>
  <c r="S190" i="6"/>
  <c r="S191" i="6"/>
  <c r="T186" i="6"/>
  <c r="T187" i="6"/>
  <c r="T188" i="6"/>
  <c r="T189" i="6" s="1"/>
  <c r="V127" i="6"/>
  <c r="V128" i="6"/>
  <c r="U130" i="6"/>
  <c r="U133" i="6" s="1"/>
  <c r="U134" i="6" s="1"/>
  <c r="B44" i="6" l="1"/>
  <c r="A43" i="6"/>
  <c r="V130" i="6"/>
  <c r="V133" i="6" s="1"/>
  <c r="V134" i="6" s="1"/>
  <c r="W128" i="6"/>
  <c r="W130" i="6" s="1"/>
  <c r="W133" i="6" s="1"/>
  <c r="W134" i="6" s="1"/>
  <c r="W135" i="6" s="1"/>
  <c r="W136" i="6" s="1"/>
  <c r="W137" i="6" s="1"/>
  <c r="W138" i="6" s="1"/>
  <c r="W139" i="6" s="1"/>
  <c r="W140" i="6" s="1"/>
  <c r="W141" i="6" s="1"/>
  <c r="W142" i="6" s="1"/>
  <c r="W143" i="6" s="1"/>
  <c r="W144" i="6" s="1"/>
  <c r="W145" i="6" s="1"/>
  <c r="W146" i="6" s="1"/>
  <c r="W147" i="6" s="1"/>
  <c r="W148" i="6" s="1"/>
  <c r="W149" i="6" s="1"/>
  <c r="W150" i="6" s="1"/>
  <c r="W151" i="6" s="1"/>
  <c r="W152" i="6" s="1"/>
  <c r="W153" i="6" s="1"/>
  <c r="W154" i="6" s="1"/>
  <c r="W155" i="6" s="1"/>
  <c r="W156" i="6" s="1"/>
  <c r="W157" i="6" s="1"/>
  <c r="W158" i="6" s="1"/>
  <c r="W159" i="6" s="1"/>
  <c r="W160" i="6" s="1"/>
  <c r="W161" i="6" s="1"/>
  <c r="W162" i="6" s="1"/>
  <c r="W163" i="6" s="1"/>
  <c r="W164" i="6" s="1"/>
  <c r="W165" i="6" s="1"/>
  <c r="W166" i="6" s="1"/>
  <c r="W167" i="6" s="1"/>
  <c r="W168" i="6" s="1"/>
  <c r="W169" i="6" s="1"/>
  <c r="W170" i="6" s="1"/>
  <c r="W171" i="6" s="1"/>
  <c r="W172" i="6" s="1"/>
  <c r="W173" i="6" s="1"/>
  <c r="W174" i="6" s="1"/>
  <c r="W175" i="6" s="1"/>
  <c r="W176" i="6" s="1"/>
  <c r="W177" i="6" s="1"/>
  <c r="W178" i="6" s="1"/>
  <c r="W179" i="6" s="1"/>
  <c r="W180" i="6" s="1"/>
  <c r="W181" i="6" s="1"/>
  <c r="W182" i="6" s="1"/>
  <c r="W183" i="6" s="1"/>
  <c r="W184" i="6" s="1"/>
  <c r="W185" i="6" s="1"/>
  <c r="W188" i="6" s="1"/>
  <c r="W189" i="6" s="1"/>
  <c r="X126" i="6"/>
  <c r="Y125" i="6"/>
  <c r="S192" i="6"/>
  <c r="C37" i="6" s="1"/>
  <c r="D37" i="6"/>
  <c r="U135" i="6"/>
  <c r="U136" i="6" s="1"/>
  <c r="U137" i="6" s="1"/>
  <c r="U138" i="6" s="1"/>
  <c r="U139" i="6" s="1"/>
  <c r="U140" i="6" s="1"/>
  <c r="U141" i="6" s="1"/>
  <c r="U142" i="6" s="1"/>
  <c r="U143" i="6" s="1"/>
  <c r="U144" i="6" s="1"/>
  <c r="U145" i="6" s="1"/>
  <c r="U146" i="6" s="1"/>
  <c r="U147" i="6" s="1"/>
  <c r="U148" i="6" s="1"/>
  <c r="U149" i="6" s="1"/>
  <c r="U150" i="6" s="1"/>
  <c r="U151" i="6" s="1"/>
  <c r="U152" i="6" s="1"/>
  <c r="U153" i="6" s="1"/>
  <c r="U154" i="6" s="1"/>
  <c r="U155" i="6" s="1"/>
  <c r="U156" i="6" s="1"/>
  <c r="U157" i="6" s="1"/>
  <c r="U158" i="6" s="1"/>
  <c r="U159" i="6" s="1"/>
  <c r="U160" i="6" s="1"/>
  <c r="U161" i="6" s="1"/>
  <c r="U162" i="6" s="1"/>
  <c r="U163" i="6" s="1"/>
  <c r="U164" i="6" s="1"/>
  <c r="U165" i="6" s="1"/>
  <c r="U166" i="6" s="1"/>
  <c r="U167" i="6" s="1"/>
  <c r="U168" i="6" s="1"/>
  <c r="U169" i="6" s="1"/>
  <c r="U170" i="6" s="1"/>
  <c r="U171" i="6" s="1"/>
  <c r="U172" i="6" s="1"/>
  <c r="U173" i="6" s="1"/>
  <c r="U174" i="6" s="1"/>
  <c r="U175" i="6" s="1"/>
  <c r="U176" i="6" s="1"/>
  <c r="U177" i="6" s="1"/>
  <c r="U178" i="6" s="1"/>
  <c r="U179" i="6" s="1"/>
  <c r="U180" i="6" s="1"/>
  <c r="U181" i="6" s="1"/>
  <c r="U182" i="6" s="1"/>
  <c r="U183" i="6" s="1"/>
  <c r="U184" i="6" s="1"/>
  <c r="U185" i="6" s="1"/>
  <c r="V135" i="6"/>
  <c r="V136" i="6" s="1"/>
  <c r="V137" i="6" s="1"/>
  <c r="V138" i="6" s="1"/>
  <c r="V139" i="6" s="1"/>
  <c r="V140" i="6" s="1"/>
  <c r="V141" i="6" s="1"/>
  <c r="V142" i="6" s="1"/>
  <c r="V143" i="6" s="1"/>
  <c r="V144" i="6" s="1"/>
  <c r="V145" i="6" s="1"/>
  <c r="V146" i="6" s="1"/>
  <c r="V147" i="6" s="1"/>
  <c r="V148" i="6" s="1"/>
  <c r="V149" i="6" s="1"/>
  <c r="V150" i="6" s="1"/>
  <c r="V151" i="6" s="1"/>
  <c r="V152" i="6" s="1"/>
  <c r="V153" i="6" s="1"/>
  <c r="V154" i="6" s="1"/>
  <c r="V155" i="6" s="1"/>
  <c r="V156" i="6" s="1"/>
  <c r="V157" i="6" s="1"/>
  <c r="V158" i="6" s="1"/>
  <c r="V159" i="6" s="1"/>
  <c r="V160" i="6" s="1"/>
  <c r="V161" i="6" s="1"/>
  <c r="V162" i="6" s="1"/>
  <c r="V163" i="6" s="1"/>
  <c r="V164" i="6" s="1"/>
  <c r="V165" i="6" s="1"/>
  <c r="V166" i="6" s="1"/>
  <c r="V167" i="6" s="1"/>
  <c r="V168" i="6" s="1"/>
  <c r="V169" i="6" s="1"/>
  <c r="V170" i="6" s="1"/>
  <c r="V171" i="6" s="1"/>
  <c r="V172" i="6" s="1"/>
  <c r="V173" i="6" s="1"/>
  <c r="V174" i="6" s="1"/>
  <c r="V175" i="6" s="1"/>
  <c r="V176" i="6" s="1"/>
  <c r="V177" i="6" s="1"/>
  <c r="V178" i="6" s="1"/>
  <c r="V179" i="6" s="1"/>
  <c r="V180" i="6" s="1"/>
  <c r="V181" i="6" s="1"/>
  <c r="V182" i="6" s="1"/>
  <c r="V183" i="6" s="1"/>
  <c r="V184" i="6" s="1"/>
  <c r="V185" i="6" s="1"/>
  <c r="T190" i="6"/>
  <c r="T191" i="6"/>
  <c r="T192" i="6" s="1"/>
  <c r="C38" i="6" s="1"/>
  <c r="B45" i="6" l="1"/>
  <c r="A44" i="6"/>
  <c r="W186" i="6"/>
  <c r="W187" i="6"/>
  <c r="Y126" i="6"/>
  <c r="Z125" i="6"/>
  <c r="X127" i="6"/>
  <c r="X128" i="6"/>
  <c r="X130" i="6" s="1"/>
  <c r="X133" i="6" s="1"/>
  <c r="X134" i="6" s="1"/>
  <c r="E37" i="6"/>
  <c r="F37" i="6"/>
  <c r="D38" i="6"/>
  <c r="F38" i="6" s="1"/>
  <c r="V186" i="6"/>
  <c r="V187" i="6"/>
  <c r="V188" i="6"/>
  <c r="V189" i="6" s="1"/>
  <c r="U186" i="6"/>
  <c r="U187" i="6"/>
  <c r="U188" i="6"/>
  <c r="U189" i="6" s="1"/>
  <c r="W190" i="6"/>
  <c r="W191" i="6"/>
  <c r="W192" i="6" s="1"/>
  <c r="B46" i="6" l="1"/>
  <c r="A45" i="6"/>
  <c r="E38" i="6"/>
  <c r="Z126" i="6"/>
  <c r="AA125" i="6"/>
  <c r="Y127" i="6"/>
  <c r="Y128" i="6"/>
  <c r="Y130" i="6" s="1"/>
  <c r="Y133" i="6" s="1"/>
  <c r="Y134" i="6" s="1"/>
  <c r="Y135" i="6" s="1"/>
  <c r="Y136" i="6" s="1"/>
  <c r="Y137" i="6" s="1"/>
  <c r="Y138" i="6" s="1"/>
  <c r="Y139" i="6" s="1"/>
  <c r="Y140" i="6" s="1"/>
  <c r="Y141" i="6" s="1"/>
  <c r="Y142" i="6" s="1"/>
  <c r="Y143" i="6" s="1"/>
  <c r="Y144" i="6" s="1"/>
  <c r="Y145" i="6" s="1"/>
  <c r="Y146" i="6" s="1"/>
  <c r="Y147" i="6" s="1"/>
  <c r="Y148" i="6" s="1"/>
  <c r="Y149" i="6" s="1"/>
  <c r="Y150" i="6" s="1"/>
  <c r="Y151" i="6" s="1"/>
  <c r="Y152" i="6" s="1"/>
  <c r="Y153" i="6" s="1"/>
  <c r="Y154" i="6" s="1"/>
  <c r="Y155" i="6" s="1"/>
  <c r="Y156" i="6" s="1"/>
  <c r="Y157" i="6" s="1"/>
  <c r="Y158" i="6" s="1"/>
  <c r="Y159" i="6" s="1"/>
  <c r="Y160" i="6" s="1"/>
  <c r="Y161" i="6" s="1"/>
  <c r="Y162" i="6" s="1"/>
  <c r="Y163" i="6" s="1"/>
  <c r="Y164" i="6" s="1"/>
  <c r="Y165" i="6" s="1"/>
  <c r="Y166" i="6" s="1"/>
  <c r="Y167" i="6" s="1"/>
  <c r="Y168" i="6" s="1"/>
  <c r="Y169" i="6" s="1"/>
  <c r="Y170" i="6" s="1"/>
  <c r="Y171" i="6" s="1"/>
  <c r="Y172" i="6" s="1"/>
  <c r="Y173" i="6" s="1"/>
  <c r="Y174" i="6" s="1"/>
  <c r="Y175" i="6" s="1"/>
  <c r="Y176" i="6" s="1"/>
  <c r="Y177" i="6" s="1"/>
  <c r="Y178" i="6" s="1"/>
  <c r="Y179" i="6" s="1"/>
  <c r="Y180" i="6" s="1"/>
  <c r="Y181" i="6" s="1"/>
  <c r="Y182" i="6" s="1"/>
  <c r="Y183" i="6" s="1"/>
  <c r="Y184" i="6" s="1"/>
  <c r="Y185" i="6" s="1"/>
  <c r="X135" i="6"/>
  <c r="X136" i="6" s="1"/>
  <c r="X137" i="6" s="1"/>
  <c r="X138" i="6" s="1"/>
  <c r="X139" i="6" s="1"/>
  <c r="X140" i="6" s="1"/>
  <c r="X141" i="6" s="1"/>
  <c r="X142" i="6" s="1"/>
  <c r="X143" i="6" s="1"/>
  <c r="X144" i="6" s="1"/>
  <c r="X145" i="6" s="1"/>
  <c r="X146" i="6" s="1"/>
  <c r="X147" i="6" s="1"/>
  <c r="X148" i="6" s="1"/>
  <c r="X149" i="6" s="1"/>
  <c r="X150" i="6" s="1"/>
  <c r="X151" i="6" s="1"/>
  <c r="X152" i="6" s="1"/>
  <c r="X153" i="6" s="1"/>
  <c r="X154" i="6" s="1"/>
  <c r="X155" i="6" s="1"/>
  <c r="X156" i="6" s="1"/>
  <c r="X157" i="6" s="1"/>
  <c r="X158" i="6" s="1"/>
  <c r="X159" i="6" s="1"/>
  <c r="X160" i="6" s="1"/>
  <c r="X161" i="6" s="1"/>
  <c r="X162" i="6" s="1"/>
  <c r="X163" i="6" s="1"/>
  <c r="X164" i="6" s="1"/>
  <c r="X165" i="6" s="1"/>
  <c r="X166" i="6" s="1"/>
  <c r="X167" i="6" s="1"/>
  <c r="X168" i="6" s="1"/>
  <c r="X169" i="6" s="1"/>
  <c r="X170" i="6" s="1"/>
  <c r="X171" i="6" s="1"/>
  <c r="X172" i="6" s="1"/>
  <c r="X173" i="6" s="1"/>
  <c r="X174" i="6" s="1"/>
  <c r="X175" i="6" s="1"/>
  <c r="X176" i="6" s="1"/>
  <c r="X177" i="6" s="1"/>
  <c r="X178" i="6" s="1"/>
  <c r="X179" i="6" s="1"/>
  <c r="X180" i="6" s="1"/>
  <c r="X181" i="6" s="1"/>
  <c r="X182" i="6" s="1"/>
  <c r="X183" i="6" s="1"/>
  <c r="X184" i="6" s="1"/>
  <c r="X185" i="6" s="1"/>
  <c r="C41" i="6"/>
  <c r="U190" i="6"/>
  <c r="U191" i="6"/>
  <c r="U192" i="6" s="1"/>
  <c r="C39" i="6" s="1"/>
  <c r="D41" i="6"/>
  <c r="V190" i="6"/>
  <c r="V191" i="6"/>
  <c r="V192" i="6" s="1"/>
  <c r="C40" i="6" s="1"/>
  <c r="B47" i="6" l="1"/>
  <c r="A46" i="6"/>
  <c r="X187" i="6"/>
  <c r="X186" i="6"/>
  <c r="X188" i="6"/>
  <c r="X189" i="6" s="1"/>
  <c r="AA126" i="6"/>
  <c r="AB125" i="6"/>
  <c r="AC125" i="6" s="1"/>
  <c r="Z127" i="6"/>
  <c r="Z128" i="6"/>
  <c r="Y188" i="6"/>
  <c r="Y189" i="6" s="1"/>
  <c r="Y187" i="6"/>
  <c r="Y186" i="6"/>
  <c r="D39" i="6"/>
  <c r="E39" i="6" s="1"/>
  <c r="D40" i="6"/>
  <c r="F40" i="6" s="1"/>
  <c r="E41" i="6"/>
  <c r="F41" i="6"/>
  <c r="B48" i="6" l="1"/>
  <c r="A47" i="6"/>
  <c r="F39" i="6"/>
  <c r="AD125" i="6"/>
  <c r="AC126" i="6"/>
  <c r="Z130" i="6"/>
  <c r="Z133" i="6" s="1"/>
  <c r="Z134" i="6" s="1"/>
  <c r="Z135" i="6" s="1"/>
  <c r="Z136" i="6" s="1"/>
  <c r="Z137" i="6" s="1"/>
  <c r="Z138" i="6" s="1"/>
  <c r="Z139" i="6" s="1"/>
  <c r="Z140" i="6" s="1"/>
  <c r="Z141" i="6" s="1"/>
  <c r="Z142" i="6" s="1"/>
  <c r="Z143" i="6" s="1"/>
  <c r="Z144" i="6" s="1"/>
  <c r="Z145" i="6" s="1"/>
  <c r="Z146" i="6" s="1"/>
  <c r="Z147" i="6" s="1"/>
  <c r="Z148" i="6" s="1"/>
  <c r="Z149" i="6" s="1"/>
  <c r="Z150" i="6" s="1"/>
  <c r="Z151" i="6" s="1"/>
  <c r="Z152" i="6" s="1"/>
  <c r="Z153" i="6" s="1"/>
  <c r="Z154" i="6" s="1"/>
  <c r="Z155" i="6" s="1"/>
  <c r="Z156" i="6" s="1"/>
  <c r="Z157" i="6" s="1"/>
  <c r="Z158" i="6" s="1"/>
  <c r="Z159" i="6" s="1"/>
  <c r="Z160" i="6" s="1"/>
  <c r="Z161" i="6" s="1"/>
  <c r="Z162" i="6" s="1"/>
  <c r="Z163" i="6" s="1"/>
  <c r="Z164" i="6" s="1"/>
  <c r="Z165" i="6" s="1"/>
  <c r="Z166" i="6" s="1"/>
  <c r="Z167" i="6" s="1"/>
  <c r="Z168" i="6" s="1"/>
  <c r="Z169" i="6" s="1"/>
  <c r="Z170" i="6" s="1"/>
  <c r="Z171" i="6" s="1"/>
  <c r="Z172" i="6" s="1"/>
  <c r="Z173" i="6" s="1"/>
  <c r="Z174" i="6" s="1"/>
  <c r="Z175" i="6" s="1"/>
  <c r="Z176" i="6" s="1"/>
  <c r="Z177" i="6" s="1"/>
  <c r="Z178" i="6" s="1"/>
  <c r="Z179" i="6" s="1"/>
  <c r="Z180" i="6" s="1"/>
  <c r="Z181" i="6" s="1"/>
  <c r="Z182" i="6" s="1"/>
  <c r="Z183" i="6" s="1"/>
  <c r="Z184" i="6" s="1"/>
  <c r="Z185" i="6" s="1"/>
  <c r="Y190" i="6"/>
  <c r="Y191" i="6"/>
  <c r="Y192" i="6" s="1"/>
  <c r="C43" i="6" s="1"/>
  <c r="AB126" i="6"/>
  <c r="AA127" i="6"/>
  <c r="AA128" i="6"/>
  <c r="X190" i="6"/>
  <c r="X191" i="6"/>
  <c r="X192" i="6" s="1"/>
  <c r="C42" i="6" s="1"/>
  <c r="E40" i="6"/>
  <c r="B49" i="6" l="1"/>
  <c r="A48" i="6"/>
  <c r="AA130" i="6"/>
  <c r="AA133" i="6" s="1"/>
  <c r="AA134" i="6" s="1"/>
  <c r="AA135" i="6" s="1"/>
  <c r="AA136" i="6" s="1"/>
  <c r="AA137" i="6" s="1"/>
  <c r="AA138" i="6" s="1"/>
  <c r="AA139" i="6" s="1"/>
  <c r="AA140" i="6" s="1"/>
  <c r="AA141" i="6" s="1"/>
  <c r="AA142" i="6" s="1"/>
  <c r="AA143" i="6" s="1"/>
  <c r="AA144" i="6" s="1"/>
  <c r="AA145" i="6" s="1"/>
  <c r="AA146" i="6" s="1"/>
  <c r="AA147" i="6" s="1"/>
  <c r="AA148" i="6" s="1"/>
  <c r="AA149" i="6" s="1"/>
  <c r="AA150" i="6" s="1"/>
  <c r="AA151" i="6" s="1"/>
  <c r="AA152" i="6" s="1"/>
  <c r="AA153" i="6" s="1"/>
  <c r="AA154" i="6" s="1"/>
  <c r="AA155" i="6" s="1"/>
  <c r="AA156" i="6" s="1"/>
  <c r="AA157" i="6" s="1"/>
  <c r="AA158" i="6" s="1"/>
  <c r="AA159" i="6" s="1"/>
  <c r="AA160" i="6" s="1"/>
  <c r="AA161" i="6" s="1"/>
  <c r="AA162" i="6" s="1"/>
  <c r="AA163" i="6" s="1"/>
  <c r="AA164" i="6" s="1"/>
  <c r="AA165" i="6" s="1"/>
  <c r="AA166" i="6" s="1"/>
  <c r="AA167" i="6" s="1"/>
  <c r="AA168" i="6" s="1"/>
  <c r="AA169" i="6" s="1"/>
  <c r="AA170" i="6" s="1"/>
  <c r="AA171" i="6" s="1"/>
  <c r="AA172" i="6" s="1"/>
  <c r="AA173" i="6" s="1"/>
  <c r="AA174" i="6" s="1"/>
  <c r="AA175" i="6" s="1"/>
  <c r="AA176" i="6" s="1"/>
  <c r="AA177" i="6" s="1"/>
  <c r="AA178" i="6" s="1"/>
  <c r="AA179" i="6" s="1"/>
  <c r="AA180" i="6" s="1"/>
  <c r="AA181" i="6" s="1"/>
  <c r="AA182" i="6" s="1"/>
  <c r="AA183" i="6" s="1"/>
  <c r="AA184" i="6" s="1"/>
  <c r="AA185" i="6" s="1"/>
  <c r="AA188" i="6" s="1"/>
  <c r="AA189" i="6" s="1"/>
  <c r="AC127" i="6"/>
  <c r="AC128" i="6"/>
  <c r="AC130" i="6" s="1"/>
  <c r="AC133" i="6" s="1"/>
  <c r="AC134" i="6" s="1"/>
  <c r="AC135" i="6" s="1"/>
  <c r="AC136" i="6" s="1"/>
  <c r="AC137" i="6" s="1"/>
  <c r="AC138" i="6" s="1"/>
  <c r="AC139" i="6" s="1"/>
  <c r="AC140" i="6" s="1"/>
  <c r="AC141" i="6" s="1"/>
  <c r="AC142" i="6" s="1"/>
  <c r="AC143" i="6" s="1"/>
  <c r="AC144" i="6" s="1"/>
  <c r="AC145" i="6" s="1"/>
  <c r="AC146" i="6" s="1"/>
  <c r="AC147" i="6" s="1"/>
  <c r="AC148" i="6" s="1"/>
  <c r="AC149" i="6" s="1"/>
  <c r="AC150" i="6" s="1"/>
  <c r="AC151" i="6" s="1"/>
  <c r="AC152" i="6" s="1"/>
  <c r="AC153" i="6" s="1"/>
  <c r="AC154" i="6" s="1"/>
  <c r="AC155" i="6" s="1"/>
  <c r="AC156" i="6" s="1"/>
  <c r="AC157" i="6" s="1"/>
  <c r="AC158" i="6" s="1"/>
  <c r="AC159" i="6" s="1"/>
  <c r="AC160" i="6" s="1"/>
  <c r="AC161" i="6" s="1"/>
  <c r="AC162" i="6" s="1"/>
  <c r="AC163" i="6" s="1"/>
  <c r="AC164" i="6" s="1"/>
  <c r="AC165" i="6" s="1"/>
  <c r="AC166" i="6" s="1"/>
  <c r="AC167" i="6" s="1"/>
  <c r="AC168" i="6" s="1"/>
  <c r="AC169" i="6" s="1"/>
  <c r="AC170" i="6" s="1"/>
  <c r="AC171" i="6" s="1"/>
  <c r="AC172" i="6" s="1"/>
  <c r="AC173" i="6" s="1"/>
  <c r="AC174" i="6" s="1"/>
  <c r="AC175" i="6" s="1"/>
  <c r="AC176" i="6" s="1"/>
  <c r="AC177" i="6" s="1"/>
  <c r="AC178" i="6" s="1"/>
  <c r="AC179" i="6" s="1"/>
  <c r="AC180" i="6" s="1"/>
  <c r="AC181" i="6" s="1"/>
  <c r="AC182" i="6" s="1"/>
  <c r="AC183" i="6" s="1"/>
  <c r="AC184" i="6" s="1"/>
  <c r="AC185" i="6" s="1"/>
  <c r="AD126" i="6"/>
  <c r="AE125" i="6"/>
  <c r="D42" i="6"/>
  <c r="F42" i="6" s="1"/>
  <c r="D43" i="6"/>
  <c r="F43" i="6" s="1"/>
  <c r="Z187" i="6"/>
  <c r="Z188" i="6"/>
  <c r="Z189" i="6" s="1"/>
  <c r="Z186" i="6"/>
  <c r="AB127" i="6"/>
  <c r="AB128" i="6"/>
  <c r="AB130" i="6" l="1"/>
  <c r="AB133" i="6" s="1"/>
  <c r="AB134" i="6" s="1"/>
  <c r="AB135" i="6" s="1"/>
  <c r="AB136" i="6" s="1"/>
  <c r="AB137" i="6" s="1"/>
  <c r="AB138" i="6" s="1"/>
  <c r="AB139" i="6" s="1"/>
  <c r="AB140" i="6" s="1"/>
  <c r="AB141" i="6" s="1"/>
  <c r="AB142" i="6" s="1"/>
  <c r="AB143" i="6" s="1"/>
  <c r="AB144" i="6" s="1"/>
  <c r="AB145" i="6" s="1"/>
  <c r="AB146" i="6" s="1"/>
  <c r="AB147" i="6" s="1"/>
  <c r="AB148" i="6" s="1"/>
  <c r="AB149" i="6" s="1"/>
  <c r="AB150" i="6" s="1"/>
  <c r="AB151" i="6" s="1"/>
  <c r="AB152" i="6" s="1"/>
  <c r="AB153" i="6" s="1"/>
  <c r="AB154" i="6" s="1"/>
  <c r="AB155" i="6" s="1"/>
  <c r="AB156" i="6" s="1"/>
  <c r="AB157" i="6" s="1"/>
  <c r="AB158" i="6" s="1"/>
  <c r="AB159" i="6" s="1"/>
  <c r="AB160" i="6" s="1"/>
  <c r="AB161" i="6" s="1"/>
  <c r="AB162" i="6" s="1"/>
  <c r="AB163" i="6" s="1"/>
  <c r="AB164" i="6" s="1"/>
  <c r="AB165" i="6" s="1"/>
  <c r="AB166" i="6" s="1"/>
  <c r="AB167" i="6" s="1"/>
  <c r="AB168" i="6" s="1"/>
  <c r="AB169" i="6" s="1"/>
  <c r="AB170" i="6" s="1"/>
  <c r="AB171" i="6" s="1"/>
  <c r="AB172" i="6" s="1"/>
  <c r="AB173" i="6" s="1"/>
  <c r="AB174" i="6" s="1"/>
  <c r="AB175" i="6" s="1"/>
  <c r="AB176" i="6" s="1"/>
  <c r="AB177" i="6" s="1"/>
  <c r="AB178" i="6" s="1"/>
  <c r="AB179" i="6" s="1"/>
  <c r="AB180" i="6" s="1"/>
  <c r="AB181" i="6" s="1"/>
  <c r="AB182" i="6" s="1"/>
  <c r="AB183" i="6" s="1"/>
  <c r="AB184" i="6" s="1"/>
  <c r="AB185" i="6" s="1"/>
  <c r="AB186" i="6" s="1"/>
  <c r="B50" i="6"/>
  <c r="A49" i="6"/>
  <c r="AA187" i="6"/>
  <c r="AA186" i="6"/>
  <c r="AF125" i="6"/>
  <c r="AE126" i="6"/>
  <c r="AD127" i="6"/>
  <c r="AD128" i="6"/>
  <c r="AD130" i="6" s="1"/>
  <c r="AD133" i="6" s="1"/>
  <c r="AD134" i="6" s="1"/>
  <c r="AD135" i="6" s="1"/>
  <c r="AD136" i="6" s="1"/>
  <c r="AD137" i="6" s="1"/>
  <c r="AD138" i="6" s="1"/>
  <c r="AD139" i="6" s="1"/>
  <c r="AD140" i="6" s="1"/>
  <c r="AD141" i="6" s="1"/>
  <c r="AD142" i="6" s="1"/>
  <c r="AD143" i="6" s="1"/>
  <c r="AD144" i="6" s="1"/>
  <c r="AD145" i="6" s="1"/>
  <c r="AD146" i="6" s="1"/>
  <c r="AD147" i="6" s="1"/>
  <c r="AD148" i="6" s="1"/>
  <c r="AD149" i="6" s="1"/>
  <c r="AD150" i="6" s="1"/>
  <c r="AD151" i="6" s="1"/>
  <c r="AD152" i="6" s="1"/>
  <c r="AD153" i="6" s="1"/>
  <c r="AD154" i="6" s="1"/>
  <c r="AD155" i="6" s="1"/>
  <c r="AD156" i="6" s="1"/>
  <c r="AD157" i="6" s="1"/>
  <c r="AD158" i="6" s="1"/>
  <c r="AD159" i="6" s="1"/>
  <c r="AD160" i="6" s="1"/>
  <c r="AD161" i="6" s="1"/>
  <c r="AD162" i="6" s="1"/>
  <c r="AD163" i="6" s="1"/>
  <c r="AD164" i="6" s="1"/>
  <c r="AD165" i="6" s="1"/>
  <c r="AD166" i="6" s="1"/>
  <c r="AD167" i="6" s="1"/>
  <c r="AD168" i="6" s="1"/>
  <c r="AD169" i="6" s="1"/>
  <c r="AD170" i="6" s="1"/>
  <c r="AD171" i="6" s="1"/>
  <c r="AD172" i="6" s="1"/>
  <c r="AD173" i="6" s="1"/>
  <c r="AD174" i="6" s="1"/>
  <c r="AD175" i="6" s="1"/>
  <c r="AD176" i="6" s="1"/>
  <c r="AD177" i="6" s="1"/>
  <c r="AD178" i="6" s="1"/>
  <c r="AD179" i="6" s="1"/>
  <c r="AD180" i="6" s="1"/>
  <c r="AD181" i="6" s="1"/>
  <c r="AD182" i="6" s="1"/>
  <c r="AD183" i="6" s="1"/>
  <c r="AD184" i="6" s="1"/>
  <c r="AD185" i="6" s="1"/>
  <c r="AC188" i="6"/>
  <c r="AC189" i="6" s="1"/>
  <c r="AC186" i="6"/>
  <c r="AC187" i="6"/>
  <c r="E43" i="6"/>
  <c r="E42" i="6"/>
  <c r="AA190" i="6"/>
  <c r="AA191" i="6"/>
  <c r="AA192" i="6" s="1"/>
  <c r="C45" i="6" s="1"/>
  <c r="Z191" i="6"/>
  <c r="Z192" i="6" s="1"/>
  <c r="C44" i="6" s="1"/>
  <c r="Z190" i="6"/>
  <c r="AB187" i="6" l="1"/>
  <c r="AB188" i="6"/>
  <c r="AB189" i="6" s="1"/>
  <c r="AB190" i="6" s="1"/>
  <c r="B51" i="6"/>
  <c r="A50" i="6"/>
  <c r="AC191" i="6"/>
  <c r="AC192" i="6" s="1"/>
  <c r="C47" i="6" s="1"/>
  <c r="AC190" i="6"/>
  <c r="AE127" i="6"/>
  <c r="AE128" i="6"/>
  <c r="AE130" i="6" s="1"/>
  <c r="AE133" i="6" s="1"/>
  <c r="AE134" i="6" s="1"/>
  <c r="AE135" i="6" s="1"/>
  <c r="AE136" i="6" s="1"/>
  <c r="AE137" i="6" s="1"/>
  <c r="AE138" i="6" s="1"/>
  <c r="AE139" i="6" s="1"/>
  <c r="AE140" i="6" s="1"/>
  <c r="AE141" i="6" s="1"/>
  <c r="AE142" i="6" s="1"/>
  <c r="AE143" i="6" s="1"/>
  <c r="AE144" i="6" s="1"/>
  <c r="AE145" i="6" s="1"/>
  <c r="AE146" i="6" s="1"/>
  <c r="AE147" i="6" s="1"/>
  <c r="AE148" i="6" s="1"/>
  <c r="AE149" i="6" s="1"/>
  <c r="AE150" i="6" s="1"/>
  <c r="AE151" i="6" s="1"/>
  <c r="AE152" i="6" s="1"/>
  <c r="AE153" i="6" s="1"/>
  <c r="AE154" i="6" s="1"/>
  <c r="AE155" i="6" s="1"/>
  <c r="AE156" i="6" s="1"/>
  <c r="AE157" i="6" s="1"/>
  <c r="AE158" i="6" s="1"/>
  <c r="AE159" i="6" s="1"/>
  <c r="AE160" i="6" s="1"/>
  <c r="AE161" i="6" s="1"/>
  <c r="AE162" i="6" s="1"/>
  <c r="AE163" i="6" s="1"/>
  <c r="AE164" i="6" s="1"/>
  <c r="AE165" i="6" s="1"/>
  <c r="AE166" i="6" s="1"/>
  <c r="AE167" i="6" s="1"/>
  <c r="AE168" i="6" s="1"/>
  <c r="AE169" i="6" s="1"/>
  <c r="AE170" i="6" s="1"/>
  <c r="AE171" i="6" s="1"/>
  <c r="AE172" i="6" s="1"/>
  <c r="AE173" i="6" s="1"/>
  <c r="AE174" i="6" s="1"/>
  <c r="AE175" i="6" s="1"/>
  <c r="AE176" i="6" s="1"/>
  <c r="AE177" i="6" s="1"/>
  <c r="AE178" i="6" s="1"/>
  <c r="AE179" i="6" s="1"/>
  <c r="AE180" i="6" s="1"/>
  <c r="AE181" i="6" s="1"/>
  <c r="AE182" i="6" s="1"/>
  <c r="AE183" i="6" s="1"/>
  <c r="AE184" i="6" s="1"/>
  <c r="AE185" i="6" s="1"/>
  <c r="AD186" i="6"/>
  <c r="AD188" i="6"/>
  <c r="AD189" i="6" s="1"/>
  <c r="AD187" i="6"/>
  <c r="AG125" i="6"/>
  <c r="AF126" i="6"/>
  <c r="D44" i="6"/>
  <c r="F44" i="6" s="1"/>
  <c r="D45" i="6"/>
  <c r="AB191" i="6" l="1"/>
  <c r="AB192" i="6" s="1"/>
  <c r="C46" i="6" s="1"/>
  <c r="B52" i="6"/>
  <c r="A51" i="6"/>
  <c r="D47" i="6"/>
  <c r="AD191" i="6"/>
  <c r="AD192" i="6" s="1"/>
  <c r="C48" i="6" s="1"/>
  <c r="AD190" i="6"/>
  <c r="AF128" i="6"/>
  <c r="AF127" i="6"/>
  <c r="AH125" i="6"/>
  <c r="AG126" i="6"/>
  <c r="AE186" i="6"/>
  <c r="AE187" i="6"/>
  <c r="AE188" i="6"/>
  <c r="AE189" i="6" s="1"/>
  <c r="F45" i="6"/>
  <c r="E45" i="6"/>
  <c r="E44" i="6"/>
  <c r="D46" i="6" l="1"/>
  <c r="B53" i="6"/>
  <c r="A52" i="6"/>
  <c r="D48" i="6"/>
  <c r="F48" i="6" s="1"/>
  <c r="F47" i="6"/>
  <c r="E47" i="6"/>
  <c r="AF130" i="6"/>
  <c r="AF133" i="6" s="1"/>
  <c r="AF134" i="6" s="1"/>
  <c r="AF135" i="6" s="1"/>
  <c r="AF136" i="6" s="1"/>
  <c r="AF137" i="6" s="1"/>
  <c r="AF138" i="6" s="1"/>
  <c r="AF139" i="6" s="1"/>
  <c r="AF140" i="6" s="1"/>
  <c r="AF141" i="6" s="1"/>
  <c r="AF142" i="6" s="1"/>
  <c r="AF143" i="6" s="1"/>
  <c r="AF144" i="6" s="1"/>
  <c r="AF145" i="6" s="1"/>
  <c r="AF146" i="6" s="1"/>
  <c r="AF147" i="6" s="1"/>
  <c r="AF148" i="6" s="1"/>
  <c r="AF149" i="6" s="1"/>
  <c r="AF150" i="6" s="1"/>
  <c r="AF151" i="6" s="1"/>
  <c r="AF152" i="6" s="1"/>
  <c r="AF153" i="6" s="1"/>
  <c r="AF154" i="6" s="1"/>
  <c r="AF155" i="6" s="1"/>
  <c r="AF156" i="6" s="1"/>
  <c r="AF157" i="6" s="1"/>
  <c r="AF158" i="6" s="1"/>
  <c r="AF159" i="6" s="1"/>
  <c r="AF160" i="6" s="1"/>
  <c r="AF161" i="6" s="1"/>
  <c r="AF162" i="6" s="1"/>
  <c r="AF163" i="6" s="1"/>
  <c r="AF164" i="6" s="1"/>
  <c r="AF165" i="6" s="1"/>
  <c r="AF166" i="6" s="1"/>
  <c r="AF167" i="6" s="1"/>
  <c r="AF168" i="6" s="1"/>
  <c r="AF169" i="6" s="1"/>
  <c r="AF170" i="6" s="1"/>
  <c r="AF171" i="6" s="1"/>
  <c r="AF172" i="6" s="1"/>
  <c r="AF173" i="6" s="1"/>
  <c r="AF174" i="6" s="1"/>
  <c r="AF175" i="6" s="1"/>
  <c r="AF176" i="6" s="1"/>
  <c r="AF177" i="6" s="1"/>
  <c r="AF178" i="6" s="1"/>
  <c r="AF179" i="6" s="1"/>
  <c r="AF180" i="6" s="1"/>
  <c r="AF181" i="6" s="1"/>
  <c r="AF182" i="6" s="1"/>
  <c r="AF183" i="6" s="1"/>
  <c r="AF184" i="6" s="1"/>
  <c r="AF185" i="6" s="1"/>
  <c r="AF186" i="6" s="1"/>
  <c r="AE191" i="6"/>
  <c r="AE192" i="6" s="1"/>
  <c r="C49" i="6" s="1"/>
  <c r="AE190" i="6"/>
  <c r="AG128" i="6"/>
  <c r="AG127" i="6"/>
  <c r="AI125" i="6"/>
  <c r="AH126" i="6"/>
  <c r="E46" i="6"/>
  <c r="F46" i="6"/>
  <c r="E48" i="6" l="1"/>
  <c r="B54" i="6"/>
  <c r="Q21" i="6" s="1" a="1"/>
  <c r="A53" i="6"/>
  <c r="D49" i="6"/>
  <c r="AG130" i="6"/>
  <c r="AG133" i="6" s="1"/>
  <c r="AG134" i="6" s="1"/>
  <c r="AG135" i="6" s="1"/>
  <c r="AG136" i="6" s="1"/>
  <c r="AG137" i="6" s="1"/>
  <c r="AG138" i="6" s="1"/>
  <c r="AG139" i="6" s="1"/>
  <c r="AG140" i="6" s="1"/>
  <c r="AG141" i="6" s="1"/>
  <c r="AG142" i="6" s="1"/>
  <c r="AG143" i="6" s="1"/>
  <c r="AG144" i="6" s="1"/>
  <c r="AG145" i="6" s="1"/>
  <c r="AG146" i="6" s="1"/>
  <c r="AG147" i="6" s="1"/>
  <c r="AG148" i="6" s="1"/>
  <c r="AG149" i="6" s="1"/>
  <c r="AG150" i="6" s="1"/>
  <c r="AG151" i="6" s="1"/>
  <c r="AG152" i="6" s="1"/>
  <c r="AG153" i="6" s="1"/>
  <c r="AG154" i="6" s="1"/>
  <c r="AG155" i="6" s="1"/>
  <c r="AG156" i="6" s="1"/>
  <c r="AG157" i="6" s="1"/>
  <c r="AG158" i="6" s="1"/>
  <c r="AG159" i="6" s="1"/>
  <c r="AG160" i="6" s="1"/>
  <c r="AG161" i="6" s="1"/>
  <c r="AG162" i="6" s="1"/>
  <c r="AG163" i="6" s="1"/>
  <c r="AG164" i="6" s="1"/>
  <c r="AG165" i="6" s="1"/>
  <c r="AG166" i="6" s="1"/>
  <c r="AG167" i="6" s="1"/>
  <c r="AG168" i="6" s="1"/>
  <c r="AG169" i="6" s="1"/>
  <c r="AG170" i="6" s="1"/>
  <c r="AG171" i="6" s="1"/>
  <c r="AG172" i="6" s="1"/>
  <c r="AG173" i="6" s="1"/>
  <c r="AG174" i="6" s="1"/>
  <c r="AG175" i="6" s="1"/>
  <c r="AG176" i="6" s="1"/>
  <c r="AG177" i="6" s="1"/>
  <c r="AG178" i="6" s="1"/>
  <c r="AG179" i="6" s="1"/>
  <c r="AG180" i="6" s="1"/>
  <c r="AG181" i="6" s="1"/>
  <c r="AG182" i="6" s="1"/>
  <c r="AG183" i="6" s="1"/>
  <c r="AG184" i="6" s="1"/>
  <c r="AG185" i="6" s="1"/>
  <c r="AF188" i="6"/>
  <c r="AF189" i="6" s="1"/>
  <c r="AF190" i="6" s="1"/>
  <c r="AF187" i="6"/>
  <c r="AI126" i="6"/>
  <c r="AJ125" i="6"/>
  <c r="AH127" i="6"/>
  <c r="AH128" i="6"/>
  <c r="AF191" i="6" l="1"/>
  <c r="AF192" i="6" s="1"/>
  <c r="C50" i="6" s="1"/>
  <c r="P51" i="6"/>
  <c r="P41" i="6"/>
  <c r="Q21" i="6"/>
  <c r="P21" i="6" s="1"/>
  <c r="P22" i="6"/>
  <c r="P24" i="6"/>
  <c r="P25" i="6"/>
  <c r="P36" i="6"/>
  <c r="P38" i="6"/>
  <c r="P52" i="6"/>
  <c r="P42" i="6"/>
  <c r="P31" i="6"/>
  <c r="P44" i="6"/>
  <c r="P37" i="6"/>
  <c r="P40" i="6"/>
  <c r="P53" i="6"/>
  <c r="P43" i="6"/>
  <c r="P45" i="6"/>
  <c r="P33" i="6"/>
  <c r="P27" i="6"/>
  <c r="P54" i="6"/>
  <c r="P46" i="6"/>
  <c r="P47" i="6"/>
  <c r="P49" i="6"/>
  <c r="P34" i="6"/>
  <c r="P32" i="6"/>
  <c r="P23" i="6"/>
  <c r="P50" i="6"/>
  <c r="P48" i="6"/>
  <c r="P35" i="6"/>
  <c r="P26" i="6"/>
  <c r="P28" i="6"/>
  <c r="P29" i="6"/>
  <c r="P39" i="6"/>
  <c r="P30" i="6"/>
  <c r="B55" i="6"/>
  <c r="A54" i="6"/>
  <c r="D50" i="6"/>
  <c r="F49" i="6"/>
  <c r="E49" i="6"/>
  <c r="AH130" i="6"/>
  <c r="AH133" i="6" s="1"/>
  <c r="AH134" i="6" s="1"/>
  <c r="AH135" i="6" s="1"/>
  <c r="AH136" i="6" s="1"/>
  <c r="AH137" i="6" s="1"/>
  <c r="AH138" i="6" s="1"/>
  <c r="AH139" i="6" s="1"/>
  <c r="AH140" i="6" s="1"/>
  <c r="AH141" i="6" s="1"/>
  <c r="AH142" i="6" s="1"/>
  <c r="AH143" i="6" s="1"/>
  <c r="AH144" i="6" s="1"/>
  <c r="AH145" i="6" s="1"/>
  <c r="AH146" i="6" s="1"/>
  <c r="AH147" i="6" s="1"/>
  <c r="AH148" i="6" s="1"/>
  <c r="AH149" i="6" s="1"/>
  <c r="AH150" i="6" s="1"/>
  <c r="AH151" i="6" s="1"/>
  <c r="AH152" i="6" s="1"/>
  <c r="AH153" i="6" s="1"/>
  <c r="AH154" i="6" s="1"/>
  <c r="AH155" i="6" s="1"/>
  <c r="AH156" i="6" s="1"/>
  <c r="AH157" i="6" s="1"/>
  <c r="AH158" i="6" s="1"/>
  <c r="AH159" i="6" s="1"/>
  <c r="AH160" i="6" s="1"/>
  <c r="AH161" i="6" s="1"/>
  <c r="AH162" i="6" s="1"/>
  <c r="AH163" i="6" s="1"/>
  <c r="AH164" i="6" s="1"/>
  <c r="AH165" i="6" s="1"/>
  <c r="AH166" i="6" s="1"/>
  <c r="AH167" i="6" s="1"/>
  <c r="AH168" i="6" s="1"/>
  <c r="AH169" i="6" s="1"/>
  <c r="AH170" i="6" s="1"/>
  <c r="AH171" i="6" s="1"/>
  <c r="AH172" i="6" s="1"/>
  <c r="AH173" i="6" s="1"/>
  <c r="AH174" i="6" s="1"/>
  <c r="AH175" i="6" s="1"/>
  <c r="AH176" i="6" s="1"/>
  <c r="AH177" i="6" s="1"/>
  <c r="AH178" i="6" s="1"/>
  <c r="AH179" i="6" s="1"/>
  <c r="AH180" i="6" s="1"/>
  <c r="AH181" i="6" s="1"/>
  <c r="AH182" i="6" s="1"/>
  <c r="AH183" i="6" s="1"/>
  <c r="AH184" i="6" s="1"/>
  <c r="AH185" i="6" s="1"/>
  <c r="AH187" i="6" s="1"/>
  <c r="AG188" i="6"/>
  <c r="AG189" i="6" s="1"/>
  <c r="AG187" i="6"/>
  <c r="AG186" i="6"/>
  <c r="AK125" i="6"/>
  <c r="AJ126" i="6"/>
  <c r="AI128" i="6"/>
  <c r="AI127" i="6"/>
  <c r="B56" i="6" l="1"/>
  <c r="A55" i="6"/>
  <c r="E50" i="6"/>
  <c r="F50" i="6"/>
  <c r="AH188" i="6"/>
  <c r="AH189" i="6" s="1"/>
  <c r="AH191" i="6" s="1"/>
  <c r="AH192" i="6" s="1"/>
  <c r="C52" i="6" s="1"/>
  <c r="AH186" i="6"/>
  <c r="AI130" i="6"/>
  <c r="AI133" i="6" s="1"/>
  <c r="AI134" i="6" s="1"/>
  <c r="AI135" i="6" s="1"/>
  <c r="AI136" i="6" s="1"/>
  <c r="AI137" i="6" s="1"/>
  <c r="AI138" i="6" s="1"/>
  <c r="AI139" i="6" s="1"/>
  <c r="AI140" i="6" s="1"/>
  <c r="AI141" i="6" s="1"/>
  <c r="AI142" i="6" s="1"/>
  <c r="AI143" i="6" s="1"/>
  <c r="AI144" i="6" s="1"/>
  <c r="AI145" i="6" s="1"/>
  <c r="AI146" i="6" s="1"/>
  <c r="AI147" i="6" s="1"/>
  <c r="AI148" i="6" s="1"/>
  <c r="AI149" i="6" s="1"/>
  <c r="AI150" i="6" s="1"/>
  <c r="AI151" i="6" s="1"/>
  <c r="AI152" i="6" s="1"/>
  <c r="AI153" i="6" s="1"/>
  <c r="AI154" i="6" s="1"/>
  <c r="AI155" i="6" s="1"/>
  <c r="AI156" i="6" s="1"/>
  <c r="AI157" i="6" s="1"/>
  <c r="AI158" i="6" s="1"/>
  <c r="AI159" i="6" s="1"/>
  <c r="AI160" i="6" s="1"/>
  <c r="AI161" i="6" s="1"/>
  <c r="AI162" i="6" s="1"/>
  <c r="AI163" i="6" s="1"/>
  <c r="AI164" i="6" s="1"/>
  <c r="AI165" i="6" s="1"/>
  <c r="AI166" i="6" s="1"/>
  <c r="AI167" i="6" s="1"/>
  <c r="AI168" i="6" s="1"/>
  <c r="AI169" i="6" s="1"/>
  <c r="AI170" i="6" s="1"/>
  <c r="AI171" i="6" s="1"/>
  <c r="AI172" i="6" s="1"/>
  <c r="AI173" i="6" s="1"/>
  <c r="AI174" i="6" s="1"/>
  <c r="AI175" i="6" s="1"/>
  <c r="AI176" i="6" s="1"/>
  <c r="AI177" i="6" s="1"/>
  <c r="AI178" i="6" s="1"/>
  <c r="AI179" i="6" s="1"/>
  <c r="AI180" i="6" s="1"/>
  <c r="AI181" i="6" s="1"/>
  <c r="AI182" i="6" s="1"/>
  <c r="AI183" i="6" s="1"/>
  <c r="AI184" i="6" s="1"/>
  <c r="AI185" i="6" s="1"/>
  <c r="AJ128" i="6"/>
  <c r="AJ127" i="6"/>
  <c r="AL125" i="6"/>
  <c r="AK126" i="6"/>
  <c r="AG190" i="6"/>
  <c r="AG191" i="6"/>
  <c r="AG192" i="6" s="1"/>
  <c r="C51" i="6" s="1"/>
  <c r="B57" i="6" l="1"/>
  <c r="A56" i="6"/>
  <c r="AH190" i="6"/>
  <c r="D52" i="6"/>
  <c r="E52" i="6" s="1"/>
  <c r="D51" i="6"/>
  <c r="AJ130" i="6"/>
  <c r="AJ133" i="6" s="1"/>
  <c r="AJ134" i="6" s="1"/>
  <c r="AJ135" i="6" s="1"/>
  <c r="AJ136" i="6" s="1"/>
  <c r="AJ137" i="6" s="1"/>
  <c r="AJ138" i="6" s="1"/>
  <c r="AJ139" i="6" s="1"/>
  <c r="AJ140" i="6" s="1"/>
  <c r="AJ141" i="6" s="1"/>
  <c r="AJ142" i="6" s="1"/>
  <c r="AJ143" i="6" s="1"/>
  <c r="AJ144" i="6" s="1"/>
  <c r="AJ145" i="6" s="1"/>
  <c r="AJ146" i="6" s="1"/>
  <c r="AJ147" i="6" s="1"/>
  <c r="AJ148" i="6" s="1"/>
  <c r="AJ149" i="6" s="1"/>
  <c r="AJ150" i="6" s="1"/>
  <c r="AJ151" i="6" s="1"/>
  <c r="AJ152" i="6" s="1"/>
  <c r="AJ153" i="6" s="1"/>
  <c r="AJ154" i="6" s="1"/>
  <c r="AJ155" i="6" s="1"/>
  <c r="AJ156" i="6" s="1"/>
  <c r="AJ157" i="6" s="1"/>
  <c r="AJ158" i="6" s="1"/>
  <c r="AJ159" i="6" s="1"/>
  <c r="AJ160" i="6" s="1"/>
  <c r="AJ161" i="6" s="1"/>
  <c r="AJ162" i="6" s="1"/>
  <c r="AJ163" i="6" s="1"/>
  <c r="AJ164" i="6" s="1"/>
  <c r="AJ165" i="6" s="1"/>
  <c r="AJ166" i="6" s="1"/>
  <c r="AJ167" i="6" s="1"/>
  <c r="AJ168" i="6" s="1"/>
  <c r="AJ169" i="6" s="1"/>
  <c r="AJ170" i="6" s="1"/>
  <c r="AJ171" i="6" s="1"/>
  <c r="AJ172" i="6" s="1"/>
  <c r="AJ173" i="6" s="1"/>
  <c r="AJ174" i="6" s="1"/>
  <c r="AJ175" i="6" s="1"/>
  <c r="AJ176" i="6" s="1"/>
  <c r="AJ177" i="6" s="1"/>
  <c r="AJ178" i="6" s="1"/>
  <c r="AJ179" i="6" s="1"/>
  <c r="AJ180" i="6" s="1"/>
  <c r="AJ181" i="6" s="1"/>
  <c r="AJ182" i="6" s="1"/>
  <c r="AJ183" i="6" s="1"/>
  <c r="AJ184" i="6" s="1"/>
  <c r="AJ185" i="6" s="1"/>
  <c r="AI186" i="6"/>
  <c r="AI187" i="6"/>
  <c r="AI188" i="6"/>
  <c r="AI189" i="6" s="1"/>
  <c r="AK128" i="6"/>
  <c r="AK127" i="6"/>
  <c r="AM125" i="6"/>
  <c r="AL126" i="6"/>
  <c r="B58" i="6" l="1"/>
  <c r="A57" i="6"/>
  <c r="F52" i="6"/>
  <c r="E51" i="6"/>
  <c r="F51" i="6"/>
  <c r="AK130" i="6"/>
  <c r="AK133" i="6" s="1"/>
  <c r="AK134" i="6" s="1"/>
  <c r="AK135" i="6" s="1"/>
  <c r="AK136" i="6" s="1"/>
  <c r="AK137" i="6" s="1"/>
  <c r="AK138" i="6" s="1"/>
  <c r="AK139" i="6" s="1"/>
  <c r="AK140" i="6" s="1"/>
  <c r="AK141" i="6" s="1"/>
  <c r="AK142" i="6" s="1"/>
  <c r="AK143" i="6" s="1"/>
  <c r="AK144" i="6" s="1"/>
  <c r="AK145" i="6" s="1"/>
  <c r="AK146" i="6" s="1"/>
  <c r="AK147" i="6" s="1"/>
  <c r="AK148" i="6" s="1"/>
  <c r="AK149" i="6" s="1"/>
  <c r="AK150" i="6" s="1"/>
  <c r="AK151" i="6" s="1"/>
  <c r="AK152" i="6" s="1"/>
  <c r="AK153" i="6" s="1"/>
  <c r="AK154" i="6" s="1"/>
  <c r="AK155" i="6" s="1"/>
  <c r="AK156" i="6" s="1"/>
  <c r="AK157" i="6" s="1"/>
  <c r="AK158" i="6" s="1"/>
  <c r="AK159" i="6" s="1"/>
  <c r="AK160" i="6" s="1"/>
  <c r="AK161" i="6" s="1"/>
  <c r="AK162" i="6" s="1"/>
  <c r="AK163" i="6" s="1"/>
  <c r="AK164" i="6" s="1"/>
  <c r="AK165" i="6" s="1"/>
  <c r="AK166" i="6" s="1"/>
  <c r="AK167" i="6" s="1"/>
  <c r="AK168" i="6" s="1"/>
  <c r="AK169" i="6" s="1"/>
  <c r="AK170" i="6" s="1"/>
  <c r="AK171" i="6" s="1"/>
  <c r="AK172" i="6" s="1"/>
  <c r="AK173" i="6" s="1"/>
  <c r="AK174" i="6" s="1"/>
  <c r="AK175" i="6" s="1"/>
  <c r="AK176" i="6" s="1"/>
  <c r="AK177" i="6" s="1"/>
  <c r="AK178" i="6" s="1"/>
  <c r="AK179" i="6" s="1"/>
  <c r="AK180" i="6" s="1"/>
  <c r="AK181" i="6" s="1"/>
  <c r="AK182" i="6" s="1"/>
  <c r="AK183" i="6" s="1"/>
  <c r="AK184" i="6" s="1"/>
  <c r="AK185" i="6" s="1"/>
  <c r="AM126" i="6"/>
  <c r="AN125" i="6"/>
  <c r="AI190" i="6"/>
  <c r="AI191" i="6"/>
  <c r="AI192" i="6" s="1"/>
  <c r="C53" i="6" s="1"/>
  <c r="AJ186" i="6"/>
  <c r="AJ187" i="6"/>
  <c r="AJ188" i="6"/>
  <c r="AJ189" i="6" s="1"/>
  <c r="AL127" i="6"/>
  <c r="AL128" i="6"/>
  <c r="B59" i="6" l="1"/>
  <c r="A58" i="6"/>
  <c r="D53" i="6"/>
  <c r="AL130" i="6"/>
  <c r="AL133" i="6" s="1"/>
  <c r="AL134" i="6" s="1"/>
  <c r="AL135" i="6" s="1"/>
  <c r="AL136" i="6" s="1"/>
  <c r="AL137" i="6" s="1"/>
  <c r="AL138" i="6" s="1"/>
  <c r="AL139" i="6" s="1"/>
  <c r="AL140" i="6" s="1"/>
  <c r="AL141" i="6" s="1"/>
  <c r="AL142" i="6" s="1"/>
  <c r="AL143" i="6" s="1"/>
  <c r="AL144" i="6" s="1"/>
  <c r="AL145" i="6" s="1"/>
  <c r="AL146" i="6" s="1"/>
  <c r="AL147" i="6" s="1"/>
  <c r="AL148" i="6" s="1"/>
  <c r="AL149" i="6" s="1"/>
  <c r="AL150" i="6" s="1"/>
  <c r="AL151" i="6" s="1"/>
  <c r="AL152" i="6" s="1"/>
  <c r="AL153" i="6" s="1"/>
  <c r="AL154" i="6" s="1"/>
  <c r="AL155" i="6" s="1"/>
  <c r="AL156" i="6" s="1"/>
  <c r="AL157" i="6" s="1"/>
  <c r="AL158" i="6" s="1"/>
  <c r="AL159" i="6" s="1"/>
  <c r="AL160" i="6" s="1"/>
  <c r="AL161" i="6" s="1"/>
  <c r="AL162" i="6" s="1"/>
  <c r="AL163" i="6" s="1"/>
  <c r="AL164" i="6" s="1"/>
  <c r="AL165" i="6" s="1"/>
  <c r="AL166" i="6" s="1"/>
  <c r="AL167" i="6" s="1"/>
  <c r="AL168" i="6" s="1"/>
  <c r="AL169" i="6" s="1"/>
  <c r="AL170" i="6" s="1"/>
  <c r="AL171" i="6" s="1"/>
  <c r="AL172" i="6" s="1"/>
  <c r="AL173" i="6" s="1"/>
  <c r="AL174" i="6" s="1"/>
  <c r="AL175" i="6" s="1"/>
  <c r="AL176" i="6" s="1"/>
  <c r="AL177" i="6" s="1"/>
  <c r="AL178" i="6" s="1"/>
  <c r="AL179" i="6" s="1"/>
  <c r="AL180" i="6" s="1"/>
  <c r="AL181" i="6" s="1"/>
  <c r="AL182" i="6" s="1"/>
  <c r="AL183" i="6" s="1"/>
  <c r="AL184" i="6" s="1"/>
  <c r="AL185" i="6" s="1"/>
  <c r="AL187" i="6" s="1"/>
  <c r="AJ191" i="6"/>
  <c r="AJ192" i="6" s="1"/>
  <c r="C54" i="6" s="1"/>
  <c r="AJ190" i="6"/>
  <c r="AM127" i="6"/>
  <c r="AM128" i="6"/>
  <c r="AK187" i="6"/>
  <c r="AK186" i="6"/>
  <c r="AK188" i="6"/>
  <c r="AK189" i="6" s="1"/>
  <c r="AN126" i="6"/>
  <c r="AO125" i="6"/>
  <c r="B60" i="6" l="1"/>
  <c r="A59" i="6"/>
  <c r="E53" i="6"/>
  <c r="F53" i="6"/>
  <c r="D54" i="6"/>
  <c r="AL186" i="6"/>
  <c r="AL188" i="6"/>
  <c r="AL189" i="6" s="1"/>
  <c r="AM130" i="6"/>
  <c r="AM133" i="6" s="1"/>
  <c r="AM134" i="6" s="1"/>
  <c r="AM135" i="6" s="1"/>
  <c r="AM136" i="6" s="1"/>
  <c r="AM137" i="6" s="1"/>
  <c r="AM138" i="6" s="1"/>
  <c r="AM139" i="6" s="1"/>
  <c r="AM140" i="6" s="1"/>
  <c r="AM141" i="6" s="1"/>
  <c r="AM142" i="6" s="1"/>
  <c r="AM143" i="6" s="1"/>
  <c r="AM144" i="6" s="1"/>
  <c r="AM145" i="6" s="1"/>
  <c r="AM146" i="6" s="1"/>
  <c r="AM147" i="6" s="1"/>
  <c r="AM148" i="6" s="1"/>
  <c r="AM149" i="6" s="1"/>
  <c r="AM150" i="6" s="1"/>
  <c r="AM151" i="6" s="1"/>
  <c r="AM152" i="6" s="1"/>
  <c r="AM153" i="6" s="1"/>
  <c r="AM154" i="6" s="1"/>
  <c r="AM155" i="6" s="1"/>
  <c r="AM156" i="6" s="1"/>
  <c r="AM157" i="6" s="1"/>
  <c r="AM158" i="6" s="1"/>
  <c r="AM159" i="6" s="1"/>
  <c r="AM160" i="6" s="1"/>
  <c r="AM161" i="6" s="1"/>
  <c r="AM162" i="6" s="1"/>
  <c r="AM163" i="6" s="1"/>
  <c r="AM164" i="6" s="1"/>
  <c r="AM165" i="6" s="1"/>
  <c r="AM166" i="6" s="1"/>
  <c r="AM167" i="6" s="1"/>
  <c r="AM168" i="6" s="1"/>
  <c r="AM169" i="6" s="1"/>
  <c r="AM170" i="6" s="1"/>
  <c r="AM171" i="6" s="1"/>
  <c r="AM172" i="6" s="1"/>
  <c r="AM173" i="6" s="1"/>
  <c r="AM174" i="6" s="1"/>
  <c r="AM175" i="6" s="1"/>
  <c r="AM176" i="6" s="1"/>
  <c r="AM177" i="6" s="1"/>
  <c r="AM178" i="6" s="1"/>
  <c r="AM179" i="6" s="1"/>
  <c r="AM180" i="6" s="1"/>
  <c r="AM181" i="6" s="1"/>
  <c r="AM182" i="6" s="1"/>
  <c r="AM183" i="6" s="1"/>
  <c r="AM184" i="6" s="1"/>
  <c r="AM185" i="6" s="1"/>
  <c r="AM188" i="6" s="1"/>
  <c r="AM189" i="6" s="1"/>
  <c r="AN128" i="6"/>
  <c r="AN127" i="6"/>
  <c r="AK190" i="6"/>
  <c r="AK191" i="6"/>
  <c r="AK192" i="6" s="1"/>
  <c r="AO126" i="6"/>
  <c r="AP125" i="6"/>
  <c r="B61" i="6" l="1"/>
  <c r="A60" i="6"/>
  <c r="C55" i="6"/>
  <c r="C56" i="6"/>
  <c r="D56" i="6"/>
  <c r="AL191" i="6"/>
  <c r="AL192" i="6" s="1"/>
  <c r="AL190" i="6"/>
  <c r="E54" i="6"/>
  <c r="F54" i="6"/>
  <c r="D55" i="6"/>
  <c r="AM186" i="6"/>
  <c r="AM187" i="6"/>
  <c r="AP126" i="6"/>
  <c r="AQ125" i="6"/>
  <c r="AO127" i="6"/>
  <c r="AO128" i="6"/>
  <c r="AM191" i="6"/>
  <c r="AM192" i="6" s="1"/>
  <c r="C57" i="6" s="1"/>
  <c r="AM190" i="6"/>
  <c r="AN130" i="6"/>
  <c r="AN133" i="6" s="1"/>
  <c r="AN134" i="6" s="1"/>
  <c r="AN135" i="6" s="1"/>
  <c r="AN136" i="6" s="1"/>
  <c r="AN137" i="6" s="1"/>
  <c r="AN138" i="6" s="1"/>
  <c r="AN139" i="6" s="1"/>
  <c r="AN140" i="6" s="1"/>
  <c r="AN141" i="6" s="1"/>
  <c r="AN142" i="6" s="1"/>
  <c r="AN143" i="6" s="1"/>
  <c r="AN144" i="6" s="1"/>
  <c r="AN145" i="6" s="1"/>
  <c r="AN146" i="6" s="1"/>
  <c r="AN147" i="6" s="1"/>
  <c r="AN148" i="6" s="1"/>
  <c r="AN149" i="6" s="1"/>
  <c r="AN150" i="6" s="1"/>
  <c r="AN151" i="6" s="1"/>
  <c r="AN152" i="6" s="1"/>
  <c r="AN153" i="6" s="1"/>
  <c r="AN154" i="6" s="1"/>
  <c r="AN155" i="6" s="1"/>
  <c r="AN156" i="6" s="1"/>
  <c r="AN157" i="6" s="1"/>
  <c r="AN158" i="6" s="1"/>
  <c r="AN159" i="6" s="1"/>
  <c r="AN160" i="6" s="1"/>
  <c r="AN161" i="6" s="1"/>
  <c r="AN162" i="6" s="1"/>
  <c r="AN163" i="6" s="1"/>
  <c r="AN164" i="6" s="1"/>
  <c r="AN165" i="6" s="1"/>
  <c r="AN166" i="6" s="1"/>
  <c r="AN167" i="6" s="1"/>
  <c r="AN168" i="6" s="1"/>
  <c r="AN169" i="6" s="1"/>
  <c r="AN170" i="6" s="1"/>
  <c r="AN171" i="6" s="1"/>
  <c r="AN172" i="6" s="1"/>
  <c r="AN173" i="6" s="1"/>
  <c r="AN174" i="6" s="1"/>
  <c r="AN175" i="6" s="1"/>
  <c r="AN176" i="6" s="1"/>
  <c r="AN177" i="6" s="1"/>
  <c r="AN178" i="6" s="1"/>
  <c r="AN179" i="6" s="1"/>
  <c r="AN180" i="6" s="1"/>
  <c r="AN181" i="6" s="1"/>
  <c r="AN182" i="6" s="1"/>
  <c r="AN183" i="6" s="1"/>
  <c r="AN184" i="6" s="1"/>
  <c r="AN185" i="6" s="1"/>
  <c r="B62" i="6" l="1"/>
  <c r="A61" i="6"/>
  <c r="E56" i="6"/>
  <c r="F56" i="6"/>
  <c r="D57" i="6"/>
  <c r="E55" i="6"/>
  <c r="F55" i="6"/>
  <c r="AO130" i="6"/>
  <c r="AO133" i="6" s="1"/>
  <c r="AO134" i="6" s="1"/>
  <c r="AO135" i="6" s="1"/>
  <c r="AO136" i="6" s="1"/>
  <c r="AO137" i="6" s="1"/>
  <c r="AO138" i="6" s="1"/>
  <c r="AO139" i="6" s="1"/>
  <c r="AO140" i="6" s="1"/>
  <c r="AO141" i="6" s="1"/>
  <c r="AO142" i="6" s="1"/>
  <c r="AO143" i="6" s="1"/>
  <c r="AO144" i="6" s="1"/>
  <c r="AO145" i="6" s="1"/>
  <c r="AO146" i="6" s="1"/>
  <c r="AO147" i="6" s="1"/>
  <c r="AO148" i="6" s="1"/>
  <c r="AO149" i="6" s="1"/>
  <c r="AO150" i="6" s="1"/>
  <c r="AO151" i="6" s="1"/>
  <c r="AO152" i="6" s="1"/>
  <c r="AO153" i="6" s="1"/>
  <c r="AO154" i="6" s="1"/>
  <c r="AO155" i="6" s="1"/>
  <c r="AO156" i="6" s="1"/>
  <c r="AO157" i="6" s="1"/>
  <c r="AO158" i="6" s="1"/>
  <c r="AO159" i="6" s="1"/>
  <c r="AO160" i="6" s="1"/>
  <c r="AO161" i="6" s="1"/>
  <c r="AO162" i="6" s="1"/>
  <c r="AO163" i="6" s="1"/>
  <c r="AO164" i="6" s="1"/>
  <c r="AO165" i="6" s="1"/>
  <c r="AO166" i="6" s="1"/>
  <c r="AO167" i="6" s="1"/>
  <c r="AO168" i="6" s="1"/>
  <c r="AO169" i="6" s="1"/>
  <c r="AO170" i="6" s="1"/>
  <c r="AO171" i="6" s="1"/>
  <c r="AO172" i="6" s="1"/>
  <c r="AO173" i="6" s="1"/>
  <c r="AO174" i="6" s="1"/>
  <c r="AO175" i="6" s="1"/>
  <c r="AO176" i="6" s="1"/>
  <c r="AO177" i="6" s="1"/>
  <c r="AO178" i="6" s="1"/>
  <c r="AO179" i="6" s="1"/>
  <c r="AO180" i="6" s="1"/>
  <c r="AO181" i="6" s="1"/>
  <c r="AO182" i="6" s="1"/>
  <c r="AO183" i="6" s="1"/>
  <c r="AO184" i="6" s="1"/>
  <c r="AO185" i="6" s="1"/>
  <c r="AO186" i="6" s="1"/>
  <c r="AN186" i="6"/>
  <c r="AN188" i="6"/>
  <c r="AN189" i="6" s="1"/>
  <c r="AN187" i="6"/>
  <c r="AQ126" i="6"/>
  <c r="AR125" i="6"/>
  <c r="AP128" i="6"/>
  <c r="AP127" i="6"/>
  <c r="B63" i="6" l="1"/>
  <c r="A62" i="6"/>
  <c r="F57" i="6"/>
  <c r="E57" i="6"/>
  <c r="AO187" i="6"/>
  <c r="AO188" i="6"/>
  <c r="AO189" i="6" s="1"/>
  <c r="AO190" i="6" s="1"/>
  <c r="AP130" i="6"/>
  <c r="AP133" i="6" s="1"/>
  <c r="AP134" i="6" s="1"/>
  <c r="AP135" i="6" s="1"/>
  <c r="AP136" i="6" s="1"/>
  <c r="AP137" i="6" s="1"/>
  <c r="AP138" i="6" s="1"/>
  <c r="AP139" i="6" s="1"/>
  <c r="AP140" i="6" s="1"/>
  <c r="AP141" i="6" s="1"/>
  <c r="AP142" i="6" s="1"/>
  <c r="AP143" i="6" s="1"/>
  <c r="AP144" i="6" s="1"/>
  <c r="AP145" i="6" s="1"/>
  <c r="AP146" i="6" s="1"/>
  <c r="AP147" i="6" s="1"/>
  <c r="AP148" i="6" s="1"/>
  <c r="AP149" i="6" s="1"/>
  <c r="AP150" i="6" s="1"/>
  <c r="AP151" i="6" s="1"/>
  <c r="AP152" i="6" s="1"/>
  <c r="AP153" i="6" s="1"/>
  <c r="AP154" i="6" s="1"/>
  <c r="AP155" i="6" s="1"/>
  <c r="AP156" i="6" s="1"/>
  <c r="AP157" i="6" s="1"/>
  <c r="AP158" i="6" s="1"/>
  <c r="AP159" i="6" s="1"/>
  <c r="AP160" i="6" s="1"/>
  <c r="AP161" i="6" s="1"/>
  <c r="AP162" i="6" s="1"/>
  <c r="AP163" i="6" s="1"/>
  <c r="AP164" i="6" s="1"/>
  <c r="AP165" i="6" s="1"/>
  <c r="AP166" i="6" s="1"/>
  <c r="AP167" i="6" s="1"/>
  <c r="AP168" i="6" s="1"/>
  <c r="AP169" i="6" s="1"/>
  <c r="AP170" i="6" s="1"/>
  <c r="AP171" i="6" s="1"/>
  <c r="AP172" i="6" s="1"/>
  <c r="AP173" i="6" s="1"/>
  <c r="AP174" i="6" s="1"/>
  <c r="AP175" i="6" s="1"/>
  <c r="AP176" i="6" s="1"/>
  <c r="AP177" i="6" s="1"/>
  <c r="AP178" i="6" s="1"/>
  <c r="AP179" i="6" s="1"/>
  <c r="AP180" i="6" s="1"/>
  <c r="AP181" i="6" s="1"/>
  <c r="AP182" i="6" s="1"/>
  <c r="AP183" i="6" s="1"/>
  <c r="AP184" i="6" s="1"/>
  <c r="AP185" i="6" s="1"/>
  <c r="AP186" i="6" s="1"/>
  <c r="AQ127" i="6"/>
  <c r="AQ128" i="6"/>
  <c r="AQ130" i="6" s="1"/>
  <c r="AQ133" i="6" s="1"/>
  <c r="AQ134" i="6" s="1"/>
  <c r="AN190" i="6"/>
  <c r="AN191" i="6"/>
  <c r="AN192" i="6" s="1"/>
  <c r="C58" i="6" s="1"/>
  <c r="AS125" i="6"/>
  <c r="AR126" i="6"/>
  <c r="AO191" i="6"/>
  <c r="AO192" i="6" s="1"/>
  <c r="C59" i="6" s="1"/>
  <c r="B64" i="6" l="1"/>
  <c r="A63" i="6"/>
  <c r="D59" i="6"/>
  <c r="D58" i="6"/>
  <c r="AP187" i="6"/>
  <c r="AP188" i="6"/>
  <c r="AP189" i="6" s="1"/>
  <c r="AP190" i="6" s="1"/>
  <c r="AT125" i="6"/>
  <c r="AS126" i="6"/>
  <c r="AR127" i="6"/>
  <c r="AR128" i="6"/>
  <c r="AR130" i="6" s="1"/>
  <c r="AR133" i="6" s="1"/>
  <c r="AR134" i="6" s="1"/>
  <c r="AQ135" i="6"/>
  <c r="AQ136" i="6" s="1"/>
  <c r="AQ137" i="6" s="1"/>
  <c r="AQ138" i="6" s="1"/>
  <c r="AQ139" i="6" s="1"/>
  <c r="AQ140" i="6" s="1"/>
  <c r="AQ141" i="6" s="1"/>
  <c r="AQ142" i="6" s="1"/>
  <c r="AQ143" i="6" s="1"/>
  <c r="AQ144" i="6" s="1"/>
  <c r="AQ145" i="6" s="1"/>
  <c r="AQ146" i="6" s="1"/>
  <c r="AQ147" i="6" s="1"/>
  <c r="AQ148" i="6" s="1"/>
  <c r="AQ149" i="6" s="1"/>
  <c r="AQ150" i="6" s="1"/>
  <c r="AQ151" i="6" s="1"/>
  <c r="AQ152" i="6" s="1"/>
  <c r="AQ153" i="6" s="1"/>
  <c r="AQ154" i="6" s="1"/>
  <c r="AQ155" i="6" s="1"/>
  <c r="AQ156" i="6" s="1"/>
  <c r="AQ157" i="6" s="1"/>
  <c r="AQ158" i="6" s="1"/>
  <c r="AQ159" i="6" s="1"/>
  <c r="AQ160" i="6" s="1"/>
  <c r="AQ161" i="6" s="1"/>
  <c r="AQ162" i="6" s="1"/>
  <c r="AQ163" i="6" s="1"/>
  <c r="AQ164" i="6" s="1"/>
  <c r="AQ165" i="6" s="1"/>
  <c r="AQ166" i="6" s="1"/>
  <c r="AQ167" i="6" s="1"/>
  <c r="AQ168" i="6" s="1"/>
  <c r="AQ169" i="6" s="1"/>
  <c r="AQ170" i="6" s="1"/>
  <c r="AQ171" i="6" s="1"/>
  <c r="AQ172" i="6" s="1"/>
  <c r="AQ173" i="6" s="1"/>
  <c r="AQ174" i="6" s="1"/>
  <c r="AQ175" i="6" s="1"/>
  <c r="AQ176" i="6" s="1"/>
  <c r="AQ177" i="6" s="1"/>
  <c r="AQ178" i="6" s="1"/>
  <c r="AQ179" i="6" s="1"/>
  <c r="AQ180" i="6" s="1"/>
  <c r="AQ181" i="6" s="1"/>
  <c r="AQ182" i="6" s="1"/>
  <c r="AQ183" i="6" s="1"/>
  <c r="AQ184" i="6" s="1"/>
  <c r="AQ185" i="6" s="1"/>
  <c r="B65" i="6" l="1"/>
  <c r="A64" i="6"/>
  <c r="E58" i="6"/>
  <c r="F58" i="6"/>
  <c r="E59" i="6"/>
  <c r="F59" i="6"/>
  <c r="AP191" i="6"/>
  <c r="AP192" i="6" s="1"/>
  <c r="C60" i="6" s="1"/>
  <c r="AQ187" i="6"/>
  <c r="AQ188" i="6"/>
  <c r="AQ189" i="6" s="1"/>
  <c r="AQ186" i="6"/>
  <c r="AS127" i="6"/>
  <c r="AS128" i="6"/>
  <c r="AR135" i="6"/>
  <c r="AR136" i="6" s="1"/>
  <c r="AR137" i="6" s="1"/>
  <c r="AR138" i="6" s="1"/>
  <c r="AR139" i="6" s="1"/>
  <c r="AR140" i="6" s="1"/>
  <c r="AR141" i="6" s="1"/>
  <c r="AR142" i="6" s="1"/>
  <c r="AR143" i="6" s="1"/>
  <c r="AR144" i="6" s="1"/>
  <c r="AR145" i="6" s="1"/>
  <c r="AR146" i="6" s="1"/>
  <c r="AR147" i="6" s="1"/>
  <c r="AR148" i="6" s="1"/>
  <c r="AR149" i="6" s="1"/>
  <c r="AR150" i="6" s="1"/>
  <c r="AR151" i="6" s="1"/>
  <c r="AR152" i="6" s="1"/>
  <c r="AR153" i="6" s="1"/>
  <c r="AR154" i="6" s="1"/>
  <c r="AR155" i="6" s="1"/>
  <c r="AR156" i="6" s="1"/>
  <c r="AR157" i="6" s="1"/>
  <c r="AR158" i="6" s="1"/>
  <c r="AR159" i="6" s="1"/>
  <c r="AR160" i="6" s="1"/>
  <c r="AR161" i="6" s="1"/>
  <c r="AR162" i="6" s="1"/>
  <c r="AR163" i="6" s="1"/>
  <c r="AR164" i="6" s="1"/>
  <c r="AR165" i="6" s="1"/>
  <c r="AR166" i="6" s="1"/>
  <c r="AR167" i="6" s="1"/>
  <c r="AR168" i="6" s="1"/>
  <c r="AR169" i="6" s="1"/>
  <c r="AR170" i="6" s="1"/>
  <c r="AR171" i="6" s="1"/>
  <c r="AR172" i="6" s="1"/>
  <c r="AR173" i="6" s="1"/>
  <c r="AR174" i="6" s="1"/>
  <c r="AR175" i="6" s="1"/>
  <c r="AR176" i="6" s="1"/>
  <c r="AR177" i="6" s="1"/>
  <c r="AR178" i="6" s="1"/>
  <c r="AR179" i="6" s="1"/>
  <c r="AR180" i="6" s="1"/>
  <c r="AR181" i="6" s="1"/>
  <c r="AR182" i="6" s="1"/>
  <c r="AR183" i="6" s="1"/>
  <c r="AR184" i="6" s="1"/>
  <c r="AR185" i="6" s="1"/>
  <c r="AU125" i="6"/>
  <c r="AT126" i="6"/>
  <c r="B66" i="6" l="1"/>
  <c r="A65" i="6"/>
  <c r="D60" i="6"/>
  <c r="AS130" i="6"/>
  <c r="AS133" i="6" s="1"/>
  <c r="AS134" i="6" s="1"/>
  <c r="AS135" i="6" s="1"/>
  <c r="AS136" i="6" s="1"/>
  <c r="AS137" i="6" s="1"/>
  <c r="AS138" i="6" s="1"/>
  <c r="AS139" i="6" s="1"/>
  <c r="AS140" i="6" s="1"/>
  <c r="AS141" i="6" s="1"/>
  <c r="AS142" i="6" s="1"/>
  <c r="AS143" i="6" s="1"/>
  <c r="AS144" i="6" s="1"/>
  <c r="AS145" i="6" s="1"/>
  <c r="AS146" i="6" s="1"/>
  <c r="AS147" i="6" s="1"/>
  <c r="AS148" i="6" s="1"/>
  <c r="AS149" i="6" s="1"/>
  <c r="AS150" i="6" s="1"/>
  <c r="AS151" i="6" s="1"/>
  <c r="AS152" i="6" s="1"/>
  <c r="AS153" i="6" s="1"/>
  <c r="AS154" i="6" s="1"/>
  <c r="AS155" i="6" s="1"/>
  <c r="AS156" i="6" s="1"/>
  <c r="AS157" i="6" s="1"/>
  <c r="AS158" i="6" s="1"/>
  <c r="AS159" i="6" s="1"/>
  <c r="AS160" i="6" s="1"/>
  <c r="AS161" i="6" s="1"/>
  <c r="AS162" i="6" s="1"/>
  <c r="AS163" i="6" s="1"/>
  <c r="AS164" i="6" s="1"/>
  <c r="AS165" i="6" s="1"/>
  <c r="AS166" i="6" s="1"/>
  <c r="AS167" i="6" s="1"/>
  <c r="AS168" i="6" s="1"/>
  <c r="AS169" i="6" s="1"/>
  <c r="AS170" i="6" s="1"/>
  <c r="AS171" i="6" s="1"/>
  <c r="AS172" i="6" s="1"/>
  <c r="AS173" i="6" s="1"/>
  <c r="AS174" i="6" s="1"/>
  <c r="AS175" i="6" s="1"/>
  <c r="AS176" i="6" s="1"/>
  <c r="AS177" i="6" s="1"/>
  <c r="AS178" i="6" s="1"/>
  <c r="AS179" i="6" s="1"/>
  <c r="AS180" i="6" s="1"/>
  <c r="AS181" i="6" s="1"/>
  <c r="AS182" i="6" s="1"/>
  <c r="AS183" i="6" s="1"/>
  <c r="AS184" i="6" s="1"/>
  <c r="AS185" i="6" s="1"/>
  <c r="AS186" i="6" s="1"/>
  <c r="AT128" i="6"/>
  <c r="AT127" i="6"/>
  <c r="AR188" i="6"/>
  <c r="AR189" i="6" s="1"/>
  <c r="AR187" i="6"/>
  <c r="AR186" i="6"/>
  <c r="AQ191" i="6"/>
  <c r="AQ192" i="6" s="1"/>
  <c r="C61" i="6" s="1"/>
  <c r="AQ190" i="6"/>
  <c r="AV125" i="6"/>
  <c r="AU126" i="6"/>
  <c r="B67" i="6" l="1"/>
  <c r="A66" i="6"/>
  <c r="F60" i="6"/>
  <c r="E60" i="6"/>
  <c r="D61" i="6"/>
  <c r="AS187" i="6"/>
  <c r="AS188" i="6"/>
  <c r="AS189" i="6" s="1"/>
  <c r="AS191" i="6" s="1"/>
  <c r="AS192" i="6" s="1"/>
  <c r="C63" i="6" s="1"/>
  <c r="AW125" i="6"/>
  <c r="AV126" i="6"/>
  <c r="AR191" i="6"/>
  <c r="AR192" i="6" s="1"/>
  <c r="C62" i="6" s="1"/>
  <c r="AR190" i="6"/>
  <c r="AU128" i="6"/>
  <c r="AU127" i="6"/>
  <c r="AT130" i="6"/>
  <c r="AT133" i="6" s="1"/>
  <c r="AT134" i="6" s="1"/>
  <c r="AT135" i="6" s="1"/>
  <c r="AT136" i="6" s="1"/>
  <c r="AT137" i="6" s="1"/>
  <c r="AT138" i="6" s="1"/>
  <c r="AT139" i="6" s="1"/>
  <c r="AT140" i="6" s="1"/>
  <c r="AT141" i="6" s="1"/>
  <c r="AT142" i="6" s="1"/>
  <c r="AT143" i="6" s="1"/>
  <c r="AT144" i="6" s="1"/>
  <c r="AT145" i="6" s="1"/>
  <c r="AT146" i="6" s="1"/>
  <c r="AT147" i="6" s="1"/>
  <c r="AT148" i="6" s="1"/>
  <c r="AT149" i="6" s="1"/>
  <c r="AT150" i="6" s="1"/>
  <c r="AT151" i="6" s="1"/>
  <c r="AT152" i="6" s="1"/>
  <c r="AT153" i="6" s="1"/>
  <c r="AT154" i="6" s="1"/>
  <c r="AT155" i="6" s="1"/>
  <c r="AT156" i="6" s="1"/>
  <c r="AT157" i="6" s="1"/>
  <c r="AT158" i="6" s="1"/>
  <c r="AT159" i="6" s="1"/>
  <c r="AT160" i="6" s="1"/>
  <c r="AT161" i="6" s="1"/>
  <c r="AT162" i="6" s="1"/>
  <c r="AT163" i="6" s="1"/>
  <c r="AT164" i="6" s="1"/>
  <c r="AT165" i="6" s="1"/>
  <c r="AT166" i="6" s="1"/>
  <c r="AT167" i="6" s="1"/>
  <c r="AT168" i="6" s="1"/>
  <c r="AT169" i="6" s="1"/>
  <c r="AT170" i="6" s="1"/>
  <c r="AT171" i="6" s="1"/>
  <c r="AT172" i="6" s="1"/>
  <c r="AT173" i="6" s="1"/>
  <c r="AT174" i="6" s="1"/>
  <c r="AT175" i="6" s="1"/>
  <c r="AT176" i="6" s="1"/>
  <c r="AT177" i="6" s="1"/>
  <c r="AT178" i="6" s="1"/>
  <c r="AT179" i="6" s="1"/>
  <c r="AT180" i="6" s="1"/>
  <c r="AT181" i="6" s="1"/>
  <c r="AT182" i="6" s="1"/>
  <c r="AT183" i="6" s="1"/>
  <c r="AT184" i="6" s="1"/>
  <c r="AT185" i="6" s="1"/>
  <c r="B68" i="6" l="1"/>
  <c r="A67" i="6"/>
  <c r="AS190" i="6"/>
  <c r="D63" i="6"/>
  <c r="F61" i="6"/>
  <c r="E61" i="6"/>
  <c r="D62" i="6"/>
  <c r="AT187" i="6"/>
  <c r="AT188" i="6"/>
  <c r="AT189" i="6" s="1"/>
  <c r="AT186" i="6"/>
  <c r="AV127" i="6"/>
  <c r="AV128" i="6"/>
  <c r="AV130" i="6" s="1"/>
  <c r="AV133" i="6" s="1"/>
  <c r="AV134" i="6" s="1"/>
  <c r="AU130" i="6"/>
  <c r="AU133" i="6" s="1"/>
  <c r="AU134" i="6" s="1"/>
  <c r="AX125" i="6"/>
  <c r="AW126" i="6"/>
  <c r="B69" i="6" l="1"/>
  <c r="A68" i="6"/>
  <c r="E62" i="6"/>
  <c r="F62" i="6"/>
  <c r="F63" i="6"/>
  <c r="E63" i="6"/>
  <c r="AY125" i="6"/>
  <c r="AX126" i="6"/>
  <c r="AW128" i="6"/>
  <c r="AW127" i="6"/>
  <c r="AU135" i="6"/>
  <c r="AU136" i="6" s="1"/>
  <c r="AU137" i="6" s="1"/>
  <c r="AU138" i="6" s="1"/>
  <c r="AU139" i="6" s="1"/>
  <c r="AU140" i="6" s="1"/>
  <c r="AU141" i="6" s="1"/>
  <c r="AU142" i="6" s="1"/>
  <c r="AU143" i="6" s="1"/>
  <c r="AU144" i="6" s="1"/>
  <c r="AU145" i="6" s="1"/>
  <c r="AU146" i="6" s="1"/>
  <c r="AU147" i="6" s="1"/>
  <c r="AU148" i="6" s="1"/>
  <c r="AU149" i="6" s="1"/>
  <c r="AU150" i="6" s="1"/>
  <c r="AU151" i="6" s="1"/>
  <c r="AU152" i="6" s="1"/>
  <c r="AU153" i="6" s="1"/>
  <c r="AU154" i="6" s="1"/>
  <c r="AU155" i="6" s="1"/>
  <c r="AU156" i="6" s="1"/>
  <c r="AU157" i="6" s="1"/>
  <c r="AU158" i="6" s="1"/>
  <c r="AU159" i="6" s="1"/>
  <c r="AU160" i="6" s="1"/>
  <c r="AU161" i="6" s="1"/>
  <c r="AU162" i="6" s="1"/>
  <c r="AU163" i="6" s="1"/>
  <c r="AU164" i="6" s="1"/>
  <c r="AU165" i="6" s="1"/>
  <c r="AU166" i="6" s="1"/>
  <c r="AU167" i="6" s="1"/>
  <c r="AU168" i="6" s="1"/>
  <c r="AU169" i="6" s="1"/>
  <c r="AU170" i="6" s="1"/>
  <c r="AU171" i="6" s="1"/>
  <c r="AU172" i="6" s="1"/>
  <c r="AU173" i="6" s="1"/>
  <c r="AU174" i="6" s="1"/>
  <c r="AU175" i="6" s="1"/>
  <c r="AU176" i="6" s="1"/>
  <c r="AU177" i="6" s="1"/>
  <c r="AU178" i="6" s="1"/>
  <c r="AU179" i="6" s="1"/>
  <c r="AU180" i="6" s="1"/>
  <c r="AU181" i="6" s="1"/>
  <c r="AU182" i="6" s="1"/>
  <c r="AU183" i="6" s="1"/>
  <c r="AU184" i="6" s="1"/>
  <c r="AU185" i="6" s="1"/>
  <c r="AT191" i="6"/>
  <c r="AT192" i="6" s="1"/>
  <c r="C64" i="6" s="1"/>
  <c r="AT190" i="6"/>
  <c r="AV135" i="6"/>
  <c r="AV136" i="6" s="1"/>
  <c r="AV137" i="6" s="1"/>
  <c r="AV138" i="6" s="1"/>
  <c r="AV139" i="6" s="1"/>
  <c r="AV140" i="6" s="1"/>
  <c r="AV141" i="6" s="1"/>
  <c r="AV142" i="6" s="1"/>
  <c r="AV143" i="6" s="1"/>
  <c r="AV144" i="6" s="1"/>
  <c r="AV145" i="6" s="1"/>
  <c r="AV146" i="6" s="1"/>
  <c r="AV147" i="6" s="1"/>
  <c r="AV148" i="6" s="1"/>
  <c r="AV149" i="6" s="1"/>
  <c r="AV150" i="6" s="1"/>
  <c r="AV151" i="6" s="1"/>
  <c r="AV152" i="6" s="1"/>
  <c r="AV153" i="6" s="1"/>
  <c r="AV154" i="6" s="1"/>
  <c r="AV155" i="6" s="1"/>
  <c r="AV156" i="6" s="1"/>
  <c r="AV157" i="6" s="1"/>
  <c r="AV158" i="6" s="1"/>
  <c r="AV159" i="6" s="1"/>
  <c r="AV160" i="6" s="1"/>
  <c r="AV161" i="6" s="1"/>
  <c r="AV162" i="6" s="1"/>
  <c r="AV163" i="6" s="1"/>
  <c r="AV164" i="6" s="1"/>
  <c r="AV165" i="6" s="1"/>
  <c r="AV166" i="6" s="1"/>
  <c r="AV167" i="6" s="1"/>
  <c r="AV168" i="6" s="1"/>
  <c r="AV169" i="6" s="1"/>
  <c r="AV170" i="6" s="1"/>
  <c r="AV171" i="6" s="1"/>
  <c r="AV172" i="6" s="1"/>
  <c r="AV173" i="6" s="1"/>
  <c r="AV174" i="6" s="1"/>
  <c r="AV175" i="6" s="1"/>
  <c r="AV176" i="6" s="1"/>
  <c r="AV177" i="6" s="1"/>
  <c r="AV178" i="6" s="1"/>
  <c r="AV179" i="6" s="1"/>
  <c r="AV180" i="6" s="1"/>
  <c r="AV181" i="6" s="1"/>
  <c r="AV182" i="6" s="1"/>
  <c r="AV183" i="6" s="1"/>
  <c r="AV184" i="6" s="1"/>
  <c r="AV185" i="6" s="1"/>
  <c r="B70" i="6" l="1"/>
  <c r="A69" i="6"/>
  <c r="D64" i="6"/>
  <c r="AW130" i="6"/>
  <c r="AW133" i="6" s="1"/>
  <c r="AW134" i="6" s="1"/>
  <c r="AW135" i="6" s="1"/>
  <c r="AW136" i="6" s="1"/>
  <c r="AW137" i="6" s="1"/>
  <c r="AW138" i="6" s="1"/>
  <c r="AW139" i="6" s="1"/>
  <c r="AW140" i="6" s="1"/>
  <c r="AW141" i="6" s="1"/>
  <c r="AW142" i="6" s="1"/>
  <c r="AW143" i="6" s="1"/>
  <c r="AW144" i="6" s="1"/>
  <c r="AW145" i="6" s="1"/>
  <c r="AW146" i="6" s="1"/>
  <c r="AW147" i="6" s="1"/>
  <c r="AW148" i="6" s="1"/>
  <c r="AW149" i="6" s="1"/>
  <c r="AW150" i="6" s="1"/>
  <c r="AW151" i="6" s="1"/>
  <c r="AW152" i="6" s="1"/>
  <c r="AW153" i="6" s="1"/>
  <c r="AW154" i="6" s="1"/>
  <c r="AW155" i="6" s="1"/>
  <c r="AW156" i="6" s="1"/>
  <c r="AW157" i="6" s="1"/>
  <c r="AW158" i="6" s="1"/>
  <c r="AW159" i="6" s="1"/>
  <c r="AW160" i="6" s="1"/>
  <c r="AW161" i="6" s="1"/>
  <c r="AW162" i="6" s="1"/>
  <c r="AW163" i="6" s="1"/>
  <c r="AW164" i="6" s="1"/>
  <c r="AW165" i="6" s="1"/>
  <c r="AW166" i="6" s="1"/>
  <c r="AW167" i="6" s="1"/>
  <c r="AW168" i="6" s="1"/>
  <c r="AW169" i="6" s="1"/>
  <c r="AW170" i="6" s="1"/>
  <c r="AW171" i="6" s="1"/>
  <c r="AW172" i="6" s="1"/>
  <c r="AW173" i="6" s="1"/>
  <c r="AW174" i="6" s="1"/>
  <c r="AW175" i="6" s="1"/>
  <c r="AW176" i="6" s="1"/>
  <c r="AW177" i="6" s="1"/>
  <c r="AW178" i="6" s="1"/>
  <c r="AW179" i="6" s="1"/>
  <c r="AW180" i="6" s="1"/>
  <c r="AW181" i="6" s="1"/>
  <c r="AW182" i="6" s="1"/>
  <c r="AW183" i="6" s="1"/>
  <c r="AW184" i="6" s="1"/>
  <c r="AW185" i="6" s="1"/>
  <c r="AW186" i="6" s="1"/>
  <c r="AV186" i="6"/>
  <c r="AV188" i="6"/>
  <c r="AV189" i="6" s="1"/>
  <c r="AV187" i="6"/>
  <c r="AU186" i="6"/>
  <c r="AU187" i="6"/>
  <c r="AU188" i="6"/>
  <c r="AU189" i="6" s="1"/>
  <c r="AX127" i="6"/>
  <c r="AX128" i="6"/>
  <c r="AY126" i="6"/>
  <c r="AZ125" i="6"/>
  <c r="B71" i="6" l="1"/>
  <c r="A70" i="6"/>
  <c r="F64" i="6"/>
  <c r="E64" i="6"/>
  <c r="AX130" i="6"/>
  <c r="AX133" i="6" s="1"/>
  <c r="AX134" i="6" s="1"/>
  <c r="AX135" i="6" s="1"/>
  <c r="AX136" i="6" s="1"/>
  <c r="AX137" i="6" s="1"/>
  <c r="AX138" i="6" s="1"/>
  <c r="AX139" i="6" s="1"/>
  <c r="AX140" i="6" s="1"/>
  <c r="AX141" i="6" s="1"/>
  <c r="AX142" i="6" s="1"/>
  <c r="AX143" i="6" s="1"/>
  <c r="AX144" i="6" s="1"/>
  <c r="AX145" i="6" s="1"/>
  <c r="AX146" i="6" s="1"/>
  <c r="AX147" i="6" s="1"/>
  <c r="AX148" i="6" s="1"/>
  <c r="AX149" i="6" s="1"/>
  <c r="AX150" i="6" s="1"/>
  <c r="AX151" i="6" s="1"/>
  <c r="AX152" i="6" s="1"/>
  <c r="AX153" i="6" s="1"/>
  <c r="AX154" i="6" s="1"/>
  <c r="AX155" i="6" s="1"/>
  <c r="AX156" i="6" s="1"/>
  <c r="AX157" i="6" s="1"/>
  <c r="AX158" i="6" s="1"/>
  <c r="AX159" i="6" s="1"/>
  <c r="AX160" i="6" s="1"/>
  <c r="AX161" i="6" s="1"/>
  <c r="AX162" i="6" s="1"/>
  <c r="AX163" i="6" s="1"/>
  <c r="AX164" i="6" s="1"/>
  <c r="AX165" i="6" s="1"/>
  <c r="AX166" i="6" s="1"/>
  <c r="AX167" i="6" s="1"/>
  <c r="AX168" i="6" s="1"/>
  <c r="AX169" i="6" s="1"/>
  <c r="AX170" i="6" s="1"/>
  <c r="AX171" i="6" s="1"/>
  <c r="AX172" i="6" s="1"/>
  <c r="AX173" i="6" s="1"/>
  <c r="AX174" i="6" s="1"/>
  <c r="AX175" i="6" s="1"/>
  <c r="AX176" i="6" s="1"/>
  <c r="AX177" i="6" s="1"/>
  <c r="AX178" i="6" s="1"/>
  <c r="AX179" i="6" s="1"/>
  <c r="AX180" i="6" s="1"/>
  <c r="AX181" i="6" s="1"/>
  <c r="AX182" i="6" s="1"/>
  <c r="AX183" i="6" s="1"/>
  <c r="AX184" i="6" s="1"/>
  <c r="AX185" i="6" s="1"/>
  <c r="AX188" i="6" s="1"/>
  <c r="AX189" i="6" s="1"/>
  <c r="AW187" i="6"/>
  <c r="AW188" i="6"/>
  <c r="AW189" i="6" s="1"/>
  <c r="AW191" i="6" s="1"/>
  <c r="AW192" i="6" s="1"/>
  <c r="C67" i="6" s="1"/>
  <c r="AY127" i="6"/>
  <c r="AY128" i="6"/>
  <c r="BA125" i="6"/>
  <c r="AZ126" i="6"/>
  <c r="AV191" i="6"/>
  <c r="AV192" i="6" s="1"/>
  <c r="C66" i="6" s="1"/>
  <c r="AV190" i="6"/>
  <c r="AU191" i="6"/>
  <c r="AU192" i="6" s="1"/>
  <c r="C65" i="6" s="1"/>
  <c r="AU190" i="6"/>
  <c r="B72" i="6" l="1"/>
  <c r="A71" i="6"/>
  <c r="AW190" i="6"/>
  <c r="D65" i="6"/>
  <c r="D67" i="6"/>
  <c r="D66" i="6"/>
  <c r="AY130" i="6"/>
  <c r="AY133" i="6" s="1"/>
  <c r="AY134" i="6" s="1"/>
  <c r="AY135" i="6" s="1"/>
  <c r="AY136" i="6" s="1"/>
  <c r="AY137" i="6" s="1"/>
  <c r="AY138" i="6" s="1"/>
  <c r="AY139" i="6" s="1"/>
  <c r="AY140" i="6" s="1"/>
  <c r="AY141" i="6" s="1"/>
  <c r="AY142" i="6" s="1"/>
  <c r="AY143" i="6" s="1"/>
  <c r="AY144" i="6" s="1"/>
  <c r="AY145" i="6" s="1"/>
  <c r="AY146" i="6" s="1"/>
  <c r="AY147" i="6" s="1"/>
  <c r="AY148" i="6" s="1"/>
  <c r="AY149" i="6" s="1"/>
  <c r="AY150" i="6" s="1"/>
  <c r="AY151" i="6" s="1"/>
  <c r="AY152" i="6" s="1"/>
  <c r="AY153" i="6" s="1"/>
  <c r="AY154" i="6" s="1"/>
  <c r="AY155" i="6" s="1"/>
  <c r="AY156" i="6" s="1"/>
  <c r="AY157" i="6" s="1"/>
  <c r="AY158" i="6" s="1"/>
  <c r="AY159" i="6" s="1"/>
  <c r="AY160" i="6" s="1"/>
  <c r="AY161" i="6" s="1"/>
  <c r="AY162" i="6" s="1"/>
  <c r="AY163" i="6" s="1"/>
  <c r="AY164" i="6" s="1"/>
  <c r="AY165" i="6" s="1"/>
  <c r="AY166" i="6" s="1"/>
  <c r="AY167" i="6" s="1"/>
  <c r="AY168" i="6" s="1"/>
  <c r="AY169" i="6" s="1"/>
  <c r="AY170" i="6" s="1"/>
  <c r="AY171" i="6" s="1"/>
  <c r="AY172" i="6" s="1"/>
  <c r="AY173" i="6" s="1"/>
  <c r="AY174" i="6" s="1"/>
  <c r="AY175" i="6" s="1"/>
  <c r="AY176" i="6" s="1"/>
  <c r="AY177" i="6" s="1"/>
  <c r="AY178" i="6" s="1"/>
  <c r="AY179" i="6" s="1"/>
  <c r="AY180" i="6" s="1"/>
  <c r="AY181" i="6" s="1"/>
  <c r="AY182" i="6" s="1"/>
  <c r="AY183" i="6" s="1"/>
  <c r="AY184" i="6" s="1"/>
  <c r="AY185" i="6" s="1"/>
  <c r="AY186" i="6" s="1"/>
  <c r="AX187" i="6"/>
  <c r="AX186" i="6"/>
  <c r="AZ128" i="6"/>
  <c r="AZ127" i="6"/>
  <c r="BB125" i="6"/>
  <c r="BA126" i="6"/>
  <c r="AX191" i="6"/>
  <c r="AX192" i="6" s="1"/>
  <c r="C68" i="6" s="1"/>
  <c r="AX190" i="6"/>
  <c r="B73" i="6" l="1"/>
  <c r="A72" i="6"/>
  <c r="F67" i="6"/>
  <c r="E67" i="6"/>
  <c r="D68" i="6"/>
  <c r="E66" i="6"/>
  <c r="F66" i="6"/>
  <c r="E65" i="6"/>
  <c r="F65" i="6"/>
  <c r="AY187" i="6"/>
  <c r="AY188" i="6"/>
  <c r="AY189" i="6" s="1"/>
  <c r="AY190" i="6" s="1"/>
  <c r="AZ130" i="6"/>
  <c r="AZ133" i="6" s="1"/>
  <c r="AZ134" i="6" s="1"/>
  <c r="AZ135" i="6" s="1"/>
  <c r="AZ136" i="6" s="1"/>
  <c r="AZ137" i="6" s="1"/>
  <c r="AZ138" i="6" s="1"/>
  <c r="AZ139" i="6" s="1"/>
  <c r="AZ140" i="6" s="1"/>
  <c r="AZ141" i="6" s="1"/>
  <c r="AZ142" i="6" s="1"/>
  <c r="AZ143" i="6" s="1"/>
  <c r="AZ144" i="6" s="1"/>
  <c r="AZ145" i="6" s="1"/>
  <c r="AZ146" i="6" s="1"/>
  <c r="AZ147" i="6" s="1"/>
  <c r="AZ148" i="6" s="1"/>
  <c r="AZ149" i="6" s="1"/>
  <c r="AZ150" i="6" s="1"/>
  <c r="AZ151" i="6" s="1"/>
  <c r="AZ152" i="6" s="1"/>
  <c r="AZ153" i="6" s="1"/>
  <c r="AZ154" i="6" s="1"/>
  <c r="AZ155" i="6" s="1"/>
  <c r="AZ156" i="6" s="1"/>
  <c r="AZ157" i="6" s="1"/>
  <c r="AZ158" i="6" s="1"/>
  <c r="AZ159" i="6" s="1"/>
  <c r="AZ160" i="6" s="1"/>
  <c r="AZ161" i="6" s="1"/>
  <c r="AZ162" i="6" s="1"/>
  <c r="AZ163" i="6" s="1"/>
  <c r="AZ164" i="6" s="1"/>
  <c r="AZ165" i="6" s="1"/>
  <c r="AZ166" i="6" s="1"/>
  <c r="AZ167" i="6" s="1"/>
  <c r="AZ168" i="6" s="1"/>
  <c r="AZ169" i="6" s="1"/>
  <c r="AZ170" i="6" s="1"/>
  <c r="AZ171" i="6" s="1"/>
  <c r="AZ172" i="6" s="1"/>
  <c r="AZ173" i="6" s="1"/>
  <c r="AZ174" i="6" s="1"/>
  <c r="AZ175" i="6" s="1"/>
  <c r="AZ176" i="6" s="1"/>
  <c r="AZ177" i="6" s="1"/>
  <c r="AZ178" i="6" s="1"/>
  <c r="AZ179" i="6" s="1"/>
  <c r="AZ180" i="6" s="1"/>
  <c r="AZ181" i="6" s="1"/>
  <c r="AZ182" i="6" s="1"/>
  <c r="AZ183" i="6" s="1"/>
  <c r="AZ184" i="6" s="1"/>
  <c r="AZ185" i="6" s="1"/>
  <c r="AZ186" i="6" s="1"/>
  <c r="BB126" i="6"/>
  <c r="BC125" i="6"/>
  <c r="BA128" i="6"/>
  <c r="BA127" i="6"/>
  <c r="B74" i="6" l="1"/>
  <c r="A73" i="6"/>
  <c r="AY191" i="6"/>
  <c r="AY192" i="6" s="1"/>
  <c r="C69" i="6" s="1"/>
  <c r="E68" i="6"/>
  <c r="F68" i="6"/>
  <c r="BA130" i="6"/>
  <c r="BA133" i="6" s="1"/>
  <c r="BA134" i="6" s="1"/>
  <c r="BA135" i="6" s="1"/>
  <c r="BA136" i="6" s="1"/>
  <c r="BA137" i="6" s="1"/>
  <c r="BA138" i="6" s="1"/>
  <c r="BA139" i="6" s="1"/>
  <c r="BA140" i="6" s="1"/>
  <c r="BA141" i="6" s="1"/>
  <c r="BA142" i="6" s="1"/>
  <c r="BA143" i="6" s="1"/>
  <c r="BA144" i="6" s="1"/>
  <c r="BA145" i="6" s="1"/>
  <c r="BA146" i="6" s="1"/>
  <c r="BA147" i="6" s="1"/>
  <c r="BA148" i="6" s="1"/>
  <c r="BA149" i="6" s="1"/>
  <c r="BA150" i="6" s="1"/>
  <c r="BA151" i="6" s="1"/>
  <c r="BA152" i="6" s="1"/>
  <c r="BA153" i="6" s="1"/>
  <c r="BA154" i="6" s="1"/>
  <c r="BA155" i="6" s="1"/>
  <c r="BA156" i="6" s="1"/>
  <c r="BA157" i="6" s="1"/>
  <c r="BA158" i="6" s="1"/>
  <c r="BA159" i="6" s="1"/>
  <c r="BA160" i="6" s="1"/>
  <c r="BA161" i="6" s="1"/>
  <c r="BA162" i="6" s="1"/>
  <c r="BA163" i="6" s="1"/>
  <c r="BA164" i="6" s="1"/>
  <c r="BA165" i="6" s="1"/>
  <c r="BA166" i="6" s="1"/>
  <c r="BA167" i="6" s="1"/>
  <c r="BA168" i="6" s="1"/>
  <c r="BA169" i="6" s="1"/>
  <c r="BA170" i="6" s="1"/>
  <c r="BA171" i="6" s="1"/>
  <c r="BA172" i="6" s="1"/>
  <c r="BA173" i="6" s="1"/>
  <c r="BA174" i="6" s="1"/>
  <c r="BA175" i="6" s="1"/>
  <c r="BA176" i="6" s="1"/>
  <c r="BA177" i="6" s="1"/>
  <c r="BA178" i="6" s="1"/>
  <c r="BA179" i="6" s="1"/>
  <c r="BA180" i="6" s="1"/>
  <c r="BA181" i="6" s="1"/>
  <c r="BA182" i="6" s="1"/>
  <c r="BA183" i="6" s="1"/>
  <c r="BA184" i="6" s="1"/>
  <c r="BA185" i="6" s="1"/>
  <c r="AZ188" i="6"/>
  <c r="AZ189" i="6" s="1"/>
  <c r="AZ191" i="6" s="1"/>
  <c r="AZ192" i="6" s="1"/>
  <c r="C70" i="6" s="1"/>
  <c r="AZ187" i="6"/>
  <c r="BD125" i="6"/>
  <c r="BC126" i="6"/>
  <c r="BB127" i="6"/>
  <c r="BB128" i="6"/>
  <c r="BB130" i="6" s="1"/>
  <c r="BB133" i="6" s="1"/>
  <c r="BB134" i="6" s="1"/>
  <c r="BB135" i="6" s="1"/>
  <c r="BB136" i="6" s="1"/>
  <c r="BB137" i="6" s="1"/>
  <c r="BB138" i="6" s="1"/>
  <c r="BB139" i="6" s="1"/>
  <c r="BB140" i="6" s="1"/>
  <c r="BB141" i="6" s="1"/>
  <c r="BB142" i="6" s="1"/>
  <c r="BB143" i="6" s="1"/>
  <c r="BB144" i="6" s="1"/>
  <c r="BB145" i="6" s="1"/>
  <c r="BB146" i="6" s="1"/>
  <c r="BB147" i="6" s="1"/>
  <c r="BB148" i="6" s="1"/>
  <c r="BB149" i="6" s="1"/>
  <c r="BB150" i="6" s="1"/>
  <c r="BB151" i="6" s="1"/>
  <c r="BB152" i="6" s="1"/>
  <c r="BB153" i="6" s="1"/>
  <c r="BB154" i="6" s="1"/>
  <c r="BB155" i="6" s="1"/>
  <c r="BB156" i="6" s="1"/>
  <c r="BB157" i="6" s="1"/>
  <c r="BB158" i="6" s="1"/>
  <c r="BB159" i="6" s="1"/>
  <c r="BB160" i="6" s="1"/>
  <c r="BB161" i="6" s="1"/>
  <c r="BB162" i="6" s="1"/>
  <c r="BB163" i="6" s="1"/>
  <c r="BB164" i="6" s="1"/>
  <c r="BB165" i="6" s="1"/>
  <c r="BB166" i="6" s="1"/>
  <c r="BB167" i="6" s="1"/>
  <c r="BB168" i="6" s="1"/>
  <c r="BB169" i="6" s="1"/>
  <c r="BB170" i="6" s="1"/>
  <c r="BB171" i="6" s="1"/>
  <c r="BB172" i="6" s="1"/>
  <c r="BB173" i="6" s="1"/>
  <c r="BB174" i="6" s="1"/>
  <c r="BB175" i="6" s="1"/>
  <c r="BB176" i="6" s="1"/>
  <c r="BB177" i="6" s="1"/>
  <c r="BB178" i="6" s="1"/>
  <c r="BB179" i="6" s="1"/>
  <c r="BB180" i="6" s="1"/>
  <c r="BB181" i="6" s="1"/>
  <c r="BB182" i="6" s="1"/>
  <c r="BB183" i="6" s="1"/>
  <c r="BB184" i="6" s="1"/>
  <c r="BB185" i="6" s="1"/>
  <c r="B75" i="6" l="1"/>
  <c r="A74" i="6"/>
  <c r="D69" i="6"/>
  <c r="F69" i="6" s="1"/>
  <c r="D70" i="6"/>
  <c r="AZ190" i="6"/>
  <c r="BA187" i="6"/>
  <c r="BA186" i="6"/>
  <c r="BA188" i="6"/>
  <c r="BA189" i="6" s="1"/>
  <c r="BC128" i="6"/>
  <c r="BC127" i="6"/>
  <c r="BB187" i="6"/>
  <c r="BB188" i="6"/>
  <c r="BB189" i="6" s="1"/>
  <c r="BB186" i="6"/>
  <c r="BD126" i="6"/>
  <c r="BE125" i="6"/>
  <c r="E69" i="6" l="1"/>
  <c r="B76" i="6"/>
  <c r="A75" i="6"/>
  <c r="E70" i="6"/>
  <c r="F70" i="6"/>
  <c r="BC130" i="6"/>
  <c r="BC133" i="6" s="1"/>
  <c r="BC134" i="6" s="1"/>
  <c r="BC135" i="6" s="1"/>
  <c r="BC136" i="6" s="1"/>
  <c r="BC137" i="6" s="1"/>
  <c r="BC138" i="6" s="1"/>
  <c r="BC139" i="6" s="1"/>
  <c r="BC140" i="6" s="1"/>
  <c r="BC141" i="6" s="1"/>
  <c r="BC142" i="6" s="1"/>
  <c r="BC143" i="6" s="1"/>
  <c r="BC144" i="6" s="1"/>
  <c r="BC145" i="6" s="1"/>
  <c r="BC146" i="6" s="1"/>
  <c r="BC147" i="6" s="1"/>
  <c r="BC148" i="6" s="1"/>
  <c r="BC149" i="6" s="1"/>
  <c r="BC150" i="6" s="1"/>
  <c r="BC151" i="6" s="1"/>
  <c r="BC152" i="6" s="1"/>
  <c r="BC153" i="6" s="1"/>
  <c r="BC154" i="6" s="1"/>
  <c r="BC155" i="6" s="1"/>
  <c r="BC156" i="6" s="1"/>
  <c r="BC157" i="6" s="1"/>
  <c r="BC158" i="6" s="1"/>
  <c r="BC159" i="6" s="1"/>
  <c r="BC160" i="6" s="1"/>
  <c r="BC161" i="6" s="1"/>
  <c r="BC162" i="6" s="1"/>
  <c r="BC163" i="6" s="1"/>
  <c r="BC164" i="6" s="1"/>
  <c r="BC165" i="6" s="1"/>
  <c r="BC166" i="6" s="1"/>
  <c r="BC167" i="6" s="1"/>
  <c r="BC168" i="6" s="1"/>
  <c r="BC169" i="6" s="1"/>
  <c r="BC170" i="6" s="1"/>
  <c r="BC171" i="6" s="1"/>
  <c r="BC172" i="6" s="1"/>
  <c r="BC173" i="6" s="1"/>
  <c r="BC174" i="6" s="1"/>
  <c r="BC175" i="6" s="1"/>
  <c r="BC176" i="6" s="1"/>
  <c r="BC177" i="6" s="1"/>
  <c r="BC178" i="6" s="1"/>
  <c r="BC179" i="6" s="1"/>
  <c r="BC180" i="6" s="1"/>
  <c r="BC181" i="6" s="1"/>
  <c r="BC182" i="6" s="1"/>
  <c r="BC183" i="6" s="1"/>
  <c r="BC184" i="6" s="1"/>
  <c r="BC185" i="6" s="1"/>
  <c r="BC188" i="6" s="1"/>
  <c r="BC189" i="6" s="1"/>
  <c r="BB191" i="6"/>
  <c r="BB192" i="6" s="1"/>
  <c r="C72" i="6" s="1"/>
  <c r="BB190" i="6"/>
  <c r="BF125" i="6"/>
  <c r="BE126" i="6"/>
  <c r="BD128" i="6"/>
  <c r="BD127" i="6"/>
  <c r="BA190" i="6"/>
  <c r="BA191" i="6"/>
  <c r="BA192" i="6" s="1"/>
  <c r="C71" i="6" s="1"/>
  <c r="B77" i="6" l="1"/>
  <c r="A76" i="6"/>
  <c r="D71" i="6"/>
  <c r="D72" i="6"/>
  <c r="BD130" i="6"/>
  <c r="BD133" i="6" s="1"/>
  <c r="BD134" i="6" s="1"/>
  <c r="BC186" i="6"/>
  <c r="BC187" i="6"/>
  <c r="BE127" i="6"/>
  <c r="BE128" i="6"/>
  <c r="BE130" i="6" s="1"/>
  <c r="BE133" i="6" s="1"/>
  <c r="BE134" i="6" s="1"/>
  <c r="BF126" i="6"/>
  <c r="BG125" i="6"/>
  <c r="BD135" i="6"/>
  <c r="BD136" i="6" s="1"/>
  <c r="BD137" i="6" s="1"/>
  <c r="BD138" i="6" s="1"/>
  <c r="BD139" i="6" s="1"/>
  <c r="BD140" i="6" s="1"/>
  <c r="BD141" i="6" s="1"/>
  <c r="BD142" i="6" s="1"/>
  <c r="BD143" i="6" s="1"/>
  <c r="BD144" i="6" s="1"/>
  <c r="BD145" i="6" s="1"/>
  <c r="BD146" i="6" s="1"/>
  <c r="BD147" i="6" s="1"/>
  <c r="BD148" i="6" s="1"/>
  <c r="BD149" i="6" s="1"/>
  <c r="BD150" i="6" s="1"/>
  <c r="BD151" i="6" s="1"/>
  <c r="BD152" i="6" s="1"/>
  <c r="BD153" i="6" s="1"/>
  <c r="BD154" i="6" s="1"/>
  <c r="BD155" i="6" s="1"/>
  <c r="BD156" i="6" s="1"/>
  <c r="BD157" i="6" s="1"/>
  <c r="BD158" i="6" s="1"/>
  <c r="BD159" i="6" s="1"/>
  <c r="BD160" i="6" s="1"/>
  <c r="BD161" i="6" s="1"/>
  <c r="BD162" i="6" s="1"/>
  <c r="BD163" i="6" s="1"/>
  <c r="BD164" i="6" s="1"/>
  <c r="BD165" i="6" s="1"/>
  <c r="BD166" i="6" s="1"/>
  <c r="BD167" i="6" s="1"/>
  <c r="BD168" i="6" s="1"/>
  <c r="BD169" i="6" s="1"/>
  <c r="BD170" i="6" s="1"/>
  <c r="BD171" i="6" s="1"/>
  <c r="BD172" i="6" s="1"/>
  <c r="BD173" i="6" s="1"/>
  <c r="BD174" i="6" s="1"/>
  <c r="BD175" i="6" s="1"/>
  <c r="BD176" i="6" s="1"/>
  <c r="BD177" i="6" s="1"/>
  <c r="BD178" i="6" s="1"/>
  <c r="BD179" i="6" s="1"/>
  <c r="BD180" i="6" s="1"/>
  <c r="BD181" i="6" s="1"/>
  <c r="BD182" i="6" s="1"/>
  <c r="BD183" i="6" s="1"/>
  <c r="BD184" i="6" s="1"/>
  <c r="BD185" i="6" s="1"/>
  <c r="BC190" i="6"/>
  <c r="BC191" i="6"/>
  <c r="BC192" i="6" s="1"/>
  <c r="C73" i="6" s="1"/>
  <c r="B78" i="6" l="1"/>
  <c r="A77" i="6"/>
  <c r="E72" i="6"/>
  <c r="F72" i="6"/>
  <c r="D73" i="6"/>
  <c r="F71" i="6"/>
  <c r="E71" i="6"/>
  <c r="BD187" i="6"/>
  <c r="BD188" i="6"/>
  <c r="BD189" i="6" s="1"/>
  <c r="BD186" i="6"/>
  <c r="BF128" i="6"/>
  <c r="BF127" i="6"/>
  <c r="BE135" i="6"/>
  <c r="BE136" i="6" s="1"/>
  <c r="BE137" i="6" s="1"/>
  <c r="BE138" i="6" s="1"/>
  <c r="BE139" i="6" s="1"/>
  <c r="BE140" i="6" s="1"/>
  <c r="BE141" i="6" s="1"/>
  <c r="BE142" i="6" s="1"/>
  <c r="BE143" i="6" s="1"/>
  <c r="BE144" i="6" s="1"/>
  <c r="BE145" i="6" s="1"/>
  <c r="BE146" i="6" s="1"/>
  <c r="BE147" i="6" s="1"/>
  <c r="BE148" i="6" s="1"/>
  <c r="BE149" i="6" s="1"/>
  <c r="BE150" i="6" s="1"/>
  <c r="BE151" i="6" s="1"/>
  <c r="BE152" i="6" s="1"/>
  <c r="BE153" i="6" s="1"/>
  <c r="BE154" i="6" s="1"/>
  <c r="BE155" i="6" s="1"/>
  <c r="BE156" i="6" s="1"/>
  <c r="BE157" i="6" s="1"/>
  <c r="BE158" i="6" s="1"/>
  <c r="BE159" i="6" s="1"/>
  <c r="BE160" i="6" s="1"/>
  <c r="BE161" i="6" s="1"/>
  <c r="BE162" i="6" s="1"/>
  <c r="BE163" i="6" s="1"/>
  <c r="BE164" i="6" s="1"/>
  <c r="BE165" i="6" s="1"/>
  <c r="BE166" i="6" s="1"/>
  <c r="BE167" i="6" s="1"/>
  <c r="BE168" i="6" s="1"/>
  <c r="BE169" i="6" s="1"/>
  <c r="BE170" i="6" s="1"/>
  <c r="BE171" i="6" s="1"/>
  <c r="BE172" i="6" s="1"/>
  <c r="BE173" i="6" s="1"/>
  <c r="BE174" i="6" s="1"/>
  <c r="BE175" i="6" s="1"/>
  <c r="BE176" i="6" s="1"/>
  <c r="BE177" i="6" s="1"/>
  <c r="BE178" i="6" s="1"/>
  <c r="BE179" i="6" s="1"/>
  <c r="BE180" i="6" s="1"/>
  <c r="BE181" i="6" s="1"/>
  <c r="BE182" i="6" s="1"/>
  <c r="BE183" i="6" s="1"/>
  <c r="BE184" i="6" s="1"/>
  <c r="BE185" i="6" s="1"/>
  <c r="BG126" i="6"/>
  <c r="BH125" i="6"/>
  <c r="B79" i="6" l="1"/>
  <c r="A78" i="6"/>
  <c r="E73" i="6"/>
  <c r="F73" i="6"/>
  <c r="BF130" i="6"/>
  <c r="BF133" i="6" s="1"/>
  <c r="BF134" i="6" s="1"/>
  <c r="BF135" i="6" s="1"/>
  <c r="BF136" i="6" s="1"/>
  <c r="BF137" i="6" s="1"/>
  <c r="BF138" i="6" s="1"/>
  <c r="BF139" i="6" s="1"/>
  <c r="BF140" i="6" s="1"/>
  <c r="BF141" i="6" s="1"/>
  <c r="BF142" i="6" s="1"/>
  <c r="BF143" i="6" s="1"/>
  <c r="BF144" i="6" s="1"/>
  <c r="BF145" i="6" s="1"/>
  <c r="BF146" i="6" s="1"/>
  <c r="BF147" i="6" s="1"/>
  <c r="BF148" i="6" s="1"/>
  <c r="BF149" i="6" s="1"/>
  <c r="BF150" i="6" s="1"/>
  <c r="BF151" i="6" s="1"/>
  <c r="BF152" i="6" s="1"/>
  <c r="BF153" i="6" s="1"/>
  <c r="BF154" i="6" s="1"/>
  <c r="BF155" i="6" s="1"/>
  <c r="BF156" i="6" s="1"/>
  <c r="BF157" i="6" s="1"/>
  <c r="BF158" i="6" s="1"/>
  <c r="BF159" i="6" s="1"/>
  <c r="BF160" i="6" s="1"/>
  <c r="BF161" i="6" s="1"/>
  <c r="BF162" i="6" s="1"/>
  <c r="BF163" i="6" s="1"/>
  <c r="BF164" i="6" s="1"/>
  <c r="BF165" i="6" s="1"/>
  <c r="BF166" i="6" s="1"/>
  <c r="BF167" i="6" s="1"/>
  <c r="BF168" i="6" s="1"/>
  <c r="BF169" i="6" s="1"/>
  <c r="BF170" i="6" s="1"/>
  <c r="BF171" i="6" s="1"/>
  <c r="BF172" i="6" s="1"/>
  <c r="BF173" i="6" s="1"/>
  <c r="BF174" i="6" s="1"/>
  <c r="BF175" i="6" s="1"/>
  <c r="BF176" i="6" s="1"/>
  <c r="BF177" i="6" s="1"/>
  <c r="BF178" i="6" s="1"/>
  <c r="BF179" i="6" s="1"/>
  <c r="BF180" i="6" s="1"/>
  <c r="BF181" i="6" s="1"/>
  <c r="BF182" i="6" s="1"/>
  <c r="BF183" i="6" s="1"/>
  <c r="BF184" i="6" s="1"/>
  <c r="BF185" i="6" s="1"/>
  <c r="BE186" i="6"/>
  <c r="BE187" i="6"/>
  <c r="BE188" i="6"/>
  <c r="BE189" i="6" s="1"/>
  <c r="BI125" i="6"/>
  <c r="BH126" i="6"/>
  <c r="BD190" i="6"/>
  <c r="BD191" i="6"/>
  <c r="BD192" i="6" s="1"/>
  <c r="C74" i="6" s="1"/>
  <c r="BG128" i="6"/>
  <c r="BG127" i="6"/>
  <c r="B80" i="6" l="1"/>
  <c r="A79" i="6"/>
  <c r="D74" i="6"/>
  <c r="BG130" i="6"/>
  <c r="BG133" i="6" s="1"/>
  <c r="BG134" i="6" s="1"/>
  <c r="BG135" i="6" s="1"/>
  <c r="BG136" i="6" s="1"/>
  <c r="BG137" i="6" s="1"/>
  <c r="BG138" i="6" s="1"/>
  <c r="BG139" i="6" s="1"/>
  <c r="BG140" i="6" s="1"/>
  <c r="BG141" i="6" s="1"/>
  <c r="BG142" i="6" s="1"/>
  <c r="BG143" i="6" s="1"/>
  <c r="BG144" i="6" s="1"/>
  <c r="BG145" i="6" s="1"/>
  <c r="BG146" i="6" s="1"/>
  <c r="BG147" i="6" s="1"/>
  <c r="BG148" i="6" s="1"/>
  <c r="BG149" i="6" s="1"/>
  <c r="BG150" i="6" s="1"/>
  <c r="BG151" i="6" s="1"/>
  <c r="BG152" i="6" s="1"/>
  <c r="BG153" i="6" s="1"/>
  <c r="BG154" i="6" s="1"/>
  <c r="BG155" i="6" s="1"/>
  <c r="BG156" i="6" s="1"/>
  <c r="BG157" i="6" s="1"/>
  <c r="BG158" i="6" s="1"/>
  <c r="BG159" i="6" s="1"/>
  <c r="BG160" i="6" s="1"/>
  <c r="BG161" i="6" s="1"/>
  <c r="BG162" i="6" s="1"/>
  <c r="BG163" i="6" s="1"/>
  <c r="BG164" i="6" s="1"/>
  <c r="BG165" i="6" s="1"/>
  <c r="BG166" i="6" s="1"/>
  <c r="BG167" i="6" s="1"/>
  <c r="BG168" i="6" s="1"/>
  <c r="BG169" i="6" s="1"/>
  <c r="BG170" i="6" s="1"/>
  <c r="BG171" i="6" s="1"/>
  <c r="BG172" i="6" s="1"/>
  <c r="BG173" i="6" s="1"/>
  <c r="BG174" i="6" s="1"/>
  <c r="BG175" i="6" s="1"/>
  <c r="BG176" i="6" s="1"/>
  <c r="BG177" i="6" s="1"/>
  <c r="BG178" i="6" s="1"/>
  <c r="BG179" i="6" s="1"/>
  <c r="BG180" i="6" s="1"/>
  <c r="BG181" i="6" s="1"/>
  <c r="BG182" i="6" s="1"/>
  <c r="BG183" i="6" s="1"/>
  <c r="BG184" i="6" s="1"/>
  <c r="BG185" i="6" s="1"/>
  <c r="BF186" i="6"/>
  <c r="BF187" i="6"/>
  <c r="BF188" i="6"/>
  <c r="BF189" i="6" s="1"/>
  <c r="BE191" i="6"/>
  <c r="BE192" i="6" s="1"/>
  <c r="C75" i="6" s="1"/>
  <c r="BE190" i="6"/>
  <c r="BH128" i="6"/>
  <c r="BH127" i="6"/>
  <c r="BI126" i="6"/>
  <c r="BJ125" i="6"/>
  <c r="B81" i="6" l="1"/>
  <c r="A80" i="6"/>
  <c r="D75" i="6"/>
  <c r="E74" i="6"/>
  <c r="F74" i="6"/>
  <c r="BH130" i="6"/>
  <c r="BH133" i="6" s="1"/>
  <c r="BH134" i="6" s="1"/>
  <c r="BH135" i="6" s="1"/>
  <c r="BH136" i="6" s="1"/>
  <c r="BH137" i="6" s="1"/>
  <c r="BH138" i="6" s="1"/>
  <c r="BH139" i="6" s="1"/>
  <c r="BH140" i="6" s="1"/>
  <c r="BH141" i="6" s="1"/>
  <c r="BH142" i="6" s="1"/>
  <c r="BH143" i="6" s="1"/>
  <c r="BH144" i="6" s="1"/>
  <c r="BH145" i="6" s="1"/>
  <c r="BH146" i="6" s="1"/>
  <c r="BH147" i="6" s="1"/>
  <c r="BH148" i="6" s="1"/>
  <c r="BH149" i="6" s="1"/>
  <c r="BH150" i="6" s="1"/>
  <c r="BH151" i="6" s="1"/>
  <c r="BH152" i="6" s="1"/>
  <c r="BH153" i="6" s="1"/>
  <c r="BH154" i="6" s="1"/>
  <c r="BH155" i="6" s="1"/>
  <c r="BH156" i="6" s="1"/>
  <c r="BH157" i="6" s="1"/>
  <c r="BH158" i="6" s="1"/>
  <c r="BH159" i="6" s="1"/>
  <c r="BH160" i="6" s="1"/>
  <c r="BH161" i="6" s="1"/>
  <c r="BH162" i="6" s="1"/>
  <c r="BH163" i="6" s="1"/>
  <c r="BH164" i="6" s="1"/>
  <c r="BH165" i="6" s="1"/>
  <c r="BH166" i="6" s="1"/>
  <c r="BH167" i="6" s="1"/>
  <c r="BH168" i="6" s="1"/>
  <c r="BH169" i="6" s="1"/>
  <c r="BH170" i="6" s="1"/>
  <c r="BH171" i="6" s="1"/>
  <c r="BH172" i="6" s="1"/>
  <c r="BH173" i="6" s="1"/>
  <c r="BH174" i="6" s="1"/>
  <c r="BH175" i="6" s="1"/>
  <c r="BH176" i="6" s="1"/>
  <c r="BH177" i="6" s="1"/>
  <c r="BH178" i="6" s="1"/>
  <c r="BH179" i="6" s="1"/>
  <c r="BH180" i="6" s="1"/>
  <c r="BH181" i="6" s="1"/>
  <c r="BH182" i="6" s="1"/>
  <c r="BH183" i="6" s="1"/>
  <c r="BH184" i="6" s="1"/>
  <c r="BH185" i="6" s="1"/>
  <c r="BH187" i="6" s="1"/>
  <c r="BG188" i="6"/>
  <c r="BG189" i="6" s="1"/>
  <c r="BG186" i="6"/>
  <c r="BG187" i="6"/>
  <c r="BI128" i="6"/>
  <c r="BI127" i="6"/>
  <c r="BK125" i="6"/>
  <c r="BJ126" i="6"/>
  <c r="BF190" i="6"/>
  <c r="BF191" i="6"/>
  <c r="BF192" i="6" s="1"/>
  <c r="C76" i="6" s="1"/>
  <c r="B82" i="6" l="1"/>
  <c r="A81" i="6"/>
  <c r="D76" i="6"/>
  <c r="F75" i="6"/>
  <c r="E75" i="6"/>
  <c r="BH186" i="6"/>
  <c r="BH188" i="6"/>
  <c r="BH189" i="6" s="1"/>
  <c r="BI130" i="6"/>
  <c r="BI133" i="6" s="1"/>
  <c r="BI134" i="6" s="1"/>
  <c r="BI135" i="6" s="1"/>
  <c r="BI136" i="6" s="1"/>
  <c r="BI137" i="6" s="1"/>
  <c r="BI138" i="6" s="1"/>
  <c r="BI139" i="6" s="1"/>
  <c r="BI140" i="6" s="1"/>
  <c r="BI141" i="6" s="1"/>
  <c r="BI142" i="6" s="1"/>
  <c r="BI143" i="6" s="1"/>
  <c r="BI144" i="6" s="1"/>
  <c r="BI145" i="6" s="1"/>
  <c r="BI146" i="6" s="1"/>
  <c r="BI147" i="6" s="1"/>
  <c r="BI148" i="6" s="1"/>
  <c r="BI149" i="6" s="1"/>
  <c r="BI150" i="6" s="1"/>
  <c r="BI151" i="6" s="1"/>
  <c r="BI152" i="6" s="1"/>
  <c r="BI153" i="6" s="1"/>
  <c r="BI154" i="6" s="1"/>
  <c r="BI155" i="6" s="1"/>
  <c r="BI156" i="6" s="1"/>
  <c r="BI157" i="6" s="1"/>
  <c r="BI158" i="6" s="1"/>
  <c r="BI159" i="6" s="1"/>
  <c r="BI160" i="6" s="1"/>
  <c r="BI161" i="6" s="1"/>
  <c r="BI162" i="6" s="1"/>
  <c r="BI163" i="6" s="1"/>
  <c r="BI164" i="6" s="1"/>
  <c r="BI165" i="6" s="1"/>
  <c r="BI166" i="6" s="1"/>
  <c r="BI167" i="6" s="1"/>
  <c r="BI168" i="6" s="1"/>
  <c r="BI169" i="6" s="1"/>
  <c r="BI170" i="6" s="1"/>
  <c r="BI171" i="6" s="1"/>
  <c r="BI172" i="6" s="1"/>
  <c r="BI173" i="6" s="1"/>
  <c r="BI174" i="6" s="1"/>
  <c r="BI175" i="6" s="1"/>
  <c r="BI176" i="6" s="1"/>
  <c r="BI177" i="6" s="1"/>
  <c r="BI178" i="6" s="1"/>
  <c r="BI179" i="6" s="1"/>
  <c r="BI180" i="6" s="1"/>
  <c r="BI181" i="6" s="1"/>
  <c r="BI182" i="6" s="1"/>
  <c r="BI183" i="6" s="1"/>
  <c r="BI184" i="6" s="1"/>
  <c r="BI185" i="6" s="1"/>
  <c r="BI187" i="6" s="1"/>
  <c r="BL125" i="6"/>
  <c r="BK126" i="6"/>
  <c r="BJ127" i="6"/>
  <c r="BJ128" i="6"/>
  <c r="BJ130" i="6" s="1"/>
  <c r="BJ133" i="6" s="1"/>
  <c r="BJ134" i="6" s="1"/>
  <c r="BG190" i="6"/>
  <c r="BG191" i="6"/>
  <c r="BG192" i="6" s="1"/>
  <c r="C77" i="6" s="1"/>
  <c r="B83" i="6" l="1"/>
  <c r="A82" i="6"/>
  <c r="BH191" i="6"/>
  <c r="BH192" i="6" s="1"/>
  <c r="C78" i="6" s="1"/>
  <c r="BH190" i="6"/>
  <c r="F76" i="6"/>
  <c r="E76" i="6"/>
  <c r="D77" i="6"/>
  <c r="BI188" i="6"/>
  <c r="BI189" i="6" s="1"/>
  <c r="BI191" i="6" s="1"/>
  <c r="BI192" i="6" s="1"/>
  <c r="C79" i="6" s="1"/>
  <c r="BI186" i="6"/>
  <c r="BJ135" i="6"/>
  <c r="BJ136" i="6" s="1"/>
  <c r="BJ137" i="6" s="1"/>
  <c r="BJ138" i="6" s="1"/>
  <c r="BJ139" i="6" s="1"/>
  <c r="BJ140" i="6" s="1"/>
  <c r="BJ141" i="6" s="1"/>
  <c r="BJ142" i="6" s="1"/>
  <c r="BJ143" i="6" s="1"/>
  <c r="BJ144" i="6" s="1"/>
  <c r="BJ145" i="6" s="1"/>
  <c r="BJ146" i="6" s="1"/>
  <c r="BJ147" i="6" s="1"/>
  <c r="BJ148" i="6" s="1"/>
  <c r="BJ149" i="6" s="1"/>
  <c r="BJ150" i="6" s="1"/>
  <c r="BJ151" i="6" s="1"/>
  <c r="BJ152" i="6" s="1"/>
  <c r="BJ153" i="6" s="1"/>
  <c r="BJ154" i="6" s="1"/>
  <c r="BJ155" i="6" s="1"/>
  <c r="BJ156" i="6" s="1"/>
  <c r="BJ157" i="6" s="1"/>
  <c r="BJ158" i="6" s="1"/>
  <c r="BJ159" i="6" s="1"/>
  <c r="BJ160" i="6" s="1"/>
  <c r="BJ161" i="6" s="1"/>
  <c r="BJ162" i="6" s="1"/>
  <c r="BJ163" i="6" s="1"/>
  <c r="BJ164" i="6" s="1"/>
  <c r="BJ165" i="6" s="1"/>
  <c r="BJ166" i="6" s="1"/>
  <c r="BJ167" i="6" s="1"/>
  <c r="BJ168" i="6" s="1"/>
  <c r="BJ169" i="6" s="1"/>
  <c r="BJ170" i="6" s="1"/>
  <c r="BJ171" i="6" s="1"/>
  <c r="BJ172" i="6" s="1"/>
  <c r="BJ173" i="6" s="1"/>
  <c r="BJ174" i="6" s="1"/>
  <c r="BJ175" i="6" s="1"/>
  <c r="BJ176" i="6" s="1"/>
  <c r="BJ177" i="6" s="1"/>
  <c r="BJ178" i="6" s="1"/>
  <c r="BJ179" i="6" s="1"/>
  <c r="BJ180" i="6" s="1"/>
  <c r="BJ181" i="6" s="1"/>
  <c r="BJ182" i="6" s="1"/>
  <c r="BJ183" i="6" s="1"/>
  <c r="BJ184" i="6" s="1"/>
  <c r="BJ185" i="6" s="1"/>
  <c r="BK128" i="6"/>
  <c r="BK127" i="6"/>
  <c r="BM125" i="6"/>
  <c r="BL126" i="6"/>
  <c r="B84" i="6" l="1"/>
  <c r="A83" i="6"/>
  <c r="D78" i="6"/>
  <c r="BI190" i="6"/>
  <c r="E77" i="6"/>
  <c r="F77" i="6"/>
  <c r="D79" i="6"/>
  <c r="BK130" i="6"/>
  <c r="BK133" i="6" s="1"/>
  <c r="BK134" i="6" s="1"/>
  <c r="BK135" i="6" s="1"/>
  <c r="BK136" i="6" s="1"/>
  <c r="BK137" i="6" s="1"/>
  <c r="BK138" i="6" s="1"/>
  <c r="BK139" i="6" s="1"/>
  <c r="BK140" i="6" s="1"/>
  <c r="BK141" i="6" s="1"/>
  <c r="BK142" i="6" s="1"/>
  <c r="BK143" i="6" s="1"/>
  <c r="BK144" i="6" s="1"/>
  <c r="BK145" i="6" s="1"/>
  <c r="BK146" i="6" s="1"/>
  <c r="BK147" i="6" s="1"/>
  <c r="BK148" i="6" s="1"/>
  <c r="BK149" i="6" s="1"/>
  <c r="BK150" i="6" s="1"/>
  <c r="BK151" i="6" s="1"/>
  <c r="BK152" i="6" s="1"/>
  <c r="BK153" i="6" s="1"/>
  <c r="BK154" i="6" s="1"/>
  <c r="BK155" i="6" s="1"/>
  <c r="BK156" i="6" s="1"/>
  <c r="BK157" i="6" s="1"/>
  <c r="BK158" i="6" s="1"/>
  <c r="BK159" i="6" s="1"/>
  <c r="BK160" i="6" s="1"/>
  <c r="BK161" i="6" s="1"/>
  <c r="BK162" i="6" s="1"/>
  <c r="BK163" i="6" s="1"/>
  <c r="BK164" i="6" s="1"/>
  <c r="BK165" i="6" s="1"/>
  <c r="BK166" i="6" s="1"/>
  <c r="BK167" i="6" s="1"/>
  <c r="BK168" i="6" s="1"/>
  <c r="BK169" i="6" s="1"/>
  <c r="BK170" i="6" s="1"/>
  <c r="BK171" i="6" s="1"/>
  <c r="BK172" i="6" s="1"/>
  <c r="BK173" i="6" s="1"/>
  <c r="BK174" i="6" s="1"/>
  <c r="BK175" i="6" s="1"/>
  <c r="BK176" i="6" s="1"/>
  <c r="BK177" i="6" s="1"/>
  <c r="BK178" i="6" s="1"/>
  <c r="BK179" i="6" s="1"/>
  <c r="BK180" i="6" s="1"/>
  <c r="BK181" i="6" s="1"/>
  <c r="BK182" i="6" s="1"/>
  <c r="BK183" i="6" s="1"/>
  <c r="BK184" i="6" s="1"/>
  <c r="BK185" i="6" s="1"/>
  <c r="BJ188" i="6"/>
  <c r="BJ189" i="6" s="1"/>
  <c r="BJ187" i="6"/>
  <c r="BJ186" i="6"/>
  <c r="BL128" i="6"/>
  <c r="BL127" i="6"/>
  <c r="BN125" i="6"/>
  <c r="BM126" i="6"/>
  <c r="B85" i="6" l="1"/>
  <c r="A84" i="6"/>
  <c r="E78" i="6"/>
  <c r="F78" i="6"/>
  <c r="E79" i="6"/>
  <c r="F79" i="6"/>
  <c r="BL130" i="6"/>
  <c r="BL133" i="6" s="1"/>
  <c r="BL134" i="6" s="1"/>
  <c r="BL135" i="6" s="1"/>
  <c r="BL136" i="6" s="1"/>
  <c r="BL137" i="6" s="1"/>
  <c r="BL138" i="6" s="1"/>
  <c r="BL139" i="6" s="1"/>
  <c r="BL140" i="6" s="1"/>
  <c r="BL141" i="6" s="1"/>
  <c r="BL142" i="6" s="1"/>
  <c r="BL143" i="6" s="1"/>
  <c r="BL144" i="6" s="1"/>
  <c r="BL145" i="6" s="1"/>
  <c r="BL146" i="6" s="1"/>
  <c r="BL147" i="6" s="1"/>
  <c r="BL148" i="6" s="1"/>
  <c r="BL149" i="6" s="1"/>
  <c r="BL150" i="6" s="1"/>
  <c r="BL151" i="6" s="1"/>
  <c r="BL152" i="6" s="1"/>
  <c r="BL153" i="6" s="1"/>
  <c r="BL154" i="6" s="1"/>
  <c r="BL155" i="6" s="1"/>
  <c r="BL156" i="6" s="1"/>
  <c r="BL157" i="6" s="1"/>
  <c r="BL158" i="6" s="1"/>
  <c r="BL159" i="6" s="1"/>
  <c r="BL160" i="6" s="1"/>
  <c r="BL161" i="6" s="1"/>
  <c r="BL162" i="6" s="1"/>
  <c r="BL163" i="6" s="1"/>
  <c r="BL164" i="6" s="1"/>
  <c r="BL165" i="6" s="1"/>
  <c r="BL166" i="6" s="1"/>
  <c r="BL167" i="6" s="1"/>
  <c r="BL168" i="6" s="1"/>
  <c r="BL169" i="6" s="1"/>
  <c r="BL170" i="6" s="1"/>
  <c r="BL171" i="6" s="1"/>
  <c r="BL172" i="6" s="1"/>
  <c r="BL173" i="6" s="1"/>
  <c r="BL174" i="6" s="1"/>
  <c r="BL175" i="6" s="1"/>
  <c r="BL176" i="6" s="1"/>
  <c r="BL177" i="6" s="1"/>
  <c r="BL178" i="6" s="1"/>
  <c r="BL179" i="6" s="1"/>
  <c r="BL180" i="6" s="1"/>
  <c r="BL181" i="6" s="1"/>
  <c r="BL182" i="6" s="1"/>
  <c r="BL183" i="6" s="1"/>
  <c r="BL184" i="6" s="1"/>
  <c r="BL185" i="6" s="1"/>
  <c r="BM128" i="6"/>
  <c r="BM127" i="6"/>
  <c r="BO125" i="6"/>
  <c r="BN126" i="6"/>
  <c r="BK188" i="6"/>
  <c r="BK189" i="6" s="1"/>
  <c r="BK186" i="6"/>
  <c r="BK187" i="6"/>
  <c r="BJ190" i="6"/>
  <c r="BJ191" i="6"/>
  <c r="BJ192" i="6" s="1"/>
  <c r="C80" i="6" s="1"/>
  <c r="B86" i="6" l="1"/>
  <c r="A85" i="6"/>
  <c r="D80" i="6"/>
  <c r="F80" i="6" s="1"/>
  <c r="BM130" i="6"/>
  <c r="BM133" i="6" s="1"/>
  <c r="BM134" i="6" s="1"/>
  <c r="BM135" i="6" s="1"/>
  <c r="BM136" i="6" s="1"/>
  <c r="BM137" i="6" s="1"/>
  <c r="BM138" i="6" s="1"/>
  <c r="BM139" i="6" s="1"/>
  <c r="BM140" i="6" s="1"/>
  <c r="BM141" i="6" s="1"/>
  <c r="BM142" i="6" s="1"/>
  <c r="BM143" i="6" s="1"/>
  <c r="BM144" i="6" s="1"/>
  <c r="BM145" i="6" s="1"/>
  <c r="BM146" i="6" s="1"/>
  <c r="BM147" i="6" s="1"/>
  <c r="BM148" i="6" s="1"/>
  <c r="BM149" i="6" s="1"/>
  <c r="BM150" i="6" s="1"/>
  <c r="BM151" i="6" s="1"/>
  <c r="BM152" i="6" s="1"/>
  <c r="BM153" i="6" s="1"/>
  <c r="BM154" i="6" s="1"/>
  <c r="BM155" i="6" s="1"/>
  <c r="BM156" i="6" s="1"/>
  <c r="BM157" i="6" s="1"/>
  <c r="BM158" i="6" s="1"/>
  <c r="BM159" i="6" s="1"/>
  <c r="BM160" i="6" s="1"/>
  <c r="BM161" i="6" s="1"/>
  <c r="BM162" i="6" s="1"/>
  <c r="BM163" i="6" s="1"/>
  <c r="BM164" i="6" s="1"/>
  <c r="BM165" i="6" s="1"/>
  <c r="BM166" i="6" s="1"/>
  <c r="BM167" i="6" s="1"/>
  <c r="BM168" i="6" s="1"/>
  <c r="BM169" i="6" s="1"/>
  <c r="BM170" i="6" s="1"/>
  <c r="BM171" i="6" s="1"/>
  <c r="BM172" i="6" s="1"/>
  <c r="BM173" i="6" s="1"/>
  <c r="BM174" i="6" s="1"/>
  <c r="BM175" i="6" s="1"/>
  <c r="BM176" i="6" s="1"/>
  <c r="BM177" i="6" s="1"/>
  <c r="BM178" i="6" s="1"/>
  <c r="BM179" i="6" s="1"/>
  <c r="BM180" i="6" s="1"/>
  <c r="BM181" i="6" s="1"/>
  <c r="BM182" i="6" s="1"/>
  <c r="BM183" i="6" s="1"/>
  <c r="BM184" i="6" s="1"/>
  <c r="BM185" i="6" s="1"/>
  <c r="BM188" i="6" s="1"/>
  <c r="BM189" i="6" s="1"/>
  <c r="BK191" i="6"/>
  <c r="BK192" i="6" s="1"/>
  <c r="C81" i="6" s="1"/>
  <c r="BK190" i="6"/>
  <c r="BL187" i="6"/>
  <c r="BL186" i="6"/>
  <c r="BL188" i="6"/>
  <c r="BL189" i="6" s="1"/>
  <c r="BN128" i="6"/>
  <c r="BN127" i="6"/>
  <c r="BP125" i="6"/>
  <c r="BO126" i="6"/>
  <c r="B87" i="6" l="1"/>
  <c r="A86" i="6"/>
  <c r="D81" i="6"/>
  <c r="E80" i="6"/>
  <c r="BN130" i="6"/>
  <c r="BN133" i="6" s="1"/>
  <c r="BN134" i="6" s="1"/>
  <c r="BN135" i="6" s="1"/>
  <c r="BN136" i="6" s="1"/>
  <c r="BN137" i="6" s="1"/>
  <c r="BN138" i="6" s="1"/>
  <c r="BN139" i="6" s="1"/>
  <c r="BN140" i="6" s="1"/>
  <c r="BN141" i="6" s="1"/>
  <c r="BN142" i="6" s="1"/>
  <c r="BN143" i="6" s="1"/>
  <c r="BN144" i="6" s="1"/>
  <c r="BN145" i="6" s="1"/>
  <c r="BN146" i="6" s="1"/>
  <c r="BN147" i="6" s="1"/>
  <c r="BN148" i="6" s="1"/>
  <c r="BN149" i="6" s="1"/>
  <c r="BN150" i="6" s="1"/>
  <c r="BN151" i="6" s="1"/>
  <c r="BN152" i="6" s="1"/>
  <c r="BN153" i="6" s="1"/>
  <c r="BN154" i="6" s="1"/>
  <c r="BN155" i="6" s="1"/>
  <c r="BN156" i="6" s="1"/>
  <c r="BN157" i="6" s="1"/>
  <c r="BN158" i="6" s="1"/>
  <c r="BN159" i="6" s="1"/>
  <c r="BN160" i="6" s="1"/>
  <c r="BN161" i="6" s="1"/>
  <c r="BN162" i="6" s="1"/>
  <c r="BN163" i="6" s="1"/>
  <c r="BN164" i="6" s="1"/>
  <c r="BN165" i="6" s="1"/>
  <c r="BN166" i="6" s="1"/>
  <c r="BN167" i="6" s="1"/>
  <c r="BN168" i="6" s="1"/>
  <c r="BN169" i="6" s="1"/>
  <c r="BN170" i="6" s="1"/>
  <c r="BN171" i="6" s="1"/>
  <c r="BN172" i="6" s="1"/>
  <c r="BN173" i="6" s="1"/>
  <c r="BN174" i="6" s="1"/>
  <c r="BN175" i="6" s="1"/>
  <c r="BN176" i="6" s="1"/>
  <c r="BN177" i="6" s="1"/>
  <c r="BN178" i="6" s="1"/>
  <c r="BN179" i="6" s="1"/>
  <c r="BN180" i="6" s="1"/>
  <c r="BN181" i="6" s="1"/>
  <c r="BN182" i="6" s="1"/>
  <c r="BN183" i="6" s="1"/>
  <c r="BN184" i="6" s="1"/>
  <c r="BN185" i="6" s="1"/>
  <c r="BN187" i="6" s="1"/>
  <c r="BM187" i="6"/>
  <c r="BM186" i="6"/>
  <c r="BO127" i="6"/>
  <c r="BO128" i="6"/>
  <c r="BO130" i="6" s="1"/>
  <c r="BO133" i="6" s="1"/>
  <c r="BO134" i="6" s="1"/>
  <c r="BM191" i="6"/>
  <c r="BM192" i="6" s="1"/>
  <c r="C83" i="6" s="1"/>
  <c r="BM190" i="6"/>
  <c r="BP126" i="6"/>
  <c r="BQ125" i="6"/>
  <c r="BL191" i="6"/>
  <c r="BL192" i="6" s="1"/>
  <c r="C82" i="6" s="1"/>
  <c r="BL190" i="6"/>
  <c r="B88" i="6" l="1"/>
  <c r="A87" i="6"/>
  <c r="D83" i="6"/>
  <c r="E81" i="6"/>
  <c r="F81" i="6"/>
  <c r="D82" i="6"/>
  <c r="BN188" i="6"/>
  <c r="BN189" i="6" s="1"/>
  <c r="BN191" i="6" s="1"/>
  <c r="BN192" i="6" s="1"/>
  <c r="C84" i="6" s="1"/>
  <c r="BN186" i="6"/>
  <c r="BP127" i="6"/>
  <c r="BP128" i="6"/>
  <c r="BP130" i="6" s="1"/>
  <c r="BP133" i="6" s="1"/>
  <c r="BP134" i="6" s="1"/>
  <c r="BQ126" i="6"/>
  <c r="BR125" i="6"/>
  <c r="BO135" i="6"/>
  <c r="BO136" i="6" s="1"/>
  <c r="BO137" i="6" s="1"/>
  <c r="BO138" i="6" s="1"/>
  <c r="BO139" i="6" s="1"/>
  <c r="BO140" i="6" s="1"/>
  <c r="BO141" i="6" s="1"/>
  <c r="BO142" i="6" s="1"/>
  <c r="BO143" i="6" s="1"/>
  <c r="BO144" i="6" s="1"/>
  <c r="BO145" i="6" s="1"/>
  <c r="BO146" i="6" s="1"/>
  <c r="BO147" i="6" s="1"/>
  <c r="BO148" i="6" s="1"/>
  <c r="BO149" i="6" s="1"/>
  <c r="BO150" i="6" s="1"/>
  <c r="BO151" i="6" s="1"/>
  <c r="BO152" i="6" s="1"/>
  <c r="BO153" i="6" s="1"/>
  <c r="BO154" i="6" s="1"/>
  <c r="BO155" i="6" s="1"/>
  <c r="BO156" i="6" s="1"/>
  <c r="BO157" i="6" s="1"/>
  <c r="BO158" i="6" s="1"/>
  <c r="BO159" i="6" s="1"/>
  <c r="BO160" i="6" s="1"/>
  <c r="BO161" i="6" s="1"/>
  <c r="BO162" i="6" s="1"/>
  <c r="BO163" i="6" s="1"/>
  <c r="BO164" i="6" s="1"/>
  <c r="BO165" i="6" s="1"/>
  <c r="BO166" i="6" s="1"/>
  <c r="BO167" i="6" s="1"/>
  <c r="BO168" i="6" s="1"/>
  <c r="BO169" i="6" s="1"/>
  <c r="BO170" i="6" s="1"/>
  <c r="BO171" i="6" s="1"/>
  <c r="BO172" i="6" s="1"/>
  <c r="BO173" i="6" s="1"/>
  <c r="BO174" i="6" s="1"/>
  <c r="BO175" i="6" s="1"/>
  <c r="BO176" i="6" s="1"/>
  <c r="BO177" i="6" s="1"/>
  <c r="BO178" i="6" s="1"/>
  <c r="BO179" i="6" s="1"/>
  <c r="BO180" i="6" s="1"/>
  <c r="BO181" i="6" s="1"/>
  <c r="BO182" i="6" s="1"/>
  <c r="BO183" i="6" s="1"/>
  <c r="BO184" i="6" s="1"/>
  <c r="BO185" i="6" s="1"/>
  <c r="BN190" i="6" l="1"/>
  <c r="B89" i="6"/>
  <c r="A88" i="6"/>
  <c r="D84" i="6"/>
  <c r="E84" i="6" s="1"/>
  <c r="F82" i="6"/>
  <c r="E82" i="6"/>
  <c r="E83" i="6"/>
  <c r="F83" i="6"/>
  <c r="BO188" i="6"/>
  <c r="BO189" i="6" s="1"/>
  <c r="BO186" i="6"/>
  <c r="BO187" i="6"/>
  <c r="BR126" i="6"/>
  <c r="BS125" i="6"/>
  <c r="BP135" i="6"/>
  <c r="BP136" i="6" s="1"/>
  <c r="BP137" i="6" s="1"/>
  <c r="BP138" i="6" s="1"/>
  <c r="BP139" i="6" s="1"/>
  <c r="BP140" i="6" s="1"/>
  <c r="BP141" i="6" s="1"/>
  <c r="BP142" i="6" s="1"/>
  <c r="BP143" i="6" s="1"/>
  <c r="BP144" i="6" s="1"/>
  <c r="BP145" i="6" s="1"/>
  <c r="BP146" i="6" s="1"/>
  <c r="BP147" i="6" s="1"/>
  <c r="BP148" i="6" s="1"/>
  <c r="BP149" i="6" s="1"/>
  <c r="BP150" i="6" s="1"/>
  <c r="BP151" i="6" s="1"/>
  <c r="BP152" i="6" s="1"/>
  <c r="BP153" i="6" s="1"/>
  <c r="BP154" i="6" s="1"/>
  <c r="BP155" i="6" s="1"/>
  <c r="BP156" i="6" s="1"/>
  <c r="BP157" i="6" s="1"/>
  <c r="BP158" i="6" s="1"/>
  <c r="BP159" i="6" s="1"/>
  <c r="BP160" i="6" s="1"/>
  <c r="BP161" i="6" s="1"/>
  <c r="BP162" i="6" s="1"/>
  <c r="BP163" i="6" s="1"/>
  <c r="BP164" i="6" s="1"/>
  <c r="BP165" i="6" s="1"/>
  <c r="BP166" i="6" s="1"/>
  <c r="BP167" i="6" s="1"/>
  <c r="BP168" i="6" s="1"/>
  <c r="BP169" i="6" s="1"/>
  <c r="BP170" i="6" s="1"/>
  <c r="BP171" i="6" s="1"/>
  <c r="BP172" i="6" s="1"/>
  <c r="BP173" i="6" s="1"/>
  <c r="BP174" i="6" s="1"/>
  <c r="BP175" i="6" s="1"/>
  <c r="BP176" i="6" s="1"/>
  <c r="BP177" i="6" s="1"/>
  <c r="BP178" i="6" s="1"/>
  <c r="BP179" i="6" s="1"/>
  <c r="BP180" i="6" s="1"/>
  <c r="BP181" i="6" s="1"/>
  <c r="BP182" i="6" s="1"/>
  <c r="BP183" i="6" s="1"/>
  <c r="BP184" i="6" s="1"/>
  <c r="BP185" i="6" s="1"/>
  <c r="BQ128" i="6"/>
  <c r="BQ127" i="6"/>
  <c r="F84" i="6" l="1"/>
  <c r="B90" i="6"/>
  <c r="A89" i="6"/>
  <c r="BQ130" i="6"/>
  <c r="BQ133" i="6" s="1"/>
  <c r="BQ134" i="6" s="1"/>
  <c r="BQ135" i="6" s="1"/>
  <c r="BQ136" i="6" s="1"/>
  <c r="BQ137" i="6" s="1"/>
  <c r="BQ138" i="6" s="1"/>
  <c r="BQ139" i="6" s="1"/>
  <c r="BQ140" i="6" s="1"/>
  <c r="BQ141" i="6" s="1"/>
  <c r="BQ142" i="6" s="1"/>
  <c r="BQ143" i="6" s="1"/>
  <c r="BQ144" i="6" s="1"/>
  <c r="BQ145" i="6" s="1"/>
  <c r="BQ146" i="6" s="1"/>
  <c r="BQ147" i="6" s="1"/>
  <c r="BQ148" i="6" s="1"/>
  <c r="BQ149" i="6" s="1"/>
  <c r="BQ150" i="6" s="1"/>
  <c r="BQ151" i="6" s="1"/>
  <c r="BQ152" i="6" s="1"/>
  <c r="BQ153" i="6" s="1"/>
  <c r="BQ154" i="6" s="1"/>
  <c r="BQ155" i="6" s="1"/>
  <c r="BQ156" i="6" s="1"/>
  <c r="BQ157" i="6" s="1"/>
  <c r="BQ158" i="6" s="1"/>
  <c r="BQ159" i="6" s="1"/>
  <c r="BQ160" i="6" s="1"/>
  <c r="BQ161" i="6" s="1"/>
  <c r="BQ162" i="6" s="1"/>
  <c r="BQ163" i="6" s="1"/>
  <c r="BQ164" i="6" s="1"/>
  <c r="BQ165" i="6" s="1"/>
  <c r="BQ166" i="6" s="1"/>
  <c r="BQ167" i="6" s="1"/>
  <c r="BQ168" i="6" s="1"/>
  <c r="BQ169" i="6" s="1"/>
  <c r="BQ170" i="6" s="1"/>
  <c r="BQ171" i="6" s="1"/>
  <c r="BQ172" i="6" s="1"/>
  <c r="BQ173" i="6" s="1"/>
  <c r="BQ174" i="6" s="1"/>
  <c r="BQ175" i="6" s="1"/>
  <c r="BQ176" i="6" s="1"/>
  <c r="BQ177" i="6" s="1"/>
  <c r="BQ178" i="6" s="1"/>
  <c r="BQ179" i="6" s="1"/>
  <c r="BQ180" i="6" s="1"/>
  <c r="BQ181" i="6" s="1"/>
  <c r="BQ182" i="6" s="1"/>
  <c r="BQ183" i="6" s="1"/>
  <c r="BQ184" i="6" s="1"/>
  <c r="BQ185" i="6" s="1"/>
  <c r="BQ186" i="6" s="1"/>
  <c r="BP186" i="6"/>
  <c r="BP188" i="6"/>
  <c r="BP189" i="6" s="1"/>
  <c r="BP187" i="6"/>
  <c r="BT125" i="6"/>
  <c r="BS126" i="6"/>
  <c r="BR127" i="6"/>
  <c r="BR128" i="6"/>
  <c r="BO191" i="6"/>
  <c r="BO192" i="6" s="1"/>
  <c r="C85" i="6" s="1"/>
  <c r="BO190" i="6"/>
  <c r="B91" i="6" l="1"/>
  <c r="A90" i="6"/>
  <c r="D85" i="6"/>
  <c r="BR130" i="6"/>
  <c r="BR133" i="6" s="1"/>
  <c r="BR134" i="6" s="1"/>
  <c r="BR135" i="6" s="1"/>
  <c r="BR136" i="6" s="1"/>
  <c r="BR137" i="6" s="1"/>
  <c r="BR138" i="6" s="1"/>
  <c r="BR139" i="6" s="1"/>
  <c r="BR140" i="6" s="1"/>
  <c r="BR141" i="6" s="1"/>
  <c r="BR142" i="6" s="1"/>
  <c r="BR143" i="6" s="1"/>
  <c r="BR144" i="6" s="1"/>
  <c r="BR145" i="6" s="1"/>
  <c r="BR146" i="6" s="1"/>
  <c r="BR147" i="6" s="1"/>
  <c r="BR148" i="6" s="1"/>
  <c r="BR149" i="6" s="1"/>
  <c r="BR150" i="6" s="1"/>
  <c r="BR151" i="6" s="1"/>
  <c r="BR152" i="6" s="1"/>
  <c r="BR153" i="6" s="1"/>
  <c r="BR154" i="6" s="1"/>
  <c r="BR155" i="6" s="1"/>
  <c r="BR156" i="6" s="1"/>
  <c r="BR157" i="6" s="1"/>
  <c r="BR158" i="6" s="1"/>
  <c r="BR159" i="6" s="1"/>
  <c r="BR160" i="6" s="1"/>
  <c r="BR161" i="6" s="1"/>
  <c r="BR162" i="6" s="1"/>
  <c r="BR163" i="6" s="1"/>
  <c r="BR164" i="6" s="1"/>
  <c r="BR165" i="6" s="1"/>
  <c r="BR166" i="6" s="1"/>
  <c r="BR167" i="6" s="1"/>
  <c r="BR168" i="6" s="1"/>
  <c r="BR169" i="6" s="1"/>
  <c r="BR170" i="6" s="1"/>
  <c r="BR171" i="6" s="1"/>
  <c r="BR172" i="6" s="1"/>
  <c r="BR173" i="6" s="1"/>
  <c r="BR174" i="6" s="1"/>
  <c r="BR175" i="6" s="1"/>
  <c r="BR176" i="6" s="1"/>
  <c r="BR177" i="6" s="1"/>
  <c r="BR178" i="6" s="1"/>
  <c r="BR179" i="6" s="1"/>
  <c r="BR180" i="6" s="1"/>
  <c r="BR181" i="6" s="1"/>
  <c r="BR182" i="6" s="1"/>
  <c r="BR183" i="6" s="1"/>
  <c r="BR184" i="6" s="1"/>
  <c r="BR185" i="6" s="1"/>
  <c r="BQ188" i="6"/>
  <c r="BQ189" i="6" s="1"/>
  <c r="BQ190" i="6" s="1"/>
  <c r="BQ187" i="6"/>
  <c r="BP190" i="6"/>
  <c r="BP191" i="6"/>
  <c r="BP192" i="6" s="1"/>
  <c r="C86" i="6" s="1"/>
  <c r="BS127" i="6"/>
  <c r="BS128" i="6"/>
  <c r="BT126" i="6"/>
  <c r="BU125" i="6"/>
  <c r="BQ191" i="6" l="1"/>
  <c r="BQ192" i="6" s="1"/>
  <c r="C87" i="6" s="1"/>
  <c r="B92" i="6"/>
  <c r="A91" i="6"/>
  <c r="D87" i="6"/>
  <c r="E85" i="6"/>
  <c r="F85" i="6"/>
  <c r="D86" i="6"/>
  <c r="BS130" i="6"/>
  <c r="BS133" i="6" s="1"/>
  <c r="BS134" i="6" s="1"/>
  <c r="BS135" i="6" s="1"/>
  <c r="BS136" i="6" s="1"/>
  <c r="BS137" i="6" s="1"/>
  <c r="BS138" i="6" s="1"/>
  <c r="BS139" i="6" s="1"/>
  <c r="BS140" i="6" s="1"/>
  <c r="BS141" i="6" s="1"/>
  <c r="BS142" i="6" s="1"/>
  <c r="BS143" i="6" s="1"/>
  <c r="BS144" i="6" s="1"/>
  <c r="BS145" i="6" s="1"/>
  <c r="BS146" i="6" s="1"/>
  <c r="BS147" i="6" s="1"/>
  <c r="BS148" i="6" s="1"/>
  <c r="BS149" i="6" s="1"/>
  <c r="BS150" i="6" s="1"/>
  <c r="BS151" i="6" s="1"/>
  <c r="BS152" i="6" s="1"/>
  <c r="BS153" i="6" s="1"/>
  <c r="BS154" i="6" s="1"/>
  <c r="BS155" i="6" s="1"/>
  <c r="BS156" i="6" s="1"/>
  <c r="BS157" i="6" s="1"/>
  <c r="BS158" i="6" s="1"/>
  <c r="BS159" i="6" s="1"/>
  <c r="BS160" i="6" s="1"/>
  <c r="BS161" i="6" s="1"/>
  <c r="BS162" i="6" s="1"/>
  <c r="BS163" i="6" s="1"/>
  <c r="BS164" i="6" s="1"/>
  <c r="BS165" i="6" s="1"/>
  <c r="BS166" i="6" s="1"/>
  <c r="BS167" i="6" s="1"/>
  <c r="BS168" i="6" s="1"/>
  <c r="BS169" i="6" s="1"/>
  <c r="BS170" i="6" s="1"/>
  <c r="BS171" i="6" s="1"/>
  <c r="BS172" i="6" s="1"/>
  <c r="BS173" i="6" s="1"/>
  <c r="BS174" i="6" s="1"/>
  <c r="BS175" i="6" s="1"/>
  <c r="BS176" i="6" s="1"/>
  <c r="BS177" i="6" s="1"/>
  <c r="BS178" i="6" s="1"/>
  <c r="BS179" i="6" s="1"/>
  <c r="BS180" i="6" s="1"/>
  <c r="BS181" i="6" s="1"/>
  <c r="BS182" i="6" s="1"/>
  <c r="BS183" i="6" s="1"/>
  <c r="BS184" i="6" s="1"/>
  <c r="BS185" i="6" s="1"/>
  <c r="BR186" i="6"/>
  <c r="BR187" i="6"/>
  <c r="BR188" i="6"/>
  <c r="BR189" i="6" s="1"/>
  <c r="BU126" i="6"/>
  <c r="BV125" i="6"/>
  <c r="BT128" i="6"/>
  <c r="BT127" i="6"/>
  <c r="B93" i="6" l="1"/>
  <c r="A92" i="6"/>
  <c r="E86" i="6"/>
  <c r="F86" i="6"/>
  <c r="E87" i="6"/>
  <c r="F87" i="6"/>
  <c r="BT130" i="6"/>
  <c r="BT133" i="6" s="1"/>
  <c r="BT134" i="6" s="1"/>
  <c r="BT135" i="6" s="1"/>
  <c r="BT136" i="6" s="1"/>
  <c r="BT137" i="6" s="1"/>
  <c r="BT138" i="6" s="1"/>
  <c r="BT139" i="6" s="1"/>
  <c r="BT140" i="6" s="1"/>
  <c r="BT141" i="6" s="1"/>
  <c r="BT142" i="6" s="1"/>
  <c r="BT143" i="6" s="1"/>
  <c r="BT144" i="6" s="1"/>
  <c r="BT145" i="6" s="1"/>
  <c r="BT146" i="6" s="1"/>
  <c r="BT147" i="6" s="1"/>
  <c r="BT148" i="6" s="1"/>
  <c r="BT149" i="6" s="1"/>
  <c r="BT150" i="6" s="1"/>
  <c r="BT151" i="6" s="1"/>
  <c r="BT152" i="6" s="1"/>
  <c r="BT153" i="6" s="1"/>
  <c r="BT154" i="6" s="1"/>
  <c r="BT155" i="6" s="1"/>
  <c r="BT156" i="6" s="1"/>
  <c r="BT157" i="6" s="1"/>
  <c r="BT158" i="6" s="1"/>
  <c r="BT159" i="6" s="1"/>
  <c r="BT160" i="6" s="1"/>
  <c r="BT161" i="6" s="1"/>
  <c r="BT162" i="6" s="1"/>
  <c r="BT163" i="6" s="1"/>
  <c r="BT164" i="6" s="1"/>
  <c r="BT165" i="6" s="1"/>
  <c r="BT166" i="6" s="1"/>
  <c r="BT167" i="6" s="1"/>
  <c r="BT168" i="6" s="1"/>
  <c r="BT169" i="6" s="1"/>
  <c r="BT170" i="6" s="1"/>
  <c r="BT171" i="6" s="1"/>
  <c r="BT172" i="6" s="1"/>
  <c r="BT173" i="6" s="1"/>
  <c r="BT174" i="6" s="1"/>
  <c r="BT175" i="6" s="1"/>
  <c r="BT176" i="6" s="1"/>
  <c r="BT177" i="6" s="1"/>
  <c r="BT178" i="6" s="1"/>
  <c r="BT179" i="6" s="1"/>
  <c r="BT180" i="6" s="1"/>
  <c r="BT181" i="6" s="1"/>
  <c r="BT182" i="6" s="1"/>
  <c r="BT183" i="6" s="1"/>
  <c r="BT184" i="6" s="1"/>
  <c r="BT185" i="6" s="1"/>
  <c r="BS187" i="6"/>
  <c r="BS186" i="6"/>
  <c r="BS188" i="6"/>
  <c r="BS189" i="6" s="1"/>
  <c r="BV126" i="6"/>
  <c r="BW125" i="6"/>
  <c r="BU127" i="6"/>
  <c r="BU128" i="6"/>
  <c r="BR190" i="6"/>
  <c r="BR191" i="6"/>
  <c r="BR192" i="6" s="1"/>
  <c r="C88" i="6" s="1"/>
  <c r="B94" i="6" l="1"/>
  <c r="A93" i="6"/>
  <c r="D88" i="6"/>
  <c r="BU130" i="6"/>
  <c r="BU133" i="6" s="1"/>
  <c r="BU134" i="6" s="1"/>
  <c r="BU135" i="6" s="1"/>
  <c r="BU136" i="6" s="1"/>
  <c r="BU137" i="6" s="1"/>
  <c r="BU138" i="6" s="1"/>
  <c r="BU139" i="6" s="1"/>
  <c r="BU140" i="6" s="1"/>
  <c r="BU141" i="6" s="1"/>
  <c r="BU142" i="6" s="1"/>
  <c r="BU143" i="6" s="1"/>
  <c r="BU144" i="6" s="1"/>
  <c r="BU145" i="6" s="1"/>
  <c r="BU146" i="6" s="1"/>
  <c r="BU147" i="6" s="1"/>
  <c r="BU148" i="6" s="1"/>
  <c r="BU149" i="6" s="1"/>
  <c r="BU150" i="6" s="1"/>
  <c r="BU151" i="6" s="1"/>
  <c r="BU152" i="6" s="1"/>
  <c r="BU153" i="6" s="1"/>
  <c r="BU154" i="6" s="1"/>
  <c r="BU155" i="6" s="1"/>
  <c r="BU156" i="6" s="1"/>
  <c r="BU157" i="6" s="1"/>
  <c r="BU158" i="6" s="1"/>
  <c r="BU159" i="6" s="1"/>
  <c r="BU160" i="6" s="1"/>
  <c r="BU161" i="6" s="1"/>
  <c r="BU162" i="6" s="1"/>
  <c r="BU163" i="6" s="1"/>
  <c r="BU164" i="6" s="1"/>
  <c r="BU165" i="6" s="1"/>
  <c r="BU166" i="6" s="1"/>
  <c r="BU167" i="6" s="1"/>
  <c r="BU168" i="6" s="1"/>
  <c r="BU169" i="6" s="1"/>
  <c r="BU170" i="6" s="1"/>
  <c r="BU171" i="6" s="1"/>
  <c r="BU172" i="6" s="1"/>
  <c r="BU173" i="6" s="1"/>
  <c r="BU174" i="6" s="1"/>
  <c r="BU175" i="6" s="1"/>
  <c r="BU176" i="6" s="1"/>
  <c r="BU177" i="6" s="1"/>
  <c r="BU178" i="6" s="1"/>
  <c r="BU179" i="6" s="1"/>
  <c r="BU180" i="6" s="1"/>
  <c r="BU181" i="6" s="1"/>
  <c r="BU182" i="6" s="1"/>
  <c r="BU183" i="6" s="1"/>
  <c r="BU184" i="6" s="1"/>
  <c r="BU185" i="6" s="1"/>
  <c r="BU188" i="6" s="1"/>
  <c r="BU189" i="6" s="1"/>
  <c r="BV127" i="6"/>
  <c r="BV128" i="6"/>
  <c r="BV130" i="6" s="1"/>
  <c r="BV133" i="6" s="1"/>
  <c r="BV134" i="6" s="1"/>
  <c r="BV135" i="6" s="1"/>
  <c r="BV136" i="6" s="1"/>
  <c r="BV137" i="6" s="1"/>
  <c r="BV138" i="6" s="1"/>
  <c r="BV139" i="6" s="1"/>
  <c r="BV140" i="6" s="1"/>
  <c r="BV141" i="6" s="1"/>
  <c r="BV142" i="6" s="1"/>
  <c r="BV143" i="6" s="1"/>
  <c r="BV144" i="6" s="1"/>
  <c r="BV145" i="6" s="1"/>
  <c r="BV146" i="6" s="1"/>
  <c r="BV147" i="6" s="1"/>
  <c r="BV148" i="6" s="1"/>
  <c r="BV149" i="6" s="1"/>
  <c r="BV150" i="6" s="1"/>
  <c r="BV151" i="6" s="1"/>
  <c r="BV152" i="6" s="1"/>
  <c r="BV153" i="6" s="1"/>
  <c r="BV154" i="6" s="1"/>
  <c r="BV155" i="6" s="1"/>
  <c r="BV156" i="6" s="1"/>
  <c r="BV157" i="6" s="1"/>
  <c r="BV158" i="6" s="1"/>
  <c r="BV159" i="6" s="1"/>
  <c r="BV160" i="6" s="1"/>
  <c r="BV161" i="6" s="1"/>
  <c r="BV162" i="6" s="1"/>
  <c r="BV163" i="6" s="1"/>
  <c r="BV164" i="6" s="1"/>
  <c r="BV165" i="6" s="1"/>
  <c r="BV166" i="6" s="1"/>
  <c r="BV167" i="6" s="1"/>
  <c r="BV168" i="6" s="1"/>
  <c r="BV169" i="6" s="1"/>
  <c r="BV170" i="6" s="1"/>
  <c r="BV171" i="6" s="1"/>
  <c r="BV172" i="6" s="1"/>
  <c r="BV173" i="6" s="1"/>
  <c r="BV174" i="6" s="1"/>
  <c r="BV175" i="6" s="1"/>
  <c r="BV176" i="6" s="1"/>
  <c r="BV177" i="6" s="1"/>
  <c r="BV178" i="6" s="1"/>
  <c r="BV179" i="6" s="1"/>
  <c r="BV180" i="6" s="1"/>
  <c r="BV181" i="6" s="1"/>
  <c r="BV182" i="6" s="1"/>
  <c r="BV183" i="6" s="1"/>
  <c r="BV184" i="6" s="1"/>
  <c r="BV185" i="6" s="1"/>
  <c r="BT187" i="6"/>
  <c r="BT188" i="6"/>
  <c r="BT189" i="6" s="1"/>
  <c r="BT186" i="6"/>
  <c r="BW126" i="6"/>
  <c r="BX125" i="6"/>
  <c r="BS190" i="6"/>
  <c r="BS191" i="6"/>
  <c r="BS192" i="6" s="1"/>
  <c r="C89" i="6" s="1"/>
  <c r="B95" i="6" l="1"/>
  <c r="A94" i="6"/>
  <c r="F88" i="6"/>
  <c r="E88" i="6"/>
  <c r="D89" i="6"/>
  <c r="BU187" i="6"/>
  <c r="BU186" i="6"/>
  <c r="BX126" i="6"/>
  <c r="BY125" i="6"/>
  <c r="BV187" i="6"/>
  <c r="BV186" i="6"/>
  <c r="BV188" i="6"/>
  <c r="BV189" i="6" s="1"/>
  <c r="BW127" i="6"/>
  <c r="BW128" i="6"/>
  <c r="BW130" i="6" s="1"/>
  <c r="BW133" i="6" s="1"/>
  <c r="BW134" i="6" s="1"/>
  <c r="BW135" i="6" s="1"/>
  <c r="BW136" i="6" s="1"/>
  <c r="BW137" i="6" s="1"/>
  <c r="BW138" i="6" s="1"/>
  <c r="BW139" i="6" s="1"/>
  <c r="BW140" i="6" s="1"/>
  <c r="BW141" i="6" s="1"/>
  <c r="BW142" i="6" s="1"/>
  <c r="BW143" i="6" s="1"/>
  <c r="BW144" i="6" s="1"/>
  <c r="BW145" i="6" s="1"/>
  <c r="BW146" i="6" s="1"/>
  <c r="BW147" i="6" s="1"/>
  <c r="BW148" i="6" s="1"/>
  <c r="BW149" i="6" s="1"/>
  <c r="BW150" i="6" s="1"/>
  <c r="BW151" i="6" s="1"/>
  <c r="BW152" i="6" s="1"/>
  <c r="BW153" i="6" s="1"/>
  <c r="BW154" i="6" s="1"/>
  <c r="BW155" i="6" s="1"/>
  <c r="BW156" i="6" s="1"/>
  <c r="BW157" i="6" s="1"/>
  <c r="BW158" i="6" s="1"/>
  <c r="BW159" i="6" s="1"/>
  <c r="BW160" i="6" s="1"/>
  <c r="BW161" i="6" s="1"/>
  <c r="BW162" i="6" s="1"/>
  <c r="BW163" i="6" s="1"/>
  <c r="BW164" i="6" s="1"/>
  <c r="BW165" i="6" s="1"/>
  <c r="BW166" i="6" s="1"/>
  <c r="BW167" i="6" s="1"/>
  <c r="BW168" i="6" s="1"/>
  <c r="BW169" i="6" s="1"/>
  <c r="BW170" i="6" s="1"/>
  <c r="BW171" i="6" s="1"/>
  <c r="BW172" i="6" s="1"/>
  <c r="BW173" i="6" s="1"/>
  <c r="BW174" i="6" s="1"/>
  <c r="BW175" i="6" s="1"/>
  <c r="BW176" i="6" s="1"/>
  <c r="BW177" i="6" s="1"/>
  <c r="BW178" i="6" s="1"/>
  <c r="BW179" i="6" s="1"/>
  <c r="BW180" i="6" s="1"/>
  <c r="BW181" i="6" s="1"/>
  <c r="BW182" i="6" s="1"/>
  <c r="BW183" i="6" s="1"/>
  <c r="BW184" i="6" s="1"/>
  <c r="BW185" i="6" s="1"/>
  <c r="BU191" i="6"/>
  <c r="BU192" i="6" s="1"/>
  <c r="C91" i="6" s="1"/>
  <c r="BU190" i="6"/>
  <c r="BT190" i="6"/>
  <c r="BT191" i="6"/>
  <c r="BT192" i="6" s="1"/>
  <c r="C90" i="6" s="1"/>
  <c r="B96" i="6" l="1"/>
  <c r="A95" i="6"/>
  <c r="D91" i="6"/>
  <c r="E91" i="6" s="1"/>
  <c r="E89" i="6"/>
  <c r="F89" i="6"/>
  <c r="D90" i="6"/>
  <c r="BZ125" i="6"/>
  <c r="BY126" i="6"/>
  <c r="BW188" i="6"/>
  <c r="BW189" i="6" s="1"/>
  <c r="BW187" i="6"/>
  <c r="BW186" i="6"/>
  <c r="BV190" i="6"/>
  <c r="BV191" i="6"/>
  <c r="BV192" i="6" s="1"/>
  <c r="C92" i="6" s="1"/>
  <c r="BX127" i="6"/>
  <c r="BX128" i="6"/>
  <c r="B97" i="6" l="1"/>
  <c r="A96" i="6"/>
  <c r="F91" i="6"/>
  <c r="F90" i="6"/>
  <c r="E90" i="6"/>
  <c r="D92" i="6"/>
  <c r="BX130" i="6"/>
  <c r="BX133" i="6" s="1"/>
  <c r="BX134" i="6" s="1"/>
  <c r="BX135" i="6" s="1"/>
  <c r="BX136" i="6" s="1"/>
  <c r="BX137" i="6" s="1"/>
  <c r="BX138" i="6" s="1"/>
  <c r="BX139" i="6" s="1"/>
  <c r="BX140" i="6" s="1"/>
  <c r="BX141" i="6" s="1"/>
  <c r="BX142" i="6" s="1"/>
  <c r="BX143" i="6" s="1"/>
  <c r="BX144" i="6" s="1"/>
  <c r="BX145" i="6" s="1"/>
  <c r="BX146" i="6" s="1"/>
  <c r="BX147" i="6" s="1"/>
  <c r="BX148" i="6" s="1"/>
  <c r="BX149" i="6" s="1"/>
  <c r="BX150" i="6" s="1"/>
  <c r="BX151" i="6" s="1"/>
  <c r="BX152" i="6" s="1"/>
  <c r="BX153" i="6" s="1"/>
  <c r="BX154" i="6" s="1"/>
  <c r="BX155" i="6" s="1"/>
  <c r="BX156" i="6" s="1"/>
  <c r="BX157" i="6" s="1"/>
  <c r="BX158" i="6" s="1"/>
  <c r="BX159" i="6" s="1"/>
  <c r="BX160" i="6" s="1"/>
  <c r="BX161" i="6" s="1"/>
  <c r="BX162" i="6" s="1"/>
  <c r="BX163" i="6" s="1"/>
  <c r="BX164" i="6" s="1"/>
  <c r="BX165" i="6" s="1"/>
  <c r="BX166" i="6" s="1"/>
  <c r="BX167" i="6" s="1"/>
  <c r="BX168" i="6" s="1"/>
  <c r="BX169" i="6" s="1"/>
  <c r="BX170" i="6" s="1"/>
  <c r="BX171" i="6" s="1"/>
  <c r="BX172" i="6" s="1"/>
  <c r="BX173" i="6" s="1"/>
  <c r="BX174" i="6" s="1"/>
  <c r="BX175" i="6" s="1"/>
  <c r="BX176" i="6" s="1"/>
  <c r="BX177" i="6" s="1"/>
  <c r="BX178" i="6" s="1"/>
  <c r="BX179" i="6" s="1"/>
  <c r="BX180" i="6" s="1"/>
  <c r="BX181" i="6" s="1"/>
  <c r="BX182" i="6" s="1"/>
  <c r="BX183" i="6" s="1"/>
  <c r="BX184" i="6" s="1"/>
  <c r="BX185" i="6" s="1"/>
  <c r="BX186" i="6" s="1"/>
  <c r="BW191" i="6"/>
  <c r="BW192" i="6" s="1"/>
  <c r="C93" i="6" s="1"/>
  <c r="BW190" i="6"/>
  <c r="BY127" i="6"/>
  <c r="BY128" i="6"/>
  <c r="BY130" i="6" s="1"/>
  <c r="BY133" i="6" s="1"/>
  <c r="BY134" i="6" s="1"/>
  <c r="BY135" i="6" s="1"/>
  <c r="BY136" i="6" s="1"/>
  <c r="BY137" i="6" s="1"/>
  <c r="BY138" i="6" s="1"/>
  <c r="BY139" i="6" s="1"/>
  <c r="BY140" i="6" s="1"/>
  <c r="BY141" i="6" s="1"/>
  <c r="BY142" i="6" s="1"/>
  <c r="BY143" i="6" s="1"/>
  <c r="BY144" i="6" s="1"/>
  <c r="BY145" i="6" s="1"/>
  <c r="BY146" i="6" s="1"/>
  <c r="BY147" i="6" s="1"/>
  <c r="BY148" i="6" s="1"/>
  <c r="BY149" i="6" s="1"/>
  <c r="BY150" i="6" s="1"/>
  <c r="BY151" i="6" s="1"/>
  <c r="BY152" i="6" s="1"/>
  <c r="BY153" i="6" s="1"/>
  <c r="BY154" i="6" s="1"/>
  <c r="BY155" i="6" s="1"/>
  <c r="BY156" i="6" s="1"/>
  <c r="BY157" i="6" s="1"/>
  <c r="BY158" i="6" s="1"/>
  <c r="BY159" i="6" s="1"/>
  <c r="BY160" i="6" s="1"/>
  <c r="BY161" i="6" s="1"/>
  <c r="BY162" i="6" s="1"/>
  <c r="BY163" i="6" s="1"/>
  <c r="BY164" i="6" s="1"/>
  <c r="BY165" i="6" s="1"/>
  <c r="BY166" i="6" s="1"/>
  <c r="BY167" i="6" s="1"/>
  <c r="BY168" i="6" s="1"/>
  <c r="BY169" i="6" s="1"/>
  <c r="BY170" i="6" s="1"/>
  <c r="BY171" i="6" s="1"/>
  <c r="BY172" i="6" s="1"/>
  <c r="BY173" i="6" s="1"/>
  <c r="BY174" i="6" s="1"/>
  <c r="BY175" i="6" s="1"/>
  <c r="BY176" i="6" s="1"/>
  <c r="BY177" i="6" s="1"/>
  <c r="BY178" i="6" s="1"/>
  <c r="BY179" i="6" s="1"/>
  <c r="BY180" i="6" s="1"/>
  <c r="BY181" i="6" s="1"/>
  <c r="BY182" i="6" s="1"/>
  <c r="BY183" i="6" s="1"/>
  <c r="BY184" i="6" s="1"/>
  <c r="BY185" i="6" s="1"/>
  <c r="CA125" i="6"/>
  <c r="BZ126" i="6"/>
  <c r="B98" i="6" l="1"/>
  <c r="A97" i="6"/>
  <c r="E92" i="6"/>
  <c r="F92" i="6"/>
  <c r="D93" i="6"/>
  <c r="BX187" i="6"/>
  <c r="BX188" i="6"/>
  <c r="BX189" i="6" s="1"/>
  <c r="BX190" i="6" s="1"/>
  <c r="BY186" i="6"/>
  <c r="BY187" i="6"/>
  <c r="BY188" i="6"/>
  <c r="BY189" i="6" s="1"/>
  <c r="BZ128" i="6"/>
  <c r="BZ127" i="6"/>
  <c r="CB125" i="6"/>
  <c r="CA126" i="6"/>
  <c r="B99" i="6" l="1"/>
  <c r="A98" i="6"/>
  <c r="F93" i="6"/>
  <c r="E93" i="6"/>
  <c r="BX191" i="6"/>
  <c r="BX192" i="6" s="1"/>
  <c r="C94" i="6" s="1"/>
  <c r="BZ130" i="6"/>
  <c r="BZ133" i="6" s="1"/>
  <c r="BZ134" i="6" s="1"/>
  <c r="BZ135" i="6" s="1"/>
  <c r="BZ136" i="6" s="1"/>
  <c r="BZ137" i="6" s="1"/>
  <c r="BZ138" i="6" s="1"/>
  <c r="BZ139" i="6" s="1"/>
  <c r="BZ140" i="6" s="1"/>
  <c r="BZ141" i="6" s="1"/>
  <c r="BZ142" i="6" s="1"/>
  <c r="BZ143" i="6" s="1"/>
  <c r="BZ144" i="6" s="1"/>
  <c r="BZ145" i="6" s="1"/>
  <c r="BZ146" i="6" s="1"/>
  <c r="BZ147" i="6" s="1"/>
  <c r="BZ148" i="6" s="1"/>
  <c r="BZ149" i="6" s="1"/>
  <c r="BZ150" i="6" s="1"/>
  <c r="BZ151" i="6" s="1"/>
  <c r="BZ152" i="6" s="1"/>
  <c r="BZ153" i="6" s="1"/>
  <c r="BZ154" i="6" s="1"/>
  <c r="BZ155" i="6" s="1"/>
  <c r="BZ156" i="6" s="1"/>
  <c r="BZ157" i="6" s="1"/>
  <c r="BZ158" i="6" s="1"/>
  <c r="BZ159" i="6" s="1"/>
  <c r="BZ160" i="6" s="1"/>
  <c r="BZ161" i="6" s="1"/>
  <c r="BZ162" i="6" s="1"/>
  <c r="BZ163" i="6" s="1"/>
  <c r="BZ164" i="6" s="1"/>
  <c r="BZ165" i="6" s="1"/>
  <c r="BZ166" i="6" s="1"/>
  <c r="BZ167" i="6" s="1"/>
  <c r="BZ168" i="6" s="1"/>
  <c r="BZ169" i="6" s="1"/>
  <c r="BZ170" i="6" s="1"/>
  <c r="BZ171" i="6" s="1"/>
  <c r="BZ172" i="6" s="1"/>
  <c r="BZ173" i="6" s="1"/>
  <c r="BZ174" i="6" s="1"/>
  <c r="BZ175" i="6" s="1"/>
  <c r="BZ176" i="6" s="1"/>
  <c r="BZ177" i="6" s="1"/>
  <c r="BZ178" i="6" s="1"/>
  <c r="BZ179" i="6" s="1"/>
  <c r="BZ180" i="6" s="1"/>
  <c r="BZ181" i="6" s="1"/>
  <c r="BZ182" i="6" s="1"/>
  <c r="BZ183" i="6" s="1"/>
  <c r="BZ184" i="6" s="1"/>
  <c r="BZ185" i="6" s="1"/>
  <c r="CA127" i="6"/>
  <c r="CA128" i="6"/>
  <c r="CA130" i="6" s="1"/>
  <c r="CA133" i="6" s="1"/>
  <c r="CA134" i="6" s="1"/>
  <c r="CC125" i="6"/>
  <c r="CB126" i="6"/>
  <c r="BY191" i="6"/>
  <c r="BY192" i="6" s="1"/>
  <c r="C95" i="6" s="1"/>
  <c r="BY190" i="6"/>
  <c r="B100" i="6" l="1"/>
  <c r="A99" i="6"/>
  <c r="D94" i="6"/>
  <c r="D95" i="6"/>
  <c r="CB128" i="6"/>
  <c r="CB127" i="6"/>
  <c r="CD125" i="6"/>
  <c r="CC126" i="6"/>
  <c r="BZ187" i="6"/>
  <c r="BZ188" i="6"/>
  <c r="BZ189" i="6" s="1"/>
  <c r="BZ186" i="6"/>
  <c r="CA135" i="6"/>
  <c r="CA136" i="6" s="1"/>
  <c r="CA137" i="6" s="1"/>
  <c r="CA138" i="6" s="1"/>
  <c r="CA139" i="6" s="1"/>
  <c r="CA140" i="6" s="1"/>
  <c r="CA141" i="6" s="1"/>
  <c r="CA142" i="6" s="1"/>
  <c r="CA143" i="6" s="1"/>
  <c r="CA144" i="6" s="1"/>
  <c r="CA145" i="6" s="1"/>
  <c r="CA146" i="6" s="1"/>
  <c r="CA147" i="6" s="1"/>
  <c r="CA148" i="6" s="1"/>
  <c r="CA149" i="6" s="1"/>
  <c r="CA150" i="6" s="1"/>
  <c r="CA151" i="6" s="1"/>
  <c r="CA152" i="6" s="1"/>
  <c r="CA153" i="6" s="1"/>
  <c r="CA154" i="6" s="1"/>
  <c r="CA155" i="6" s="1"/>
  <c r="CA156" i="6" s="1"/>
  <c r="CA157" i="6" s="1"/>
  <c r="CA158" i="6" s="1"/>
  <c r="CA159" i="6" s="1"/>
  <c r="CA160" i="6" s="1"/>
  <c r="CA161" i="6" s="1"/>
  <c r="CA162" i="6" s="1"/>
  <c r="CA163" i="6" s="1"/>
  <c r="CA164" i="6" s="1"/>
  <c r="CA165" i="6" s="1"/>
  <c r="CA166" i="6" s="1"/>
  <c r="CA167" i="6" s="1"/>
  <c r="CA168" i="6" s="1"/>
  <c r="CA169" i="6" s="1"/>
  <c r="CA170" i="6" s="1"/>
  <c r="CA171" i="6" s="1"/>
  <c r="CA172" i="6" s="1"/>
  <c r="CA173" i="6" s="1"/>
  <c r="CA174" i="6" s="1"/>
  <c r="CA175" i="6" s="1"/>
  <c r="CA176" i="6" s="1"/>
  <c r="CA177" i="6" s="1"/>
  <c r="CA178" i="6" s="1"/>
  <c r="CA179" i="6" s="1"/>
  <c r="CA180" i="6" s="1"/>
  <c r="CA181" i="6" s="1"/>
  <c r="CA182" i="6" s="1"/>
  <c r="CA183" i="6" s="1"/>
  <c r="CA184" i="6" s="1"/>
  <c r="CA185" i="6" s="1"/>
  <c r="B101" i="6" l="1"/>
  <c r="A100" i="6"/>
  <c r="E95" i="6"/>
  <c r="F95" i="6"/>
  <c r="S21" i="6" s="1" a="1"/>
  <c r="S21" i="6" s="1"/>
  <c r="F94" i="6"/>
  <c r="E94" i="6"/>
  <c r="CB130" i="6"/>
  <c r="CB133" i="6" s="1"/>
  <c r="CB134" i="6" s="1"/>
  <c r="CB135" i="6" s="1"/>
  <c r="CB136" i="6" s="1"/>
  <c r="CB137" i="6" s="1"/>
  <c r="CB138" i="6" s="1"/>
  <c r="CB139" i="6" s="1"/>
  <c r="CB140" i="6" s="1"/>
  <c r="CB141" i="6" s="1"/>
  <c r="CB142" i="6" s="1"/>
  <c r="CB143" i="6" s="1"/>
  <c r="CB144" i="6" s="1"/>
  <c r="CB145" i="6" s="1"/>
  <c r="CB146" i="6" s="1"/>
  <c r="CB147" i="6" s="1"/>
  <c r="CB148" i="6" s="1"/>
  <c r="CB149" i="6" s="1"/>
  <c r="CB150" i="6" s="1"/>
  <c r="CB151" i="6" s="1"/>
  <c r="CB152" i="6" s="1"/>
  <c r="CB153" i="6" s="1"/>
  <c r="CB154" i="6" s="1"/>
  <c r="CB155" i="6" s="1"/>
  <c r="CB156" i="6" s="1"/>
  <c r="CB157" i="6" s="1"/>
  <c r="CB158" i="6" s="1"/>
  <c r="CB159" i="6" s="1"/>
  <c r="CB160" i="6" s="1"/>
  <c r="CB161" i="6" s="1"/>
  <c r="CB162" i="6" s="1"/>
  <c r="CB163" i="6" s="1"/>
  <c r="CB164" i="6" s="1"/>
  <c r="CB165" i="6" s="1"/>
  <c r="CB166" i="6" s="1"/>
  <c r="CB167" i="6" s="1"/>
  <c r="CB168" i="6" s="1"/>
  <c r="CB169" i="6" s="1"/>
  <c r="CB170" i="6" s="1"/>
  <c r="CB171" i="6" s="1"/>
  <c r="CB172" i="6" s="1"/>
  <c r="CB173" i="6" s="1"/>
  <c r="CB174" i="6" s="1"/>
  <c r="CB175" i="6" s="1"/>
  <c r="CB176" i="6" s="1"/>
  <c r="CB177" i="6" s="1"/>
  <c r="CB178" i="6" s="1"/>
  <c r="CB179" i="6" s="1"/>
  <c r="CB180" i="6" s="1"/>
  <c r="CB181" i="6" s="1"/>
  <c r="CB182" i="6" s="1"/>
  <c r="CB183" i="6" s="1"/>
  <c r="CB184" i="6" s="1"/>
  <c r="CB185" i="6" s="1"/>
  <c r="CB187" i="6" s="1"/>
  <c r="CA187" i="6"/>
  <c r="CA186" i="6"/>
  <c r="CA188" i="6"/>
  <c r="CA189" i="6" s="1"/>
  <c r="CD126" i="6"/>
  <c r="CE125" i="6"/>
  <c r="BZ191" i="6"/>
  <c r="BZ192" i="6" s="1"/>
  <c r="C96" i="6" s="1"/>
  <c r="BZ190" i="6"/>
  <c r="CC128" i="6"/>
  <c r="CC127" i="6"/>
  <c r="B102" i="6" l="1"/>
  <c r="A101" i="6"/>
  <c r="R21" i="6" a="1"/>
  <c r="R21" i="6" s="1"/>
  <c r="D96" i="6"/>
  <c r="F96" i="6" s="1"/>
  <c r="CC130" i="6"/>
  <c r="CC133" i="6" s="1"/>
  <c r="CC134" i="6" s="1"/>
  <c r="CC135" i="6" s="1"/>
  <c r="CC136" i="6" s="1"/>
  <c r="CC137" i="6" s="1"/>
  <c r="CC138" i="6" s="1"/>
  <c r="CC139" i="6" s="1"/>
  <c r="CC140" i="6" s="1"/>
  <c r="CC141" i="6" s="1"/>
  <c r="CC142" i="6" s="1"/>
  <c r="CC143" i="6" s="1"/>
  <c r="CC144" i="6" s="1"/>
  <c r="CC145" i="6" s="1"/>
  <c r="CC146" i="6" s="1"/>
  <c r="CC147" i="6" s="1"/>
  <c r="CC148" i="6" s="1"/>
  <c r="CC149" i="6" s="1"/>
  <c r="CC150" i="6" s="1"/>
  <c r="CC151" i="6" s="1"/>
  <c r="CC152" i="6" s="1"/>
  <c r="CC153" i="6" s="1"/>
  <c r="CC154" i="6" s="1"/>
  <c r="CC155" i="6" s="1"/>
  <c r="CC156" i="6" s="1"/>
  <c r="CC157" i="6" s="1"/>
  <c r="CC158" i="6" s="1"/>
  <c r="CC159" i="6" s="1"/>
  <c r="CC160" i="6" s="1"/>
  <c r="CC161" i="6" s="1"/>
  <c r="CC162" i="6" s="1"/>
  <c r="CC163" i="6" s="1"/>
  <c r="CC164" i="6" s="1"/>
  <c r="CC165" i="6" s="1"/>
  <c r="CC166" i="6" s="1"/>
  <c r="CC167" i="6" s="1"/>
  <c r="CC168" i="6" s="1"/>
  <c r="CC169" i="6" s="1"/>
  <c r="CC170" i="6" s="1"/>
  <c r="CC171" i="6" s="1"/>
  <c r="CC172" i="6" s="1"/>
  <c r="CC173" i="6" s="1"/>
  <c r="CC174" i="6" s="1"/>
  <c r="CC175" i="6" s="1"/>
  <c r="CC176" i="6" s="1"/>
  <c r="CC177" i="6" s="1"/>
  <c r="CC178" i="6" s="1"/>
  <c r="CC179" i="6" s="1"/>
  <c r="CC180" i="6" s="1"/>
  <c r="CC181" i="6" s="1"/>
  <c r="CC182" i="6" s="1"/>
  <c r="CC183" i="6" s="1"/>
  <c r="CC184" i="6" s="1"/>
  <c r="CC185" i="6" s="1"/>
  <c r="CB186" i="6"/>
  <c r="CB188" i="6"/>
  <c r="CB189" i="6" s="1"/>
  <c r="CB191" i="6" s="1"/>
  <c r="CB192" i="6" s="1"/>
  <c r="C98" i="6" s="1"/>
  <c r="CE126" i="6"/>
  <c r="CF125" i="6"/>
  <c r="CD127" i="6"/>
  <c r="CD128" i="6"/>
  <c r="CA190" i="6"/>
  <c r="CA191" i="6"/>
  <c r="CA192" i="6" s="1"/>
  <c r="C97" i="6" s="1"/>
  <c r="B103" i="6" l="1"/>
  <c r="A102" i="6"/>
  <c r="D98" i="6"/>
  <c r="D97" i="6"/>
  <c r="F97" i="6" s="1"/>
  <c r="E96" i="6"/>
  <c r="CD130" i="6"/>
  <c r="CD133" i="6" s="1"/>
  <c r="CD134" i="6" s="1"/>
  <c r="CD135" i="6" s="1"/>
  <c r="CD136" i="6" s="1"/>
  <c r="CD137" i="6" s="1"/>
  <c r="CD138" i="6" s="1"/>
  <c r="CD139" i="6" s="1"/>
  <c r="CD140" i="6" s="1"/>
  <c r="CD141" i="6" s="1"/>
  <c r="CD142" i="6" s="1"/>
  <c r="CD143" i="6" s="1"/>
  <c r="CD144" i="6" s="1"/>
  <c r="CD145" i="6" s="1"/>
  <c r="CD146" i="6" s="1"/>
  <c r="CD147" i="6" s="1"/>
  <c r="CD148" i="6" s="1"/>
  <c r="CD149" i="6" s="1"/>
  <c r="CD150" i="6" s="1"/>
  <c r="CD151" i="6" s="1"/>
  <c r="CD152" i="6" s="1"/>
  <c r="CD153" i="6" s="1"/>
  <c r="CD154" i="6" s="1"/>
  <c r="CD155" i="6" s="1"/>
  <c r="CD156" i="6" s="1"/>
  <c r="CD157" i="6" s="1"/>
  <c r="CD158" i="6" s="1"/>
  <c r="CD159" i="6" s="1"/>
  <c r="CD160" i="6" s="1"/>
  <c r="CD161" i="6" s="1"/>
  <c r="CD162" i="6" s="1"/>
  <c r="CD163" i="6" s="1"/>
  <c r="CD164" i="6" s="1"/>
  <c r="CD165" i="6" s="1"/>
  <c r="CD166" i="6" s="1"/>
  <c r="CD167" i="6" s="1"/>
  <c r="CD168" i="6" s="1"/>
  <c r="CD169" i="6" s="1"/>
  <c r="CD170" i="6" s="1"/>
  <c r="CD171" i="6" s="1"/>
  <c r="CD172" i="6" s="1"/>
  <c r="CD173" i="6" s="1"/>
  <c r="CD174" i="6" s="1"/>
  <c r="CD175" i="6" s="1"/>
  <c r="CD176" i="6" s="1"/>
  <c r="CD177" i="6" s="1"/>
  <c r="CD178" i="6" s="1"/>
  <c r="CD179" i="6" s="1"/>
  <c r="CD180" i="6" s="1"/>
  <c r="CD181" i="6" s="1"/>
  <c r="CD182" i="6" s="1"/>
  <c r="CD183" i="6" s="1"/>
  <c r="CD184" i="6" s="1"/>
  <c r="CD185" i="6" s="1"/>
  <c r="CD188" i="6" s="1"/>
  <c r="CD189" i="6" s="1"/>
  <c r="CB190" i="6"/>
  <c r="CC188" i="6"/>
  <c r="CC189" i="6" s="1"/>
  <c r="CC187" i="6"/>
  <c r="CC186" i="6"/>
  <c r="CF126" i="6"/>
  <c r="CG125" i="6"/>
  <c r="CE128" i="6"/>
  <c r="CE127" i="6"/>
  <c r="B104" i="6" l="1"/>
  <c r="A103" i="6"/>
  <c r="E98" i="6"/>
  <c r="F98" i="6"/>
  <c r="E97" i="6"/>
  <c r="CD187" i="6"/>
  <c r="CD186" i="6"/>
  <c r="CE130" i="6"/>
  <c r="CE133" i="6" s="1"/>
  <c r="CE134" i="6" s="1"/>
  <c r="CE135" i="6" s="1"/>
  <c r="CE136" i="6" s="1"/>
  <c r="CE137" i="6" s="1"/>
  <c r="CE138" i="6" s="1"/>
  <c r="CE139" i="6" s="1"/>
  <c r="CE140" i="6" s="1"/>
  <c r="CE141" i="6" s="1"/>
  <c r="CE142" i="6" s="1"/>
  <c r="CE143" i="6" s="1"/>
  <c r="CE144" i="6" s="1"/>
  <c r="CE145" i="6" s="1"/>
  <c r="CE146" i="6" s="1"/>
  <c r="CE147" i="6" s="1"/>
  <c r="CE148" i="6" s="1"/>
  <c r="CE149" i="6" s="1"/>
  <c r="CE150" i="6" s="1"/>
  <c r="CE151" i="6" s="1"/>
  <c r="CE152" i="6" s="1"/>
  <c r="CE153" i="6" s="1"/>
  <c r="CE154" i="6" s="1"/>
  <c r="CE155" i="6" s="1"/>
  <c r="CE156" i="6" s="1"/>
  <c r="CE157" i="6" s="1"/>
  <c r="CE158" i="6" s="1"/>
  <c r="CE159" i="6" s="1"/>
  <c r="CE160" i="6" s="1"/>
  <c r="CE161" i="6" s="1"/>
  <c r="CE162" i="6" s="1"/>
  <c r="CE163" i="6" s="1"/>
  <c r="CE164" i="6" s="1"/>
  <c r="CE165" i="6" s="1"/>
  <c r="CE166" i="6" s="1"/>
  <c r="CE167" i="6" s="1"/>
  <c r="CE168" i="6" s="1"/>
  <c r="CE169" i="6" s="1"/>
  <c r="CE170" i="6" s="1"/>
  <c r="CE171" i="6" s="1"/>
  <c r="CE172" i="6" s="1"/>
  <c r="CE173" i="6" s="1"/>
  <c r="CE174" i="6" s="1"/>
  <c r="CE175" i="6" s="1"/>
  <c r="CE176" i="6" s="1"/>
  <c r="CE177" i="6" s="1"/>
  <c r="CE178" i="6" s="1"/>
  <c r="CE179" i="6" s="1"/>
  <c r="CE180" i="6" s="1"/>
  <c r="CE181" i="6" s="1"/>
  <c r="CE182" i="6" s="1"/>
  <c r="CE183" i="6" s="1"/>
  <c r="CE184" i="6" s="1"/>
  <c r="CE185" i="6" s="1"/>
  <c r="CE188" i="6" s="1"/>
  <c r="CE189" i="6" s="1"/>
  <c r="CD191" i="6"/>
  <c r="CD192" i="6" s="1"/>
  <c r="C100" i="6" s="1"/>
  <c r="CD190" i="6"/>
  <c r="CG126" i="6"/>
  <c r="CH125" i="6"/>
  <c r="CF128" i="6"/>
  <c r="CF127" i="6"/>
  <c r="CC191" i="6"/>
  <c r="CC192" i="6" s="1"/>
  <c r="C99" i="6" s="1"/>
  <c r="CC190" i="6"/>
  <c r="B105" i="6" l="1"/>
  <c r="A104" i="6"/>
  <c r="D100" i="6"/>
  <c r="F100" i="6" s="1"/>
  <c r="D99" i="6"/>
  <c r="F99" i="6" s="1"/>
  <c r="CE187" i="6"/>
  <c r="CE186" i="6"/>
  <c r="CF130" i="6"/>
  <c r="CF133" i="6" s="1"/>
  <c r="CF134" i="6" s="1"/>
  <c r="CF135" i="6" s="1"/>
  <c r="CF136" i="6" s="1"/>
  <c r="CF137" i="6" s="1"/>
  <c r="CF138" i="6" s="1"/>
  <c r="CF139" i="6" s="1"/>
  <c r="CF140" i="6" s="1"/>
  <c r="CF141" i="6" s="1"/>
  <c r="CF142" i="6" s="1"/>
  <c r="CF143" i="6" s="1"/>
  <c r="CF144" i="6" s="1"/>
  <c r="CF145" i="6" s="1"/>
  <c r="CF146" i="6" s="1"/>
  <c r="CF147" i="6" s="1"/>
  <c r="CF148" i="6" s="1"/>
  <c r="CF149" i="6" s="1"/>
  <c r="CF150" i="6" s="1"/>
  <c r="CF151" i="6" s="1"/>
  <c r="CF152" i="6" s="1"/>
  <c r="CF153" i="6" s="1"/>
  <c r="CF154" i="6" s="1"/>
  <c r="CF155" i="6" s="1"/>
  <c r="CF156" i="6" s="1"/>
  <c r="CF157" i="6" s="1"/>
  <c r="CF158" i="6" s="1"/>
  <c r="CF159" i="6" s="1"/>
  <c r="CF160" i="6" s="1"/>
  <c r="CF161" i="6" s="1"/>
  <c r="CF162" i="6" s="1"/>
  <c r="CF163" i="6" s="1"/>
  <c r="CF164" i="6" s="1"/>
  <c r="CF165" i="6" s="1"/>
  <c r="CF166" i="6" s="1"/>
  <c r="CF167" i="6" s="1"/>
  <c r="CF168" i="6" s="1"/>
  <c r="CF169" i="6" s="1"/>
  <c r="CF170" i="6" s="1"/>
  <c r="CF171" i="6" s="1"/>
  <c r="CF172" i="6" s="1"/>
  <c r="CF173" i="6" s="1"/>
  <c r="CF174" i="6" s="1"/>
  <c r="CF175" i="6" s="1"/>
  <c r="CF176" i="6" s="1"/>
  <c r="CF177" i="6" s="1"/>
  <c r="CF178" i="6" s="1"/>
  <c r="CF179" i="6" s="1"/>
  <c r="CF180" i="6" s="1"/>
  <c r="CF181" i="6" s="1"/>
  <c r="CF182" i="6" s="1"/>
  <c r="CF183" i="6" s="1"/>
  <c r="CF184" i="6" s="1"/>
  <c r="CF185" i="6" s="1"/>
  <c r="CF188" i="6" s="1"/>
  <c r="CF189" i="6" s="1"/>
  <c r="CH126" i="6"/>
  <c r="CI125" i="6"/>
  <c r="CG127" i="6"/>
  <c r="CG128" i="6"/>
  <c r="CE191" i="6"/>
  <c r="CE192" i="6" s="1"/>
  <c r="C101" i="6" s="1"/>
  <c r="CE190" i="6"/>
  <c r="B106" i="6" l="1"/>
  <c r="A105" i="6"/>
  <c r="D101" i="6"/>
  <c r="E101" i="6" s="1"/>
  <c r="E100" i="6"/>
  <c r="E99" i="6"/>
  <c r="CG130" i="6"/>
  <c r="CG133" i="6" s="1"/>
  <c r="CG134" i="6" s="1"/>
  <c r="CG135" i="6" s="1"/>
  <c r="CG136" i="6" s="1"/>
  <c r="CG137" i="6" s="1"/>
  <c r="CG138" i="6" s="1"/>
  <c r="CG139" i="6" s="1"/>
  <c r="CG140" i="6" s="1"/>
  <c r="CG141" i="6" s="1"/>
  <c r="CG142" i="6" s="1"/>
  <c r="CG143" i="6" s="1"/>
  <c r="CG144" i="6" s="1"/>
  <c r="CG145" i="6" s="1"/>
  <c r="CG146" i="6" s="1"/>
  <c r="CG147" i="6" s="1"/>
  <c r="CG148" i="6" s="1"/>
  <c r="CG149" i="6" s="1"/>
  <c r="CG150" i="6" s="1"/>
  <c r="CG151" i="6" s="1"/>
  <c r="CG152" i="6" s="1"/>
  <c r="CG153" i="6" s="1"/>
  <c r="CG154" i="6" s="1"/>
  <c r="CG155" i="6" s="1"/>
  <c r="CG156" i="6" s="1"/>
  <c r="CG157" i="6" s="1"/>
  <c r="CG158" i="6" s="1"/>
  <c r="CG159" i="6" s="1"/>
  <c r="CG160" i="6" s="1"/>
  <c r="CG161" i="6" s="1"/>
  <c r="CG162" i="6" s="1"/>
  <c r="CG163" i="6" s="1"/>
  <c r="CG164" i="6" s="1"/>
  <c r="CG165" i="6" s="1"/>
  <c r="CG166" i="6" s="1"/>
  <c r="CG167" i="6" s="1"/>
  <c r="CG168" i="6" s="1"/>
  <c r="CG169" i="6" s="1"/>
  <c r="CG170" i="6" s="1"/>
  <c r="CG171" i="6" s="1"/>
  <c r="CG172" i="6" s="1"/>
  <c r="CG173" i="6" s="1"/>
  <c r="CG174" i="6" s="1"/>
  <c r="CG175" i="6" s="1"/>
  <c r="CG176" i="6" s="1"/>
  <c r="CG177" i="6" s="1"/>
  <c r="CG178" i="6" s="1"/>
  <c r="CG179" i="6" s="1"/>
  <c r="CG180" i="6" s="1"/>
  <c r="CG181" i="6" s="1"/>
  <c r="CG182" i="6" s="1"/>
  <c r="CG183" i="6" s="1"/>
  <c r="CG184" i="6" s="1"/>
  <c r="CG185" i="6" s="1"/>
  <c r="CF186" i="6"/>
  <c r="CF187" i="6"/>
  <c r="CF191" i="6"/>
  <c r="CF192" i="6" s="1"/>
  <c r="C102" i="6" s="1"/>
  <c r="CF190" i="6"/>
  <c r="CJ125" i="6"/>
  <c r="CI126" i="6"/>
  <c r="CH128" i="6"/>
  <c r="CH127" i="6"/>
  <c r="B107" i="6" l="1"/>
  <c r="A106" i="6"/>
  <c r="D102" i="6"/>
  <c r="E102" i="6" s="1"/>
  <c r="F101" i="6"/>
  <c r="CI127" i="6"/>
  <c r="CI128" i="6"/>
  <c r="CI130" i="6" s="1"/>
  <c r="CI133" i="6" s="1"/>
  <c r="CI134" i="6" s="1"/>
  <c r="CG187" i="6"/>
  <c r="CG186" i="6"/>
  <c r="CG188" i="6"/>
  <c r="CG189" i="6" s="1"/>
  <c r="CH130" i="6"/>
  <c r="CH133" i="6" s="1"/>
  <c r="CH134" i="6" s="1"/>
  <c r="CK125" i="6"/>
  <c r="CJ126" i="6"/>
  <c r="B108" i="6" l="1"/>
  <c r="A107" i="6"/>
  <c r="F102" i="6"/>
  <c r="CJ127" i="6"/>
  <c r="CJ128" i="6"/>
  <c r="CJ130" i="6" s="1"/>
  <c r="CJ133" i="6" s="1"/>
  <c r="CJ134" i="6" s="1"/>
  <c r="CH135" i="6"/>
  <c r="CH136" i="6" s="1"/>
  <c r="CH137" i="6" s="1"/>
  <c r="CH138" i="6" s="1"/>
  <c r="CH139" i="6" s="1"/>
  <c r="CH140" i="6" s="1"/>
  <c r="CH141" i="6" s="1"/>
  <c r="CH142" i="6" s="1"/>
  <c r="CH143" i="6" s="1"/>
  <c r="CH144" i="6" s="1"/>
  <c r="CH145" i="6" s="1"/>
  <c r="CH146" i="6" s="1"/>
  <c r="CH147" i="6" s="1"/>
  <c r="CH148" i="6" s="1"/>
  <c r="CH149" i="6" s="1"/>
  <c r="CH150" i="6" s="1"/>
  <c r="CH151" i="6" s="1"/>
  <c r="CH152" i="6" s="1"/>
  <c r="CH153" i="6" s="1"/>
  <c r="CH154" i="6" s="1"/>
  <c r="CH155" i="6" s="1"/>
  <c r="CH156" i="6" s="1"/>
  <c r="CH157" i="6" s="1"/>
  <c r="CH158" i="6" s="1"/>
  <c r="CH159" i="6" s="1"/>
  <c r="CH160" i="6" s="1"/>
  <c r="CH161" i="6" s="1"/>
  <c r="CH162" i="6" s="1"/>
  <c r="CH163" i="6" s="1"/>
  <c r="CH164" i="6" s="1"/>
  <c r="CH165" i="6" s="1"/>
  <c r="CH166" i="6" s="1"/>
  <c r="CH167" i="6" s="1"/>
  <c r="CH168" i="6" s="1"/>
  <c r="CH169" i="6" s="1"/>
  <c r="CH170" i="6" s="1"/>
  <c r="CH171" i="6" s="1"/>
  <c r="CH172" i="6" s="1"/>
  <c r="CH173" i="6" s="1"/>
  <c r="CH174" i="6" s="1"/>
  <c r="CH175" i="6" s="1"/>
  <c r="CH176" i="6" s="1"/>
  <c r="CH177" i="6" s="1"/>
  <c r="CH178" i="6" s="1"/>
  <c r="CH179" i="6" s="1"/>
  <c r="CH180" i="6" s="1"/>
  <c r="CH181" i="6" s="1"/>
  <c r="CH182" i="6" s="1"/>
  <c r="CH183" i="6" s="1"/>
  <c r="CH184" i="6" s="1"/>
  <c r="CH185" i="6" s="1"/>
  <c r="CK126" i="6"/>
  <c r="CL125" i="6"/>
  <c r="CI135" i="6"/>
  <c r="CI136" i="6" s="1"/>
  <c r="CI137" i="6" s="1"/>
  <c r="CI138" i="6" s="1"/>
  <c r="CI139" i="6" s="1"/>
  <c r="CI140" i="6" s="1"/>
  <c r="CI141" i="6" s="1"/>
  <c r="CI142" i="6" s="1"/>
  <c r="CI143" i="6" s="1"/>
  <c r="CI144" i="6" s="1"/>
  <c r="CI145" i="6" s="1"/>
  <c r="CI146" i="6" s="1"/>
  <c r="CI147" i="6" s="1"/>
  <c r="CI148" i="6" s="1"/>
  <c r="CI149" i="6" s="1"/>
  <c r="CI150" i="6" s="1"/>
  <c r="CI151" i="6" s="1"/>
  <c r="CI152" i="6" s="1"/>
  <c r="CI153" i="6" s="1"/>
  <c r="CI154" i="6" s="1"/>
  <c r="CI155" i="6" s="1"/>
  <c r="CI156" i="6" s="1"/>
  <c r="CI157" i="6" s="1"/>
  <c r="CI158" i="6" s="1"/>
  <c r="CI159" i="6" s="1"/>
  <c r="CI160" i="6" s="1"/>
  <c r="CI161" i="6" s="1"/>
  <c r="CI162" i="6" s="1"/>
  <c r="CI163" i="6" s="1"/>
  <c r="CI164" i="6" s="1"/>
  <c r="CI165" i="6" s="1"/>
  <c r="CI166" i="6" s="1"/>
  <c r="CI167" i="6" s="1"/>
  <c r="CI168" i="6" s="1"/>
  <c r="CI169" i="6" s="1"/>
  <c r="CI170" i="6" s="1"/>
  <c r="CI171" i="6" s="1"/>
  <c r="CI172" i="6" s="1"/>
  <c r="CI173" i="6" s="1"/>
  <c r="CI174" i="6" s="1"/>
  <c r="CI175" i="6" s="1"/>
  <c r="CI176" i="6" s="1"/>
  <c r="CI177" i="6" s="1"/>
  <c r="CI178" i="6" s="1"/>
  <c r="CI179" i="6" s="1"/>
  <c r="CI180" i="6" s="1"/>
  <c r="CI181" i="6" s="1"/>
  <c r="CI182" i="6" s="1"/>
  <c r="CI183" i="6" s="1"/>
  <c r="CI184" i="6" s="1"/>
  <c r="CI185" i="6" s="1"/>
  <c r="CG190" i="6"/>
  <c r="CG191" i="6"/>
  <c r="CG192" i="6" s="1"/>
  <c r="C103" i="6" s="1"/>
  <c r="B109" i="6" l="1"/>
  <c r="A108" i="6"/>
  <c r="D103" i="6"/>
  <c r="CI187" i="6"/>
  <c r="CI186" i="6"/>
  <c r="CI188" i="6"/>
  <c r="CI189" i="6" s="1"/>
  <c r="CH188" i="6"/>
  <c r="CH189" i="6" s="1"/>
  <c r="CH187" i="6"/>
  <c r="CH186" i="6"/>
  <c r="CM125" i="6"/>
  <c r="CL126" i="6"/>
  <c r="CJ135" i="6"/>
  <c r="CJ136" i="6" s="1"/>
  <c r="CJ137" i="6" s="1"/>
  <c r="CJ138" i="6" s="1"/>
  <c r="CJ139" i="6" s="1"/>
  <c r="CJ140" i="6" s="1"/>
  <c r="CJ141" i="6" s="1"/>
  <c r="CJ142" i="6" s="1"/>
  <c r="CJ143" i="6" s="1"/>
  <c r="CJ144" i="6" s="1"/>
  <c r="CJ145" i="6" s="1"/>
  <c r="CJ146" i="6" s="1"/>
  <c r="CJ147" i="6" s="1"/>
  <c r="CJ148" i="6" s="1"/>
  <c r="CJ149" i="6" s="1"/>
  <c r="CJ150" i="6" s="1"/>
  <c r="CJ151" i="6" s="1"/>
  <c r="CJ152" i="6" s="1"/>
  <c r="CJ153" i="6" s="1"/>
  <c r="CJ154" i="6" s="1"/>
  <c r="CJ155" i="6" s="1"/>
  <c r="CJ156" i="6" s="1"/>
  <c r="CJ157" i="6" s="1"/>
  <c r="CJ158" i="6" s="1"/>
  <c r="CJ159" i="6" s="1"/>
  <c r="CJ160" i="6" s="1"/>
  <c r="CJ161" i="6" s="1"/>
  <c r="CJ162" i="6" s="1"/>
  <c r="CJ163" i="6" s="1"/>
  <c r="CJ164" i="6" s="1"/>
  <c r="CJ165" i="6" s="1"/>
  <c r="CJ166" i="6" s="1"/>
  <c r="CJ167" i="6" s="1"/>
  <c r="CJ168" i="6" s="1"/>
  <c r="CJ169" i="6" s="1"/>
  <c r="CJ170" i="6" s="1"/>
  <c r="CJ171" i="6" s="1"/>
  <c r="CJ172" i="6" s="1"/>
  <c r="CJ173" i="6" s="1"/>
  <c r="CJ174" i="6" s="1"/>
  <c r="CJ175" i="6" s="1"/>
  <c r="CJ176" i="6" s="1"/>
  <c r="CJ177" i="6" s="1"/>
  <c r="CJ178" i="6" s="1"/>
  <c r="CJ179" i="6" s="1"/>
  <c r="CJ180" i="6" s="1"/>
  <c r="CJ181" i="6" s="1"/>
  <c r="CJ182" i="6" s="1"/>
  <c r="CJ183" i="6" s="1"/>
  <c r="CJ184" i="6" s="1"/>
  <c r="CJ185" i="6" s="1"/>
  <c r="CK128" i="6"/>
  <c r="CK127" i="6"/>
  <c r="B110" i="6" l="1"/>
  <c r="A109" i="6"/>
  <c r="E103" i="6"/>
  <c r="F103" i="6"/>
  <c r="CK130" i="6"/>
  <c r="CK133" i="6" s="1"/>
  <c r="CK134" i="6" s="1"/>
  <c r="CK135" i="6" s="1"/>
  <c r="CK136" i="6" s="1"/>
  <c r="CK137" i="6" s="1"/>
  <c r="CK138" i="6" s="1"/>
  <c r="CK139" i="6" s="1"/>
  <c r="CK140" i="6" s="1"/>
  <c r="CK141" i="6" s="1"/>
  <c r="CK142" i="6" s="1"/>
  <c r="CK143" i="6" s="1"/>
  <c r="CK144" i="6" s="1"/>
  <c r="CK145" i="6" s="1"/>
  <c r="CK146" i="6" s="1"/>
  <c r="CK147" i="6" s="1"/>
  <c r="CK148" i="6" s="1"/>
  <c r="CK149" i="6" s="1"/>
  <c r="CK150" i="6" s="1"/>
  <c r="CK151" i="6" s="1"/>
  <c r="CK152" i="6" s="1"/>
  <c r="CK153" i="6" s="1"/>
  <c r="CK154" i="6" s="1"/>
  <c r="CK155" i="6" s="1"/>
  <c r="CK156" i="6" s="1"/>
  <c r="CK157" i="6" s="1"/>
  <c r="CK158" i="6" s="1"/>
  <c r="CK159" i="6" s="1"/>
  <c r="CK160" i="6" s="1"/>
  <c r="CK161" i="6" s="1"/>
  <c r="CK162" i="6" s="1"/>
  <c r="CK163" i="6" s="1"/>
  <c r="CK164" i="6" s="1"/>
  <c r="CK165" i="6" s="1"/>
  <c r="CK166" i="6" s="1"/>
  <c r="CK167" i="6" s="1"/>
  <c r="CK168" i="6" s="1"/>
  <c r="CK169" i="6" s="1"/>
  <c r="CK170" i="6" s="1"/>
  <c r="CK171" i="6" s="1"/>
  <c r="CK172" i="6" s="1"/>
  <c r="CK173" i="6" s="1"/>
  <c r="CK174" i="6" s="1"/>
  <c r="CK175" i="6" s="1"/>
  <c r="CK176" i="6" s="1"/>
  <c r="CK177" i="6" s="1"/>
  <c r="CK178" i="6" s="1"/>
  <c r="CK179" i="6" s="1"/>
  <c r="CK180" i="6" s="1"/>
  <c r="CK181" i="6" s="1"/>
  <c r="CK182" i="6" s="1"/>
  <c r="CK183" i="6" s="1"/>
  <c r="CK184" i="6" s="1"/>
  <c r="CK185" i="6" s="1"/>
  <c r="CK188" i="6" s="1"/>
  <c r="CK189" i="6" s="1"/>
  <c r="CJ186" i="6"/>
  <c r="CJ187" i="6"/>
  <c r="CJ188" i="6"/>
  <c r="CJ189" i="6" s="1"/>
  <c r="CH190" i="6"/>
  <c r="CH191" i="6"/>
  <c r="CH192" i="6" s="1"/>
  <c r="C104" i="6" s="1"/>
  <c r="CL127" i="6"/>
  <c r="CL128" i="6"/>
  <c r="CN125" i="6"/>
  <c r="CM126" i="6"/>
  <c r="CI190" i="6"/>
  <c r="CI191" i="6"/>
  <c r="CI192" i="6" s="1"/>
  <c r="C105" i="6" s="1"/>
  <c r="B111" i="6" l="1"/>
  <c r="A110" i="6"/>
  <c r="D105" i="6"/>
  <c r="F105" i="6" s="1"/>
  <c r="D104" i="6"/>
  <c r="E104" i="6" s="1"/>
  <c r="CL130" i="6"/>
  <c r="CL133" i="6" s="1"/>
  <c r="CL134" i="6" s="1"/>
  <c r="CL135" i="6" s="1"/>
  <c r="CL136" i="6" s="1"/>
  <c r="CL137" i="6" s="1"/>
  <c r="CL138" i="6" s="1"/>
  <c r="CL139" i="6" s="1"/>
  <c r="CL140" i="6" s="1"/>
  <c r="CL141" i="6" s="1"/>
  <c r="CL142" i="6" s="1"/>
  <c r="CL143" i="6" s="1"/>
  <c r="CL144" i="6" s="1"/>
  <c r="CL145" i="6" s="1"/>
  <c r="CL146" i="6" s="1"/>
  <c r="CL147" i="6" s="1"/>
  <c r="CL148" i="6" s="1"/>
  <c r="CL149" i="6" s="1"/>
  <c r="CL150" i="6" s="1"/>
  <c r="CL151" i="6" s="1"/>
  <c r="CL152" i="6" s="1"/>
  <c r="CL153" i="6" s="1"/>
  <c r="CL154" i="6" s="1"/>
  <c r="CL155" i="6" s="1"/>
  <c r="CL156" i="6" s="1"/>
  <c r="CL157" i="6" s="1"/>
  <c r="CL158" i="6" s="1"/>
  <c r="CL159" i="6" s="1"/>
  <c r="CL160" i="6" s="1"/>
  <c r="CL161" i="6" s="1"/>
  <c r="CL162" i="6" s="1"/>
  <c r="CL163" i="6" s="1"/>
  <c r="CL164" i="6" s="1"/>
  <c r="CL165" i="6" s="1"/>
  <c r="CL166" i="6" s="1"/>
  <c r="CL167" i="6" s="1"/>
  <c r="CL168" i="6" s="1"/>
  <c r="CL169" i="6" s="1"/>
  <c r="CL170" i="6" s="1"/>
  <c r="CL171" i="6" s="1"/>
  <c r="CL172" i="6" s="1"/>
  <c r="CL173" i="6" s="1"/>
  <c r="CL174" i="6" s="1"/>
  <c r="CL175" i="6" s="1"/>
  <c r="CL176" i="6" s="1"/>
  <c r="CL177" i="6" s="1"/>
  <c r="CL178" i="6" s="1"/>
  <c r="CL179" i="6" s="1"/>
  <c r="CL180" i="6" s="1"/>
  <c r="CL181" i="6" s="1"/>
  <c r="CL182" i="6" s="1"/>
  <c r="CL183" i="6" s="1"/>
  <c r="CL184" i="6" s="1"/>
  <c r="CL185" i="6" s="1"/>
  <c r="CL187" i="6" s="1"/>
  <c r="CK186" i="6"/>
  <c r="CK187" i="6"/>
  <c r="CN126" i="6"/>
  <c r="CO125" i="6"/>
  <c r="CM127" i="6"/>
  <c r="CM128" i="6"/>
  <c r="CM130" i="6" s="1"/>
  <c r="CM133" i="6" s="1"/>
  <c r="CM134" i="6" s="1"/>
  <c r="CM135" i="6" s="1"/>
  <c r="CM136" i="6" s="1"/>
  <c r="CM137" i="6" s="1"/>
  <c r="CM138" i="6" s="1"/>
  <c r="CM139" i="6" s="1"/>
  <c r="CM140" i="6" s="1"/>
  <c r="CM141" i="6" s="1"/>
  <c r="CM142" i="6" s="1"/>
  <c r="CM143" i="6" s="1"/>
  <c r="CM144" i="6" s="1"/>
  <c r="CM145" i="6" s="1"/>
  <c r="CM146" i="6" s="1"/>
  <c r="CM147" i="6" s="1"/>
  <c r="CM148" i="6" s="1"/>
  <c r="CM149" i="6" s="1"/>
  <c r="CM150" i="6" s="1"/>
  <c r="CM151" i="6" s="1"/>
  <c r="CM152" i="6" s="1"/>
  <c r="CM153" i="6" s="1"/>
  <c r="CM154" i="6" s="1"/>
  <c r="CM155" i="6" s="1"/>
  <c r="CM156" i="6" s="1"/>
  <c r="CM157" i="6" s="1"/>
  <c r="CM158" i="6" s="1"/>
  <c r="CM159" i="6" s="1"/>
  <c r="CM160" i="6" s="1"/>
  <c r="CM161" i="6" s="1"/>
  <c r="CM162" i="6" s="1"/>
  <c r="CM163" i="6" s="1"/>
  <c r="CM164" i="6" s="1"/>
  <c r="CM165" i="6" s="1"/>
  <c r="CM166" i="6" s="1"/>
  <c r="CM167" i="6" s="1"/>
  <c r="CM168" i="6" s="1"/>
  <c r="CM169" i="6" s="1"/>
  <c r="CM170" i="6" s="1"/>
  <c r="CM171" i="6" s="1"/>
  <c r="CM172" i="6" s="1"/>
  <c r="CM173" i="6" s="1"/>
  <c r="CM174" i="6" s="1"/>
  <c r="CM175" i="6" s="1"/>
  <c r="CM176" i="6" s="1"/>
  <c r="CM177" i="6" s="1"/>
  <c r="CM178" i="6" s="1"/>
  <c r="CM179" i="6" s="1"/>
  <c r="CM180" i="6" s="1"/>
  <c r="CM181" i="6" s="1"/>
  <c r="CM182" i="6" s="1"/>
  <c r="CM183" i="6" s="1"/>
  <c r="CM184" i="6" s="1"/>
  <c r="CM185" i="6" s="1"/>
  <c r="CJ190" i="6"/>
  <c r="CJ191" i="6"/>
  <c r="CJ192" i="6" s="1"/>
  <c r="C106" i="6" s="1"/>
  <c r="CK190" i="6"/>
  <c r="CK191" i="6"/>
  <c r="CK192" i="6" s="1"/>
  <c r="C107" i="6" s="1"/>
  <c r="B112" i="6" l="1"/>
  <c r="A111" i="6"/>
  <c r="D107" i="6"/>
  <c r="F107" i="6" s="1"/>
  <c r="D106" i="6"/>
  <c r="F104" i="6"/>
  <c r="E105" i="6"/>
  <c r="CL188" i="6"/>
  <c r="CL189" i="6" s="1"/>
  <c r="CL186" i="6"/>
  <c r="CM187" i="6"/>
  <c r="CM188" i="6"/>
  <c r="CM189" i="6" s="1"/>
  <c r="CM186" i="6"/>
  <c r="CP125" i="6"/>
  <c r="CO126" i="6"/>
  <c r="CN127" i="6"/>
  <c r="CN128" i="6"/>
  <c r="B113" i="6" l="1"/>
  <c r="A112" i="6"/>
  <c r="E106" i="6"/>
  <c r="F106" i="6"/>
  <c r="CL191" i="6"/>
  <c r="CL192" i="6" s="1"/>
  <c r="C108" i="6" s="1"/>
  <c r="CL190" i="6"/>
  <c r="E107" i="6"/>
  <c r="CN130" i="6"/>
  <c r="CN133" i="6" s="1"/>
  <c r="CN134" i="6" s="1"/>
  <c r="CN135" i="6" s="1"/>
  <c r="CN136" i="6" s="1"/>
  <c r="CN137" i="6" s="1"/>
  <c r="CN138" i="6" s="1"/>
  <c r="CN139" i="6" s="1"/>
  <c r="CN140" i="6" s="1"/>
  <c r="CN141" i="6" s="1"/>
  <c r="CN142" i="6" s="1"/>
  <c r="CN143" i="6" s="1"/>
  <c r="CN144" i="6" s="1"/>
  <c r="CN145" i="6" s="1"/>
  <c r="CN146" i="6" s="1"/>
  <c r="CN147" i="6" s="1"/>
  <c r="CN148" i="6" s="1"/>
  <c r="CN149" i="6" s="1"/>
  <c r="CN150" i="6" s="1"/>
  <c r="CN151" i="6" s="1"/>
  <c r="CN152" i="6" s="1"/>
  <c r="CN153" i="6" s="1"/>
  <c r="CN154" i="6" s="1"/>
  <c r="CN155" i="6" s="1"/>
  <c r="CN156" i="6" s="1"/>
  <c r="CN157" i="6" s="1"/>
  <c r="CN158" i="6" s="1"/>
  <c r="CN159" i="6" s="1"/>
  <c r="CN160" i="6" s="1"/>
  <c r="CN161" i="6" s="1"/>
  <c r="CN162" i="6" s="1"/>
  <c r="CN163" i="6" s="1"/>
  <c r="CN164" i="6" s="1"/>
  <c r="CN165" i="6" s="1"/>
  <c r="CN166" i="6" s="1"/>
  <c r="CN167" i="6" s="1"/>
  <c r="CN168" i="6" s="1"/>
  <c r="CN169" i="6" s="1"/>
  <c r="CN170" i="6" s="1"/>
  <c r="CN171" i="6" s="1"/>
  <c r="CN172" i="6" s="1"/>
  <c r="CN173" i="6" s="1"/>
  <c r="CN174" i="6" s="1"/>
  <c r="CN175" i="6" s="1"/>
  <c r="CN176" i="6" s="1"/>
  <c r="CN177" i="6" s="1"/>
  <c r="CN178" i="6" s="1"/>
  <c r="CN179" i="6" s="1"/>
  <c r="CN180" i="6" s="1"/>
  <c r="CN181" i="6" s="1"/>
  <c r="CN182" i="6" s="1"/>
  <c r="CN183" i="6" s="1"/>
  <c r="CN184" i="6" s="1"/>
  <c r="CN185" i="6" s="1"/>
  <c r="CN188" i="6" s="1"/>
  <c r="CN189" i="6" s="1"/>
  <c r="CO128" i="6"/>
  <c r="CO127" i="6"/>
  <c r="CQ125" i="6"/>
  <c r="CP126" i="6"/>
  <c r="CM190" i="6"/>
  <c r="CM191" i="6"/>
  <c r="CM192" i="6" s="1"/>
  <c r="C109" i="6" s="1"/>
  <c r="B114" i="6" l="1"/>
  <c r="A113" i="6"/>
  <c r="D109" i="6"/>
  <c r="D108" i="6"/>
  <c r="CN187" i="6"/>
  <c r="CN186" i="6"/>
  <c r="CO130" i="6"/>
  <c r="CO133" i="6" s="1"/>
  <c r="CO134" i="6" s="1"/>
  <c r="CO135" i="6" s="1"/>
  <c r="CO136" i="6" s="1"/>
  <c r="CO137" i="6" s="1"/>
  <c r="CO138" i="6" s="1"/>
  <c r="CO139" i="6" s="1"/>
  <c r="CO140" i="6" s="1"/>
  <c r="CO141" i="6" s="1"/>
  <c r="CO142" i="6" s="1"/>
  <c r="CO143" i="6" s="1"/>
  <c r="CO144" i="6" s="1"/>
  <c r="CO145" i="6" s="1"/>
  <c r="CO146" i="6" s="1"/>
  <c r="CO147" i="6" s="1"/>
  <c r="CO148" i="6" s="1"/>
  <c r="CO149" i="6" s="1"/>
  <c r="CO150" i="6" s="1"/>
  <c r="CO151" i="6" s="1"/>
  <c r="CO152" i="6" s="1"/>
  <c r="CO153" i="6" s="1"/>
  <c r="CO154" i="6" s="1"/>
  <c r="CO155" i="6" s="1"/>
  <c r="CO156" i="6" s="1"/>
  <c r="CO157" i="6" s="1"/>
  <c r="CO158" i="6" s="1"/>
  <c r="CO159" i="6" s="1"/>
  <c r="CO160" i="6" s="1"/>
  <c r="CO161" i="6" s="1"/>
  <c r="CO162" i="6" s="1"/>
  <c r="CO163" i="6" s="1"/>
  <c r="CO164" i="6" s="1"/>
  <c r="CO165" i="6" s="1"/>
  <c r="CO166" i="6" s="1"/>
  <c r="CO167" i="6" s="1"/>
  <c r="CO168" i="6" s="1"/>
  <c r="CO169" i="6" s="1"/>
  <c r="CO170" i="6" s="1"/>
  <c r="CO171" i="6" s="1"/>
  <c r="CO172" i="6" s="1"/>
  <c r="CO173" i="6" s="1"/>
  <c r="CO174" i="6" s="1"/>
  <c r="CO175" i="6" s="1"/>
  <c r="CO176" i="6" s="1"/>
  <c r="CO177" i="6" s="1"/>
  <c r="CO178" i="6" s="1"/>
  <c r="CO179" i="6" s="1"/>
  <c r="CO180" i="6" s="1"/>
  <c r="CO181" i="6" s="1"/>
  <c r="CO182" i="6" s="1"/>
  <c r="CO183" i="6" s="1"/>
  <c r="CO184" i="6" s="1"/>
  <c r="CO185" i="6" s="1"/>
  <c r="CO188" i="6" s="1"/>
  <c r="CO189" i="6" s="1"/>
  <c r="CP128" i="6"/>
  <c r="CP127" i="6"/>
  <c r="CR125" i="6"/>
  <c r="CQ126" i="6"/>
  <c r="CN191" i="6"/>
  <c r="CN192" i="6" s="1"/>
  <c r="C110" i="6" s="1"/>
  <c r="CN190" i="6"/>
  <c r="B115" i="6" l="1"/>
  <c r="A114" i="6"/>
  <c r="F108" i="6"/>
  <c r="E108" i="6"/>
  <c r="D110" i="6"/>
  <c r="E110" i="6" s="1"/>
  <c r="E109" i="6"/>
  <c r="F109" i="6"/>
  <c r="CO186" i="6"/>
  <c r="CO187" i="6"/>
  <c r="CR126" i="6"/>
  <c r="CS125" i="6"/>
  <c r="CQ127" i="6"/>
  <c r="CQ128" i="6"/>
  <c r="CQ130" i="6" s="1"/>
  <c r="CQ133" i="6" s="1"/>
  <c r="CQ134" i="6" s="1"/>
  <c r="CQ135" i="6" s="1"/>
  <c r="CQ136" i="6" s="1"/>
  <c r="CQ137" i="6" s="1"/>
  <c r="CQ138" i="6" s="1"/>
  <c r="CQ139" i="6" s="1"/>
  <c r="CQ140" i="6" s="1"/>
  <c r="CQ141" i="6" s="1"/>
  <c r="CQ142" i="6" s="1"/>
  <c r="CQ143" i="6" s="1"/>
  <c r="CQ144" i="6" s="1"/>
  <c r="CQ145" i="6" s="1"/>
  <c r="CQ146" i="6" s="1"/>
  <c r="CQ147" i="6" s="1"/>
  <c r="CQ148" i="6" s="1"/>
  <c r="CQ149" i="6" s="1"/>
  <c r="CQ150" i="6" s="1"/>
  <c r="CQ151" i="6" s="1"/>
  <c r="CQ152" i="6" s="1"/>
  <c r="CQ153" i="6" s="1"/>
  <c r="CQ154" i="6" s="1"/>
  <c r="CQ155" i="6" s="1"/>
  <c r="CQ156" i="6" s="1"/>
  <c r="CQ157" i="6" s="1"/>
  <c r="CQ158" i="6" s="1"/>
  <c r="CQ159" i="6" s="1"/>
  <c r="CQ160" i="6" s="1"/>
  <c r="CQ161" i="6" s="1"/>
  <c r="CQ162" i="6" s="1"/>
  <c r="CQ163" i="6" s="1"/>
  <c r="CQ164" i="6" s="1"/>
  <c r="CQ165" i="6" s="1"/>
  <c r="CQ166" i="6" s="1"/>
  <c r="CQ167" i="6" s="1"/>
  <c r="CQ168" i="6" s="1"/>
  <c r="CQ169" i="6" s="1"/>
  <c r="CQ170" i="6" s="1"/>
  <c r="CQ171" i="6" s="1"/>
  <c r="CQ172" i="6" s="1"/>
  <c r="CQ173" i="6" s="1"/>
  <c r="CQ174" i="6" s="1"/>
  <c r="CQ175" i="6" s="1"/>
  <c r="CQ176" i="6" s="1"/>
  <c r="CQ177" i="6" s="1"/>
  <c r="CQ178" i="6" s="1"/>
  <c r="CQ179" i="6" s="1"/>
  <c r="CQ180" i="6" s="1"/>
  <c r="CQ181" i="6" s="1"/>
  <c r="CQ182" i="6" s="1"/>
  <c r="CQ183" i="6" s="1"/>
  <c r="CQ184" i="6" s="1"/>
  <c r="CQ185" i="6" s="1"/>
  <c r="CO190" i="6"/>
  <c r="CO191" i="6"/>
  <c r="CO192" i="6" s="1"/>
  <c r="C111" i="6" s="1"/>
  <c r="CP130" i="6"/>
  <c r="CP133" i="6" s="1"/>
  <c r="CP134" i="6" s="1"/>
  <c r="CP135" i="6" s="1"/>
  <c r="CP136" i="6" s="1"/>
  <c r="CP137" i="6" s="1"/>
  <c r="CP138" i="6" s="1"/>
  <c r="CP139" i="6" s="1"/>
  <c r="CP140" i="6" s="1"/>
  <c r="CP141" i="6" s="1"/>
  <c r="CP142" i="6" s="1"/>
  <c r="CP143" i="6" s="1"/>
  <c r="CP144" i="6" s="1"/>
  <c r="CP145" i="6" s="1"/>
  <c r="CP146" i="6" s="1"/>
  <c r="CP147" i="6" s="1"/>
  <c r="CP148" i="6" s="1"/>
  <c r="CP149" i="6" s="1"/>
  <c r="CP150" i="6" s="1"/>
  <c r="CP151" i="6" s="1"/>
  <c r="CP152" i="6" s="1"/>
  <c r="CP153" i="6" s="1"/>
  <c r="CP154" i="6" s="1"/>
  <c r="CP155" i="6" s="1"/>
  <c r="CP156" i="6" s="1"/>
  <c r="CP157" i="6" s="1"/>
  <c r="CP158" i="6" s="1"/>
  <c r="CP159" i="6" s="1"/>
  <c r="CP160" i="6" s="1"/>
  <c r="CP161" i="6" s="1"/>
  <c r="CP162" i="6" s="1"/>
  <c r="CP163" i="6" s="1"/>
  <c r="CP164" i="6" s="1"/>
  <c r="CP165" i="6" s="1"/>
  <c r="CP166" i="6" s="1"/>
  <c r="CP167" i="6" s="1"/>
  <c r="CP168" i="6" s="1"/>
  <c r="CP169" i="6" s="1"/>
  <c r="CP170" i="6" s="1"/>
  <c r="CP171" i="6" s="1"/>
  <c r="CP172" i="6" s="1"/>
  <c r="CP173" i="6" s="1"/>
  <c r="CP174" i="6" s="1"/>
  <c r="CP175" i="6" s="1"/>
  <c r="CP176" i="6" s="1"/>
  <c r="CP177" i="6" s="1"/>
  <c r="CP178" i="6" s="1"/>
  <c r="CP179" i="6" s="1"/>
  <c r="CP180" i="6" s="1"/>
  <c r="CP181" i="6" s="1"/>
  <c r="CP182" i="6" s="1"/>
  <c r="CP183" i="6" s="1"/>
  <c r="CP184" i="6" s="1"/>
  <c r="CP185" i="6" s="1"/>
  <c r="B116" i="6" l="1"/>
  <c r="A115" i="6"/>
  <c r="F110" i="6"/>
  <c r="D111" i="6"/>
  <c r="CP187" i="6"/>
  <c r="CP188" i="6"/>
  <c r="CP189" i="6" s="1"/>
  <c r="CP186" i="6"/>
  <c r="CT125" i="6"/>
  <c r="CS126" i="6"/>
  <c r="CQ186" i="6"/>
  <c r="CQ188" i="6"/>
  <c r="CQ189" i="6" s="1"/>
  <c r="CQ187" i="6"/>
  <c r="CR128" i="6"/>
  <c r="CR127" i="6"/>
  <c r="B117" i="6" l="1"/>
  <c r="A116" i="6"/>
  <c r="E111" i="6"/>
  <c r="F111" i="6"/>
  <c r="CR130" i="6"/>
  <c r="CR133" i="6" s="1"/>
  <c r="CR134" i="6" s="1"/>
  <c r="CR135" i="6" s="1"/>
  <c r="CR136" i="6" s="1"/>
  <c r="CR137" i="6" s="1"/>
  <c r="CR138" i="6" s="1"/>
  <c r="CR139" i="6" s="1"/>
  <c r="CR140" i="6" s="1"/>
  <c r="CR141" i="6" s="1"/>
  <c r="CR142" i="6" s="1"/>
  <c r="CR143" i="6" s="1"/>
  <c r="CR144" i="6" s="1"/>
  <c r="CR145" i="6" s="1"/>
  <c r="CR146" i="6" s="1"/>
  <c r="CR147" i="6" s="1"/>
  <c r="CR148" i="6" s="1"/>
  <c r="CR149" i="6" s="1"/>
  <c r="CR150" i="6" s="1"/>
  <c r="CR151" i="6" s="1"/>
  <c r="CR152" i="6" s="1"/>
  <c r="CR153" i="6" s="1"/>
  <c r="CR154" i="6" s="1"/>
  <c r="CR155" i="6" s="1"/>
  <c r="CR156" i="6" s="1"/>
  <c r="CR157" i="6" s="1"/>
  <c r="CR158" i="6" s="1"/>
  <c r="CR159" i="6" s="1"/>
  <c r="CR160" i="6" s="1"/>
  <c r="CR161" i="6" s="1"/>
  <c r="CR162" i="6" s="1"/>
  <c r="CR163" i="6" s="1"/>
  <c r="CR164" i="6" s="1"/>
  <c r="CR165" i="6" s="1"/>
  <c r="CR166" i="6" s="1"/>
  <c r="CR167" i="6" s="1"/>
  <c r="CR168" i="6" s="1"/>
  <c r="CR169" i="6" s="1"/>
  <c r="CR170" i="6" s="1"/>
  <c r="CR171" i="6" s="1"/>
  <c r="CR172" i="6" s="1"/>
  <c r="CR173" i="6" s="1"/>
  <c r="CR174" i="6" s="1"/>
  <c r="CR175" i="6" s="1"/>
  <c r="CR176" i="6" s="1"/>
  <c r="CR177" i="6" s="1"/>
  <c r="CR178" i="6" s="1"/>
  <c r="CR179" i="6" s="1"/>
  <c r="CR180" i="6" s="1"/>
  <c r="CR181" i="6" s="1"/>
  <c r="CR182" i="6" s="1"/>
  <c r="CR183" i="6" s="1"/>
  <c r="CR184" i="6" s="1"/>
  <c r="CR185" i="6" s="1"/>
  <c r="CQ190" i="6"/>
  <c r="CQ191" i="6"/>
  <c r="CQ192" i="6" s="1"/>
  <c r="C113" i="6" s="1"/>
  <c r="CS128" i="6"/>
  <c r="CS127" i="6"/>
  <c r="CU125" i="6"/>
  <c r="CT126" i="6"/>
  <c r="CP191" i="6"/>
  <c r="CP192" i="6" s="1"/>
  <c r="C112" i="6" s="1"/>
  <c r="CP190" i="6"/>
  <c r="B118" i="6" l="1"/>
  <c r="A117" i="6"/>
  <c r="D112" i="6"/>
  <c r="E112" i="6" s="1"/>
  <c r="D113" i="6"/>
  <c r="F113" i="6" s="1"/>
  <c r="CU126" i="6"/>
  <c r="CV125" i="6"/>
  <c r="CR188" i="6"/>
  <c r="CR189" i="6" s="1"/>
  <c r="CR187" i="6"/>
  <c r="CR186" i="6"/>
  <c r="CT127" i="6"/>
  <c r="CT128" i="6"/>
  <c r="CS130" i="6"/>
  <c r="CS133" i="6" s="1"/>
  <c r="CS134" i="6" s="1"/>
  <c r="B119" i="6" l="1"/>
  <c r="A118" i="6"/>
  <c r="E113" i="6"/>
  <c r="F112" i="6"/>
  <c r="CT130" i="6"/>
  <c r="CT133" i="6" s="1"/>
  <c r="CT134" i="6" s="1"/>
  <c r="CT135" i="6" s="1"/>
  <c r="CT136" i="6" s="1"/>
  <c r="CT137" i="6" s="1"/>
  <c r="CT138" i="6" s="1"/>
  <c r="CT139" i="6" s="1"/>
  <c r="CT140" i="6" s="1"/>
  <c r="CT141" i="6" s="1"/>
  <c r="CT142" i="6" s="1"/>
  <c r="CT143" i="6" s="1"/>
  <c r="CT144" i="6" s="1"/>
  <c r="CT145" i="6" s="1"/>
  <c r="CT146" i="6" s="1"/>
  <c r="CT147" i="6" s="1"/>
  <c r="CT148" i="6" s="1"/>
  <c r="CT149" i="6" s="1"/>
  <c r="CT150" i="6" s="1"/>
  <c r="CT151" i="6" s="1"/>
  <c r="CT152" i="6" s="1"/>
  <c r="CT153" i="6" s="1"/>
  <c r="CT154" i="6" s="1"/>
  <c r="CT155" i="6" s="1"/>
  <c r="CT156" i="6" s="1"/>
  <c r="CT157" i="6" s="1"/>
  <c r="CT158" i="6" s="1"/>
  <c r="CT159" i="6" s="1"/>
  <c r="CT160" i="6" s="1"/>
  <c r="CT161" i="6" s="1"/>
  <c r="CT162" i="6" s="1"/>
  <c r="CT163" i="6" s="1"/>
  <c r="CT164" i="6" s="1"/>
  <c r="CT165" i="6" s="1"/>
  <c r="CT166" i="6" s="1"/>
  <c r="CT167" i="6" s="1"/>
  <c r="CT168" i="6" s="1"/>
  <c r="CT169" i="6" s="1"/>
  <c r="CT170" i="6" s="1"/>
  <c r="CT171" i="6" s="1"/>
  <c r="CT172" i="6" s="1"/>
  <c r="CT173" i="6" s="1"/>
  <c r="CT174" i="6" s="1"/>
  <c r="CT175" i="6" s="1"/>
  <c r="CT176" i="6" s="1"/>
  <c r="CT177" i="6" s="1"/>
  <c r="CT178" i="6" s="1"/>
  <c r="CT179" i="6" s="1"/>
  <c r="CT180" i="6" s="1"/>
  <c r="CT181" i="6" s="1"/>
  <c r="CT182" i="6" s="1"/>
  <c r="CT183" i="6" s="1"/>
  <c r="CT184" i="6" s="1"/>
  <c r="CT185" i="6" s="1"/>
  <c r="CT187" i="6" s="1"/>
  <c r="CV126" i="6"/>
  <c r="CW125" i="6"/>
  <c r="CS135" i="6"/>
  <c r="CS136" i="6" s="1"/>
  <c r="CS137" i="6" s="1"/>
  <c r="CS138" i="6" s="1"/>
  <c r="CS139" i="6" s="1"/>
  <c r="CS140" i="6" s="1"/>
  <c r="CS141" i="6" s="1"/>
  <c r="CS142" i="6" s="1"/>
  <c r="CS143" i="6" s="1"/>
  <c r="CS144" i="6" s="1"/>
  <c r="CS145" i="6" s="1"/>
  <c r="CS146" i="6" s="1"/>
  <c r="CS147" i="6" s="1"/>
  <c r="CS148" i="6" s="1"/>
  <c r="CS149" i="6" s="1"/>
  <c r="CS150" i="6" s="1"/>
  <c r="CS151" i="6" s="1"/>
  <c r="CS152" i="6" s="1"/>
  <c r="CS153" i="6" s="1"/>
  <c r="CS154" i="6" s="1"/>
  <c r="CS155" i="6" s="1"/>
  <c r="CS156" i="6" s="1"/>
  <c r="CS157" i="6" s="1"/>
  <c r="CS158" i="6" s="1"/>
  <c r="CS159" i="6" s="1"/>
  <c r="CS160" i="6" s="1"/>
  <c r="CS161" i="6" s="1"/>
  <c r="CS162" i="6" s="1"/>
  <c r="CS163" i="6" s="1"/>
  <c r="CS164" i="6" s="1"/>
  <c r="CS165" i="6" s="1"/>
  <c r="CS166" i="6" s="1"/>
  <c r="CS167" i="6" s="1"/>
  <c r="CS168" i="6" s="1"/>
  <c r="CS169" i="6" s="1"/>
  <c r="CS170" i="6" s="1"/>
  <c r="CS171" i="6" s="1"/>
  <c r="CS172" i="6" s="1"/>
  <c r="CS173" i="6" s="1"/>
  <c r="CS174" i="6" s="1"/>
  <c r="CS175" i="6" s="1"/>
  <c r="CS176" i="6" s="1"/>
  <c r="CS177" i="6" s="1"/>
  <c r="CS178" i="6" s="1"/>
  <c r="CS179" i="6" s="1"/>
  <c r="CS180" i="6" s="1"/>
  <c r="CS181" i="6" s="1"/>
  <c r="CS182" i="6" s="1"/>
  <c r="CS183" i="6" s="1"/>
  <c r="CS184" i="6" s="1"/>
  <c r="CS185" i="6" s="1"/>
  <c r="CR190" i="6"/>
  <c r="CR191" i="6"/>
  <c r="CR192" i="6" s="1"/>
  <c r="C114" i="6" s="1"/>
  <c r="CU128" i="6"/>
  <c r="CU127" i="6"/>
  <c r="B120" i="6" l="1"/>
  <c r="A119" i="6"/>
  <c r="D114" i="6"/>
  <c r="F114" i="6" s="1"/>
  <c r="CT186" i="6"/>
  <c r="CT188" i="6"/>
  <c r="CT189" i="6" s="1"/>
  <c r="CU130" i="6"/>
  <c r="CU133" i="6" s="1"/>
  <c r="CU134" i="6" s="1"/>
  <c r="CU135" i="6" s="1"/>
  <c r="CU136" i="6" s="1"/>
  <c r="CU137" i="6" s="1"/>
  <c r="CU138" i="6" s="1"/>
  <c r="CU139" i="6" s="1"/>
  <c r="CU140" i="6" s="1"/>
  <c r="CU141" i="6" s="1"/>
  <c r="CU142" i="6" s="1"/>
  <c r="CU143" i="6" s="1"/>
  <c r="CU144" i="6" s="1"/>
  <c r="CU145" i="6" s="1"/>
  <c r="CU146" i="6" s="1"/>
  <c r="CU147" i="6" s="1"/>
  <c r="CU148" i="6" s="1"/>
  <c r="CU149" i="6" s="1"/>
  <c r="CU150" i="6" s="1"/>
  <c r="CU151" i="6" s="1"/>
  <c r="CU152" i="6" s="1"/>
  <c r="CU153" i="6" s="1"/>
  <c r="CU154" i="6" s="1"/>
  <c r="CU155" i="6" s="1"/>
  <c r="CU156" i="6" s="1"/>
  <c r="CU157" i="6" s="1"/>
  <c r="CU158" i="6" s="1"/>
  <c r="CU159" i="6" s="1"/>
  <c r="CU160" i="6" s="1"/>
  <c r="CU161" i="6" s="1"/>
  <c r="CU162" i="6" s="1"/>
  <c r="CU163" i="6" s="1"/>
  <c r="CU164" i="6" s="1"/>
  <c r="CU165" i="6" s="1"/>
  <c r="CU166" i="6" s="1"/>
  <c r="CU167" i="6" s="1"/>
  <c r="CU168" i="6" s="1"/>
  <c r="CU169" i="6" s="1"/>
  <c r="CU170" i="6" s="1"/>
  <c r="CU171" i="6" s="1"/>
  <c r="CU172" i="6" s="1"/>
  <c r="CU173" i="6" s="1"/>
  <c r="CU174" i="6" s="1"/>
  <c r="CU175" i="6" s="1"/>
  <c r="CU176" i="6" s="1"/>
  <c r="CU177" i="6" s="1"/>
  <c r="CU178" i="6" s="1"/>
  <c r="CU179" i="6" s="1"/>
  <c r="CU180" i="6" s="1"/>
  <c r="CU181" i="6" s="1"/>
  <c r="CU182" i="6" s="1"/>
  <c r="CU183" i="6" s="1"/>
  <c r="CU184" i="6" s="1"/>
  <c r="CU185" i="6" s="1"/>
  <c r="CU188" i="6" s="1"/>
  <c r="CU189" i="6" s="1"/>
  <c r="CS187" i="6"/>
  <c r="CS186" i="6"/>
  <c r="CS188" i="6"/>
  <c r="CS189" i="6" s="1"/>
  <c r="CW126" i="6"/>
  <c r="CX125" i="6"/>
  <c r="CV127" i="6"/>
  <c r="CV128" i="6"/>
  <c r="CT190" i="6"/>
  <c r="CT191" i="6"/>
  <c r="CT192" i="6" s="1"/>
  <c r="C116" i="6" s="1"/>
  <c r="B121" i="6" l="1"/>
  <c r="A121" i="6" s="1"/>
  <c r="A120" i="6"/>
  <c r="D116" i="6"/>
  <c r="E116" i="6" s="1"/>
  <c r="F116" i="6"/>
  <c r="E114" i="6"/>
  <c r="CV130" i="6"/>
  <c r="CV133" i="6" s="1"/>
  <c r="CV134" i="6" s="1"/>
  <c r="CV135" i="6" s="1"/>
  <c r="CV136" i="6" s="1"/>
  <c r="CV137" i="6" s="1"/>
  <c r="CV138" i="6" s="1"/>
  <c r="CV139" i="6" s="1"/>
  <c r="CV140" i="6" s="1"/>
  <c r="CV141" i="6" s="1"/>
  <c r="CV142" i="6" s="1"/>
  <c r="CV143" i="6" s="1"/>
  <c r="CV144" i="6" s="1"/>
  <c r="CV145" i="6" s="1"/>
  <c r="CV146" i="6" s="1"/>
  <c r="CV147" i="6" s="1"/>
  <c r="CV148" i="6" s="1"/>
  <c r="CV149" i="6" s="1"/>
  <c r="CV150" i="6" s="1"/>
  <c r="CV151" i="6" s="1"/>
  <c r="CV152" i="6" s="1"/>
  <c r="CV153" i="6" s="1"/>
  <c r="CV154" i="6" s="1"/>
  <c r="CV155" i="6" s="1"/>
  <c r="CV156" i="6" s="1"/>
  <c r="CV157" i="6" s="1"/>
  <c r="CV158" i="6" s="1"/>
  <c r="CV159" i="6" s="1"/>
  <c r="CV160" i="6" s="1"/>
  <c r="CV161" i="6" s="1"/>
  <c r="CV162" i="6" s="1"/>
  <c r="CV163" i="6" s="1"/>
  <c r="CV164" i="6" s="1"/>
  <c r="CV165" i="6" s="1"/>
  <c r="CV166" i="6" s="1"/>
  <c r="CV167" i="6" s="1"/>
  <c r="CV168" i="6" s="1"/>
  <c r="CV169" i="6" s="1"/>
  <c r="CV170" i="6" s="1"/>
  <c r="CV171" i="6" s="1"/>
  <c r="CV172" i="6" s="1"/>
  <c r="CV173" i="6" s="1"/>
  <c r="CV174" i="6" s="1"/>
  <c r="CV175" i="6" s="1"/>
  <c r="CV176" i="6" s="1"/>
  <c r="CV177" i="6" s="1"/>
  <c r="CV178" i="6" s="1"/>
  <c r="CV179" i="6" s="1"/>
  <c r="CV180" i="6" s="1"/>
  <c r="CV181" i="6" s="1"/>
  <c r="CV182" i="6" s="1"/>
  <c r="CV183" i="6" s="1"/>
  <c r="CV184" i="6" s="1"/>
  <c r="CV185" i="6" s="1"/>
  <c r="CV187" i="6" s="1"/>
  <c r="CU186" i="6"/>
  <c r="CU187" i="6"/>
  <c r="CY125" i="6"/>
  <c r="CY126" i="6" s="1"/>
  <c r="CX126" i="6"/>
  <c r="CU191" i="6"/>
  <c r="CU192" i="6" s="1"/>
  <c r="C117" i="6" s="1"/>
  <c r="CU190" i="6"/>
  <c r="CW127" i="6"/>
  <c r="CW128" i="6"/>
  <c r="CW130" i="6" s="1"/>
  <c r="CW133" i="6" s="1"/>
  <c r="CW134" i="6" s="1"/>
  <c r="CS191" i="6"/>
  <c r="CS192" i="6" s="1"/>
  <c r="C115" i="6" s="1"/>
  <c r="CS190" i="6"/>
  <c r="D117" i="6" l="1"/>
  <c r="F117" i="6" s="1"/>
  <c r="D115" i="6"/>
  <c r="CV188" i="6"/>
  <c r="CV189" i="6" s="1"/>
  <c r="CV186" i="6"/>
  <c r="CX127" i="6"/>
  <c r="CX128" i="6"/>
  <c r="CX130" i="6" s="1"/>
  <c r="CX133" i="6" s="1"/>
  <c r="CX134" i="6" s="1"/>
  <c r="CX135" i="6" s="1"/>
  <c r="CX136" i="6" s="1"/>
  <c r="CX137" i="6" s="1"/>
  <c r="CX138" i="6" s="1"/>
  <c r="CX139" i="6" s="1"/>
  <c r="CX140" i="6" s="1"/>
  <c r="CX141" i="6" s="1"/>
  <c r="CX142" i="6" s="1"/>
  <c r="CX143" i="6" s="1"/>
  <c r="CX144" i="6" s="1"/>
  <c r="CX145" i="6" s="1"/>
  <c r="CX146" i="6" s="1"/>
  <c r="CX147" i="6" s="1"/>
  <c r="CX148" i="6" s="1"/>
  <c r="CX149" i="6" s="1"/>
  <c r="CX150" i="6" s="1"/>
  <c r="CX151" i="6" s="1"/>
  <c r="CX152" i="6" s="1"/>
  <c r="CX153" i="6" s="1"/>
  <c r="CX154" i="6" s="1"/>
  <c r="CX155" i="6" s="1"/>
  <c r="CX156" i="6" s="1"/>
  <c r="CX157" i="6" s="1"/>
  <c r="CX158" i="6" s="1"/>
  <c r="CX159" i="6" s="1"/>
  <c r="CX160" i="6" s="1"/>
  <c r="CX161" i="6" s="1"/>
  <c r="CX162" i="6" s="1"/>
  <c r="CX163" i="6" s="1"/>
  <c r="CX164" i="6" s="1"/>
  <c r="CX165" i="6" s="1"/>
  <c r="CX166" i="6" s="1"/>
  <c r="CX167" i="6" s="1"/>
  <c r="CX168" i="6" s="1"/>
  <c r="CX169" i="6" s="1"/>
  <c r="CX170" i="6" s="1"/>
  <c r="CX171" i="6" s="1"/>
  <c r="CX172" i="6" s="1"/>
  <c r="CX173" i="6" s="1"/>
  <c r="CX174" i="6" s="1"/>
  <c r="CX175" i="6" s="1"/>
  <c r="CX176" i="6" s="1"/>
  <c r="CX177" i="6" s="1"/>
  <c r="CX178" i="6" s="1"/>
  <c r="CX179" i="6" s="1"/>
  <c r="CX180" i="6" s="1"/>
  <c r="CX181" i="6" s="1"/>
  <c r="CX182" i="6" s="1"/>
  <c r="CX183" i="6" s="1"/>
  <c r="CX184" i="6" s="1"/>
  <c r="CX185" i="6" s="1"/>
  <c r="CW135" i="6"/>
  <c r="CW136" i="6" s="1"/>
  <c r="CW137" i="6" s="1"/>
  <c r="CW138" i="6" s="1"/>
  <c r="CW139" i="6" s="1"/>
  <c r="CW140" i="6" s="1"/>
  <c r="CW141" i="6" s="1"/>
  <c r="CW142" i="6" s="1"/>
  <c r="CW143" i="6" s="1"/>
  <c r="CW144" i="6" s="1"/>
  <c r="CW145" i="6" s="1"/>
  <c r="CW146" i="6" s="1"/>
  <c r="CW147" i="6" s="1"/>
  <c r="CW148" i="6" s="1"/>
  <c r="CW149" i="6" s="1"/>
  <c r="CW150" i="6" s="1"/>
  <c r="CW151" i="6" s="1"/>
  <c r="CW152" i="6" s="1"/>
  <c r="CW153" i="6" s="1"/>
  <c r="CW154" i="6" s="1"/>
  <c r="CW155" i="6" s="1"/>
  <c r="CW156" i="6" s="1"/>
  <c r="CW157" i="6" s="1"/>
  <c r="CW158" i="6" s="1"/>
  <c r="CW159" i="6" s="1"/>
  <c r="CW160" i="6" s="1"/>
  <c r="CW161" i="6" s="1"/>
  <c r="CW162" i="6" s="1"/>
  <c r="CW163" i="6" s="1"/>
  <c r="CW164" i="6" s="1"/>
  <c r="CW165" i="6" s="1"/>
  <c r="CW166" i="6" s="1"/>
  <c r="CW167" i="6" s="1"/>
  <c r="CW168" i="6" s="1"/>
  <c r="CW169" i="6" s="1"/>
  <c r="CW170" i="6" s="1"/>
  <c r="CW171" i="6" s="1"/>
  <c r="CW172" i="6" s="1"/>
  <c r="CW173" i="6" s="1"/>
  <c r="CW174" i="6" s="1"/>
  <c r="CW175" i="6" s="1"/>
  <c r="CW176" i="6" s="1"/>
  <c r="CW177" i="6" s="1"/>
  <c r="CW178" i="6" s="1"/>
  <c r="CW179" i="6" s="1"/>
  <c r="CW180" i="6" s="1"/>
  <c r="CW181" i="6" s="1"/>
  <c r="CW182" i="6" s="1"/>
  <c r="CW183" i="6" s="1"/>
  <c r="CW184" i="6" s="1"/>
  <c r="CW185" i="6" s="1"/>
  <c r="CY128" i="6"/>
  <c r="CY127" i="6"/>
  <c r="CV191" i="6"/>
  <c r="CV192" i="6" s="1"/>
  <c r="C118" i="6" s="1"/>
  <c r="CV190" i="6"/>
  <c r="D118" i="6" l="1"/>
  <c r="E118" i="6" s="1"/>
  <c r="F118" i="6"/>
  <c r="E115" i="6"/>
  <c r="F115" i="6"/>
  <c r="E117" i="6"/>
  <c r="CY130" i="6"/>
  <c r="CY133" i="6" s="1"/>
  <c r="CY134" i="6" s="1"/>
  <c r="CY135" i="6" s="1"/>
  <c r="CY136" i="6" s="1"/>
  <c r="CY137" i="6" s="1"/>
  <c r="CY138" i="6" s="1"/>
  <c r="CY139" i="6" s="1"/>
  <c r="CY140" i="6" s="1"/>
  <c r="CY141" i="6" s="1"/>
  <c r="CY142" i="6" s="1"/>
  <c r="CY143" i="6" s="1"/>
  <c r="CY144" i="6" s="1"/>
  <c r="CY145" i="6" s="1"/>
  <c r="CY146" i="6" s="1"/>
  <c r="CY147" i="6" s="1"/>
  <c r="CY148" i="6" s="1"/>
  <c r="CY149" i="6" s="1"/>
  <c r="CY150" i="6" s="1"/>
  <c r="CY151" i="6" s="1"/>
  <c r="CY152" i="6" s="1"/>
  <c r="CY153" i="6" s="1"/>
  <c r="CY154" i="6" s="1"/>
  <c r="CY155" i="6" s="1"/>
  <c r="CY156" i="6" s="1"/>
  <c r="CY157" i="6" s="1"/>
  <c r="CY158" i="6" s="1"/>
  <c r="CY159" i="6" s="1"/>
  <c r="CY160" i="6" s="1"/>
  <c r="CY161" i="6" s="1"/>
  <c r="CY162" i="6" s="1"/>
  <c r="CY163" i="6" s="1"/>
  <c r="CY164" i="6" s="1"/>
  <c r="CY165" i="6" s="1"/>
  <c r="CY166" i="6" s="1"/>
  <c r="CY167" i="6" s="1"/>
  <c r="CY168" i="6" s="1"/>
  <c r="CY169" i="6" s="1"/>
  <c r="CY170" i="6" s="1"/>
  <c r="CY171" i="6" s="1"/>
  <c r="CY172" i="6" s="1"/>
  <c r="CY173" i="6" s="1"/>
  <c r="CY174" i="6" s="1"/>
  <c r="CY175" i="6" s="1"/>
  <c r="CY176" i="6" s="1"/>
  <c r="CY177" i="6" s="1"/>
  <c r="CY178" i="6" s="1"/>
  <c r="CY179" i="6" s="1"/>
  <c r="CY180" i="6" s="1"/>
  <c r="CY181" i="6" s="1"/>
  <c r="CY182" i="6" s="1"/>
  <c r="CY183" i="6" s="1"/>
  <c r="CY184" i="6" s="1"/>
  <c r="CY185" i="6" s="1"/>
  <c r="CY188" i="6" s="1"/>
  <c r="CY189" i="6" s="1"/>
  <c r="CW186" i="6"/>
  <c r="CW187" i="6"/>
  <c r="CW188" i="6"/>
  <c r="CW189" i="6" s="1"/>
  <c r="CX187" i="6"/>
  <c r="CX188" i="6"/>
  <c r="CX189" i="6" s="1"/>
  <c r="CX186" i="6"/>
  <c r="CY187" i="6" l="1"/>
  <c r="CY186" i="6"/>
  <c r="CW190" i="6"/>
  <c r="CW191" i="6"/>
  <c r="CW192" i="6" s="1"/>
  <c r="C119" i="6" s="1"/>
  <c r="CX191" i="6"/>
  <c r="CX192" i="6" s="1"/>
  <c r="C120" i="6" s="1"/>
  <c r="CX190" i="6"/>
  <c r="CY191" i="6"/>
  <c r="CY192" i="6" s="1"/>
  <c r="C121" i="6" s="1"/>
  <c r="CY190" i="6"/>
  <c r="D121" i="6" l="1"/>
  <c r="D119" i="6"/>
  <c r="D120" i="6"/>
  <c r="F119" i="6" l="1"/>
  <c r="E119" i="6"/>
  <c r="E120" i="6"/>
  <c r="F120" i="6"/>
  <c r="F121" i="6"/>
  <c r="E121" i="6"/>
  <c r="I49" i="6" l="1"/>
  <c r="H4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 Viola</author>
  </authors>
  <commentList>
    <comment ref="C132" authorId="0" shapeId="0" xr:uid="{424DDCC7-F990-DD42-A364-88F838B8CB5E}">
      <text>
        <r>
          <rPr>
            <b/>
            <sz val="10"/>
            <color rgb="FF000000"/>
            <rFont val="Tahoma"/>
            <family val="2"/>
          </rPr>
          <t>For Kepler's second law.</t>
        </r>
        <r>
          <rPr>
            <sz val="10"/>
            <color rgb="FF000000"/>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<sst xmlns="http://schemas.openxmlformats.org/spreadsheetml/2006/main" count="6846" uniqueCount="4870">
  <si>
    <t>Date</t>
  </si>
  <si>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</si>
  <si>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</si>
  <si>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</si>
  <si>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</si>
  <si>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t># days</t>
  </si>
  <si>
    <t>Year</t>
  </si>
  <si>
    <t>Leap year?</t>
  </si>
  <si>
    <t>Month</t>
  </si>
  <si>
    <t>Day</t>
  </si>
  <si>
    <t>Day nr.</t>
  </si>
  <si>
    <t>n</t>
  </si>
  <si>
    <t>M</t>
  </si>
  <si>
    <t>P</t>
  </si>
  <si>
    <t>Source</t>
  </si>
  <si>
    <t>Inputs</t>
  </si>
  <si>
    <t>T</t>
  </si>
  <si>
    <t>semimajor axis</t>
  </si>
  <si>
    <t>a</t>
  </si>
  <si>
    <t>eccentricity</t>
  </si>
  <si>
    <t>e</t>
  </si>
  <si>
    <t>inclination plane</t>
  </si>
  <si>
    <t>i</t>
  </si>
  <si>
    <t>w</t>
  </si>
  <si>
    <t>argument of periastron</t>
  </si>
  <si>
    <t>position angle of ascending node</t>
  </si>
  <si>
    <t>Tau</t>
  </si>
  <si>
    <t>Leo</t>
  </si>
  <si>
    <t>t</t>
  </si>
  <si>
    <r>
      <t>E</t>
    </r>
    <r>
      <rPr>
        <vertAlign val="subscript"/>
        <sz val="12"/>
        <rFont val="Calibri"/>
        <family val="2"/>
      </rPr>
      <t>1</t>
    </r>
  </si>
  <si>
    <r>
      <t>E</t>
    </r>
    <r>
      <rPr>
        <vertAlign val="subscript"/>
        <sz val="12"/>
        <rFont val="Calibri"/>
        <family val="2"/>
      </rPr>
      <t>2</t>
    </r>
    <r>
      <rPr>
        <b/>
        <sz val="10"/>
        <rFont val="Arial"/>
        <family val="2"/>
      </rPr>
      <t/>
    </r>
  </si>
  <si>
    <r>
      <t>E</t>
    </r>
    <r>
      <rPr>
        <vertAlign val="subscript"/>
        <sz val="12"/>
        <rFont val="Calibri"/>
        <family val="2"/>
      </rPr>
      <t>3</t>
    </r>
    <r>
      <rPr>
        <b/>
        <sz val="10"/>
        <rFont val="Arial"/>
        <family val="2"/>
      </rPr>
      <t/>
    </r>
  </si>
  <si>
    <r>
      <t>E</t>
    </r>
    <r>
      <rPr>
        <vertAlign val="subscript"/>
        <sz val="12"/>
        <rFont val="Calibri"/>
        <family val="2"/>
      </rPr>
      <t>4</t>
    </r>
    <r>
      <rPr>
        <b/>
        <sz val="10"/>
        <rFont val="Arial"/>
        <family val="2"/>
      </rPr>
      <t/>
    </r>
  </si>
  <si>
    <r>
      <t>E</t>
    </r>
    <r>
      <rPr>
        <vertAlign val="subscript"/>
        <sz val="12"/>
        <rFont val="Calibri"/>
        <family val="2"/>
      </rPr>
      <t>5</t>
    </r>
    <r>
      <rPr>
        <b/>
        <sz val="10"/>
        <rFont val="Arial"/>
        <family val="2"/>
      </rPr>
      <t/>
    </r>
  </si>
  <si>
    <r>
      <t>E</t>
    </r>
    <r>
      <rPr>
        <vertAlign val="subscript"/>
        <sz val="12"/>
        <rFont val="Calibri"/>
        <family val="2"/>
      </rPr>
      <t>6</t>
    </r>
    <r>
      <rPr>
        <b/>
        <sz val="10"/>
        <rFont val="Arial"/>
        <family val="2"/>
      </rPr>
      <t/>
    </r>
  </si>
  <si>
    <r>
      <t>E</t>
    </r>
    <r>
      <rPr>
        <vertAlign val="subscript"/>
        <sz val="12"/>
        <rFont val="Calibri"/>
        <family val="2"/>
      </rPr>
      <t>7</t>
    </r>
    <r>
      <rPr>
        <b/>
        <sz val="10"/>
        <rFont val="Arial"/>
        <family val="2"/>
      </rPr>
      <t/>
    </r>
  </si>
  <si>
    <r>
      <t>E</t>
    </r>
    <r>
      <rPr>
        <vertAlign val="subscript"/>
        <sz val="12"/>
        <rFont val="Calibri"/>
        <family val="2"/>
      </rPr>
      <t>8</t>
    </r>
    <r>
      <rPr>
        <b/>
        <sz val="10"/>
        <rFont val="Arial"/>
        <family val="2"/>
      </rPr>
      <t/>
    </r>
  </si>
  <si>
    <r>
      <t>E</t>
    </r>
    <r>
      <rPr>
        <vertAlign val="subscript"/>
        <sz val="12"/>
        <rFont val="Calibri"/>
        <family val="2"/>
      </rPr>
      <t>9</t>
    </r>
    <r>
      <rPr>
        <b/>
        <sz val="10"/>
        <rFont val="Arial"/>
        <family val="2"/>
      </rPr>
      <t/>
    </r>
  </si>
  <si>
    <r>
      <t>E</t>
    </r>
    <r>
      <rPr>
        <vertAlign val="subscript"/>
        <sz val="12"/>
        <rFont val="Calibri"/>
        <family val="2"/>
      </rPr>
      <t>10</t>
    </r>
    <r>
      <rPr>
        <b/>
        <sz val="10"/>
        <rFont val="Arial"/>
        <family val="2"/>
      </rPr>
      <t/>
    </r>
  </si>
  <si>
    <r>
      <t>E</t>
    </r>
    <r>
      <rPr>
        <vertAlign val="subscript"/>
        <sz val="12"/>
        <rFont val="Calibri"/>
        <family val="2"/>
      </rPr>
      <t>11</t>
    </r>
    <r>
      <rPr>
        <b/>
        <sz val="10"/>
        <rFont val="Arial"/>
        <family val="2"/>
      </rPr>
      <t/>
    </r>
  </si>
  <si>
    <r>
      <t>E</t>
    </r>
    <r>
      <rPr>
        <vertAlign val="subscript"/>
        <sz val="12"/>
        <rFont val="Calibri"/>
        <family val="2"/>
      </rPr>
      <t>12</t>
    </r>
    <r>
      <rPr>
        <b/>
        <sz val="10"/>
        <rFont val="Arial"/>
        <family val="2"/>
      </rPr>
      <t/>
    </r>
  </si>
  <si>
    <r>
      <t>E</t>
    </r>
    <r>
      <rPr>
        <vertAlign val="subscript"/>
        <sz val="12"/>
        <rFont val="Calibri"/>
        <family val="2"/>
      </rPr>
      <t>13</t>
    </r>
    <r>
      <rPr>
        <b/>
        <sz val="10"/>
        <rFont val="Arial"/>
        <family val="2"/>
      </rPr>
      <t/>
    </r>
  </si>
  <si>
    <r>
      <t>E</t>
    </r>
    <r>
      <rPr>
        <vertAlign val="subscript"/>
        <sz val="12"/>
        <rFont val="Calibri"/>
        <family val="2"/>
      </rPr>
      <t>14</t>
    </r>
    <r>
      <rPr>
        <b/>
        <sz val="10"/>
        <rFont val="Arial"/>
        <family val="2"/>
      </rPr>
      <t/>
    </r>
  </si>
  <si>
    <r>
      <t>E</t>
    </r>
    <r>
      <rPr>
        <vertAlign val="subscript"/>
        <sz val="12"/>
        <rFont val="Calibri"/>
        <family val="2"/>
      </rPr>
      <t>15</t>
    </r>
    <r>
      <rPr>
        <b/>
        <sz val="10"/>
        <rFont val="Arial"/>
        <family val="2"/>
      </rPr>
      <t/>
    </r>
  </si>
  <si>
    <r>
      <t>E</t>
    </r>
    <r>
      <rPr>
        <vertAlign val="subscript"/>
        <sz val="12"/>
        <rFont val="Calibri"/>
        <family val="2"/>
      </rPr>
      <t>16</t>
    </r>
    <r>
      <rPr>
        <b/>
        <sz val="10"/>
        <rFont val="Arial"/>
        <family val="2"/>
      </rPr>
      <t/>
    </r>
  </si>
  <si>
    <r>
      <t>E</t>
    </r>
    <r>
      <rPr>
        <vertAlign val="subscript"/>
        <sz val="12"/>
        <rFont val="Calibri"/>
        <family val="2"/>
      </rPr>
      <t>17</t>
    </r>
    <r>
      <rPr>
        <b/>
        <sz val="10"/>
        <rFont val="Arial"/>
        <family val="2"/>
      </rPr>
      <t/>
    </r>
  </si>
  <si>
    <r>
      <t>E</t>
    </r>
    <r>
      <rPr>
        <vertAlign val="subscript"/>
        <sz val="12"/>
        <rFont val="Calibri"/>
        <family val="2"/>
      </rPr>
      <t>18</t>
    </r>
    <r>
      <rPr>
        <b/>
        <sz val="10"/>
        <rFont val="Arial"/>
        <family val="2"/>
      </rPr>
      <t/>
    </r>
  </si>
  <si>
    <r>
      <t>E</t>
    </r>
    <r>
      <rPr>
        <vertAlign val="subscript"/>
        <sz val="12"/>
        <rFont val="Calibri"/>
        <family val="2"/>
      </rPr>
      <t>19</t>
    </r>
    <r>
      <rPr>
        <b/>
        <sz val="10"/>
        <rFont val="Arial"/>
        <family val="2"/>
      </rPr>
      <t/>
    </r>
  </si>
  <si>
    <r>
      <t>E</t>
    </r>
    <r>
      <rPr>
        <vertAlign val="subscript"/>
        <sz val="12"/>
        <rFont val="Calibri"/>
        <family val="2"/>
      </rPr>
      <t>20</t>
    </r>
    <r>
      <rPr>
        <b/>
        <sz val="10"/>
        <rFont val="Arial"/>
        <family val="2"/>
      </rPr>
      <t/>
    </r>
  </si>
  <si>
    <r>
      <t>E</t>
    </r>
    <r>
      <rPr>
        <vertAlign val="subscript"/>
        <sz val="12"/>
        <rFont val="Calibri"/>
        <family val="2"/>
      </rPr>
      <t>21</t>
    </r>
    <r>
      <rPr>
        <b/>
        <sz val="10"/>
        <rFont val="Arial"/>
        <family val="2"/>
      </rPr>
      <t/>
    </r>
  </si>
  <si>
    <r>
      <t>E</t>
    </r>
    <r>
      <rPr>
        <vertAlign val="subscript"/>
        <sz val="12"/>
        <rFont val="Calibri"/>
        <family val="2"/>
      </rPr>
      <t>22</t>
    </r>
    <r>
      <rPr>
        <b/>
        <sz val="10"/>
        <rFont val="Arial"/>
        <family val="2"/>
      </rPr>
      <t/>
    </r>
  </si>
  <si>
    <r>
      <t>E</t>
    </r>
    <r>
      <rPr>
        <vertAlign val="subscript"/>
        <sz val="12"/>
        <rFont val="Calibri"/>
        <family val="2"/>
      </rPr>
      <t>23</t>
    </r>
    <r>
      <rPr>
        <b/>
        <sz val="10"/>
        <rFont val="Arial"/>
        <family val="2"/>
      </rPr>
      <t/>
    </r>
  </si>
  <si>
    <t>r</t>
  </si>
  <si>
    <t>threshold</t>
  </si>
  <si>
    <t>tan (v/2)</t>
  </si>
  <si>
    <t>v</t>
  </si>
  <si>
    <t>Ω</t>
  </si>
  <si>
    <t>θ - Ω</t>
  </si>
  <si>
    <t>ρ</t>
  </si>
  <si>
    <t>θ</t>
  </si>
  <si>
    <r>
      <t>E</t>
    </r>
    <r>
      <rPr>
        <vertAlign val="subscript"/>
        <sz val="12"/>
        <rFont val="Calibri"/>
        <family val="2"/>
        <scheme val="minor"/>
      </rPr>
      <t>23</t>
    </r>
  </si>
  <si>
    <t>orbital period</t>
  </si>
  <si>
    <t>date periastron</t>
  </si>
  <si>
    <r>
      <t>E</t>
    </r>
    <r>
      <rPr>
        <vertAlign val="subscript"/>
        <sz val="12"/>
        <rFont val="Calibri"/>
        <family val="2"/>
        <scheme val="minor"/>
      </rPr>
      <t>24</t>
    </r>
  </si>
  <si>
    <r>
      <t>E</t>
    </r>
    <r>
      <rPr>
        <vertAlign val="subscript"/>
        <sz val="12"/>
        <rFont val="Calibri"/>
        <family val="2"/>
        <scheme val="minor"/>
      </rPr>
      <t>25</t>
    </r>
  </si>
  <si>
    <r>
      <t>E</t>
    </r>
    <r>
      <rPr>
        <vertAlign val="subscript"/>
        <sz val="12"/>
        <rFont val="Calibri"/>
        <family val="2"/>
        <scheme val="minor"/>
      </rPr>
      <t>26</t>
    </r>
    <r>
      <rPr>
        <sz val="12"/>
        <color theme="1"/>
        <rFont val="Calibri"/>
        <family val="2"/>
        <scheme val="minor"/>
      </rPr>
      <t/>
    </r>
  </si>
  <si>
    <r>
      <t>E</t>
    </r>
    <r>
      <rPr>
        <vertAlign val="subscript"/>
        <sz val="12"/>
        <rFont val="Calibri"/>
        <family val="2"/>
        <scheme val="minor"/>
      </rPr>
      <t>27</t>
    </r>
    <r>
      <rPr>
        <sz val="12"/>
        <color theme="1"/>
        <rFont val="Calibri"/>
        <family val="2"/>
        <scheme val="minor"/>
      </rPr>
      <t/>
    </r>
  </si>
  <si>
    <r>
      <t>E</t>
    </r>
    <r>
      <rPr>
        <vertAlign val="subscript"/>
        <sz val="12"/>
        <rFont val="Calibri"/>
        <family val="2"/>
        <scheme val="minor"/>
      </rPr>
      <t>28</t>
    </r>
    <r>
      <rPr>
        <sz val="12"/>
        <color theme="1"/>
        <rFont val="Calibri"/>
        <family val="2"/>
        <scheme val="minor"/>
      </rPr>
      <t/>
    </r>
  </si>
  <si>
    <r>
      <t>E</t>
    </r>
    <r>
      <rPr>
        <vertAlign val="subscript"/>
        <sz val="12"/>
        <rFont val="Calibri"/>
        <family val="2"/>
        <scheme val="minor"/>
      </rPr>
      <t>29</t>
    </r>
    <r>
      <rPr>
        <sz val="12"/>
        <color theme="1"/>
        <rFont val="Calibri"/>
        <family val="2"/>
        <scheme val="minor"/>
      </rPr>
      <t/>
    </r>
  </si>
  <si>
    <r>
      <t>E</t>
    </r>
    <r>
      <rPr>
        <vertAlign val="subscript"/>
        <sz val="12"/>
        <rFont val="Calibri"/>
        <family val="2"/>
        <scheme val="minor"/>
      </rPr>
      <t>30</t>
    </r>
    <r>
      <rPr>
        <sz val="12"/>
        <color theme="1"/>
        <rFont val="Calibri"/>
        <family val="2"/>
        <scheme val="minor"/>
      </rPr>
      <t/>
    </r>
  </si>
  <si>
    <r>
      <t>E</t>
    </r>
    <r>
      <rPr>
        <vertAlign val="subscript"/>
        <sz val="12"/>
        <rFont val="Calibri"/>
        <family val="2"/>
        <scheme val="minor"/>
      </rPr>
      <t>31</t>
    </r>
    <r>
      <rPr>
        <sz val="12"/>
        <color theme="1"/>
        <rFont val="Calibri"/>
        <family val="2"/>
        <scheme val="minor"/>
      </rPr>
      <t/>
    </r>
  </si>
  <si>
    <r>
      <t>E</t>
    </r>
    <r>
      <rPr>
        <vertAlign val="subscript"/>
        <sz val="12"/>
        <rFont val="Calibri"/>
        <family val="2"/>
        <scheme val="minor"/>
      </rPr>
      <t>32</t>
    </r>
    <r>
      <rPr>
        <sz val="12"/>
        <color theme="1"/>
        <rFont val="Calibri"/>
        <family val="2"/>
        <scheme val="minor"/>
      </rPr>
      <t/>
    </r>
  </si>
  <si>
    <r>
      <t>E</t>
    </r>
    <r>
      <rPr>
        <vertAlign val="subscript"/>
        <sz val="12"/>
        <rFont val="Calibri"/>
        <family val="2"/>
        <scheme val="minor"/>
      </rPr>
      <t>33</t>
    </r>
    <r>
      <rPr>
        <sz val="12"/>
        <color theme="1"/>
        <rFont val="Calibri"/>
        <family val="2"/>
        <scheme val="minor"/>
      </rPr>
      <t/>
    </r>
  </si>
  <si>
    <r>
      <t>E</t>
    </r>
    <r>
      <rPr>
        <vertAlign val="subscript"/>
        <sz val="12"/>
        <rFont val="Calibri"/>
        <family val="2"/>
        <scheme val="minor"/>
      </rPr>
      <t>34</t>
    </r>
    <r>
      <rPr>
        <sz val="12"/>
        <color theme="1"/>
        <rFont val="Calibri"/>
        <family val="2"/>
        <scheme val="minor"/>
      </rPr>
      <t/>
    </r>
  </si>
  <si>
    <r>
      <t>E</t>
    </r>
    <r>
      <rPr>
        <vertAlign val="subscript"/>
        <sz val="12"/>
        <rFont val="Calibri"/>
        <family val="2"/>
        <scheme val="minor"/>
      </rPr>
      <t>35</t>
    </r>
    <r>
      <rPr>
        <sz val="12"/>
        <color theme="1"/>
        <rFont val="Calibri"/>
        <family val="2"/>
        <scheme val="minor"/>
      </rPr>
      <t/>
    </r>
  </si>
  <si>
    <r>
      <t>E</t>
    </r>
    <r>
      <rPr>
        <vertAlign val="subscript"/>
        <sz val="12"/>
        <rFont val="Calibri"/>
        <family val="2"/>
        <scheme val="minor"/>
      </rPr>
      <t>36</t>
    </r>
    <r>
      <rPr>
        <sz val="12"/>
        <color theme="1"/>
        <rFont val="Calibri"/>
        <family val="2"/>
        <scheme val="minor"/>
      </rPr>
      <t/>
    </r>
  </si>
  <si>
    <r>
      <t>E</t>
    </r>
    <r>
      <rPr>
        <vertAlign val="subscript"/>
        <sz val="12"/>
        <rFont val="Calibri"/>
        <family val="2"/>
        <scheme val="minor"/>
      </rPr>
      <t>37</t>
    </r>
    <r>
      <rPr>
        <sz val="12"/>
        <color theme="1"/>
        <rFont val="Calibri"/>
        <family val="2"/>
        <scheme val="minor"/>
      </rPr>
      <t/>
    </r>
  </si>
  <si>
    <r>
      <t>E</t>
    </r>
    <r>
      <rPr>
        <vertAlign val="subscript"/>
        <sz val="12"/>
        <rFont val="Calibri"/>
        <family val="2"/>
        <scheme val="minor"/>
      </rPr>
      <t>38</t>
    </r>
    <r>
      <rPr>
        <sz val="12"/>
        <color theme="1"/>
        <rFont val="Calibri"/>
        <family val="2"/>
        <scheme val="minor"/>
      </rPr>
      <t/>
    </r>
  </si>
  <si>
    <r>
      <t>E</t>
    </r>
    <r>
      <rPr>
        <vertAlign val="subscript"/>
        <sz val="12"/>
        <rFont val="Calibri"/>
        <family val="2"/>
        <scheme val="minor"/>
      </rPr>
      <t>39</t>
    </r>
    <r>
      <rPr>
        <sz val="12"/>
        <color theme="1"/>
        <rFont val="Calibri"/>
        <family val="2"/>
        <scheme val="minor"/>
      </rPr>
      <t/>
    </r>
  </si>
  <si>
    <r>
      <t>E</t>
    </r>
    <r>
      <rPr>
        <vertAlign val="subscript"/>
        <sz val="12"/>
        <rFont val="Calibri"/>
        <family val="2"/>
        <scheme val="minor"/>
      </rPr>
      <t>40</t>
    </r>
    <r>
      <rPr>
        <sz val="12"/>
        <color theme="1"/>
        <rFont val="Calibri"/>
        <family val="2"/>
        <scheme val="minor"/>
      </rPr>
      <t/>
    </r>
  </si>
  <si>
    <r>
      <t>E</t>
    </r>
    <r>
      <rPr>
        <vertAlign val="subscript"/>
        <sz val="12"/>
        <rFont val="Calibri"/>
        <family val="2"/>
        <scheme val="minor"/>
      </rPr>
      <t>41</t>
    </r>
    <r>
      <rPr>
        <sz val="12"/>
        <color theme="1"/>
        <rFont val="Calibri"/>
        <family val="2"/>
        <scheme val="minor"/>
      </rPr>
      <t/>
    </r>
  </si>
  <si>
    <r>
      <t>E</t>
    </r>
    <r>
      <rPr>
        <vertAlign val="subscript"/>
        <sz val="12"/>
        <rFont val="Calibri"/>
        <family val="2"/>
        <scheme val="minor"/>
      </rPr>
      <t>42</t>
    </r>
    <r>
      <rPr>
        <sz val="12"/>
        <color theme="1"/>
        <rFont val="Calibri"/>
        <family val="2"/>
        <scheme val="minor"/>
      </rPr>
      <t/>
    </r>
  </si>
  <si>
    <r>
      <t>E</t>
    </r>
    <r>
      <rPr>
        <vertAlign val="subscript"/>
        <sz val="12"/>
        <rFont val="Calibri"/>
        <family val="2"/>
        <scheme val="minor"/>
      </rPr>
      <t>43</t>
    </r>
    <r>
      <rPr>
        <sz val="12"/>
        <color theme="1"/>
        <rFont val="Calibri"/>
        <family val="2"/>
        <scheme val="minor"/>
      </rPr>
      <t/>
    </r>
  </si>
  <si>
    <r>
      <t>E</t>
    </r>
    <r>
      <rPr>
        <vertAlign val="subscript"/>
        <sz val="12"/>
        <rFont val="Calibri"/>
        <family val="2"/>
        <scheme val="minor"/>
      </rPr>
      <t>44</t>
    </r>
    <r>
      <rPr>
        <sz val="12"/>
        <color theme="1"/>
        <rFont val="Calibri"/>
        <family val="2"/>
        <scheme val="minor"/>
      </rPr>
      <t/>
    </r>
  </si>
  <si>
    <r>
      <t>E</t>
    </r>
    <r>
      <rPr>
        <vertAlign val="subscript"/>
        <sz val="12"/>
        <rFont val="Calibri"/>
        <family val="2"/>
        <scheme val="minor"/>
      </rPr>
      <t>45</t>
    </r>
    <r>
      <rPr>
        <sz val="12"/>
        <color theme="1"/>
        <rFont val="Calibri"/>
        <family val="2"/>
        <scheme val="minor"/>
      </rPr>
      <t/>
    </r>
  </si>
  <si>
    <r>
      <t>E</t>
    </r>
    <r>
      <rPr>
        <vertAlign val="subscript"/>
        <sz val="12"/>
        <rFont val="Calibri"/>
        <family val="2"/>
        <scheme val="minor"/>
      </rPr>
      <t>46</t>
    </r>
    <r>
      <rPr>
        <sz val="12"/>
        <color theme="1"/>
        <rFont val="Calibri"/>
        <family val="2"/>
        <scheme val="minor"/>
      </rPr>
      <t/>
    </r>
  </si>
  <si>
    <r>
      <t>E</t>
    </r>
    <r>
      <rPr>
        <vertAlign val="subscript"/>
        <sz val="12"/>
        <rFont val="Calibri"/>
        <family val="2"/>
        <scheme val="minor"/>
      </rPr>
      <t>47</t>
    </r>
    <r>
      <rPr>
        <sz val="12"/>
        <color theme="1"/>
        <rFont val="Calibri"/>
        <family val="2"/>
        <scheme val="minor"/>
      </rPr>
      <t/>
    </r>
  </si>
  <si>
    <r>
      <t>E</t>
    </r>
    <r>
      <rPr>
        <vertAlign val="subscript"/>
        <sz val="12"/>
        <rFont val="Calibri"/>
        <family val="2"/>
        <scheme val="minor"/>
      </rPr>
      <t>48</t>
    </r>
    <r>
      <rPr>
        <sz val="12"/>
        <color theme="1"/>
        <rFont val="Calibri"/>
        <family val="2"/>
        <scheme val="minor"/>
      </rPr>
      <t/>
    </r>
  </si>
  <si>
    <r>
      <t>E</t>
    </r>
    <r>
      <rPr>
        <vertAlign val="subscript"/>
        <sz val="12"/>
        <rFont val="Calibri"/>
        <family val="2"/>
        <scheme val="minor"/>
      </rPr>
      <t>49</t>
    </r>
    <r>
      <rPr>
        <sz val="12"/>
        <color theme="1"/>
        <rFont val="Calibri"/>
        <family val="2"/>
        <scheme val="minor"/>
      </rPr>
      <t/>
    </r>
  </si>
  <si>
    <r>
      <t>E</t>
    </r>
    <r>
      <rPr>
        <vertAlign val="subscript"/>
        <sz val="12"/>
        <rFont val="Calibri"/>
        <family val="2"/>
        <scheme val="minor"/>
      </rPr>
      <t>50</t>
    </r>
    <r>
      <rPr>
        <sz val="12"/>
        <color theme="1"/>
        <rFont val="Calibri"/>
        <family val="2"/>
        <scheme val="minor"/>
      </rPr>
      <t/>
    </r>
  </si>
  <si>
    <t>Source: Meeus, Astronomical Algorithms, First Edition (pp. 367-370)</t>
  </si>
  <si>
    <r>
      <rPr>
        <b/>
        <sz val="14"/>
        <color theme="0"/>
        <rFont val="Calibri (Body)"/>
      </rPr>
      <t>Compiled by</t>
    </r>
    <r>
      <rPr>
        <sz val="14"/>
        <color theme="0"/>
        <rFont val="Calibri (Body)"/>
      </rPr>
      <t>: Anton Viola (Astronomy Morsels).</t>
    </r>
  </si>
  <si>
    <t>name</t>
  </si>
  <si>
    <t>cst</t>
  </si>
  <si>
    <t>SAO</t>
  </si>
  <si>
    <t>wds_name</t>
  </si>
  <si>
    <t>last</t>
  </si>
  <si>
    <t>obs</t>
  </si>
  <si>
    <t>pa</t>
  </si>
  <si>
    <t>sep</t>
  </si>
  <si>
    <t>m1</t>
  </si>
  <si>
    <t>m2</t>
  </si>
  <si>
    <t>d_mag</t>
  </si>
  <si>
    <t>Algieba</t>
  </si>
  <si>
    <t>10 19 58 +19 50 29</t>
  </si>
  <si>
    <t>STF 1424 AB</t>
  </si>
  <si>
    <t>Sirius</t>
  </si>
  <si>
    <t>CMa</t>
  </si>
  <si>
    <t>06 45 09 -16 42 58</t>
  </si>
  <si>
    <t>AGC 1 AB</t>
  </si>
  <si>
    <t>Porrima</t>
  </si>
  <si>
    <t>Vir</t>
  </si>
  <si>
    <t>12 41 40 -01 26 58</t>
  </si>
  <si>
    <t>STF 1670 AB</t>
  </si>
  <si>
    <t>Castor</t>
  </si>
  <si>
    <t>Gem</t>
  </si>
  <si>
    <t>07 34 36 +31 53 18</t>
  </si>
  <si>
    <t>STF 1110 AB</t>
  </si>
  <si>
    <t>Rasalgethi</t>
  </si>
  <si>
    <t>Her</t>
  </si>
  <si>
    <t>17 14 39 +14 23 25</t>
  </si>
  <si>
    <t>STF 2140 AB</t>
  </si>
  <si>
    <t>Antares</t>
  </si>
  <si>
    <t>Sco</t>
  </si>
  <si>
    <t>16 29 24 -26 25 55</t>
  </si>
  <si>
    <t>GNT 1</t>
  </si>
  <si>
    <t>Achird</t>
  </si>
  <si>
    <t>Cas</t>
  </si>
  <si>
    <t>00 49 06 +57 48 55</t>
  </si>
  <si>
    <t>STF 60 AB</t>
  </si>
  <si>
    <t>Zet Her</t>
  </si>
  <si>
    <t>16 41 17 +31 36 10</t>
  </si>
  <si>
    <t>STF 2084</t>
  </si>
  <si>
    <t>70 Oph</t>
  </si>
  <si>
    <t>Oph</t>
  </si>
  <si>
    <t>18 05 27 +02 29 59</t>
  </si>
  <si>
    <t>STF 2272 AB</t>
  </si>
  <si>
    <t>Xi Boo</t>
  </si>
  <si>
    <t>Boo</t>
  </si>
  <si>
    <t>14 51 23 +19 06 02</t>
  </si>
  <si>
    <t>STF 1888 AB</t>
  </si>
  <si>
    <t>85 Peg</t>
  </si>
  <si>
    <t>Peg</t>
  </si>
  <si>
    <t>00 02 10 +27 04 56</t>
  </si>
  <si>
    <t>BU 733 AB</t>
  </si>
  <si>
    <t>Mu1 Cyg</t>
  </si>
  <si>
    <t>Cyg</t>
  </si>
  <si>
    <t>21 44 09 +28 44 33</t>
  </si>
  <si>
    <t>STF 2822 AB</t>
  </si>
  <si>
    <t>V640 Cas</t>
  </si>
  <si>
    <t>00 06 16 +58 26 12</t>
  </si>
  <si>
    <t>STF 3062</t>
  </si>
  <si>
    <t>44 Boo</t>
  </si>
  <si>
    <t>15 03 47 +47 39 15</t>
  </si>
  <si>
    <t>STF 1909</t>
  </si>
  <si>
    <t>Tsze tseang</t>
  </si>
  <si>
    <t>11 23 55 +10 31 47</t>
  </si>
  <si>
    <t>STF 1536 AB</t>
  </si>
  <si>
    <t>61 Cyg</t>
  </si>
  <si>
    <t>21 06 54 +38 44 58</t>
  </si>
  <si>
    <t>STF 2758 AB</t>
  </si>
  <si>
    <t>Rigil Kentaurus</t>
  </si>
  <si>
    <t>Cen</t>
  </si>
  <si>
    <t>14 39 36 -60 50 02</t>
  </si>
  <si>
    <t>RHD 1 AB</t>
  </si>
  <si>
    <t>Fawaris</t>
  </si>
  <si>
    <t>19 44 58 +45 07 50</t>
  </si>
  <si>
    <t>STF 2579 AB</t>
  </si>
  <si>
    <t>Zaniah</t>
  </si>
  <si>
    <t>12 19 54 -00 40 00</t>
  </si>
  <si>
    <t>MCA 37</t>
  </si>
  <si>
    <t>Tegmine</t>
  </si>
  <si>
    <t>Cnc</t>
  </si>
  <si>
    <t>08 12 13 +17 38 51</t>
  </si>
  <si>
    <t>STF 1196 AB</t>
  </si>
  <si>
    <t>Gam CrA</t>
  </si>
  <si>
    <t>CrA</t>
  </si>
  <si>
    <t>19 06 25 -37 03 48</t>
  </si>
  <si>
    <t>HJ 5084</t>
  </si>
  <si>
    <t>Zet1 Aqr</t>
  </si>
  <si>
    <t>Aqr</t>
  </si>
  <si>
    <t>22 28 50 -00 01 12</t>
  </si>
  <si>
    <t>STF 2909 AB</t>
  </si>
  <si>
    <t>Alula Australis</t>
  </si>
  <si>
    <t>UMa</t>
  </si>
  <si>
    <t>11 18 11 +31 31 45</t>
  </si>
  <si>
    <t>STF 1523 AB</t>
  </si>
  <si>
    <t>Iot Cas</t>
  </si>
  <si>
    <t>02 29 04 +67 24 09</t>
  </si>
  <si>
    <t>STF 262 AB</t>
  </si>
  <si>
    <t>DO Cep</t>
  </si>
  <si>
    <t>Cep</t>
  </si>
  <si>
    <t>22 27 59 +57 41 44</t>
  </si>
  <si>
    <t>KR 60 AB</t>
  </si>
  <si>
    <t>Alnitak</t>
  </si>
  <si>
    <t>Ori</t>
  </si>
  <si>
    <t>05 40 46 -01 56 33</t>
  </si>
  <si>
    <t>STF 774 AB</t>
  </si>
  <si>
    <t>Xi Sco</t>
  </si>
  <si>
    <t>16 04 22 -11 22 23</t>
  </si>
  <si>
    <t>STF 1998 AB</t>
  </si>
  <si>
    <t>Wasat</t>
  </si>
  <si>
    <t>07 20 07 +21 58 56</t>
  </si>
  <si>
    <t>STF 1066</t>
  </si>
  <si>
    <t>Dziban</t>
  </si>
  <si>
    <t>Dra</t>
  </si>
  <si>
    <t>17 41 56 +72 08 56</t>
  </si>
  <si>
    <t>STF 2241 AB</t>
  </si>
  <si>
    <t>52 Ori</t>
  </si>
  <si>
    <t>05 48 00 +06 27 14</t>
  </si>
  <si>
    <t>STF 795</t>
  </si>
  <si>
    <t>10 Ari</t>
  </si>
  <si>
    <t>Ari</t>
  </si>
  <si>
    <t>02 03 39 +25 56 08</t>
  </si>
  <si>
    <t>STF 208 AB</t>
  </si>
  <si>
    <t>Lam Cyg</t>
  </si>
  <si>
    <t>20 47 25 +36 29 27</t>
  </si>
  <si>
    <t>STT 413 AB</t>
  </si>
  <si>
    <t>Dubhe</t>
  </si>
  <si>
    <t>11 03 44 +61 45 04</t>
  </si>
  <si>
    <t>BU 1077 AB</t>
  </si>
  <si>
    <t>Ome Leo</t>
  </si>
  <si>
    <t>09 28 27 +09 03 24</t>
  </si>
  <si>
    <t>STF 1356</t>
  </si>
  <si>
    <t>Kap2 Boo</t>
  </si>
  <si>
    <t>14 13 29 +51 47 24</t>
  </si>
  <si>
    <t>STF 1821 AB</t>
  </si>
  <si>
    <t>Alrescha</t>
  </si>
  <si>
    <t>Psc</t>
  </si>
  <si>
    <t>02 02 03 +02 45 49</t>
  </si>
  <si>
    <t>STF 202 AB</t>
  </si>
  <si>
    <t>Del Ser</t>
  </si>
  <si>
    <t>Ser</t>
  </si>
  <si>
    <t>15 34 48 +10 32 20</t>
  </si>
  <si>
    <t>STF 1954 AB</t>
  </si>
  <si>
    <t>Propus</t>
  </si>
  <si>
    <t>06 14 53 +22 30 25</t>
  </si>
  <si>
    <t>BU 1008</t>
  </si>
  <si>
    <t>Lam Cas</t>
  </si>
  <si>
    <t>00 31 46 +54 31 20</t>
  </si>
  <si>
    <t>STT 12</t>
  </si>
  <si>
    <t>Marfik</t>
  </si>
  <si>
    <t>16 30 55 +01 59 03</t>
  </si>
  <si>
    <t>STF 2055 AB</t>
  </si>
  <si>
    <t>Diadem</t>
  </si>
  <si>
    <t>Com</t>
  </si>
  <si>
    <t>13 09 59 +17 31 46</t>
  </si>
  <si>
    <t>STF 1728 AB</t>
  </si>
  <si>
    <t>Sig CrB</t>
  </si>
  <si>
    <t>CrB</t>
  </si>
  <si>
    <t>16 14 41 +33 51 31</t>
  </si>
  <si>
    <t>STF 2032 AB</t>
  </si>
  <si>
    <t>Gam2 Del</t>
  </si>
  <si>
    <t>Del</t>
  </si>
  <si>
    <t>20 46 40 +16 07 27</t>
  </si>
  <si>
    <t>STF 2727 AB</t>
  </si>
  <si>
    <t>Omi Cep</t>
  </si>
  <si>
    <t>23 18 37 +68 06 41</t>
  </si>
  <si>
    <t>STF 3001 AB</t>
  </si>
  <si>
    <t>72 Peg</t>
  </si>
  <si>
    <t>23 33 57 +31 19 31</t>
  </si>
  <si>
    <t>BU 720</t>
  </si>
  <si>
    <t>Gam CrB</t>
  </si>
  <si>
    <t>15 42 45 +26 17 44</t>
  </si>
  <si>
    <t>STF 1967</t>
  </si>
  <si>
    <t>39 Dra</t>
  </si>
  <si>
    <t>18 23 55 +58 48 02</t>
  </si>
  <si>
    <t>STF 2323 AB</t>
  </si>
  <si>
    <t>78 UMa</t>
  </si>
  <si>
    <t>13 00 44 +56 21 59</t>
  </si>
  <si>
    <t>BU 1082</t>
  </si>
  <si>
    <t>49 Ser</t>
  </si>
  <si>
    <t>16 13 18 +13 31 37</t>
  </si>
  <si>
    <t>STF 2021 AB</t>
  </si>
  <si>
    <t>OR Del</t>
  </si>
  <si>
    <t>20 46 13 +15 54 26</t>
  </si>
  <si>
    <t>STF 2725 AB</t>
  </si>
  <si>
    <t>4 Aqr</t>
  </si>
  <si>
    <t>20 51 26 -05 37 36</t>
  </si>
  <si>
    <t>STF 2729 AB</t>
  </si>
  <si>
    <t>The CrB</t>
  </si>
  <si>
    <t>15 32 56 +31 21 33</t>
  </si>
  <si>
    <t>COU 610</t>
  </si>
  <si>
    <t>12 Lyn</t>
  </si>
  <si>
    <t>Lyn</t>
  </si>
  <si>
    <t>06 46 14 +59 26 30</t>
  </si>
  <si>
    <t>STF 948 AB</t>
  </si>
  <si>
    <t>Rho Oph</t>
  </si>
  <si>
    <t>16 25 35 -23 26 47</t>
  </si>
  <si>
    <t>H 2 19 AB</t>
  </si>
  <si>
    <t>16 Vul</t>
  </si>
  <si>
    <t>Vul</t>
  </si>
  <si>
    <t>20 02 01 +24 56 17</t>
  </si>
  <si>
    <t>STT 395</t>
  </si>
  <si>
    <t>Phi And</t>
  </si>
  <si>
    <t>And</t>
  </si>
  <si>
    <t>01 09 30 +47 14 31</t>
  </si>
  <si>
    <t>STT 515 AB</t>
  </si>
  <si>
    <t>32 Ori</t>
  </si>
  <si>
    <t>05 30 47 +05 56 53</t>
  </si>
  <si>
    <t>STF 728</t>
  </si>
  <si>
    <t>Procyon</t>
  </si>
  <si>
    <t>CMi</t>
  </si>
  <si>
    <t>07 39 18 +05 13 30</t>
  </si>
  <si>
    <t>SHB 1 AB</t>
  </si>
  <si>
    <t>Eps Ari</t>
  </si>
  <si>
    <t>02 59 13 +21 20 26</t>
  </si>
  <si>
    <t>STF 333 AB</t>
  </si>
  <si>
    <t>Kurhah</t>
  </si>
  <si>
    <t>22 03 47 +64 37 41</t>
  </si>
  <si>
    <t>STF 2863 AB</t>
  </si>
  <si>
    <t>11 LMi</t>
  </si>
  <si>
    <t>LMi</t>
  </si>
  <si>
    <t>09 35 40 +35 48 36</t>
  </si>
  <si>
    <t>HU 1128</t>
  </si>
  <si>
    <t>GX And</t>
  </si>
  <si>
    <t>00 18 23 +44 01 23</t>
  </si>
  <si>
    <t>GRB 34 AB</t>
  </si>
  <si>
    <t>99 Her</t>
  </si>
  <si>
    <t>18 07 02 +30 33 43</t>
  </si>
  <si>
    <t>AC 15 AB</t>
  </si>
  <si>
    <t>Mahasim</t>
  </si>
  <si>
    <t>Aur</t>
  </si>
  <si>
    <t>05 59 43 +37 12 46</t>
  </si>
  <si>
    <t>STT 545 AB</t>
  </si>
  <si>
    <t>Pi Cep</t>
  </si>
  <si>
    <t>23 07 54 +75 23 15</t>
  </si>
  <si>
    <t>STT 489 AB</t>
  </si>
  <si>
    <t>Chi Cyg</t>
  </si>
  <si>
    <t>19 46 26 +33 43 39</t>
  </si>
  <si>
    <t>STF 2580 AB</t>
  </si>
  <si>
    <t>Phi UMa</t>
  </si>
  <si>
    <t>09 52 06 +54 03 51</t>
  </si>
  <si>
    <t>STT 208</t>
  </si>
  <si>
    <t>53 Aqr</t>
  </si>
  <si>
    <t>22 26 34 -16 44 32</t>
  </si>
  <si>
    <t>SHJ 345 AB</t>
  </si>
  <si>
    <t>Kap1 Scl</t>
  </si>
  <si>
    <t>Scl</t>
  </si>
  <si>
    <t>00 09 21 -27 59 16</t>
  </si>
  <si>
    <t>BU 391 AB</t>
  </si>
  <si>
    <t>Alrakis</t>
  </si>
  <si>
    <t>17 05 20 +54 28 14</t>
  </si>
  <si>
    <t>STF 2130 AB</t>
  </si>
  <si>
    <t>Tau Cyg</t>
  </si>
  <si>
    <t>21 14 47 +38 02 43</t>
  </si>
  <si>
    <t>AGC 13 AB</t>
  </si>
  <si>
    <t>Rotanev</t>
  </si>
  <si>
    <t>20 37 33 +14 35 43</t>
  </si>
  <si>
    <t>BU 151 AB</t>
  </si>
  <si>
    <t>14 Ori</t>
  </si>
  <si>
    <t>05 07 53 +08 29 54</t>
  </si>
  <si>
    <t>STT 98</t>
  </si>
  <si>
    <t>The Per</t>
  </si>
  <si>
    <t>Per</t>
  </si>
  <si>
    <t>02 44 12 +49 13 42</t>
  </si>
  <si>
    <t>STF 296 AB</t>
  </si>
  <si>
    <t>Tau Oph</t>
  </si>
  <si>
    <t>18 03 05 -08 10 49</t>
  </si>
  <si>
    <t>STF 2262 AB</t>
  </si>
  <si>
    <t>Del Boo</t>
  </si>
  <si>
    <t>15 15 30 +33 18 53</t>
  </si>
  <si>
    <t>STFA 27 AB</t>
  </si>
  <si>
    <t>38 Lyn</t>
  </si>
  <si>
    <t>09 18 51 +36 48 09</t>
  </si>
  <si>
    <t>STF 1334 AB</t>
  </si>
  <si>
    <t>Sheratan</t>
  </si>
  <si>
    <t>01 54 38 +20 48 30</t>
  </si>
  <si>
    <t>MKT 3</t>
  </si>
  <si>
    <t>38 Gem</t>
  </si>
  <si>
    <t>06 54 39 +13 10 40</t>
  </si>
  <si>
    <t>STF 982 AB</t>
  </si>
  <si>
    <t>31 Tau</t>
  </si>
  <si>
    <t>03 52 00 +06 32 06</t>
  </si>
  <si>
    <t>KUI 15 AB</t>
  </si>
  <si>
    <t>The And</t>
  </si>
  <si>
    <t>00 17 06 +38 40 54</t>
  </si>
  <si>
    <t>CHR 123</t>
  </si>
  <si>
    <t>Lyr</t>
  </si>
  <si>
    <t>18 44 20 +39 40 12</t>
  </si>
  <si>
    <t>STF 2382 AB</t>
  </si>
  <si>
    <t>39 Boo</t>
  </si>
  <si>
    <t>14 49 41 +48 43 16</t>
  </si>
  <si>
    <t>STF 1890</t>
  </si>
  <si>
    <t>35 Com</t>
  </si>
  <si>
    <t>12 53 18 +21 14 42</t>
  </si>
  <si>
    <t>STF 1687 AB</t>
  </si>
  <si>
    <t>Muphrid</t>
  </si>
  <si>
    <t>13 54 41 +18 23 52</t>
  </si>
  <si>
    <t>SHJ 169</t>
  </si>
  <si>
    <t>5 Pup</t>
  </si>
  <si>
    <t>Pup</t>
  </si>
  <si>
    <t>07 47 57 -12 11 34</t>
  </si>
  <si>
    <t>STF 1146</t>
  </si>
  <si>
    <t>Iot Tri</t>
  </si>
  <si>
    <t>Tri</t>
  </si>
  <si>
    <t>02 12 22 +30 18 11</t>
  </si>
  <si>
    <t>STF 227</t>
  </si>
  <si>
    <t>83 Leo</t>
  </si>
  <si>
    <t>11 26 45 +03 00 47</t>
  </si>
  <si>
    <t>STF 1540 AB</t>
  </si>
  <si>
    <t>Dalim</t>
  </si>
  <si>
    <t>For</t>
  </si>
  <si>
    <t>03 12 05 -28 59 15</t>
  </si>
  <si>
    <t>HJ 3555</t>
  </si>
  <si>
    <t>Ashlesha</t>
  </si>
  <si>
    <t>Hya</t>
  </si>
  <si>
    <t>08 46 47 +06 25 08</t>
  </si>
  <si>
    <t>SP 1 AB</t>
  </si>
  <si>
    <t>164 And</t>
  </si>
  <si>
    <t>01 00 04 +44 42 48</t>
  </si>
  <si>
    <t>STF 79</t>
  </si>
  <si>
    <t>KX Lib</t>
  </si>
  <si>
    <t>Lib</t>
  </si>
  <si>
    <t>14 57 28 -21 24 56</t>
  </si>
  <si>
    <t>H N 28 AB</t>
  </si>
  <si>
    <t>1 Gem</t>
  </si>
  <si>
    <t>06 04 07 +23 15 49</t>
  </si>
  <si>
    <t>KUI 23 AB</t>
  </si>
  <si>
    <t>Mu Ori</t>
  </si>
  <si>
    <t>06 02 23 +09 38 50</t>
  </si>
  <si>
    <t>A 2715 AB</t>
  </si>
  <si>
    <t>Tau Boo</t>
  </si>
  <si>
    <t>13 47 16 +17 27 25</t>
  </si>
  <si>
    <t>STT 270 AB</t>
  </si>
  <si>
    <t>24 Oph</t>
  </si>
  <si>
    <t>16 56 48 -23 09 01</t>
  </si>
  <si>
    <t>BU 1117</t>
  </si>
  <si>
    <t>Tyl</t>
  </si>
  <si>
    <t>19 48 10 +70 16 04</t>
  </si>
  <si>
    <t>STF 2603</t>
  </si>
  <si>
    <t>Mu Lib</t>
  </si>
  <si>
    <t>14 49 19 -14 08 56</t>
  </si>
  <si>
    <t>BU 106 AB</t>
  </si>
  <si>
    <t>Rho Ori</t>
  </si>
  <si>
    <t>05 13 17 +02 51 40</t>
  </si>
  <si>
    <t>STF 654 AB</t>
  </si>
  <si>
    <t>Wurren</t>
  </si>
  <si>
    <t>Phe</t>
  </si>
  <si>
    <t>01 08 23 -55 14 45</t>
  </si>
  <si>
    <t>RST 1205 AB</t>
  </si>
  <si>
    <t>15 Lyn</t>
  </si>
  <si>
    <t>06 57 17 +58 25 23</t>
  </si>
  <si>
    <t>STT 159 AB</t>
  </si>
  <si>
    <t>Talitha</t>
  </si>
  <si>
    <t>08 59 12 +48 02 31</t>
  </si>
  <si>
    <t>HJ 2477 A,BC</t>
  </si>
  <si>
    <t>Alkaphrah</t>
  </si>
  <si>
    <t>09 03 38 +47 09 24</t>
  </si>
  <si>
    <t>A 1585</t>
  </si>
  <si>
    <t>5 Aur</t>
  </si>
  <si>
    <t>05 00 18 +39 23 41</t>
  </si>
  <si>
    <t>STT 92 AB</t>
  </si>
  <si>
    <t>25 CVn</t>
  </si>
  <si>
    <t>CVn</t>
  </si>
  <si>
    <t>13 37 28 +36 17 41</t>
  </si>
  <si>
    <t>STF 1768 AB</t>
  </si>
  <si>
    <t>48 Cas</t>
  </si>
  <si>
    <t>02 01 58 +70 54 25</t>
  </si>
  <si>
    <t>BU 513 AB</t>
  </si>
  <si>
    <t>V711 Tau</t>
  </si>
  <si>
    <t>03 36 47 +00 35 16</t>
  </si>
  <si>
    <t>STF 422</t>
  </si>
  <si>
    <t>66 Psc</t>
  </si>
  <si>
    <t>00 54 35 +19 11 18</t>
  </si>
  <si>
    <t>STT 20 AB</t>
  </si>
  <si>
    <t>Guniibuu</t>
  </si>
  <si>
    <t>17 15 21 -26 36 06</t>
  </si>
  <si>
    <t>SHJ 243 AB</t>
  </si>
  <si>
    <t>88 Leo</t>
  </si>
  <si>
    <t>11 31 45 +14 21 52</t>
  </si>
  <si>
    <t>STF 1547 AB</t>
  </si>
  <si>
    <t>23 Hya</t>
  </si>
  <si>
    <t>09 16 42 -06 21 11</t>
  </si>
  <si>
    <t>KUI 40</t>
  </si>
  <si>
    <t>Nu Oct</t>
  </si>
  <si>
    <t>Oct</t>
  </si>
  <si>
    <t>21 41 29 -77 23 24</t>
  </si>
  <si>
    <t>BLM 6</t>
  </si>
  <si>
    <t>16 Aur</t>
  </si>
  <si>
    <t>05 18 11 +33 22 18</t>
  </si>
  <si>
    <t>STT 103</t>
  </si>
  <si>
    <t>41 Dra</t>
  </si>
  <si>
    <t>18 00 09 +80 00 14</t>
  </si>
  <si>
    <t>STF 2308 AB</t>
  </si>
  <si>
    <t>p Eri</t>
  </si>
  <si>
    <t>Eri</t>
  </si>
  <si>
    <t>01 39 48 -56 11 36</t>
  </si>
  <si>
    <t>DUN 5</t>
  </si>
  <si>
    <t>4 Lyn</t>
  </si>
  <si>
    <t>06 22 04 +59 22 20</t>
  </si>
  <si>
    <t>STF 881 AB</t>
  </si>
  <si>
    <t>MZ UMa</t>
  </si>
  <si>
    <t>12 11 28 +53 25 18</t>
  </si>
  <si>
    <t>STF 1608 AB</t>
  </si>
  <si>
    <t>V547 Cas</t>
  </si>
  <si>
    <t>00 32 29 +67 14 09</t>
  </si>
  <si>
    <t>VYS 2 AB</t>
  </si>
  <si>
    <t>Alpherg</t>
  </si>
  <si>
    <t>01 31 29 +15 20 45</t>
  </si>
  <si>
    <t>BU 506</t>
  </si>
  <si>
    <t>Xi Tau</t>
  </si>
  <si>
    <t>03 27 10 +09 43 58</t>
  </si>
  <si>
    <t>HDS 433 AB</t>
  </si>
  <si>
    <t>Bet LMi</t>
  </si>
  <si>
    <t>10 27 53 +36 42 27</t>
  </si>
  <si>
    <t>HU 879</t>
  </si>
  <si>
    <t>80 Tau</t>
  </si>
  <si>
    <t>04 30 09 +15 38 16</t>
  </si>
  <si>
    <t>STF 554</t>
  </si>
  <si>
    <t>Phi Dra</t>
  </si>
  <si>
    <t>18 20 45 +71 20 16</t>
  </si>
  <si>
    <t>STT 353 AB</t>
  </si>
  <si>
    <t>V559 Cas</t>
  </si>
  <si>
    <t>02 25 40 +61 32 59</t>
  </si>
  <si>
    <t>STF 257</t>
  </si>
  <si>
    <t>Sig2 UMa</t>
  </si>
  <si>
    <t>09 10 24 +67 08 03</t>
  </si>
  <si>
    <t>STF 1306 AB</t>
  </si>
  <si>
    <t>V491 Per</t>
  </si>
  <si>
    <t>04 07 34 +38 04 28</t>
  </si>
  <si>
    <t>STT 531 AB</t>
  </si>
  <si>
    <t>94 Cet</t>
  </si>
  <si>
    <t>Cet</t>
  </si>
  <si>
    <t>03 12 46 -01 11 45</t>
  </si>
  <si>
    <t>HJ 663 AB</t>
  </si>
  <si>
    <t>55 Cas</t>
  </si>
  <si>
    <t>02 14 29 +66 31 28</t>
  </si>
  <si>
    <t>MCA 6</t>
  </si>
  <si>
    <t>T Tau</t>
  </si>
  <si>
    <t>04 21 59 +19 32 06</t>
  </si>
  <si>
    <t>GHE 6 AB</t>
  </si>
  <si>
    <t>Kap Tuc</t>
  </si>
  <si>
    <t>Tuc</t>
  </si>
  <si>
    <t>01 15 46 -68 52 33</t>
  </si>
  <si>
    <t>HJ 3423 AB</t>
  </si>
  <si>
    <t>21 Ari</t>
  </si>
  <si>
    <t>02 15 43 +25 02 36</t>
  </si>
  <si>
    <t>COU 79 AB</t>
  </si>
  <si>
    <t>52 Peg</t>
  </si>
  <si>
    <t>22 59 12 +11 43 44</t>
  </si>
  <si>
    <t>STT 483</t>
  </si>
  <si>
    <t>Ascella</t>
  </si>
  <si>
    <t>Sgr</t>
  </si>
  <si>
    <t>19 02 37 -29 52 48</t>
  </si>
  <si>
    <t>HDO 150 AB</t>
  </si>
  <si>
    <t>Zet Cap</t>
  </si>
  <si>
    <t>Cap</t>
  </si>
  <si>
    <t>21 26 40 -22 24 41</t>
  </si>
  <si>
    <t>SEE 446 AB</t>
  </si>
  <si>
    <t>Lam1 Scl</t>
  </si>
  <si>
    <t>00 42 43 -38 27 49</t>
  </si>
  <si>
    <t>HDO 182</t>
  </si>
  <si>
    <t>Saclateni</t>
  </si>
  <si>
    <t>05 02 29 +41 04 33</t>
  </si>
  <si>
    <t>MKT 6</t>
  </si>
  <si>
    <t>42 Cet</t>
  </si>
  <si>
    <t>01 19 48 -00 30 32</t>
  </si>
  <si>
    <t>STF 113 A,BC</t>
  </si>
  <si>
    <t>HD 23838</t>
  </si>
  <si>
    <t>03 50 04 +44 58 04</t>
  </si>
  <si>
    <t>CHR 126</t>
  </si>
  <si>
    <t>Xi1 Cet</t>
  </si>
  <si>
    <t>02 13 00 +08 50 48</t>
  </si>
  <si>
    <t>MCA 5</t>
  </si>
  <si>
    <t>Errai</t>
  </si>
  <si>
    <t>23 39 21 +77 37 55</t>
  </si>
  <si>
    <t>NHR 9 AB</t>
  </si>
  <si>
    <t>Nusakan</t>
  </si>
  <si>
    <t>15 27 50 +29 06 20</t>
  </si>
  <si>
    <t>JEF 1</t>
  </si>
  <si>
    <t>Equ</t>
  </si>
  <si>
    <t>20 59 05 +04 17 38</t>
  </si>
  <si>
    <t>STF 2737 AB</t>
  </si>
  <si>
    <t>HD 4463</t>
  </si>
  <si>
    <t>00 47 01 +23 15 02</t>
  </si>
  <si>
    <t>HU 413</t>
  </si>
  <si>
    <t>HD 206792</t>
  </si>
  <si>
    <t>21 43 54 +27 50 49</t>
  </si>
  <si>
    <t>HO 166</t>
  </si>
  <si>
    <t>HD 177166</t>
  </si>
  <si>
    <t>19 04 20 -21 31 54</t>
  </si>
  <si>
    <t>H N 126</t>
  </si>
  <si>
    <t>NOI 1 Aa,Ab</t>
  </si>
  <si>
    <t>14 45 30 +42 22 56</t>
  </si>
  <si>
    <t>STT 285 AB</t>
  </si>
  <si>
    <t>Crv</t>
  </si>
  <si>
    <t>11 58 29 -23 50 01</t>
  </si>
  <si>
    <t>RST 3767 AB</t>
  </si>
  <si>
    <t>HD 542</t>
  </si>
  <si>
    <t>00 09 57 +08 34 37</t>
  </si>
  <si>
    <t>A 1801</t>
  </si>
  <si>
    <t>HD 135657</t>
  </si>
  <si>
    <t>15 15 03 +36 49 49</t>
  </si>
  <si>
    <t>STT 295</t>
  </si>
  <si>
    <t>HD 108421</t>
  </si>
  <si>
    <t>12 27 14 +27 01 30</t>
  </si>
  <si>
    <t>STF 1643 AB</t>
  </si>
  <si>
    <t>HD 22556</t>
  </si>
  <si>
    <t>03 37 52 +05 38 29</t>
  </si>
  <si>
    <t>YSC 27</t>
  </si>
  <si>
    <t>HD 1224</t>
  </si>
  <si>
    <t>00 16 45 +36 29 29</t>
  </si>
  <si>
    <t>STT 4</t>
  </si>
  <si>
    <t>00 04 47 +38 10 25</t>
  </si>
  <si>
    <t>BU 862</t>
  </si>
  <si>
    <t>15 38 14 +36 14 50</t>
  </si>
  <si>
    <t>STF 1964 CD</t>
  </si>
  <si>
    <t>Rho Cap</t>
  </si>
  <si>
    <t>20 28 52 -17 48 49</t>
  </si>
  <si>
    <t>SHJ 323 AB</t>
  </si>
  <si>
    <t>NSV2426</t>
  </si>
  <si>
    <t>05 37 09 +26 55 28</t>
  </si>
  <si>
    <t>STF 749 AB</t>
  </si>
  <si>
    <t>Eps Scl</t>
  </si>
  <si>
    <t>01 45 39 -25 03 09</t>
  </si>
  <si>
    <t>HJ 3461 AB</t>
  </si>
  <si>
    <t>04 15 56 +31 41 35</t>
  </si>
  <si>
    <t>STT 77 AB</t>
  </si>
  <si>
    <t>01 06 05 -46 43 06</t>
  </si>
  <si>
    <t>SLR 1 AB</t>
  </si>
  <si>
    <t>HD 39</t>
  </si>
  <si>
    <t>00 05 29 +34 06 20</t>
  </si>
  <si>
    <t>HU 1201 AB</t>
  </si>
  <si>
    <t>00 56 47 +60 21 46</t>
  </si>
  <si>
    <t>BU 1099 AB</t>
  </si>
  <si>
    <t>HD 2471</t>
  </si>
  <si>
    <t>00 28 41 +37 18 15</t>
  </si>
  <si>
    <t>A 1504 AB</t>
  </si>
  <si>
    <t>05 24 29 -02 23 49</t>
  </si>
  <si>
    <t>MCA 18 Aa,Ab</t>
  </si>
  <si>
    <t>23 51 33 +42 04 58</t>
  </si>
  <si>
    <t>STT 510 AB</t>
  </si>
  <si>
    <t>18 00 18 +21 53 48</t>
  </si>
  <si>
    <t>A 1374 AB</t>
  </si>
  <si>
    <t>HD 19475</t>
  </si>
  <si>
    <t>03 12 39 +71 33 21</t>
  </si>
  <si>
    <t>STT 50 AB</t>
  </si>
  <si>
    <t>HD 39315</t>
  </si>
  <si>
    <t>05 53 29 +37 20 21</t>
  </si>
  <si>
    <t>BU 1053</t>
  </si>
  <si>
    <t>HD 131334</t>
  </si>
  <si>
    <t>14 52 30 +18 44 20</t>
  </si>
  <si>
    <t>BU 31 AB</t>
  </si>
  <si>
    <t>HD 112398</t>
  </si>
  <si>
    <t>12 56 27 -00 57 17</t>
  </si>
  <si>
    <t>STT 256</t>
  </si>
  <si>
    <t>HD 197684</t>
  </si>
  <si>
    <t>20 44 55 +12 18 46</t>
  </si>
  <si>
    <t>STF 2723 AB</t>
  </si>
  <si>
    <t>Cam</t>
  </si>
  <si>
    <t>04 31 12 +58 58 38</t>
  </si>
  <si>
    <t>STI 2051 AB</t>
  </si>
  <si>
    <t>00 27 08 -07 52 34</t>
  </si>
  <si>
    <t>A 431 AB</t>
  </si>
  <si>
    <t>Pav</t>
  </si>
  <si>
    <t>21 09 22 -73 10 23</t>
  </si>
  <si>
    <t>I 379 AB</t>
  </si>
  <si>
    <t>Lac</t>
  </si>
  <si>
    <t>22 37 30 +39 22 51</t>
  </si>
  <si>
    <t>HDS 3211 AB</t>
  </si>
  <si>
    <t>04 28 40 +15 52 15</t>
  </si>
  <si>
    <t>MKT 13 Aa,Ab</t>
  </si>
  <si>
    <t>Alsephina</t>
  </si>
  <si>
    <t>Vel</t>
  </si>
  <si>
    <t>08 44 42 -54 42 32</t>
  </si>
  <si>
    <t>I 10 AB</t>
  </si>
  <si>
    <t>13 04 47 +55 54 10</t>
  </si>
  <si>
    <t>WOR 23</t>
  </si>
  <si>
    <t>HD 224750</t>
  </si>
  <si>
    <t>00 00 19 -44 17 26</t>
  </si>
  <si>
    <t>I 1477</t>
  </si>
  <si>
    <t>HD 89906</t>
  </si>
  <si>
    <t>10 22 44 +15 20 40</t>
  </si>
  <si>
    <t>STT 216</t>
  </si>
  <si>
    <t>73 Oph</t>
  </si>
  <si>
    <t>18 09 34 +03 59 36</t>
  </si>
  <si>
    <t>STF 2281 AB</t>
  </si>
  <si>
    <t>HD 220562</t>
  </si>
  <si>
    <t>23 24 08 +57 32 08</t>
  </si>
  <si>
    <t>STT 495</t>
  </si>
  <si>
    <t>HD 35961</t>
  </si>
  <si>
    <t>05 31 29 +54 39 16</t>
  </si>
  <si>
    <t>STF 711 AB</t>
  </si>
  <si>
    <t>HD 202519</t>
  </si>
  <si>
    <t>21 14 05 +58 17 50</t>
  </si>
  <si>
    <t>STF 2783</t>
  </si>
  <si>
    <t>06 53 05 +59 26 55</t>
  </si>
  <si>
    <t>STF 963 AB</t>
  </si>
  <si>
    <t>00 32 24 +06 57 20</t>
  </si>
  <si>
    <t>MCA 1 Aa,Ab</t>
  </si>
  <si>
    <t>HD 60694</t>
  </si>
  <si>
    <t>07 37 26 +38 52 06</t>
  </si>
  <si>
    <t>HU 842 AB</t>
  </si>
  <si>
    <t>HD 108799</t>
  </si>
  <si>
    <t>12 30 05 -13 23 36</t>
  </si>
  <si>
    <t>BU 28 AB</t>
  </si>
  <si>
    <t>55 Leo</t>
  </si>
  <si>
    <t>10 55 42 +00 44 13</t>
  </si>
  <si>
    <t>BU 1076</t>
  </si>
  <si>
    <t>HD 114723</t>
  </si>
  <si>
    <t>13 12 02 +32 05 08</t>
  </si>
  <si>
    <t>STT 261</t>
  </si>
  <si>
    <t>HD 120987</t>
  </si>
  <si>
    <t>13 53 33 -35 39 51</t>
  </si>
  <si>
    <t>HWE 28 AB</t>
  </si>
  <si>
    <t>Gam Lup</t>
  </si>
  <si>
    <t>Lup</t>
  </si>
  <si>
    <t>15 35 08 -41 10 00</t>
  </si>
  <si>
    <t>HJ 4786 AB</t>
  </si>
  <si>
    <t>12 27 01 -03 32 06</t>
  </si>
  <si>
    <t>A 79 AB</t>
  </si>
  <si>
    <t>HD 225158</t>
  </si>
  <si>
    <t>00 03 54 -57 49 50</t>
  </si>
  <si>
    <t>I 700</t>
  </si>
  <si>
    <t>18 35 53 +16 58 32</t>
  </si>
  <si>
    <t>STT 358 AB</t>
  </si>
  <si>
    <t>Bet Tri</t>
  </si>
  <si>
    <t>02 09 33 +34 59 15</t>
  </si>
  <si>
    <t>MKT 4</t>
  </si>
  <si>
    <t>HD 128731</t>
  </si>
  <si>
    <t>14 38 14 +14 01 45</t>
  </si>
  <si>
    <t>TOK 406</t>
  </si>
  <si>
    <t>01 08 16 +54 55 13</t>
  </si>
  <si>
    <t>WCK 1 Aa,Ab</t>
  </si>
  <si>
    <t>23 Com</t>
  </si>
  <si>
    <t>12 34 51 +22 37 45</t>
  </si>
  <si>
    <t>WRH 12</t>
  </si>
  <si>
    <t>00 10 05 +38 24 54</t>
  </si>
  <si>
    <t>HDS 23 Da,Db</t>
  </si>
  <si>
    <t>Sabik</t>
  </si>
  <si>
    <t>17 10 23 -15 43 30</t>
  </si>
  <si>
    <t>BU 1118 AB</t>
  </si>
  <si>
    <t>HD 10453</t>
  </si>
  <si>
    <t>01 41 45 -11 19 29</t>
  </si>
  <si>
    <t>STF 147</t>
  </si>
  <si>
    <t>HD 1141</t>
  </si>
  <si>
    <t>00 16 14 +76 57 03</t>
  </si>
  <si>
    <t>STF 13</t>
  </si>
  <si>
    <t>HD 117190</t>
  </si>
  <si>
    <t>13 28 27 +15 42 30</t>
  </si>
  <si>
    <t>STT 266</t>
  </si>
  <si>
    <t>HD 7471</t>
  </si>
  <si>
    <t>01 19 07 +80 51 43</t>
  </si>
  <si>
    <t>STT 28 AB</t>
  </si>
  <si>
    <t>HD 187458</t>
  </si>
  <si>
    <t>19 48 44 +35 18 41</t>
  </si>
  <si>
    <t>STT 387</t>
  </si>
  <si>
    <t>20 Dra</t>
  </si>
  <si>
    <t>16 56 25 +65 02 21</t>
  </si>
  <si>
    <t>STF 2118 AB</t>
  </si>
  <si>
    <t>HD 176891</t>
  </si>
  <si>
    <t>19 03 58 -38 04 02</t>
  </si>
  <si>
    <t>I 1391</t>
  </si>
  <si>
    <t>HD 129600</t>
  </si>
  <si>
    <t>14 41 36 +51 23 51</t>
  </si>
  <si>
    <t>STF 1871</t>
  </si>
  <si>
    <t>17 30 24 -01 03 46</t>
  </si>
  <si>
    <t>STF 2173 AB</t>
  </si>
  <si>
    <t>HD 17240</t>
  </si>
  <si>
    <t>02 47 04 +35 33 17</t>
  </si>
  <si>
    <t>BU 9 AB</t>
  </si>
  <si>
    <t>Tau Scl</t>
  </si>
  <si>
    <t>01 36 08 -29 54 26</t>
  </si>
  <si>
    <t>HJ 3447</t>
  </si>
  <si>
    <t>17 46 25 +27 43 01</t>
  </si>
  <si>
    <t>AC 7 BC</t>
  </si>
  <si>
    <t>HD 189783</t>
  </si>
  <si>
    <t>Aql</t>
  </si>
  <si>
    <t>20 01 27 +10 44 55</t>
  </si>
  <si>
    <t>STF 2613 AB</t>
  </si>
  <si>
    <t>MCA 69 Aa,Ab</t>
  </si>
  <si>
    <t>Sceptrum</t>
  </si>
  <si>
    <t>04 38 11 -14 18 14</t>
  </si>
  <si>
    <t>KUI 18</t>
  </si>
  <si>
    <t>HD 1002</t>
  </si>
  <si>
    <t>00 14 20 -27 31 52</t>
  </si>
  <si>
    <t>HDS 33</t>
  </si>
  <si>
    <t>HD 101177</t>
  </si>
  <si>
    <t>11 38 45 +45 06 30</t>
  </si>
  <si>
    <t>STF 1561 AB</t>
  </si>
  <si>
    <t>1 Peg</t>
  </si>
  <si>
    <t>21 22 05 +19 48 16</t>
  </si>
  <si>
    <t>STFB 11 AB</t>
  </si>
  <si>
    <t>HD 24117</t>
  </si>
  <si>
    <t>03 52 05 +40 47 51</t>
  </si>
  <si>
    <t>STT 66</t>
  </si>
  <si>
    <t>01 15 01 -68 49 08</t>
  </si>
  <si>
    <t>I 27 CD</t>
  </si>
  <si>
    <t>HD 31796</t>
  </si>
  <si>
    <t>05 01 20 +50 15 25</t>
  </si>
  <si>
    <t>STF 619</t>
  </si>
  <si>
    <t>01 55 22 +02 57 24</t>
  </si>
  <si>
    <t>A 2407</t>
  </si>
  <si>
    <t>14 53 51 +23 33 21</t>
  </si>
  <si>
    <t>REU 2</t>
  </si>
  <si>
    <t>00 17 24 +08 52 35</t>
  </si>
  <si>
    <t>A 1803 AB</t>
  </si>
  <si>
    <t>HD 160780</t>
  </si>
  <si>
    <t>17 38 38 +55 45 35</t>
  </si>
  <si>
    <t>STF 2199</t>
  </si>
  <si>
    <t>HD 181025</t>
  </si>
  <si>
    <t>Sge</t>
  </si>
  <si>
    <t>19 17 58 +20 11 34</t>
  </si>
  <si>
    <t>COU 321</t>
  </si>
  <si>
    <t>NSV6699</t>
  </si>
  <si>
    <t>14 32 20 +26 40 38</t>
  </si>
  <si>
    <t>A 570 AB</t>
  </si>
  <si>
    <t>08 54 15 +30 34 46</t>
  </si>
  <si>
    <t>STF 1291 AB</t>
  </si>
  <si>
    <t>HD 70516</t>
  </si>
  <si>
    <t>08 24 16 +44 56 59</t>
  </si>
  <si>
    <t>STF 1217</t>
  </si>
  <si>
    <t>HD 169718</t>
  </si>
  <si>
    <t>18 24 58 +27 23 41</t>
  </si>
  <si>
    <t>STF 2315 AB</t>
  </si>
  <si>
    <t>HD 214810</t>
  </si>
  <si>
    <t>22 40 48 -03 33 15</t>
  </si>
  <si>
    <t>KUI 114</t>
  </si>
  <si>
    <t>Del Sge</t>
  </si>
  <si>
    <t>19 47 23 +18 32 03</t>
  </si>
  <si>
    <t>BLA 6</t>
  </si>
  <si>
    <t>52 Her</t>
  </si>
  <si>
    <t>16 49 14 +45 58 60</t>
  </si>
  <si>
    <t>BU 627 A,BC</t>
  </si>
  <si>
    <t>HD 33507</t>
  </si>
  <si>
    <t>05 10 21 -07 35 37</t>
  </si>
  <si>
    <t>A 484</t>
  </si>
  <si>
    <t>NSV971</t>
  </si>
  <si>
    <t>02 52 52 +52 59 51</t>
  </si>
  <si>
    <t>STF 314 AB,C</t>
  </si>
  <si>
    <t>15 36 02 +39 48 09</t>
  </si>
  <si>
    <t>STT 298 AB</t>
  </si>
  <si>
    <t>05 01 58 +43 49 24</t>
  </si>
  <si>
    <t>BU 554 AB</t>
  </si>
  <si>
    <t>00 25 09 +48 02 51</t>
  </si>
  <si>
    <t>HDS 56 AB</t>
  </si>
  <si>
    <t>HD 26882</t>
  </si>
  <si>
    <t>04 18 36 +60 29 38</t>
  </si>
  <si>
    <t>STT 75</t>
  </si>
  <si>
    <t>02 53 43 +38 20 16</t>
  </si>
  <si>
    <t>BU 524 AB</t>
  </si>
  <si>
    <t>HD 224873</t>
  </si>
  <si>
    <t>00 01 24 +39 36 38</t>
  </si>
  <si>
    <t>HLD 60</t>
  </si>
  <si>
    <t>HD 19616</t>
  </si>
  <si>
    <t>03 10 07 +21 44 50</t>
  </si>
  <si>
    <t>BU 1030 AB</t>
  </si>
  <si>
    <t>HD 36150</t>
  </si>
  <si>
    <t>05 29 42 -00 48 09</t>
  </si>
  <si>
    <t>A 850 AB</t>
  </si>
  <si>
    <t>17 08 02 +35 56 07</t>
  </si>
  <si>
    <t>HU 1176 AB</t>
  </si>
  <si>
    <t>HD 92323</t>
  </si>
  <si>
    <t>10 39 42 +08 50 35</t>
  </si>
  <si>
    <t>STT 224 AB</t>
  </si>
  <si>
    <t>HD 15285</t>
  </si>
  <si>
    <t>02 27 46 +04 25 56</t>
  </si>
  <si>
    <t>A 2329</t>
  </si>
  <si>
    <t>HD 21903</t>
  </si>
  <si>
    <t>03 35 01 +60 02 29</t>
  </si>
  <si>
    <t>STF 400 AB</t>
  </si>
  <si>
    <t>18 33 57 +52 21 13</t>
  </si>
  <si>
    <t>A 1377 AB</t>
  </si>
  <si>
    <t>00 57 12 +23 25 04</t>
  </si>
  <si>
    <t>MKT 2 Aa,Ab</t>
  </si>
  <si>
    <t>00 27 56 +22 19 33</t>
  </si>
  <si>
    <t>FRV 1</t>
  </si>
  <si>
    <t>78 Peg</t>
  </si>
  <si>
    <t>23 43 59 +29 21 41</t>
  </si>
  <si>
    <t>AGC 14</t>
  </si>
  <si>
    <t>02 33 19 +52 18 32</t>
  </si>
  <si>
    <t>STT 42 AB</t>
  </si>
  <si>
    <t>HD 37904</t>
  </si>
  <si>
    <t>05 41 40 -02 53 47</t>
  </si>
  <si>
    <t>BU 1052</t>
  </si>
  <si>
    <t>HD 138439</t>
  </si>
  <si>
    <t>15 30 45 +38 09 49</t>
  </si>
  <si>
    <t>HU 1163</t>
  </si>
  <si>
    <t>V1090 Her</t>
  </si>
  <si>
    <t>16 57 53 +47 22 00</t>
  </si>
  <si>
    <t>A 1874 AB</t>
  </si>
  <si>
    <t>V650 Cas</t>
  </si>
  <si>
    <t>23 48 39 +64 52 35</t>
  </si>
  <si>
    <t>STT 507 AB</t>
  </si>
  <si>
    <t>00 54 58 -53 14 39</t>
  </si>
  <si>
    <t>RST 23</t>
  </si>
  <si>
    <t>NSV155</t>
  </si>
  <si>
    <t>00 24 16 +52 01 12</t>
  </si>
  <si>
    <t>HU 506</t>
  </si>
  <si>
    <t>HD 2343</t>
  </si>
  <si>
    <t>00 27 23 +30 53 36</t>
  </si>
  <si>
    <t>HDS 62</t>
  </si>
  <si>
    <t>HD 821</t>
  </si>
  <si>
    <t>00 12 33 -11 41 35</t>
  </si>
  <si>
    <t>RST 3343</t>
  </si>
  <si>
    <t>HD 113</t>
  </si>
  <si>
    <t>00 05 56 +18 04 34</t>
  </si>
  <si>
    <t>STF 3060 AB</t>
  </si>
  <si>
    <t>HD 143597</t>
  </si>
  <si>
    <t>16 00 54 +13 16 18</t>
  </si>
  <si>
    <t>STT 303 AB</t>
  </si>
  <si>
    <t>HD 75632</t>
  </si>
  <si>
    <t>08 55 25 +70 47 39</t>
  </si>
  <si>
    <t>STF 1280 AB</t>
  </si>
  <si>
    <t>HD 3871</t>
  </si>
  <si>
    <t>00 43 03 +76 59 26</t>
  </si>
  <si>
    <t>HU 1012</t>
  </si>
  <si>
    <t>HD 125796</t>
  </si>
  <si>
    <t>14 20 18 +48 30 25</t>
  </si>
  <si>
    <t>STF 1834</t>
  </si>
  <si>
    <t>56 Per</t>
  </si>
  <si>
    <t>04 24 37 +33 57 35</t>
  </si>
  <si>
    <t>STT 81 AB</t>
  </si>
  <si>
    <t>55 Tau</t>
  </si>
  <si>
    <t>04 19 55 +16 31 22</t>
  </si>
  <si>
    <t>STT 79</t>
  </si>
  <si>
    <t>01 05 41 +21 28 24</t>
  </si>
  <si>
    <t>YR 6 Aa,Ab</t>
  </si>
  <si>
    <t>18 46 29 -00 57 42</t>
  </si>
  <si>
    <t>MCA 53 Aa,Ab</t>
  </si>
  <si>
    <t>95 Cet</t>
  </si>
  <si>
    <t>03 18 22 -00 55 49</t>
  </si>
  <si>
    <t>AC 2 AB</t>
  </si>
  <si>
    <t>HD 8071</t>
  </si>
  <si>
    <t>01 19 58 -15 48 51</t>
  </si>
  <si>
    <t>HJ 2036</t>
  </si>
  <si>
    <t>03 03 29 +23 03 41</t>
  </si>
  <si>
    <t>HDS 389 AB</t>
  </si>
  <si>
    <t>00 05 41 +45 48 43</t>
  </si>
  <si>
    <t>STT 547 AF</t>
  </si>
  <si>
    <t>03 16 14 +58 10 01</t>
  </si>
  <si>
    <t>MLB 115 AB</t>
  </si>
  <si>
    <t>HD 128718</t>
  </si>
  <si>
    <t>14 36 56 +48 13 18</t>
  </si>
  <si>
    <t>A 347</t>
  </si>
  <si>
    <t>HD 137805</t>
  </si>
  <si>
    <t>15 26 27 +44 00 13</t>
  </si>
  <si>
    <t>STT 296 AB</t>
  </si>
  <si>
    <t>HD 166820</t>
  </si>
  <si>
    <t>18 09 41 +50 24 07</t>
  </si>
  <si>
    <t>HU 674</t>
  </si>
  <si>
    <t>HD 108318</t>
  </si>
  <si>
    <t>12 26 46 -00 10 60</t>
  </si>
  <si>
    <t>AGC 4</t>
  </si>
  <si>
    <t>HD 20115</t>
  </si>
  <si>
    <t>03 14 03 +00 44 21</t>
  </si>
  <si>
    <t>STF 367</t>
  </si>
  <si>
    <t>HD 6840</t>
  </si>
  <si>
    <t>01 10 51 +67 46 48</t>
  </si>
  <si>
    <t>HDS 155</t>
  </si>
  <si>
    <t>34 Leo</t>
  </si>
  <si>
    <t>10 11 38 +13 21 19</t>
  </si>
  <si>
    <t>HU 874</t>
  </si>
  <si>
    <t>20 13 38 +46 44 29</t>
  </si>
  <si>
    <t>WRH 33 Aa,Ab</t>
  </si>
  <si>
    <t>HD 225028</t>
  </si>
  <si>
    <t>00 02 47 +02 07 49</t>
  </si>
  <si>
    <t>BU 281 AB</t>
  </si>
  <si>
    <t>V338 Sge</t>
  </si>
  <si>
    <t>19 12 34 +16 50 47</t>
  </si>
  <si>
    <t>BU 139 AB</t>
  </si>
  <si>
    <t>HD 124640</t>
  </si>
  <si>
    <t>14 13 01 +55 19 31</t>
  </si>
  <si>
    <t>STF 1820</t>
  </si>
  <si>
    <t>HD 131315</t>
  </si>
  <si>
    <t>14 51 28 +44 55 43</t>
  </si>
  <si>
    <t>STT 287</t>
  </si>
  <si>
    <t>HD 26839</t>
  </si>
  <si>
    <t>04 17 56 +58 47 27</t>
  </si>
  <si>
    <t>STF 511</t>
  </si>
  <si>
    <t>HD 74014</t>
  </si>
  <si>
    <t>00 02 47 +80 16 56</t>
  </si>
  <si>
    <t>STF 3051</t>
  </si>
  <si>
    <t>HD 183032</t>
  </si>
  <si>
    <t>19 26 34 +27 19 22</t>
  </si>
  <si>
    <t>STF 2525 AB</t>
  </si>
  <si>
    <t>00 40 06 +50 14 16</t>
  </si>
  <si>
    <t>NI 2 AB</t>
  </si>
  <si>
    <t>HD 148653</t>
  </si>
  <si>
    <t>16 28 53 +18 24 51</t>
  </si>
  <si>
    <t>STF 2052 AB</t>
  </si>
  <si>
    <t>HD 144892</t>
  </si>
  <si>
    <t>16 08 27 -10 06 08</t>
  </si>
  <si>
    <t>BU 949</t>
  </si>
  <si>
    <t>HD 154712</t>
  </si>
  <si>
    <t>17 03 19 +59 35 07</t>
  </si>
  <si>
    <t>STF 2128</t>
  </si>
  <si>
    <t>02 17 23 +61 21 06</t>
  </si>
  <si>
    <t>STF 234 AB</t>
  </si>
  <si>
    <t>48 Vir</t>
  </si>
  <si>
    <t>13 03 54 -03 39 47</t>
  </si>
  <si>
    <t>BU 929</t>
  </si>
  <si>
    <t>HD 5143</t>
  </si>
  <si>
    <t>00 53 20 +04 05 11</t>
  </si>
  <si>
    <t>A 2307</t>
  </si>
  <si>
    <t>HD 1624</t>
  </si>
  <si>
    <t>00 20 57 +67 40 03</t>
  </si>
  <si>
    <t>HJ 1018</t>
  </si>
  <si>
    <t>HD 125040</t>
  </si>
  <si>
    <t>14 16 33 +20 07 19</t>
  </si>
  <si>
    <t>STF 1825</t>
  </si>
  <si>
    <t>00 43 23 +47 26 19</t>
  </si>
  <si>
    <t>A 651</t>
  </si>
  <si>
    <t>18 50 05 +33 21 46</t>
  </si>
  <si>
    <t>CIA 3 Aa1,2</t>
  </si>
  <si>
    <t>HD 200375</t>
  </si>
  <si>
    <t>21 03 03 +01 31 56</t>
  </si>
  <si>
    <t>STF 2744 AB</t>
  </si>
  <si>
    <t>HD 2854</t>
  </si>
  <si>
    <t>00 32 01 +27 39 44</t>
  </si>
  <si>
    <t>COU 547</t>
  </si>
  <si>
    <t>HD 117433</t>
  </si>
  <si>
    <t>13 28 50 +59 55 42</t>
  </si>
  <si>
    <t>STF 1752 AB</t>
  </si>
  <si>
    <t>27 Psc</t>
  </si>
  <si>
    <t>23 58 40 -03 33 21</t>
  </si>
  <si>
    <t>BU 730</t>
  </si>
  <si>
    <t>HD 39697</t>
  </si>
  <si>
    <t>05 55 50 +36 56 12</t>
  </si>
  <si>
    <t>STT 122</t>
  </si>
  <si>
    <t>HD 33334</t>
  </si>
  <si>
    <t>05 10 59 +32 02 20</t>
  </si>
  <si>
    <t>STF 648 AB</t>
  </si>
  <si>
    <t>Muhlifain</t>
  </si>
  <si>
    <t>12 41 31 -48 57 35</t>
  </si>
  <si>
    <t>HJ 4539 AB</t>
  </si>
  <si>
    <t>HD 296</t>
  </si>
  <si>
    <t>00 07 36 -04 32 51</t>
  </si>
  <si>
    <t>STF 3063</t>
  </si>
  <si>
    <t>Chi1 Ori</t>
  </si>
  <si>
    <t>05 54 23 +20 16 34</t>
  </si>
  <si>
    <t>KNG 1</t>
  </si>
  <si>
    <t>NSV667</t>
  </si>
  <si>
    <t>01 55 54 +01 50 60</t>
  </si>
  <si>
    <t>STF 186</t>
  </si>
  <si>
    <t>01 10 34 +51 00 48</t>
  </si>
  <si>
    <t>BU 235 Aa,Ab</t>
  </si>
  <si>
    <t>02 58 36 +24 08 02</t>
  </si>
  <si>
    <t>BU 1173 AB</t>
  </si>
  <si>
    <t>HD 49059</t>
  </si>
  <si>
    <t>06 47 23 +18 11 36</t>
  </si>
  <si>
    <t>STT 156</t>
  </si>
  <si>
    <t>HD 79210</t>
  </si>
  <si>
    <t>09 14 23 +52 41 12</t>
  </si>
  <si>
    <t>STF 1321 AB</t>
  </si>
  <si>
    <t>01 23 21 +58 08 36</t>
  </si>
  <si>
    <t>STF 115 AB</t>
  </si>
  <si>
    <t>05 32 00 -00 17 57</t>
  </si>
  <si>
    <t>HEI 42 Aa,Ab</t>
  </si>
  <si>
    <t>18 41 16 +30 17 41</t>
  </si>
  <si>
    <t>STF 2367 AB</t>
  </si>
  <si>
    <t>HD 16795</t>
  </si>
  <si>
    <t>Hor</t>
  </si>
  <si>
    <t>02 39 38 -54 25 01</t>
  </si>
  <si>
    <t>HU 1350</t>
  </si>
  <si>
    <t>HD 89376</t>
  </si>
  <si>
    <t>10 19 11 +20 33 48</t>
  </si>
  <si>
    <t>STF 1423</t>
  </si>
  <si>
    <t>HD 2157</t>
  </si>
  <si>
    <t>00 25 50 +10 25 24</t>
  </si>
  <si>
    <t>HDS 57</t>
  </si>
  <si>
    <t>64 Psc</t>
  </si>
  <si>
    <t>00 48 59 +16 56 28</t>
  </si>
  <si>
    <t>BUP 12 AB</t>
  </si>
  <si>
    <t>47 Tau</t>
  </si>
  <si>
    <t>04 13 56 +09 15 50</t>
  </si>
  <si>
    <t>BU 547 AB</t>
  </si>
  <si>
    <t>HD 661</t>
  </si>
  <si>
    <t>00 10 39 -73 13 28</t>
  </si>
  <si>
    <t>I 43 AB</t>
  </si>
  <si>
    <t>02 03 54 +42 19 48</t>
  </si>
  <si>
    <t>STT 38 BC</t>
  </si>
  <si>
    <t>HD 126</t>
  </si>
  <si>
    <t>00 06 08 +09 42 54</t>
  </si>
  <si>
    <t>HDS 7</t>
  </si>
  <si>
    <t>HD 4655</t>
  </si>
  <si>
    <t>00 48 45 +18 41 08</t>
  </si>
  <si>
    <t>BU 495 AB</t>
  </si>
  <si>
    <t>NSV3202</t>
  </si>
  <si>
    <t>06 48 12 +55 42 15</t>
  </si>
  <si>
    <t>STF 958 AB</t>
  </si>
  <si>
    <t>HD 18549</t>
  </si>
  <si>
    <t>03 00 38 +47 53 06</t>
  </si>
  <si>
    <t>A 1529</t>
  </si>
  <si>
    <t>00 08 23 +29 05 27</t>
  </si>
  <si>
    <t>MKT 11 Aa,Ab</t>
  </si>
  <si>
    <t>HD 41637</t>
  </si>
  <si>
    <t>06 08 12 +37 58 58</t>
  </si>
  <si>
    <t>STT 132</t>
  </si>
  <si>
    <t>HD 17785</t>
  </si>
  <si>
    <t>02 56 11 +72 53 10</t>
  </si>
  <si>
    <t>STF 312 AB</t>
  </si>
  <si>
    <t>13 23 55 +54 55 32</t>
  </si>
  <si>
    <t>PEA 1 Aa,Ab</t>
  </si>
  <si>
    <t>22 35 52 +39 38 04</t>
  </si>
  <si>
    <t>CHR 112 Aa,Ab</t>
  </si>
  <si>
    <t>00 00 48 +16 59 18</t>
  </si>
  <si>
    <t>BAG 18</t>
  </si>
  <si>
    <t>12 06 01 +68 41 56</t>
  </si>
  <si>
    <t>STF 3123 AB</t>
  </si>
  <si>
    <t>HD 49662</t>
  </si>
  <si>
    <t>06 48 58 -15 08 41</t>
  </si>
  <si>
    <t>AC 4</t>
  </si>
  <si>
    <t>X Oph</t>
  </si>
  <si>
    <t>18 38 21 +08 50 03</t>
  </si>
  <si>
    <t>HU 198</t>
  </si>
  <si>
    <t>HD 27990</t>
  </si>
  <si>
    <t>04 25 47 +18 01 02</t>
  </si>
  <si>
    <t>COU 2682</t>
  </si>
  <si>
    <t>HD 6114</t>
  </si>
  <si>
    <t>01 03 02 +47 22 34</t>
  </si>
  <si>
    <t>STT 21</t>
  </si>
  <si>
    <t>HD 155674</t>
  </si>
  <si>
    <t>17 10 11 +54 29 40</t>
  </si>
  <si>
    <t>STF 2138 AB</t>
  </si>
  <si>
    <t>XY Leo</t>
  </si>
  <si>
    <t>10 01 40 +17 24 33</t>
  </si>
  <si>
    <t>RUC 7</t>
  </si>
  <si>
    <t>Dschubba</t>
  </si>
  <si>
    <t>16 00 20 -22 37 18</t>
  </si>
  <si>
    <t>LAB 3</t>
  </si>
  <si>
    <t>HD 93392</t>
  </si>
  <si>
    <t>10 47 17 +22 34 32</t>
  </si>
  <si>
    <t>STT 228</t>
  </si>
  <si>
    <t>HD 16721</t>
  </si>
  <si>
    <t>02 40 57 +04 52 15</t>
  </si>
  <si>
    <t>STT 45</t>
  </si>
  <si>
    <t>00 35 60 +37 08 17</t>
  </si>
  <si>
    <t>COU 850</t>
  </si>
  <si>
    <t>HP Boo</t>
  </si>
  <si>
    <t>14 50 16 +23 54 42</t>
  </si>
  <si>
    <t>POT 1 AB</t>
  </si>
  <si>
    <t>HD 1641</t>
  </si>
  <si>
    <t>00 20 54 +32 58 41</t>
  </si>
  <si>
    <t>AC 1</t>
  </si>
  <si>
    <t>HD 217085</t>
  </si>
  <si>
    <t>22 56 13 +72 50 14</t>
  </si>
  <si>
    <t>STT 484 AB</t>
  </si>
  <si>
    <t>Rasalhague</t>
  </si>
  <si>
    <t>17 34 56 +12 33 36</t>
  </si>
  <si>
    <t>MCY 4</t>
  </si>
  <si>
    <t>HD 20104</t>
  </si>
  <si>
    <t>03 17 32 +65 39 30</t>
  </si>
  <si>
    <t>STT 52 AB</t>
  </si>
  <si>
    <t>05 23 51 -00 51 60</t>
  </si>
  <si>
    <t>A 847 BC</t>
  </si>
  <si>
    <t>01 03 14 +20 05 52</t>
  </si>
  <si>
    <t>LDS 873</t>
  </si>
  <si>
    <t>V390 Aur</t>
  </si>
  <si>
    <t>05 15 15 +47 10 15</t>
  </si>
  <si>
    <t>A 1031</t>
  </si>
  <si>
    <t>HD 11182</t>
  </si>
  <si>
    <t>01 49 40 -14 13 57</t>
  </si>
  <si>
    <t>HU 422</t>
  </si>
  <si>
    <t>HD 5839</t>
  </si>
  <si>
    <t>01 01 30 +69 21 31</t>
  </si>
  <si>
    <t>A 2901</t>
  </si>
  <si>
    <t>HD 27762</t>
  </si>
  <si>
    <t>04 23 17 +11 22 40</t>
  </si>
  <si>
    <t>STF 535</t>
  </si>
  <si>
    <t>V1233 Tau</t>
  </si>
  <si>
    <t>04 25 52 +18 51 51</t>
  </si>
  <si>
    <t>BU 1185</t>
  </si>
  <si>
    <t>HD 173495</t>
  </si>
  <si>
    <t>18 45 28 +05 30 00</t>
  </si>
  <si>
    <t>STF 2375 AB</t>
  </si>
  <si>
    <t>HD 35317</t>
  </si>
  <si>
    <t>WNC 2 A,BC</t>
  </si>
  <si>
    <t>HD 92184</t>
  </si>
  <si>
    <t>Sex</t>
  </si>
  <si>
    <t>10 38 43 +05 44 03</t>
  </si>
  <si>
    <t>STF 1457</t>
  </si>
  <si>
    <t>NSV317</t>
  </si>
  <si>
    <t>00 50 44 +64 14 51</t>
  </si>
  <si>
    <t>MCA 2</t>
  </si>
  <si>
    <t>HD 203380</t>
  </si>
  <si>
    <t>21 19 59 +52 58 44</t>
  </si>
  <si>
    <t>STF 2789 AB</t>
  </si>
  <si>
    <t>08 12 13 +17 38 52</t>
  </si>
  <si>
    <t>HUT 1 Ca,Cb</t>
  </si>
  <si>
    <t>HD 59438</t>
  </si>
  <si>
    <t>07 29 22 -14 59 53</t>
  </si>
  <si>
    <t>STF 1104 AB</t>
  </si>
  <si>
    <t>00 13 29 -36 49 43</t>
  </si>
  <si>
    <t>HDS 32</t>
  </si>
  <si>
    <t>HD 4125</t>
  </si>
  <si>
    <t>00 42 41 -65 36 31</t>
  </si>
  <si>
    <t>I 440</t>
  </si>
  <si>
    <t>HD 28363</t>
  </si>
  <si>
    <t>04 28 60 +16 09 33</t>
  </si>
  <si>
    <t>HU 1080</t>
  </si>
  <si>
    <t>01 27 40 +05 21 11</t>
  </si>
  <si>
    <t>BU 1164 AB</t>
  </si>
  <si>
    <t>HD 8187</t>
  </si>
  <si>
    <t>01 21 19 +11 32 12</t>
  </si>
  <si>
    <t>BU 4 AB</t>
  </si>
  <si>
    <t>HD 214608</t>
  </si>
  <si>
    <t>22 38 47 +44 18 50</t>
  </si>
  <si>
    <t>HO 295 AB</t>
  </si>
  <si>
    <t>HD 137588</t>
  </si>
  <si>
    <t>15 24 35 +54 12 46</t>
  </si>
  <si>
    <t>HU 149</t>
  </si>
  <si>
    <t>HD 276063</t>
  </si>
  <si>
    <t>04 07 02 +39 34 25</t>
  </si>
  <si>
    <t>COU 1394</t>
  </si>
  <si>
    <t>UV Cet</t>
  </si>
  <si>
    <t>01 39 02 -17 57 02</t>
  </si>
  <si>
    <t>LDS 838</t>
  </si>
  <si>
    <t>HD 128941</t>
  </si>
  <si>
    <t>14 38 01 +51 34 42</t>
  </si>
  <si>
    <t>STF 1863</t>
  </si>
  <si>
    <t>HD 20347</t>
  </si>
  <si>
    <t>03 17 44 +38 38 21</t>
  </si>
  <si>
    <t>STT 53 AB</t>
  </si>
  <si>
    <t>V595 Lyr</t>
  </si>
  <si>
    <t>18 46 35 +38 21 04</t>
  </si>
  <si>
    <t>HU 1191</t>
  </si>
  <si>
    <t>HD 10009</t>
  </si>
  <si>
    <t>01 37 38 -09 24 14</t>
  </si>
  <si>
    <t>KUI 7</t>
  </si>
  <si>
    <t>HD 6094</t>
  </si>
  <si>
    <t>01 02 18 +05 51 60</t>
  </si>
  <si>
    <t>A 2003</t>
  </si>
  <si>
    <t>HD 13191</t>
  </si>
  <si>
    <t>02 08 42 -10 05 19</t>
  </si>
  <si>
    <t>HU 16</t>
  </si>
  <si>
    <t>HD 5781</t>
  </si>
  <si>
    <t>00 59 20 -00 40 28</t>
  </si>
  <si>
    <t>A 1902</t>
  </si>
  <si>
    <t>HD 202582</t>
  </si>
  <si>
    <t>21 13 42 +64 24 15</t>
  </si>
  <si>
    <t>H 1 48</t>
  </si>
  <si>
    <t>HD 76360</t>
  </si>
  <si>
    <t>08 53 51 -47 31 15</t>
  </si>
  <si>
    <t>FIN 316</t>
  </si>
  <si>
    <t>HD 22692</t>
  </si>
  <si>
    <t>03 40 07 +34 06 59</t>
  </si>
  <si>
    <t>STF 425 AB</t>
  </si>
  <si>
    <t>HD 11487</t>
  </si>
  <si>
    <t>01 53 14 +15 26 00</t>
  </si>
  <si>
    <t>BU 260</t>
  </si>
  <si>
    <t>HD 8281</t>
  </si>
  <si>
    <t>01 21 47 -24 07 41</t>
  </si>
  <si>
    <t>SEE 13</t>
  </si>
  <si>
    <t>HD 96527</t>
  </si>
  <si>
    <t>11 08 00 +52 49 18</t>
  </si>
  <si>
    <t>STF 1510</t>
  </si>
  <si>
    <t>NSV258</t>
  </si>
  <si>
    <t>00 41 36 +24 37 45</t>
  </si>
  <si>
    <t>WRH 28</t>
  </si>
  <si>
    <t>37 Peg</t>
  </si>
  <si>
    <t>22 29 58 +04 25 54</t>
  </si>
  <si>
    <t>STF 2912 AB</t>
  </si>
  <si>
    <t>Col</t>
  </si>
  <si>
    <t>06 00 20 -31 01 54</t>
  </si>
  <si>
    <t>HU 1399 AB</t>
  </si>
  <si>
    <t>HD 56515</t>
  </si>
  <si>
    <t>07 17 39 +09 17 32</t>
  </si>
  <si>
    <t>STT 170 AB</t>
  </si>
  <si>
    <t>13 39 35 +10 44 47</t>
  </si>
  <si>
    <t>BU 612 AB</t>
  </si>
  <si>
    <t>HD 2993</t>
  </si>
  <si>
    <t>00 33 30 +40 06 20</t>
  </si>
  <si>
    <t>HO 3</t>
  </si>
  <si>
    <t>05 07 27 +18 38 42</t>
  </si>
  <si>
    <t>A 3010 AB</t>
  </si>
  <si>
    <t>10 20 32 +06 25 48</t>
  </si>
  <si>
    <t>STF 1426 AB</t>
  </si>
  <si>
    <t>15 23 12 +30 17 18</t>
  </si>
  <si>
    <t>STF 1937 AB</t>
  </si>
  <si>
    <t>HD 7564</t>
  </si>
  <si>
    <t>01 15 47 +09 47 05</t>
  </si>
  <si>
    <t>A 2102</t>
  </si>
  <si>
    <t>HD 155876</t>
  </si>
  <si>
    <t>17 12 08 +45 39 58</t>
  </si>
  <si>
    <t>KUI 79 AB</t>
  </si>
  <si>
    <t>HD 16077</t>
  </si>
  <si>
    <t>02 33 13 -51 56 19</t>
  </si>
  <si>
    <t>HDS 333</t>
  </si>
  <si>
    <t>HD 6698</t>
  </si>
  <si>
    <t>01 07 46 +04 24 52</t>
  </si>
  <si>
    <t>BU 1292</t>
  </si>
  <si>
    <t>HD 224882</t>
  </si>
  <si>
    <t>00 01 29 +30 44 09</t>
  </si>
  <si>
    <t>HO 208</t>
  </si>
  <si>
    <t>NSV14360</t>
  </si>
  <si>
    <t>22 55 11 -04 59 16</t>
  </si>
  <si>
    <t>BU 178</t>
  </si>
  <si>
    <t>HD 72945</t>
  </si>
  <si>
    <t>08 35 51 +06 37 14</t>
  </si>
  <si>
    <t>STF 1245 AB</t>
  </si>
  <si>
    <t>HD 148909</t>
  </si>
  <si>
    <t>16 30 04 +33 53 11</t>
  </si>
  <si>
    <t>HU 1173</t>
  </si>
  <si>
    <t>11 55 06 +46 28 37</t>
  </si>
  <si>
    <t>A 1777 AB</t>
  </si>
  <si>
    <t>22 33 03 +69 54 48</t>
  </si>
  <si>
    <t>STF 2924 AB</t>
  </si>
  <si>
    <t>05 17 24 +45 50 22</t>
  </si>
  <si>
    <t>ST 3 HL</t>
  </si>
  <si>
    <t>HD 1360</t>
  </si>
  <si>
    <t>00 18 15 +72 56 48</t>
  </si>
  <si>
    <t>A 803</t>
  </si>
  <si>
    <t>18 44 23 +39 36 46</t>
  </si>
  <si>
    <t>CHR 77 Ca,Cb</t>
  </si>
  <si>
    <t>HD 97561</t>
  </si>
  <si>
    <t>11 13 41 +20 07 43</t>
  </si>
  <si>
    <t>STF 1517 AB</t>
  </si>
  <si>
    <t>HD 5502</t>
  </si>
  <si>
    <t>00 57 36 +54 23 45</t>
  </si>
  <si>
    <t>HLD 4</t>
  </si>
  <si>
    <t>HD 546</t>
  </si>
  <si>
    <t>00 09 50 -33 47 21</t>
  </si>
  <si>
    <t>SEE 3</t>
  </si>
  <si>
    <t>10 19 36 +19 52 12</t>
  </si>
  <si>
    <t>BAG 32 Ca,Cb</t>
  </si>
  <si>
    <t>04 07 49 +62 19 59</t>
  </si>
  <si>
    <t>CHR 209 Ea,Eb</t>
  </si>
  <si>
    <t>HD 11284</t>
  </si>
  <si>
    <t>01 51 13 +24 39 08</t>
  </si>
  <si>
    <t>HO 311</t>
  </si>
  <si>
    <t>HD 40369</t>
  </si>
  <si>
    <t>05 58 53 +12 48 30</t>
  </si>
  <si>
    <t>STT 124</t>
  </si>
  <si>
    <t>HD 95174</t>
  </si>
  <si>
    <t>10 59 38 +25 26 16</t>
  </si>
  <si>
    <t>AG 342 AB</t>
  </si>
  <si>
    <t>HD 21674</t>
  </si>
  <si>
    <t>03 30 59 +29 36 49</t>
  </si>
  <si>
    <t>A 983</t>
  </si>
  <si>
    <t>68 Oph</t>
  </si>
  <si>
    <t>18 01 45 +01 18 18</t>
  </si>
  <si>
    <t>BU 1125 AB</t>
  </si>
  <si>
    <t>Mu Per</t>
  </si>
  <si>
    <t>04 14 54 +48 24 34</t>
  </si>
  <si>
    <t>STT 73 AB</t>
  </si>
  <si>
    <t>HD 159870</t>
  </si>
  <si>
    <t>17 33 32 +57 33 31</t>
  </si>
  <si>
    <t>MLR 571</t>
  </si>
  <si>
    <t>HD 1078</t>
  </si>
  <si>
    <t>00 14 53 -32 09 10</t>
  </si>
  <si>
    <t>B 1024</t>
  </si>
  <si>
    <t>HD 791</t>
  </si>
  <si>
    <t>00 12 05 -58 31 29</t>
  </si>
  <si>
    <t>RST 4739</t>
  </si>
  <si>
    <t>HD 87646</t>
  </si>
  <si>
    <t>10 06 41 +17 53 43</t>
  </si>
  <si>
    <t>HDS 1457 AB</t>
  </si>
  <si>
    <t>02 40 14 +04 35 56</t>
  </si>
  <si>
    <t>HDS 347</t>
  </si>
  <si>
    <t>V773 Cas</t>
  </si>
  <si>
    <t>01 44 18 +57 32 12</t>
  </si>
  <si>
    <t>BU 870 AB</t>
  </si>
  <si>
    <t>MCY 1 Aa,Ab</t>
  </si>
  <si>
    <t>41 Oph</t>
  </si>
  <si>
    <t>17 16 37 -00 26 43</t>
  </si>
  <si>
    <t>A 2984</t>
  </si>
  <si>
    <t>Nahn</t>
  </si>
  <si>
    <t>09 09 22 +22 02 44</t>
  </si>
  <si>
    <t>WRH 16 AB</t>
  </si>
  <si>
    <t>HD 42954</t>
  </si>
  <si>
    <t>06 14 29 +17 54 23</t>
  </si>
  <si>
    <t>KUI 24</t>
  </si>
  <si>
    <t>HD 29193</t>
  </si>
  <si>
    <t>04 36 35 +19 45 36</t>
  </si>
  <si>
    <t>STT 86</t>
  </si>
  <si>
    <t>HD 130603</t>
  </si>
  <si>
    <t>14 48 23 +24 22 01</t>
  </si>
  <si>
    <t>STF 1884</t>
  </si>
  <si>
    <t>HD 86309</t>
  </si>
  <si>
    <t>09 59 06 +53 15 50</t>
  </si>
  <si>
    <t>A 1346</t>
  </si>
  <si>
    <t>HD 169493</t>
  </si>
  <si>
    <t>18 24 57 -01 34 46</t>
  </si>
  <si>
    <t>AC 11</t>
  </si>
  <si>
    <t>HD 213429</t>
  </si>
  <si>
    <t>22 31 18 -06 33 18</t>
  </si>
  <si>
    <t>CHR 111</t>
  </si>
  <si>
    <t>HD 4936</t>
  </si>
  <si>
    <t>00 52 08 +10 36 04</t>
  </si>
  <si>
    <t>STF 67</t>
  </si>
  <si>
    <t>HD 19771</t>
  </si>
  <si>
    <t>03 12 10 +37 13 03</t>
  </si>
  <si>
    <t>STF 360</t>
  </si>
  <si>
    <t>HD 165045</t>
  </si>
  <si>
    <t>18 04 02 +01 49 57</t>
  </si>
  <si>
    <t>TOK 695</t>
  </si>
  <si>
    <t>HD 115477</t>
  </si>
  <si>
    <t>13 16 37 +50 34 17</t>
  </si>
  <si>
    <t>STT 263</t>
  </si>
  <si>
    <t>HD 179729</t>
  </si>
  <si>
    <t>19 07 06 +72 04 27</t>
  </si>
  <si>
    <t>STT 369</t>
  </si>
  <si>
    <t>HD 18368</t>
  </si>
  <si>
    <t>02 57 15 +01 53 15</t>
  </si>
  <si>
    <t>A 2413</t>
  </si>
  <si>
    <t>13 32 51 +34 54 26</t>
  </si>
  <si>
    <t>STT 269 AB</t>
  </si>
  <si>
    <t>Gam Cir</t>
  </si>
  <si>
    <t>Cir</t>
  </si>
  <si>
    <t>15 23 23 -59 19 14</t>
  </si>
  <si>
    <t>HJ 4757</t>
  </si>
  <si>
    <t>HD 130604</t>
  </si>
  <si>
    <t>14 48 53 +05 57 16</t>
  </si>
  <si>
    <t>STF 1883</t>
  </si>
  <si>
    <t>HD 35548</t>
  </si>
  <si>
    <t>05 25 31 -00 32 38</t>
  </si>
  <si>
    <t>A 848</t>
  </si>
  <si>
    <t>HD 34839</t>
  </si>
  <si>
    <t>05 24 44 +63 23 11</t>
  </si>
  <si>
    <t>STF 677 AB</t>
  </si>
  <si>
    <t>MCA 63 Aa,Ab</t>
  </si>
  <si>
    <t>HD 6639</t>
  </si>
  <si>
    <t>01 07 05 -00 35 31</t>
  </si>
  <si>
    <t>HDS 144 AB</t>
  </si>
  <si>
    <t>HD 47193</t>
  </si>
  <si>
    <t>06 39 20 +42 00 17</t>
  </si>
  <si>
    <t>STT 150</t>
  </si>
  <si>
    <t>66 Tau</t>
  </si>
  <si>
    <t>04 23 52 +09 27 40</t>
  </si>
  <si>
    <t>HU 304</t>
  </si>
  <si>
    <t>HD 80441</t>
  </si>
  <si>
    <t>09 20 59 +38 11 18</t>
  </si>
  <si>
    <t>STF 1338 AB</t>
  </si>
  <si>
    <t>HD 30101</t>
  </si>
  <si>
    <t>04 44 48 +05 17 22</t>
  </si>
  <si>
    <t>STF 589 AB</t>
  </si>
  <si>
    <t>04 15 22 -07 39 29</t>
  </si>
  <si>
    <t>STF 518 BC</t>
  </si>
  <si>
    <t>18 22 24 +45 44 38</t>
  </si>
  <si>
    <t>A 700</t>
  </si>
  <si>
    <t>HD 162734</t>
  </si>
  <si>
    <t>17 51 58 +15 19 35</t>
  </si>
  <si>
    <t>STT 338 AB</t>
  </si>
  <si>
    <t>14 46 16 +09 38 48</t>
  </si>
  <si>
    <t>STF 1879 AB</t>
  </si>
  <si>
    <t>46 Tau</t>
  </si>
  <si>
    <t>04 13 33 +07 42 58</t>
  </si>
  <si>
    <t>A 1938</t>
  </si>
  <si>
    <t>HD 124587</t>
  </si>
  <si>
    <t>14 13 55 +29 06 20</t>
  </si>
  <si>
    <t>STF 1816</t>
  </si>
  <si>
    <t>15 41 33 +19 40 14</t>
  </si>
  <si>
    <t>HU 580 AB</t>
  </si>
  <si>
    <t>HD 4934</t>
  </si>
  <si>
    <t>00 51 37 +22 37 24</t>
  </si>
  <si>
    <t>A 1808</t>
  </si>
  <si>
    <t>HD 105824</t>
  </si>
  <si>
    <t>12 10 47 +39 53 30</t>
  </si>
  <si>
    <t>STF 1606</t>
  </si>
  <si>
    <t>Zet2 Cnc</t>
  </si>
  <si>
    <t>STF 1196 AB,C</t>
  </si>
  <si>
    <t>HD 214807</t>
  </si>
  <si>
    <t>22 40 14 +37 31 40</t>
  </si>
  <si>
    <t>HO 188</t>
  </si>
  <si>
    <t>HD 17332</t>
  </si>
  <si>
    <t>02 47 27 +19 22 20</t>
  </si>
  <si>
    <t>STF 305 AB</t>
  </si>
  <si>
    <t>Deneb el okab</t>
  </si>
  <si>
    <t>18 59 37 +15 04 06</t>
  </si>
  <si>
    <t>ENG 65 AB</t>
  </si>
  <si>
    <t>17 18 22 +32 39 38</t>
  </si>
  <si>
    <t>BU 628</t>
  </si>
  <si>
    <t>HD 176560</t>
  </si>
  <si>
    <t>18 57 28 +58 13 30</t>
  </si>
  <si>
    <t>STF 2438</t>
  </si>
  <si>
    <t>Xi Oph</t>
  </si>
  <si>
    <t>17 21 00 -21 06 46</t>
  </si>
  <si>
    <t>DON 832 AB</t>
  </si>
  <si>
    <t>HD 118742</t>
  </si>
  <si>
    <t>13 38 02 +39 10 41</t>
  </si>
  <si>
    <t>STF 1769 AB</t>
  </si>
  <si>
    <t>12 Boo</t>
  </si>
  <si>
    <t>14 10 24 +25 05 31</t>
  </si>
  <si>
    <t>ISO 14</t>
  </si>
  <si>
    <t>HD 90791</t>
  </si>
  <si>
    <t>10 29 11 +10 09 20</t>
  </si>
  <si>
    <t>STT 220</t>
  </si>
  <si>
    <t>HD 12889</t>
  </si>
  <si>
    <t>02 05 42 -24 22 34</t>
  </si>
  <si>
    <t>I 454 AB</t>
  </si>
  <si>
    <t>HD 144935</t>
  </si>
  <si>
    <t>16 07 55 +14 25 22</t>
  </si>
  <si>
    <t>A 1798</t>
  </si>
  <si>
    <t>22 40 53 +14 32 58</t>
  </si>
  <si>
    <t>HO 296 AB</t>
  </si>
  <si>
    <t>HD 20837</t>
  </si>
  <si>
    <t>03 21 44 +08 45 24</t>
  </si>
  <si>
    <t>STF 380</t>
  </si>
  <si>
    <t>HD 199220</t>
  </si>
  <si>
    <t>20 54 50 +32 42 23</t>
  </si>
  <si>
    <t>STT 418</t>
  </si>
  <si>
    <t>9 Cyg</t>
  </si>
  <si>
    <t>19 34 51 +29 27 46</t>
  </si>
  <si>
    <t>WRH 32</t>
  </si>
  <si>
    <t>15 Eri</t>
  </si>
  <si>
    <t>03 18 22 -22 30 40</t>
  </si>
  <si>
    <t>SEE 23</t>
  </si>
  <si>
    <t>01 55 34 +01 45 57</t>
  </si>
  <si>
    <t>BU 1367</t>
  </si>
  <si>
    <t>HD 214699</t>
  </si>
  <si>
    <t>22 40 01 +01 12 34</t>
  </si>
  <si>
    <t>A 2099</t>
  </si>
  <si>
    <t>HD 160910</t>
  </si>
  <si>
    <t>17 41 59 +15 57 08</t>
  </si>
  <si>
    <t>BU 1251 AB</t>
  </si>
  <si>
    <t>7 Cam</t>
  </si>
  <si>
    <t>04 57 17 +53 45 08</t>
  </si>
  <si>
    <t>D 5 AB</t>
  </si>
  <si>
    <t>HD 16352</t>
  </si>
  <si>
    <t>02 37 55 +20 03 10</t>
  </si>
  <si>
    <t>A 2219</t>
  </si>
  <si>
    <t>HD 115404</t>
  </si>
  <si>
    <t>13 16 51 +17 01 02</t>
  </si>
  <si>
    <t>BU 800 AB</t>
  </si>
  <si>
    <t>Eta Cap</t>
  </si>
  <si>
    <t>21 04 24 -19 51 18</t>
  </si>
  <si>
    <t>FIN 328</t>
  </si>
  <si>
    <t>01 55 07 +28 47 53</t>
  </si>
  <si>
    <t>STF 183 AB</t>
  </si>
  <si>
    <t>HD 28436</t>
  </si>
  <si>
    <t>04 29 48 +17 40 39</t>
  </si>
  <si>
    <t>COU 567</t>
  </si>
  <si>
    <t>46 Vir</t>
  </si>
  <si>
    <t>13 00 36 -03 22 07</t>
  </si>
  <si>
    <t>AGC 5 AB</t>
  </si>
  <si>
    <t>04 28 34 +15 57 44</t>
  </si>
  <si>
    <t>MCA 15 Ba,Bb</t>
  </si>
  <si>
    <t>BAG 10 Aa,Ab</t>
  </si>
  <si>
    <t>11 10 42 +31 09 33</t>
  </si>
  <si>
    <t>HJ 2562</t>
  </si>
  <si>
    <t>00 31 05 -10 05 02</t>
  </si>
  <si>
    <t>BU 1158 BC</t>
  </si>
  <si>
    <t>Pi2 UMi</t>
  </si>
  <si>
    <t>UMi</t>
  </si>
  <si>
    <t>15 39 39 +79 58 60</t>
  </si>
  <si>
    <t>STF 1989</t>
  </si>
  <si>
    <t>HD 6996</t>
  </si>
  <si>
    <t>01 09 22 -56 35 42</t>
  </si>
  <si>
    <t>HU 1342</t>
  </si>
  <si>
    <t>HD 744</t>
  </si>
  <si>
    <t>00 11 50 +28 25 24</t>
  </si>
  <si>
    <t>BU 255</t>
  </si>
  <si>
    <t>HD 156389</t>
  </si>
  <si>
    <t>17 14 07 +56 08 02</t>
  </si>
  <si>
    <t>STT 327</t>
  </si>
  <si>
    <t>HD 152380</t>
  </si>
  <si>
    <t>16 51 50 +28 39 59</t>
  </si>
  <si>
    <t>STF 2107 AB</t>
  </si>
  <si>
    <t>HD 14382</t>
  </si>
  <si>
    <t>02 23 05 +70 20 36</t>
  </si>
  <si>
    <t>MLR 377 AB</t>
  </si>
  <si>
    <t>21 44 39 +25 38 42</t>
  </si>
  <si>
    <t>BU 989 AB</t>
  </si>
  <si>
    <t>HD 90183</t>
  </si>
  <si>
    <t>10 25 02 +24 36 44</t>
  </si>
  <si>
    <t>STF 1429</t>
  </si>
  <si>
    <t>13 09 57 -05 32 20</t>
  </si>
  <si>
    <t>MCA 38 Aa,Ab</t>
  </si>
  <si>
    <t>17 24 42 +38 02 10</t>
  </si>
  <si>
    <t>HSL 1 Aa,Ab</t>
  </si>
  <si>
    <t>HD 14526</t>
  </si>
  <si>
    <t>02 19 48 -35 26 44</t>
  </si>
  <si>
    <t>HJ 3494</t>
  </si>
  <si>
    <t>HD 216380</t>
  </si>
  <si>
    <t>22 51 23 +61 41 48</t>
  </si>
  <si>
    <t>STF 2950 AB</t>
  </si>
  <si>
    <t>HD 32022</t>
  </si>
  <si>
    <t>05 00 30 +05 05 56</t>
  </si>
  <si>
    <t>STT 93</t>
  </si>
  <si>
    <t>HD 16909</t>
  </si>
  <si>
    <t>02 43 21 +19 25 45</t>
  </si>
  <si>
    <t>BAG 20</t>
  </si>
  <si>
    <t>Pic</t>
  </si>
  <si>
    <t>05 24 46 -52 18 58</t>
  </si>
  <si>
    <t>I 345 AB</t>
  </si>
  <si>
    <t>HD 137723</t>
  </si>
  <si>
    <t>15 27 18 +09 42 01</t>
  </si>
  <si>
    <t>A 1120</t>
  </si>
  <si>
    <t>V580 Per</t>
  </si>
  <si>
    <t>03 47 02 +41 25 38</t>
  </si>
  <si>
    <t>STF 443 AB</t>
  </si>
  <si>
    <t>01 57 01 +31 01 22</t>
  </si>
  <si>
    <t>A 819 AB</t>
  </si>
  <si>
    <t>HD 12515</t>
  </si>
  <si>
    <t>02 02 11 -24 02 24</t>
  </si>
  <si>
    <t>HDS 272 AB</t>
  </si>
  <si>
    <t>14 23 23 +08 26 42</t>
  </si>
  <si>
    <t>BU 1111 BC</t>
  </si>
  <si>
    <t>HD 99420</t>
  </si>
  <si>
    <t>11 26 31 +08 05 41</t>
  </si>
  <si>
    <t>A 2575</t>
  </si>
  <si>
    <t>02 21 04 +42 46 27</t>
  </si>
  <si>
    <t>STF 248</t>
  </si>
  <si>
    <t>Car</t>
  </si>
  <si>
    <t>09 17 17 -68 41 23</t>
  </si>
  <si>
    <t>FIN 363 AB</t>
  </si>
  <si>
    <t>HD 88417</t>
  </si>
  <si>
    <t>10 12 05 +21 17 55</t>
  </si>
  <si>
    <t>A 2146</t>
  </si>
  <si>
    <t>09 20 12 +35 17 43</t>
  </si>
  <si>
    <t>RED 11</t>
  </si>
  <si>
    <t>HD 81212</t>
  </si>
  <si>
    <t>09 24 28 +06 21 02</t>
  </si>
  <si>
    <t>STF 1348 AB</t>
  </si>
  <si>
    <t>HD 3266</t>
  </si>
  <si>
    <t>00 36 02 +29 59 34</t>
  </si>
  <si>
    <t>STF 42 AB</t>
  </si>
  <si>
    <t>03 04 48 +53 30 23</t>
  </si>
  <si>
    <t>WRH 29 Aa,Ab</t>
  </si>
  <si>
    <t>9 Pup</t>
  </si>
  <si>
    <t>07 51 46 -13 53 53</t>
  </si>
  <si>
    <t>BU 101</t>
  </si>
  <si>
    <t>HD 203358</t>
  </si>
  <si>
    <t>21 20 50 +32 27 10</t>
  </si>
  <si>
    <t>STT 437 AB</t>
  </si>
  <si>
    <t>HD 106612</t>
  </si>
  <si>
    <t>12 15 47 -23 21 14</t>
  </si>
  <si>
    <t>BU 920</t>
  </si>
  <si>
    <t>HD 129580</t>
  </si>
  <si>
    <t>14 41 01 +57 57 28</t>
  </si>
  <si>
    <t>STF 1872 AB</t>
  </si>
  <si>
    <t>21 42 23 +41 04 37</t>
  </si>
  <si>
    <t>KUI 108 AB</t>
  </si>
  <si>
    <t>HD 38363</t>
  </si>
  <si>
    <t>05 46 01 +21 19 04</t>
  </si>
  <si>
    <t>STF 787 AB</t>
  </si>
  <si>
    <t>HD 192679</t>
  </si>
  <si>
    <t>20 13 41 +53 07 30</t>
  </si>
  <si>
    <t>STF 2658 AB</t>
  </si>
  <si>
    <t>HD 27650</t>
  </si>
  <si>
    <t>04 23 36 +42 25 40</t>
  </si>
  <si>
    <t>STT 80</t>
  </si>
  <si>
    <t>HD 164941</t>
  </si>
  <si>
    <t>18 01 41 +40 10 42</t>
  </si>
  <si>
    <t>STF 2267</t>
  </si>
  <si>
    <t>HD 27856</t>
  </si>
  <si>
    <t>04 26 46 +55 38 38</t>
  </si>
  <si>
    <t>STF 531</t>
  </si>
  <si>
    <t>23 10 17 +32 29 13</t>
  </si>
  <si>
    <t>BU 385 AB</t>
  </si>
  <si>
    <t>HD 764</t>
  </si>
  <si>
    <t>00 12 10 +46 46 30</t>
  </si>
  <si>
    <t>A 802</t>
  </si>
  <si>
    <t>HD 79872</t>
  </si>
  <si>
    <t>09 17 19 +23 39 10</t>
  </si>
  <si>
    <t>STF 1332</t>
  </si>
  <si>
    <t>HD 100018</t>
  </si>
  <si>
    <t>11 30 50 +41 17 13</t>
  </si>
  <si>
    <t>STT 234</t>
  </si>
  <si>
    <t>HD 81670</t>
  </si>
  <si>
    <t>09 27 17 +06 13 59</t>
  </si>
  <si>
    <t>STF 1355</t>
  </si>
  <si>
    <t>Eps Cet</t>
  </si>
  <si>
    <t>02 39 34 -11 52 20</t>
  </si>
  <si>
    <t>FIN 312</t>
  </si>
  <si>
    <t>HD 15128</t>
  </si>
  <si>
    <t>02 27 01 +31 17 17</t>
  </si>
  <si>
    <t>HO 216</t>
  </si>
  <si>
    <t>HD 120476</t>
  </si>
  <si>
    <t>13 49 04 +26 58 48</t>
  </si>
  <si>
    <t>STF 1785</t>
  </si>
  <si>
    <t>HD 140438</t>
  </si>
  <si>
    <t>15 43 11 +13 40 04</t>
  </si>
  <si>
    <t>BU 619 AB</t>
  </si>
  <si>
    <t>HD 223778</t>
  </si>
  <si>
    <t>23 52 25 +75 32 40</t>
  </si>
  <si>
    <t>BU 996 AB</t>
  </si>
  <si>
    <t>11 19 08 +38 11 09</t>
  </si>
  <si>
    <t>CHR 133 AB</t>
  </si>
  <si>
    <t>04 21 31 -25 43 42</t>
  </si>
  <si>
    <t>BU 744 AB</t>
  </si>
  <si>
    <t>HD 489</t>
  </si>
  <si>
    <t>00 09 28 +19 06 57</t>
  </si>
  <si>
    <t>COU 247</t>
  </si>
  <si>
    <t>05 38 38 +30 29 33</t>
  </si>
  <si>
    <t>BU 1240 AB</t>
  </si>
  <si>
    <t>03 08 10 +40 57 20</t>
  </si>
  <si>
    <t>LAB 2 Aa,Ab</t>
  </si>
  <si>
    <t>HD 77175</t>
  </si>
  <si>
    <t>09 01 17 +15 15 57</t>
  </si>
  <si>
    <t>STF 1300 AB</t>
  </si>
  <si>
    <t>HD 82685</t>
  </si>
  <si>
    <t>09 37 56 +73 04 50</t>
  </si>
  <si>
    <t>STF 1362</t>
  </si>
  <si>
    <t>EQ Peg</t>
  </si>
  <si>
    <t>23 31 52 +19 56 14</t>
  </si>
  <si>
    <t>WIR 1 AB</t>
  </si>
  <si>
    <t>HD 26990</t>
  </si>
  <si>
    <t>04 16 17 +07 09 34</t>
  </si>
  <si>
    <t>WSI 97</t>
  </si>
  <si>
    <t>09 00 38 +41 46 58</t>
  </si>
  <si>
    <t>KUI 37 AB</t>
  </si>
  <si>
    <t>HD 132756</t>
  </si>
  <si>
    <t>15 00 35 +08 36 00</t>
  </si>
  <si>
    <t>YSC 8 AB</t>
  </si>
  <si>
    <t>11 33 03 +09 37 39</t>
  </si>
  <si>
    <t>A 2576 AB</t>
  </si>
  <si>
    <t>00 34 30 -04 32 48</t>
  </si>
  <si>
    <t>D 2 AB</t>
  </si>
  <si>
    <t>HD 5805</t>
  </si>
  <si>
    <t>00 59 35 -01 11 30</t>
  </si>
  <si>
    <t>A 1903 AB</t>
  </si>
  <si>
    <t>HD 61600</t>
  </si>
  <si>
    <t>07 41 42 +37 25 48</t>
  </si>
  <si>
    <t>STT 177</t>
  </si>
  <si>
    <t>HD 2475</t>
  </si>
  <si>
    <t>00 28 21 -20 20 05</t>
  </si>
  <si>
    <t>B 1909</t>
  </si>
  <si>
    <t>02 54 15 +52 45 45</t>
  </si>
  <si>
    <t>LAB 1 Aa,Ab</t>
  </si>
  <si>
    <t>HD 108875</t>
  </si>
  <si>
    <t>12 30 34 +09 42 56</t>
  </si>
  <si>
    <t>STF 1647</t>
  </si>
  <si>
    <t>19 07 43 +32 32 44</t>
  </si>
  <si>
    <t>KUI 90 Ca,Cb</t>
  </si>
  <si>
    <t>ET Boo</t>
  </si>
  <si>
    <t>14 59 20 +46 49 04</t>
  </si>
  <si>
    <t>COU 1760</t>
  </si>
  <si>
    <t>07 27 44 +21 26 44</t>
  </si>
  <si>
    <t>MCA 30 Aa,Ab</t>
  </si>
  <si>
    <t>HD 209942</t>
  </si>
  <si>
    <t>21 58 14 +82 52 11</t>
  </si>
  <si>
    <t>STF 2873 AB</t>
  </si>
  <si>
    <t>14 45 53 +23 43 38</t>
  </si>
  <si>
    <t>COU 100</t>
  </si>
  <si>
    <t>14 02 01 +57 13 29</t>
  </si>
  <si>
    <t>A 1097 AB</t>
  </si>
  <si>
    <t>00 27 40 -16 24 34</t>
  </si>
  <si>
    <t>YR 1 Aa,Ab</t>
  </si>
  <si>
    <t>23 08 48 +10 57 31</t>
  </si>
  <si>
    <t>A 1238 AB</t>
  </si>
  <si>
    <t>HD 29606</t>
  </si>
  <si>
    <t>04 43 18 +59 31 16</t>
  </si>
  <si>
    <t>A 1013</t>
  </si>
  <si>
    <t>HD 90572</t>
  </si>
  <si>
    <t>10 27 30 +03 33 49</t>
  </si>
  <si>
    <t>STT 218</t>
  </si>
  <si>
    <t>HD 88533</t>
  </si>
  <si>
    <t>10 13 09 +27 25 10</t>
  </si>
  <si>
    <t>STT 213 AB</t>
  </si>
  <si>
    <t>22 58 35 +09 21 25</t>
  </si>
  <si>
    <t>STT 536 AB</t>
  </si>
  <si>
    <t>A 2906 AB</t>
  </si>
  <si>
    <t>HD 10828</t>
  </si>
  <si>
    <t>01 46 44 +33 09 46</t>
  </si>
  <si>
    <t>STF 158 AB</t>
  </si>
  <si>
    <t>15 24 31 +37 20 52</t>
  </si>
  <si>
    <t>STF 1938 Ba,Bb</t>
  </si>
  <si>
    <t>HD 139749</t>
  </si>
  <si>
    <t>15 39 03 +25 44 47</t>
  </si>
  <si>
    <t>COU 612</t>
  </si>
  <si>
    <t>HD 28312</t>
  </si>
  <si>
    <t>04 26 57 -24 04 53</t>
  </si>
  <si>
    <t>BU 311</t>
  </si>
  <si>
    <t>20 11 18 -00 49 17</t>
  </si>
  <si>
    <t>MKT 10 Aa,Ab</t>
  </si>
  <si>
    <t>HD 83698</t>
  </si>
  <si>
    <t>09 41 22 +38 57 02</t>
  </si>
  <si>
    <t>STF 1374 AB</t>
  </si>
  <si>
    <t>16 25 24 -23 27 37</t>
  </si>
  <si>
    <t>BU 1115 DE</t>
  </si>
  <si>
    <t>HD 21931</t>
  </si>
  <si>
    <t>03 34 13 +48 37 03</t>
  </si>
  <si>
    <t>BU 787 AB</t>
  </si>
  <si>
    <t>66 Oph</t>
  </si>
  <si>
    <t>18 00 16 +04 22 07</t>
  </si>
  <si>
    <t>WSI 65</t>
  </si>
  <si>
    <t>Kap For</t>
  </si>
  <si>
    <t>02 22 33 -23 48 59</t>
  </si>
  <si>
    <t>LAF 27</t>
  </si>
  <si>
    <t>HD 151236</t>
  </si>
  <si>
    <t>16 44 59 +29 27 38</t>
  </si>
  <si>
    <t>COU 490</t>
  </si>
  <si>
    <t>16 23 32 +33 21 28</t>
  </si>
  <si>
    <t>VBS 26 AB</t>
  </si>
  <si>
    <t>HD 115995</t>
  </si>
  <si>
    <t>13 20 42 +02 56 32</t>
  </si>
  <si>
    <t>STF 1734</t>
  </si>
  <si>
    <t>HD 7331</t>
  </si>
  <si>
    <t>01 14 46 +60 56 20</t>
  </si>
  <si>
    <t>BU 1100</t>
  </si>
  <si>
    <t>03 42 16 +31 40 34</t>
  </si>
  <si>
    <t>COU 691</t>
  </si>
  <si>
    <t>03 49 10 +24 03 13</t>
  </si>
  <si>
    <t>MKT 12 Aa1,2</t>
  </si>
  <si>
    <t>HD 18143</t>
  </si>
  <si>
    <t>02 55 39 +26 52 24</t>
  </si>
  <si>
    <t>STF 326 AB</t>
  </si>
  <si>
    <t>HD 175491</t>
  </si>
  <si>
    <t>18 53 58 +37 22 50</t>
  </si>
  <si>
    <t>BU 137 AB</t>
  </si>
  <si>
    <t>17 59 05 +32 28 26</t>
  </si>
  <si>
    <t>HU 1185</t>
  </si>
  <si>
    <t>01 35 01 -29 54 38</t>
  </si>
  <si>
    <t>DAW 31 AB</t>
  </si>
  <si>
    <t>Hadar</t>
  </si>
  <si>
    <t>14 03 49 -60 22 23</t>
  </si>
  <si>
    <t>VOU 31 AB</t>
  </si>
  <si>
    <t>HD 218537</t>
  </si>
  <si>
    <t>23 07 48 +63 38 00</t>
  </si>
  <si>
    <t>HU 994</t>
  </si>
  <si>
    <t>HD 128041</t>
  </si>
  <si>
    <t>14 33 36 +35 35 08</t>
  </si>
  <si>
    <t>STF 1858 AB</t>
  </si>
  <si>
    <t>16 55 29 -08 20 11</t>
  </si>
  <si>
    <t>KUI 75 AB</t>
  </si>
  <si>
    <t>HD 108320</t>
  </si>
  <si>
    <t>12 26 48 -05 35 32</t>
  </si>
  <si>
    <t>A 78</t>
  </si>
  <si>
    <t>01 01 46 +46 35 15</t>
  </si>
  <si>
    <t>A 927</t>
  </si>
  <si>
    <t>18 57 02 +32 54 05</t>
  </si>
  <si>
    <t>BU 648 AB</t>
  </si>
  <si>
    <t>14 57 27 -21 24 41</t>
  </si>
  <si>
    <t>H N 28 Ba,Bb</t>
  </si>
  <si>
    <t>HD 23406</t>
  </si>
  <si>
    <t>03 48 57 +64 44 54</t>
  </si>
  <si>
    <t>STT 62</t>
  </si>
  <si>
    <t>HD 193701</t>
  </si>
  <si>
    <t>20 19 50 +45 21 50</t>
  </si>
  <si>
    <t>STT 406</t>
  </si>
  <si>
    <t>HD 139086</t>
  </si>
  <si>
    <t>15 35 51 +12 54 59</t>
  </si>
  <si>
    <t>STF 1957</t>
  </si>
  <si>
    <t>07 48 34 +23 08 28</t>
  </si>
  <si>
    <t>WRH 15 AB</t>
  </si>
  <si>
    <t>21 39 31 -00 03 04</t>
  </si>
  <si>
    <t>BU 1212 AB</t>
  </si>
  <si>
    <t>AK Her</t>
  </si>
  <si>
    <t>17 13 58 +16 21 01</t>
  </si>
  <si>
    <t>HO 557</t>
  </si>
  <si>
    <t>00 02 25 +10 46 36</t>
  </si>
  <si>
    <t>A 1249 AB</t>
  </si>
  <si>
    <t>97 Aqr</t>
  </si>
  <si>
    <t>23 22 39 -15 02 22</t>
  </si>
  <si>
    <t>HU 295</t>
  </si>
  <si>
    <t>NSV1676</t>
  </si>
  <si>
    <t>04 38 30 +26 56 26</t>
  </si>
  <si>
    <t>STF 572 AB</t>
  </si>
  <si>
    <t>34 Sex</t>
  </si>
  <si>
    <t>10 42 38 +03 34 59</t>
  </si>
  <si>
    <t>A 2768</t>
  </si>
  <si>
    <t>14 43 13 +22 45 48</t>
  </si>
  <si>
    <t>COU 99</t>
  </si>
  <si>
    <t>HD 13594</t>
  </si>
  <si>
    <t>02 14 02 +47 29 03</t>
  </si>
  <si>
    <t>STF 228</t>
  </si>
  <si>
    <t>01 15 03 +34 16 03</t>
  </si>
  <si>
    <t>HU 803</t>
  </si>
  <si>
    <t>HD 121995</t>
  </si>
  <si>
    <t>13 57 40 +51 59 37</t>
  </si>
  <si>
    <t>A 1614</t>
  </si>
  <si>
    <t>HD 141347</t>
  </si>
  <si>
    <t>15 47 02 +41 43 11</t>
  </si>
  <si>
    <t>HDS 2222</t>
  </si>
  <si>
    <t>02 31 49 +89 15 51</t>
  </si>
  <si>
    <t>WRH 39 Aa,Ab</t>
  </si>
  <si>
    <t>HD 1614</t>
  </si>
  <si>
    <t>00 20 33 +45 30 32</t>
  </si>
  <si>
    <t>A 647</t>
  </si>
  <si>
    <t>HD 17617</t>
  </si>
  <si>
    <t>02 49 20 -10 33 02</t>
  </si>
  <si>
    <t>STF 315</t>
  </si>
  <si>
    <t>HD 10648</t>
  </si>
  <si>
    <t>01 49 53 +80 53 11</t>
  </si>
  <si>
    <t>STT 34</t>
  </si>
  <si>
    <t>HD 8821</t>
  </si>
  <si>
    <t>01 25 56 -47 53 56</t>
  </si>
  <si>
    <t>RST 33 AB</t>
  </si>
  <si>
    <t>01 40 52 +49 52 30</t>
  </si>
  <si>
    <t>HU 531 AB</t>
  </si>
  <si>
    <t>HD 5178</t>
  </si>
  <si>
    <t>00 54 11 +43 17 54</t>
  </si>
  <si>
    <t>COU 1654</t>
  </si>
  <si>
    <t>HD 173831</t>
  </si>
  <si>
    <t>18 37 24 +77 41 12</t>
  </si>
  <si>
    <t>STT 363</t>
  </si>
  <si>
    <t>HD 431</t>
  </si>
  <si>
    <t>00 09 20 +79 42 52</t>
  </si>
  <si>
    <t>STF 2</t>
  </si>
  <si>
    <t>00 42 53 +20 46 36</t>
  </si>
  <si>
    <t>A 2205</t>
  </si>
  <si>
    <t>02 03 48 -00 20 24</t>
  </si>
  <si>
    <t>TOK 38 Aa,Ab</t>
  </si>
  <si>
    <t>HD 3075</t>
  </si>
  <si>
    <t>00 33 30 -55 19 42</t>
  </si>
  <si>
    <t>I 45 AB</t>
  </si>
  <si>
    <t>01 29 41 +22 49 34</t>
  </si>
  <si>
    <t>A 1910 AB</t>
  </si>
  <si>
    <t>HD 162756</t>
  </si>
  <si>
    <t>17 52 59 -07 55 10</t>
  </si>
  <si>
    <t>STF 3128 AB</t>
  </si>
  <si>
    <t>HD 213776</t>
  </si>
  <si>
    <t>22 32 54 +49 23 15</t>
  </si>
  <si>
    <t>HU 1320</t>
  </si>
  <si>
    <t>84 Cet</t>
  </si>
  <si>
    <t>02 41 14 -00 41 44</t>
  </si>
  <si>
    <t>STF 295</t>
  </si>
  <si>
    <t>HD 8032</t>
  </si>
  <si>
    <t>01 19 37 -05 19 31</t>
  </si>
  <si>
    <t>A 313</t>
  </si>
  <si>
    <t>HD 38284</t>
  </si>
  <si>
    <t>05 49 05 +62 48 30</t>
  </si>
  <si>
    <t>STF 3115</t>
  </si>
  <si>
    <t>23 30 26 +30 49 55</t>
  </si>
  <si>
    <t>BU 1266 AB</t>
  </si>
  <si>
    <t>HD 18484</t>
  </si>
  <si>
    <t>02 58 53 +21 37 04</t>
  </si>
  <si>
    <t>BU 525</t>
  </si>
  <si>
    <t>00 42 48 +12 48 42</t>
  </si>
  <si>
    <t>HDS 93</t>
  </si>
  <si>
    <t>01 04 56 +36 49 23</t>
  </si>
  <si>
    <t>A 1515</t>
  </si>
  <si>
    <t>V572 Per</t>
  </si>
  <si>
    <t>03 15 49 +50 57 21</t>
  </si>
  <si>
    <t>HU 544</t>
  </si>
  <si>
    <t>00 13 24 +26 59 15</t>
  </si>
  <si>
    <t>STT 2 AB</t>
  </si>
  <si>
    <t>16 03 49 +14 06 30</t>
  </si>
  <si>
    <t>HDS 2265</t>
  </si>
  <si>
    <t>07 10 38 +15 43 14</t>
  </si>
  <si>
    <t>J 703</t>
  </si>
  <si>
    <t>16 41 18 +30 06 36</t>
  </si>
  <si>
    <t>A 349</t>
  </si>
  <si>
    <t>HD 761</t>
  </si>
  <si>
    <t>00 12 08 +53 37 26</t>
  </si>
  <si>
    <t>BU 1026 AB</t>
  </si>
  <si>
    <t>14 41 09 +13 43 42</t>
  </si>
  <si>
    <t>STF 1865 AB</t>
  </si>
  <si>
    <t>HD 213530</t>
  </si>
  <si>
    <t>22 30 33 +61 37 26</t>
  </si>
  <si>
    <t>HU 981</t>
  </si>
  <si>
    <t>HD 200565</t>
  </si>
  <si>
    <t>21 04 06 +03 58 50</t>
  </si>
  <si>
    <t>TOK 371</t>
  </si>
  <si>
    <t>HD 67501</t>
  </si>
  <si>
    <t>08 09 30 +32 13 19</t>
  </si>
  <si>
    <t>STF 1187 AB</t>
  </si>
  <si>
    <t>HD 14882</t>
  </si>
  <si>
    <t>02 23 15 -29 52 10</t>
  </si>
  <si>
    <t>BU 738</t>
  </si>
  <si>
    <t>HD 14394</t>
  </si>
  <si>
    <t>02 20 10 +29 48 42</t>
  </si>
  <si>
    <t>A 961</t>
  </si>
  <si>
    <t>HD 108007</t>
  </si>
  <si>
    <t>12 24 27 +25 34 57</t>
  </si>
  <si>
    <t>STF 1639 AB</t>
  </si>
  <si>
    <t>HD 218741</t>
  </si>
  <si>
    <t>23 10 03 +36 50 54</t>
  </si>
  <si>
    <t>S 825 AB</t>
  </si>
  <si>
    <t>HD 17647</t>
  </si>
  <si>
    <t>02 51 40 +45 58 45</t>
  </si>
  <si>
    <t>A 1281 AB</t>
  </si>
  <si>
    <t>02 28 46 +32 15 34</t>
  </si>
  <si>
    <t>WOR 2</t>
  </si>
  <si>
    <t>HD 213436</t>
  </si>
  <si>
    <t>Gru</t>
  </si>
  <si>
    <t>22 32 03 -42 44 24</t>
  </si>
  <si>
    <t>I 1455</t>
  </si>
  <si>
    <t>HD 9575</t>
  </si>
  <si>
    <t>01 33 42 -12 12 46</t>
  </si>
  <si>
    <t>HWE 4 AB</t>
  </si>
  <si>
    <t>01 10 23 -67 26 42</t>
  </si>
  <si>
    <t>GKI 3</t>
  </si>
  <si>
    <t>HD 34318</t>
  </si>
  <si>
    <t>Lep</t>
  </si>
  <si>
    <t>05 16 11 -11 21 09</t>
  </si>
  <si>
    <t>CHR 225</t>
  </si>
  <si>
    <t>HD 225015</t>
  </si>
  <si>
    <t>00 02 39 -08 29 17</t>
  </si>
  <si>
    <t>A 428</t>
  </si>
  <si>
    <t>HD 145648</t>
  </si>
  <si>
    <t>16 11 29 +15 07 25</t>
  </si>
  <si>
    <t>A 1799</t>
  </si>
  <si>
    <t>10 28 04 +48 47 06</t>
  </si>
  <si>
    <t>KUI 50</t>
  </si>
  <si>
    <t>HD 26547</t>
  </si>
  <si>
    <t>04 12 16 +09 39 00</t>
  </si>
  <si>
    <t>STT 74</t>
  </si>
  <si>
    <t>HD 29205</t>
  </si>
  <si>
    <t>04 36 43 +19 29 35</t>
  </si>
  <si>
    <t>STF 567</t>
  </si>
  <si>
    <t>HD 108693</t>
  </si>
  <si>
    <t>12 29 08 +31 23 25</t>
  </si>
  <si>
    <t>STT 251</t>
  </si>
  <si>
    <t>20 31 12 +11 15 34</t>
  </si>
  <si>
    <t>DA 1 BC</t>
  </si>
  <si>
    <t>HD 15328</t>
  </si>
  <si>
    <t>02 27 60 +01 57 39</t>
  </si>
  <si>
    <t>KUI 8</t>
  </si>
  <si>
    <t>HD 28072</t>
  </si>
  <si>
    <t>04 25 42 -02 13 57</t>
  </si>
  <si>
    <t>BU 403</t>
  </si>
  <si>
    <t>00 15 28 -16 08 02</t>
  </si>
  <si>
    <t>HEI 299</t>
  </si>
  <si>
    <t>16 05 26 -19 48 19</t>
  </si>
  <si>
    <t>OCC 9158 Aa,Ab</t>
  </si>
  <si>
    <t>HD 66299</t>
  </si>
  <si>
    <t>08 04 08 +33 01 51</t>
  </si>
  <si>
    <t>STT 187</t>
  </si>
  <si>
    <t>HD 5988</t>
  </si>
  <si>
    <t>01 01 22 +11 54 46</t>
  </si>
  <si>
    <t>BU 867</t>
  </si>
  <si>
    <t>00 04 40 +34 15 55</t>
  </si>
  <si>
    <t>STF 3056 AB</t>
  </si>
  <si>
    <t>HD 200580</t>
  </si>
  <si>
    <t>21 04 07 +02 59 40</t>
  </si>
  <si>
    <t>WSI 6 AB</t>
  </si>
  <si>
    <t>13 34 40 -13 12 52</t>
  </si>
  <si>
    <t>BU 932 AB</t>
  </si>
  <si>
    <t>Psi Vel</t>
  </si>
  <si>
    <t>09 30 42 -40 28 00</t>
  </si>
  <si>
    <t>COP 1</t>
  </si>
  <si>
    <t>HD 121325</t>
  </si>
  <si>
    <t>13 54 58 -08 03 32</t>
  </si>
  <si>
    <t>STF 1788 AB</t>
  </si>
  <si>
    <t>HD 222109</t>
  </si>
  <si>
    <t>23 37 32 +44 25 44</t>
  </si>
  <si>
    <t>STT 500 AB</t>
  </si>
  <si>
    <t>HD 2989</t>
  </si>
  <si>
    <t>00 32 29 -68 00 27</t>
  </si>
  <si>
    <t>DON 7</t>
  </si>
  <si>
    <t>HD 5641</t>
  </si>
  <si>
    <t>00 58 19 +21 24 16</t>
  </si>
  <si>
    <t>BU 302</t>
  </si>
  <si>
    <t>HD 28637</t>
  </si>
  <si>
    <t>04 30 15 -17 47 25</t>
  </si>
  <si>
    <t>B 1937</t>
  </si>
  <si>
    <t>HD 140065</t>
  </si>
  <si>
    <t>15 40 33 +31 28 20</t>
  </si>
  <si>
    <t>COU 613</t>
  </si>
  <si>
    <t>02 36 05 +06 53 13</t>
  </si>
  <si>
    <t>GKI 1 AB</t>
  </si>
  <si>
    <t>Sig Her</t>
  </si>
  <si>
    <t>16 34 06 +42 26 13</t>
  </si>
  <si>
    <t>LAB 4</t>
  </si>
  <si>
    <t>HD 31590</t>
  </si>
  <si>
    <t>05 04 40 +74 04 01</t>
  </si>
  <si>
    <t>STT 89</t>
  </si>
  <si>
    <t>HD 97936</t>
  </si>
  <si>
    <t>11 16 15 +31 36 18</t>
  </si>
  <si>
    <t>A 2157</t>
  </si>
  <si>
    <t>HD 35112</t>
  </si>
  <si>
    <t>05 22 38 +02 36 11</t>
  </si>
  <si>
    <t>A 2641</t>
  </si>
  <si>
    <t>HD 200325</t>
  </si>
  <si>
    <t>21 01 26 +40 37 05</t>
  </si>
  <si>
    <t>HDS 2995</t>
  </si>
  <si>
    <t>HD 136121</t>
  </si>
  <si>
    <t>15 19 40 -24 16 12</t>
  </si>
  <si>
    <t>HJ 4756</t>
  </si>
  <si>
    <t>HD 18025</t>
  </si>
  <si>
    <t>02 51 43 -52 33 34</t>
  </si>
  <si>
    <t>HU 1562</t>
  </si>
  <si>
    <t>HD 188405</t>
  </si>
  <si>
    <t>19 55 19 -06 44 05</t>
  </si>
  <si>
    <t>STF 2597 AB</t>
  </si>
  <si>
    <t>HD 50662</t>
  </si>
  <si>
    <t>06 55 29 +30 09 42</t>
  </si>
  <si>
    <t>STF 981</t>
  </si>
  <si>
    <t>HD 27597</t>
  </si>
  <si>
    <t>04 21 34 +06 58 28</t>
  </si>
  <si>
    <t>A 1835</t>
  </si>
  <si>
    <t>HD 55356</t>
  </si>
  <si>
    <t>07 13 50 +28 29 39</t>
  </si>
  <si>
    <t>STT 520</t>
  </si>
  <si>
    <t>TZ Boo</t>
  </si>
  <si>
    <t>15 08 09 +39 58 13</t>
  </si>
  <si>
    <t>RUC 23</t>
  </si>
  <si>
    <t>01 03 37 +63 41 16</t>
  </si>
  <si>
    <t>MLR 87 AB</t>
  </si>
  <si>
    <t>NSV10311</t>
  </si>
  <si>
    <t>18 10 09 +16 28 35</t>
  </si>
  <si>
    <t>STF 2289</t>
  </si>
  <si>
    <t>HD 38769</t>
  </si>
  <si>
    <t>05 48 15 +01 36 35</t>
  </si>
  <si>
    <t>A 2657</t>
  </si>
  <si>
    <t>00 50 51 +32 02 58</t>
  </si>
  <si>
    <t>A 922 Aa,Ab</t>
  </si>
  <si>
    <t>HD 75353</t>
  </si>
  <si>
    <t>08 50 44 +35 04 15</t>
  </si>
  <si>
    <t>STF 1282 AB</t>
  </si>
  <si>
    <t>16 14 17 -10 24 52</t>
  </si>
  <si>
    <t>RST 3936 AB</t>
  </si>
  <si>
    <t>HD 5851</t>
  </si>
  <si>
    <t>01 01 06 +60 21 30</t>
  </si>
  <si>
    <t>A 926</t>
  </si>
  <si>
    <t>HD 27160</t>
  </si>
  <si>
    <t>04 18 15 +22 48 25</t>
  </si>
  <si>
    <t>STF 520</t>
  </si>
  <si>
    <t>HD 65123</t>
  </si>
  <si>
    <t>07 57 16 +01 07 37</t>
  </si>
  <si>
    <t>STT 185</t>
  </si>
  <si>
    <t>HD 14001</t>
  </si>
  <si>
    <t>02 15 46 -18 14 18</t>
  </si>
  <si>
    <t>HTG 1</t>
  </si>
  <si>
    <t>BAG 6 Aa,Ab</t>
  </si>
  <si>
    <t>HD 202908</t>
  </si>
  <si>
    <t>21 18 35 +11 34 08</t>
  </si>
  <si>
    <t>BU 163 AB</t>
  </si>
  <si>
    <t>HD 81027</t>
  </si>
  <si>
    <t>09 23 55 +27 53 55</t>
  </si>
  <si>
    <t>STT 201 AB</t>
  </si>
  <si>
    <t>HD 8519</t>
  </si>
  <si>
    <t>01 21 59 -69 43 08</t>
  </si>
  <si>
    <t>I 263</t>
  </si>
  <si>
    <t>11 32 21 +61 04 58</t>
  </si>
  <si>
    <t>STT 235 AB</t>
  </si>
  <si>
    <t>HD 184591</t>
  </si>
  <si>
    <t>19 34 37 +18 07 41</t>
  </si>
  <si>
    <t>STT 375</t>
  </si>
  <si>
    <t>HD 191854</t>
  </si>
  <si>
    <t>20 10 13 +43 56 44</t>
  </si>
  <si>
    <t>STT 400</t>
  </si>
  <si>
    <t>03 05 27 +25 15 19</t>
  </si>
  <si>
    <t>STF 346 AB</t>
  </si>
  <si>
    <t>HD 32642</t>
  </si>
  <si>
    <t>05 05 32 +19 48 24</t>
  </si>
  <si>
    <t>STT 95</t>
  </si>
  <si>
    <t>Aldhibah</t>
  </si>
  <si>
    <t>17 08 47 +65 42 53</t>
  </si>
  <si>
    <t>STA 1</t>
  </si>
  <si>
    <t>HD 164253</t>
  </si>
  <si>
    <t>17 59 04 +30 02 56</t>
  </si>
  <si>
    <t>STF 2259</t>
  </si>
  <si>
    <t>HD 17251</t>
  </si>
  <si>
    <t>02 45 60 -04 57 23</t>
  </si>
  <si>
    <t>BU 83 AB</t>
  </si>
  <si>
    <t>00 54 58 +23 37 42</t>
  </si>
  <si>
    <t>STF 73 AB</t>
  </si>
  <si>
    <t>HD 92049</t>
  </si>
  <si>
    <t>10 38 11 +26 36 25</t>
  </si>
  <si>
    <t>STF 1454</t>
  </si>
  <si>
    <t>HD 6264</t>
  </si>
  <si>
    <t>01 03 59 +35 28 10</t>
  </si>
  <si>
    <t>HO 213</t>
  </si>
  <si>
    <t>03 48 07 +24 08 32</t>
  </si>
  <si>
    <t>COU 80</t>
  </si>
  <si>
    <t>HD 2893</t>
  </si>
  <si>
    <t>00 32 07 -12 17 42</t>
  </si>
  <si>
    <t>HDS 71</t>
  </si>
  <si>
    <t>HD 172246</t>
  </si>
  <si>
    <t>18 38 37 +16 32 28</t>
  </si>
  <si>
    <t>HO 87 AB</t>
  </si>
  <si>
    <t>21 13 27 +07 13 05</t>
  </si>
  <si>
    <t>BU 270 AB</t>
  </si>
  <si>
    <t>NSV14255</t>
  </si>
  <si>
    <t>22 38 22 -07 53 51</t>
  </si>
  <si>
    <t>A 2695</t>
  </si>
  <si>
    <t>HD 171745</t>
  </si>
  <si>
    <t>18 35 30 +23 36 20</t>
  </si>
  <si>
    <t>STT 359</t>
  </si>
  <si>
    <t>HD 6439</t>
  </si>
  <si>
    <t>01 05 32 +21 07 14</t>
  </si>
  <si>
    <t>AG 14</t>
  </si>
  <si>
    <t>74 Cyg</t>
  </si>
  <si>
    <t>21 36 57 +40 24 49</t>
  </si>
  <si>
    <t>DRS 20</t>
  </si>
  <si>
    <t>HD 64165</t>
  </si>
  <si>
    <t>07 52 42 +03 23 02</t>
  </si>
  <si>
    <t>STT 182</t>
  </si>
  <si>
    <t>HD 180054</t>
  </si>
  <si>
    <t>19 14 16 +19 03 50</t>
  </si>
  <si>
    <t>STF 2484</t>
  </si>
  <si>
    <t>03 15 08 +16 18 13</t>
  </si>
  <si>
    <t>HU 1055 AB</t>
  </si>
  <si>
    <t>HD 5218</t>
  </si>
  <si>
    <t>00 53 20 -45 30 21</t>
  </si>
  <si>
    <t>B 644</t>
  </si>
  <si>
    <t>HD 6009</t>
  </si>
  <si>
    <t>01 01 43 +25 17 32</t>
  </si>
  <si>
    <t>HDS 134</t>
  </si>
  <si>
    <t>08 59 13 +48 02 29</t>
  </si>
  <si>
    <t>HU 628 BC</t>
  </si>
  <si>
    <t>25 Her</t>
  </si>
  <si>
    <t>16 25 24 +37 23 39</t>
  </si>
  <si>
    <t>CHR 55</t>
  </si>
  <si>
    <t>HD 17911</t>
  </si>
  <si>
    <t>02 55 13 +59 49 46</t>
  </si>
  <si>
    <t>MLR 520</t>
  </si>
  <si>
    <t>21 14 29 +10 00 25</t>
  </si>
  <si>
    <t>STT 535 AB</t>
  </si>
  <si>
    <t>HD 17134</t>
  </si>
  <si>
    <t>02 44 15 -25 29 44</t>
  </si>
  <si>
    <t>BSO 1 AB</t>
  </si>
  <si>
    <t>HD 95788</t>
  </si>
  <si>
    <t>Cha</t>
  </si>
  <si>
    <t>10 59 14 -81 33 23</t>
  </si>
  <si>
    <t>I 212</t>
  </si>
  <si>
    <t>HD 20274</t>
  </si>
  <si>
    <t>03 19 35 +67 14 15</t>
  </si>
  <si>
    <t>HU 1056</t>
  </si>
  <si>
    <t>01 31 35 -53 22 10</t>
  </si>
  <si>
    <t>I 264 AB</t>
  </si>
  <si>
    <t>14 12 27 +28 43 02</t>
  </si>
  <si>
    <t>STT 277 AB</t>
  </si>
  <si>
    <t>HD 135365</t>
  </si>
  <si>
    <t>15 13 35 +34 52 55</t>
  </si>
  <si>
    <t>HO 60</t>
  </si>
  <si>
    <t>HD 118036</t>
  </si>
  <si>
    <t>13 34 16 -00 18 50</t>
  </si>
  <si>
    <t>STF 1757 AB</t>
  </si>
  <si>
    <t>22 51 27 +26 23 28</t>
  </si>
  <si>
    <t>HO 482 AB</t>
  </si>
  <si>
    <t>HD 25444</t>
  </si>
  <si>
    <t>04 04 07 +39 30 35</t>
  </si>
  <si>
    <t>STF 483</t>
  </si>
  <si>
    <t>05 13 32 +01 58 04</t>
  </si>
  <si>
    <t>STT 517 AB</t>
  </si>
  <si>
    <t>HD 157853</t>
  </si>
  <si>
    <t>17 24 02 +38 34 58</t>
  </si>
  <si>
    <t>HU 1179</t>
  </si>
  <si>
    <t>HD 165259</t>
  </si>
  <si>
    <t>Aps</t>
  </si>
  <si>
    <t>18 12 34 -73 40 21</t>
  </si>
  <si>
    <t>HDO 284 AB</t>
  </si>
  <si>
    <t>HD 1663</t>
  </si>
  <si>
    <t>00 20 55 +10 58 37</t>
  </si>
  <si>
    <t>BU 1093</t>
  </si>
  <si>
    <t>09 51 09 +36 29 21</t>
  </si>
  <si>
    <t>HO 369 AB</t>
  </si>
  <si>
    <t>HD 6387</t>
  </si>
  <si>
    <t>01 04 48 +01 35 16</t>
  </si>
  <si>
    <t>A 2310</t>
  </si>
  <si>
    <t>03 52 02 +24 39 48</t>
  </si>
  <si>
    <t>BOV 27 AB</t>
  </si>
  <si>
    <t>HD 4393</t>
  </si>
  <si>
    <t>00 46 16 -06 33 58</t>
  </si>
  <si>
    <t>HDS 101</t>
  </si>
  <si>
    <t>HD 349726</t>
  </si>
  <si>
    <t>19 07 13 +20 52 37</t>
  </si>
  <si>
    <t>LDS 1017</t>
  </si>
  <si>
    <t>HD 131473</t>
  </si>
  <si>
    <t>14 53 23 +15 42 18</t>
  </si>
  <si>
    <t>STT 288</t>
  </si>
  <si>
    <t>18 05 50 +21 26 46</t>
  </si>
  <si>
    <t>STT 341 AB</t>
  </si>
  <si>
    <t>V1396 Cyg</t>
  </si>
  <si>
    <t>21 00 05 +40 04 12</t>
  </si>
  <si>
    <t>KUI 103 AB</t>
  </si>
  <si>
    <t>HD 136176</t>
  </si>
  <si>
    <t>15 18 20 +26 50 25</t>
  </si>
  <si>
    <t>STF 1932 AB</t>
  </si>
  <si>
    <t>HD 219633</t>
  </si>
  <si>
    <t>23 16 24 +64 06 58</t>
  </si>
  <si>
    <t>BU 992</t>
  </si>
  <si>
    <t>HD 24916</t>
  </si>
  <si>
    <t>03 57 29 -01 09 34</t>
  </si>
  <si>
    <t>BU 543</t>
  </si>
  <si>
    <t>HD 46780</t>
  </si>
  <si>
    <t>06 36 26 +27 16 42</t>
  </si>
  <si>
    <t>STT 149</t>
  </si>
  <si>
    <t>HD 161285</t>
  </si>
  <si>
    <t>17 40 18 +63 40 31</t>
  </si>
  <si>
    <t>STF 2218</t>
  </si>
  <si>
    <t>HD 147275</t>
  </si>
  <si>
    <t>16 19 14 +41 39 34</t>
  </si>
  <si>
    <t>STT 309</t>
  </si>
  <si>
    <t>15 00 10 +21 28 49</t>
  </si>
  <si>
    <t>HU 907</t>
  </si>
  <si>
    <t>Ups Phe</t>
  </si>
  <si>
    <t>01 07 48 -41 29 13</t>
  </si>
  <si>
    <t>RST 3352</t>
  </si>
  <si>
    <t>HD 36058</t>
  </si>
  <si>
    <t>05 28 57 -03 18 27</t>
  </si>
  <si>
    <t>DA 6</t>
  </si>
  <si>
    <t>HD 222529</t>
  </si>
  <si>
    <t>23 41 18 +32 33 40</t>
  </si>
  <si>
    <t>BU 858 AB</t>
  </si>
  <si>
    <t>HD 216013</t>
  </si>
  <si>
    <t>22 50 47 -65 42 52</t>
  </si>
  <si>
    <t>HDS 3246</t>
  </si>
  <si>
    <t>20 20 47 -14 47 06</t>
  </si>
  <si>
    <t>BAR 12 Ba,Bb</t>
  </si>
  <si>
    <t>HD 162405</t>
  </si>
  <si>
    <t>17 50 35 +07 13 58</t>
  </si>
  <si>
    <t>STT 337</t>
  </si>
  <si>
    <t>03 28 24 +60 15 21</t>
  </si>
  <si>
    <t>A 980 AB</t>
  </si>
  <si>
    <t>HD 66509</t>
  </si>
  <si>
    <t>08 04 23 +12 17 24</t>
  </si>
  <si>
    <t>BU 581 AB</t>
  </si>
  <si>
    <t>Mon</t>
  </si>
  <si>
    <t>07 01 10 +11 46 29</t>
  </si>
  <si>
    <t>STT 163 AB</t>
  </si>
  <si>
    <t>10 32 01 +08 30 38</t>
  </si>
  <si>
    <t>YSC 39</t>
  </si>
  <si>
    <t>15 34 41 +26 54 43</t>
  </si>
  <si>
    <t>COU 798</t>
  </si>
  <si>
    <t>HD 31337</t>
  </si>
  <si>
    <t>04 59 05 +63 22 06</t>
  </si>
  <si>
    <t>HU 1090</t>
  </si>
  <si>
    <t>HD 9278</t>
  </si>
  <si>
    <t>01 31 11 -07 01 58</t>
  </si>
  <si>
    <t>HDS 198</t>
  </si>
  <si>
    <t>13 Vul</t>
  </si>
  <si>
    <t>19 53 28 +24 04 47</t>
  </si>
  <si>
    <t>DJU 4</t>
  </si>
  <si>
    <t>Mu Vel</t>
  </si>
  <si>
    <t>10 46 46 -49 25 13</t>
  </si>
  <si>
    <t>R 155</t>
  </si>
  <si>
    <t>HD 10663</t>
  </si>
  <si>
    <t>01 46 05 +63 48 56</t>
  </si>
  <si>
    <t>STF 148</t>
  </si>
  <si>
    <t>Name (constellation)</t>
  </si>
  <si>
    <t>Input</t>
  </si>
  <si>
    <t>coordinates (RA, DEC)</t>
  </si>
  <si>
    <t>Name (WDS)</t>
  </si>
  <si>
    <t>This list can be sorted/filtered.</t>
  </si>
  <si>
    <t>This is a selection of the Washing Double Star Catalog (WDS): the most popular binary stars with known orbits (777).</t>
  </si>
  <si>
    <t xml:space="preserve">θ: </t>
  </si>
  <si>
    <t xml:space="preserve">ρ: </t>
  </si>
  <si>
    <t xml:space="preserve">WDS: </t>
  </si>
  <si>
    <t>Washington Double Star Catalog</t>
  </si>
  <si>
    <t xml:space="preserve">SAO: </t>
  </si>
  <si>
    <t>Smithsonian Astrophysical Observatory Star Catalog</t>
  </si>
  <si>
    <t>HD 1141 (Cep)</t>
  </si>
  <si>
    <r>
      <rPr>
        <b/>
        <sz val="14"/>
        <color theme="0"/>
        <rFont val="Calibri (Body)"/>
      </rPr>
      <t>Latest update</t>
    </r>
    <r>
      <rPr>
        <sz val="14"/>
        <color theme="0"/>
        <rFont val="Calibri (Body)"/>
      </rPr>
      <t>: 2nd May, 2024.</t>
    </r>
  </si>
  <si>
    <t>A binary star or binary star system is a system of two stars that are gravitationally bound to and in orbit around each other. Binary stars in the night sky that are seen as a single object to the naked eye are often resolved using a telescope as separate stars, in which case they are called visual binaries. Many visual binaries have long orbital periods of several centuries or millennia and therefore have orbits which are uncertain or poorly known. This spreadsheet calculates the seperation and position angle of a selected binary star for a year interval.</t>
  </si>
  <si>
    <t>position angle</t>
  </si>
  <si>
    <t>ang. separation</t>
  </si>
  <si>
    <t>(degrees)</t>
  </si>
  <si>
    <t>(arcsec)</t>
  </si>
  <si>
    <t>x</t>
  </si>
  <si>
    <t>y</t>
  </si>
  <si>
    <t>Start Year</t>
  </si>
  <si>
    <t>(Release 2023-08-11)</t>
  </si>
  <si>
    <t>V1.1</t>
  </si>
  <si>
    <t>displayed values for period P (max 100)</t>
  </si>
  <si>
    <t>35 Piscium</t>
  </si>
  <si>
    <t>Pisces</t>
  </si>
  <si>
    <t>00h 14m 59s</t>
  </si>
  <si>
    <t>+08° 49' 16"</t>
  </si>
  <si>
    <t>FOIV</t>
  </si>
  <si>
    <t>A9IV</t>
  </si>
  <si>
    <t>55 Piscium</t>
  </si>
  <si>
    <t>00h 39m 54s</t>
  </si>
  <si>
    <t>+21° 26' 00"</t>
  </si>
  <si>
    <t>KOIII</t>
  </si>
  <si>
    <t>F3V</t>
  </si>
  <si>
    <t>Eta Cassiopeiae</t>
  </si>
  <si>
    <t>Cassiopeia</t>
  </si>
  <si>
    <t>00h 49m 29s</t>
  </si>
  <si>
    <t>+57° 48' 54"</t>
  </si>
  <si>
    <t>GOV</t>
  </si>
  <si>
    <t>K7V</t>
  </si>
  <si>
    <t>36 Andromedae</t>
  </si>
  <si>
    <t>Andromeda</t>
  </si>
  <si>
    <t>00h 54m 58s</t>
  </si>
  <si>
    <t>+25° 37' 42"</t>
  </si>
  <si>
    <t>G8IV</t>
  </si>
  <si>
    <t>K3IV</t>
  </si>
  <si>
    <t>Zeta Piscium</t>
  </si>
  <si>
    <t>01h 13m 44s</t>
  </si>
  <si>
    <t>+07° 34' 31"</t>
  </si>
  <si>
    <t>A7IV</t>
  </si>
  <si>
    <t>F7V</t>
  </si>
  <si>
    <t>Chi Ceti</t>
  </si>
  <si>
    <t>Cetus</t>
  </si>
  <si>
    <t>01h 49m 35s</t>
  </si>
  <si>
    <t>-10° 41' 35"</t>
  </si>
  <si>
    <t>F3111</t>
  </si>
  <si>
    <t>G1V</t>
  </si>
  <si>
    <t>1 Arietis</t>
  </si>
  <si>
    <t>Aries</t>
  </si>
  <si>
    <t>01h 50m 08s</t>
  </si>
  <si>
    <t>+22° 16' 31"</t>
  </si>
  <si>
    <t>K1||I</t>
  </si>
  <si>
    <t>A6V</t>
  </si>
  <si>
    <t>Struve 163</t>
  </si>
  <si>
    <t>01h 51m 17s</t>
  </si>
  <si>
    <t>+64° 51' 17"</t>
  </si>
  <si>
    <t>K5la0</t>
  </si>
  <si>
    <t>B5</t>
  </si>
  <si>
    <t>Lambda Arietis</t>
  </si>
  <si>
    <t>01h 57m 56s</t>
  </si>
  <si>
    <t>+23° 35' 45"</t>
  </si>
  <si>
    <t>FOV</t>
  </si>
  <si>
    <t>02h 03m 53s</t>
  </si>
  <si>
    <t>+42° 19' 47"</t>
  </si>
  <si>
    <t>K3Ilb</t>
  </si>
  <si>
    <t>B9V</t>
  </si>
  <si>
    <t>33 Arietis</t>
  </si>
  <si>
    <t>02h 40m 41s</t>
  </si>
  <si>
    <t>+27° 03' 39"</t>
  </si>
  <si>
    <t>A3V</t>
  </si>
  <si>
    <t>Theta Persei</t>
  </si>
  <si>
    <t>Perseus</t>
  </si>
  <si>
    <t>02h 44m 12s</t>
  </si>
  <si>
    <t>+49° 13' 42"</t>
  </si>
  <si>
    <t>Miram (Eta Persei)</t>
  </si>
  <si>
    <t>02h 50m 42s</t>
  </si>
  <si>
    <t>+55° 53' 44"</t>
  </si>
  <si>
    <t>K31b</t>
  </si>
  <si>
    <t>AOIII</t>
  </si>
  <si>
    <t>30 Tauri</t>
  </si>
  <si>
    <t>Taurus</t>
  </si>
  <si>
    <t>03h 48m 30s</t>
  </si>
  <si>
    <t>+11° 08' 24"</t>
  </si>
  <si>
    <t>B3V</t>
  </si>
  <si>
    <t>F5V</t>
  </si>
  <si>
    <t>11 &amp; 12 Cam</t>
  </si>
  <si>
    <t>Camelopadalis</t>
  </si>
  <si>
    <t>05h 06m 08s</t>
  </si>
  <si>
    <t>+58° 58' 21"</t>
  </si>
  <si>
    <t>B2V</t>
  </si>
  <si>
    <t>42 &amp; 45 Orionis</t>
  </si>
  <si>
    <t>Orion</t>
  </si>
  <si>
    <t>05h 35m 23s</t>
  </si>
  <si>
    <t>-04° 50' 18"</t>
  </si>
  <si>
    <t>B1V</t>
  </si>
  <si>
    <t>26 Aurigae</t>
  </si>
  <si>
    <t>Auriga</t>
  </si>
  <si>
    <t>05h 38m 38s</t>
  </si>
  <si>
    <t>+30° 29' 33"</t>
  </si>
  <si>
    <t>F9III</t>
  </si>
  <si>
    <t>Mu Canis Majoris</t>
  </si>
  <si>
    <t>Canis Major</t>
  </si>
  <si>
    <t>06h 56m 06s</t>
  </si>
  <si>
    <t>-14° 02' 36"</t>
  </si>
  <si>
    <t>K3III</t>
  </si>
  <si>
    <t>h3945 / HD56577</t>
  </si>
  <si>
    <t>07h 16m 37s</t>
  </si>
  <si>
    <t>-23° 18' 56"</t>
  </si>
  <si>
    <t>K4III</t>
  </si>
  <si>
    <t>Wasat (Delta Geminorum)</t>
  </si>
  <si>
    <t>Gemini</t>
  </si>
  <si>
    <t>07h 20m 07s</t>
  </si>
  <si>
    <t>+21° 58' 56"</t>
  </si>
  <si>
    <t>lota Cancri</t>
  </si>
  <si>
    <t>Cancer</t>
  </si>
  <si>
    <t>08h 46m 42s</t>
  </si>
  <si>
    <t>+28° 45' 36"</t>
  </si>
  <si>
    <t>G811</t>
  </si>
  <si>
    <t>38 Lyncis</t>
  </si>
  <si>
    <t>Lynx</t>
  </si>
  <si>
    <t>09h 18m 51s</t>
  </si>
  <si>
    <t>+36° 48' 10"</t>
  </si>
  <si>
    <t>A1V</t>
  </si>
  <si>
    <t>24 Comae Berenices</t>
  </si>
  <si>
    <t>Coma Berenices</t>
  </si>
  <si>
    <t>12h 35m 07s</t>
  </si>
  <si>
    <t>+18° 22' 37"</t>
  </si>
  <si>
    <t>Epsilon Bootis</t>
  </si>
  <si>
    <t>Bootes</t>
  </si>
  <si>
    <t>14h 44m 59s</t>
  </si>
  <si>
    <t>KOII</t>
  </si>
  <si>
    <t>Zubenelgenubi (Alpha Librae)</t>
  </si>
  <si>
    <t>Libra</t>
  </si>
  <si>
    <t>14h 50m 41s</t>
  </si>
  <si>
    <t>-15° 59' 50"</t>
  </si>
  <si>
    <t>A3</t>
  </si>
  <si>
    <t>Acrab (Beta Scorpii)</t>
  </si>
  <si>
    <t>Scorpius</t>
  </si>
  <si>
    <t>16h 05m 27s</t>
  </si>
  <si>
    <t>-19° 48' 20"</t>
  </si>
  <si>
    <t>BOV</t>
  </si>
  <si>
    <t>Rasalgethi (Alpha Herculis)</t>
  </si>
  <si>
    <t>Hercules</t>
  </si>
  <si>
    <t>17h 14m 39s</t>
  </si>
  <si>
    <t>+14° 23' 25"</t>
  </si>
  <si>
    <t>M5II</t>
  </si>
  <si>
    <t>95 Herculis</t>
  </si>
  <si>
    <t>18h 02m 10s</t>
  </si>
  <si>
    <t>+21° 36' 00"</t>
  </si>
  <si>
    <t>A2V</t>
  </si>
  <si>
    <t>Struve 525 Lyrae</t>
  </si>
  <si>
    <t>Lyra</t>
  </si>
  <si>
    <t>18h 54m 52s</t>
  </si>
  <si>
    <t>+33° 58' 06"</t>
  </si>
  <si>
    <t>G8III</t>
  </si>
  <si>
    <t>Alberio (Beta Cygni)</t>
  </si>
  <si>
    <t>Cygnus</t>
  </si>
  <si>
    <t>19h 30m 43s</t>
  </si>
  <si>
    <t>+27° 57' 34"</t>
  </si>
  <si>
    <t>K2II</t>
  </si>
  <si>
    <t>B8Ve</t>
  </si>
  <si>
    <t>Omicron Cygni</t>
  </si>
  <si>
    <t>20h 15m 28s</t>
  </si>
  <si>
    <t>+47° 42' 51"</t>
  </si>
  <si>
    <t>K4-5lb</t>
  </si>
  <si>
    <t>B6-7IV</t>
  </si>
  <si>
    <t>Dabih (Beta Capricorni)</t>
  </si>
  <si>
    <t>Capricornus</t>
  </si>
  <si>
    <t>20h 21m 00s</t>
  </si>
  <si>
    <t>-14° 46' 53"</t>
  </si>
  <si>
    <t>AOlII</t>
  </si>
  <si>
    <t>Gamma Delphini</t>
  </si>
  <si>
    <t>Delphinus</t>
  </si>
  <si>
    <t>20h 46m 39s</t>
  </si>
  <si>
    <t>+16° 07' 38"</t>
  </si>
  <si>
    <t>K1IV</t>
  </si>
  <si>
    <t>12 Aquari</t>
  </si>
  <si>
    <t>Star</t>
  </si>
  <si>
    <t>Constellation</t>
  </si>
  <si>
    <t>RA</t>
  </si>
  <si>
    <t>Decl</t>
  </si>
  <si>
    <t>Apparent Magnitude</t>
  </si>
  <si>
    <t>Primary</t>
  </si>
  <si>
    <t>Secondary</t>
  </si>
  <si>
    <t>Stellar Classification</t>
  </si>
  <si>
    <t>Position Angle</t>
  </si>
  <si>
    <t>Almach (Gamma Andromedae)</t>
  </si>
  <si>
    <t>Angular Separation</t>
  </si>
  <si>
    <t>Colour Diff.</t>
  </si>
  <si>
    <t>2-3</t>
  </si>
  <si>
    <t>Delta Cephei</t>
  </si>
  <si>
    <t>Aquarius</t>
  </si>
  <si>
    <t>Cepheus</t>
  </si>
  <si>
    <t>21h 04m 05s</t>
  </si>
  <si>
    <t>22h 29m 10s</t>
  </si>
  <si>
    <t>G4III</t>
  </si>
  <si>
    <t>FSIb-G2Ib</t>
  </si>
  <si>
    <t>B7</t>
  </si>
  <si>
    <t>3.48-4.37</t>
  </si>
  <si>
    <t>-05° 49' 24"</t>
  </si>
  <si>
    <t>+58° 24' 55"</t>
  </si>
  <si>
    <t>A2</t>
  </si>
  <si>
    <t>M1V</t>
  </si>
  <si>
    <t>A5m</t>
  </si>
  <si>
    <t>K3V</t>
  </si>
  <si>
    <t>F4</t>
  </si>
  <si>
    <t>G5III</t>
  </si>
  <si>
    <t xml:space="preserve">position angle         </t>
  </si>
  <si>
    <t xml:space="preserve">angular separation </t>
  </si>
  <si>
    <t>App. Magn. Secondary</t>
  </si>
  <si>
    <t>Colour difference</t>
  </si>
  <si>
    <t>App. Magn.     Primary</t>
  </si>
  <si>
    <t>ρ  (ang. separation)</t>
  </si>
  <si>
    <t>θ  (position angle)</t>
  </si>
  <si>
    <t>To Do: check release date of the data</t>
  </si>
  <si>
    <t>RA (dec)</t>
  </si>
  <si>
    <t>Decl (dec)</t>
  </si>
  <si>
    <t>+27° 04' 27''</t>
  </si>
  <si>
    <t>148°</t>
  </si>
  <si>
    <t>195°</t>
  </si>
  <si>
    <t>322°</t>
  </si>
  <si>
    <t>315°</t>
  </si>
  <si>
    <t>63°</t>
  </si>
  <si>
    <t>250°</t>
  </si>
  <si>
    <t>165°</t>
  </si>
  <si>
    <t>36°</t>
  </si>
  <si>
    <t>46°</t>
  </si>
  <si>
    <t>64°</t>
  </si>
  <si>
    <t>0°</t>
  </si>
  <si>
    <t>305°</t>
  </si>
  <si>
    <t>300°</t>
  </si>
  <si>
    <t>59°</t>
  </si>
  <si>
    <t>9.0''</t>
  </si>
  <si>
    <t>9°</t>
  </si>
  <si>
    <t>100°</t>
  </si>
  <si>
    <t>267°</t>
  </si>
  <si>
    <t>343°</t>
  </si>
  <si>
    <t>52°</t>
  </si>
  <si>
    <t>308°</t>
  </si>
  <si>
    <t>307°</t>
  </si>
  <si>
    <t>227°</t>
  </si>
  <si>
    <t>271°</t>
  </si>
  <si>
    <t>341°</t>
  </si>
  <si>
    <t>314°</t>
  </si>
  <si>
    <t>120°</t>
  </si>
  <si>
    <t>105°</t>
  </si>
  <si>
    <t>256°</t>
  </si>
  <si>
    <t>349°</t>
  </si>
  <si>
    <t>54°</t>
  </si>
  <si>
    <t>174°</t>
  </si>
  <si>
    <t>266°</t>
  </si>
  <si>
    <t>191°</t>
  </si>
  <si>
    <t>11.6''</t>
  </si>
  <si>
    <t>6.6''</t>
  </si>
  <si>
    <t>13.3''</t>
  </si>
  <si>
    <t>1.0''</t>
  </si>
  <si>
    <t>23.0''</t>
  </si>
  <si>
    <t>184.0''</t>
  </si>
  <si>
    <t>2.9''</t>
  </si>
  <si>
    <t>33.9''</t>
  </si>
  <si>
    <t>37.0''</t>
  </si>
  <si>
    <t>10.0''</t>
  </si>
  <si>
    <t>28.6''</t>
  </si>
  <si>
    <t>20.0''</t>
  </si>
  <si>
    <t>28.3''</t>
  </si>
  <si>
    <t>180.0''</t>
  </si>
  <si>
    <t>252.0''</t>
  </si>
  <si>
    <t>12.4''</t>
  </si>
  <si>
    <t>2.8''</t>
  </si>
  <si>
    <t>26.8''</t>
  </si>
  <si>
    <t>8.7''</t>
  </si>
  <si>
    <t>30.5''</t>
  </si>
  <si>
    <t>2.6''</t>
  </si>
  <si>
    <t>20.3''</t>
  </si>
  <si>
    <t>231.0''</t>
  </si>
  <si>
    <t>3.9''</t>
  </si>
  <si>
    <t>4.8''</t>
  </si>
  <si>
    <t>6.3''</t>
  </si>
  <si>
    <t>45.1''</t>
  </si>
  <si>
    <t>34.4''</t>
  </si>
  <si>
    <t>106.0''</t>
  </si>
  <si>
    <t>205.0''</t>
  </si>
  <si>
    <t>9.3''</t>
  </si>
  <si>
    <t>2.4''</t>
  </si>
  <si>
    <t>41.0''</t>
  </si>
  <si>
    <t>CON</t>
  </si>
  <si>
    <t>NAME</t>
  </si>
  <si>
    <t>RA (H:M:S)</t>
  </si>
  <si>
    <t xml:space="preserve">DEC. </t>
  </si>
  <si>
    <t xml:space="preserve">Other Names </t>
  </si>
  <si>
    <t xml:space="preserve">Mag </t>
  </si>
  <si>
    <t>Mag2</t>
  </si>
  <si>
    <t xml:space="preserve">SEP </t>
  </si>
  <si>
    <t xml:space="preserve">PA </t>
  </si>
  <si>
    <t>Rating</t>
  </si>
  <si>
    <t>Rank</t>
  </si>
  <si>
    <t>Observed</t>
  </si>
  <si>
    <t>Comments</t>
  </si>
  <si>
    <t>Colours  / Contrast</t>
  </si>
  <si>
    <t>Description</t>
  </si>
  <si>
    <t>AND</t>
  </si>
  <si>
    <t>GRB 34</t>
  </si>
  <si>
    <t>00:18:24</t>
  </si>
  <si>
    <t>+44 01</t>
  </si>
  <si>
    <t xml:space="preserve"> </t>
  </si>
  <si>
    <t>O+R</t>
  </si>
  <si>
    <t>Red Dwarf Not so far away from the Andromeda galaxy 1. It is a well known red dwarf binary system lying only 11 lightyears away from our Sun. It moves at 3" per year thru the sky.The double is very wide, with a faint companion. The third star in the same field does not count</t>
  </si>
  <si>
    <t>SU And</t>
  </si>
  <si>
    <t>00:4:42</t>
  </si>
  <si>
    <t>+43 33</t>
  </si>
  <si>
    <t>CoCo</t>
  </si>
  <si>
    <t>Primary is carbon star mag var 8.0-8.5</t>
  </si>
  <si>
    <t>STF 72</t>
  </si>
  <si>
    <t>00:54:36</t>
  </si>
  <si>
    <t>+39 10</t>
  </si>
  <si>
    <t>Primay is carbon star white companion</t>
  </si>
  <si>
    <t>36 And</t>
  </si>
  <si>
    <t>00:55:0</t>
  </si>
  <si>
    <t>+23 38</t>
  </si>
  <si>
    <t>STF 73</t>
  </si>
  <si>
    <t>Period 124 years</t>
  </si>
  <si>
    <t>56 And</t>
  </si>
  <si>
    <t>01:56:12</t>
  </si>
  <si>
    <t>+37 15</t>
  </si>
  <si>
    <t>STF 4</t>
  </si>
  <si>
    <t>Bino Pair</t>
  </si>
  <si>
    <t>Gamma And</t>
  </si>
  <si>
    <t>02:3:54</t>
  </si>
  <si>
    <t>+42 20</t>
  </si>
  <si>
    <t>Almach; STF 205</t>
  </si>
  <si>
    <t>CoCo Y+BG</t>
  </si>
  <si>
    <t xml:space="preserve">Superb object Gold and Green. A splendid double, the easternmost naked eye star of the "arc" of Andromeda, with the name Almach. It has a bright golden primary and not so far from it a greenish fainter secondary. The secondary itself is double, but only 0.5 arcseconds split. </t>
  </si>
  <si>
    <t>STF 3050</t>
  </si>
  <si>
    <t>23:59:0</t>
  </si>
  <si>
    <t>+33 43</t>
  </si>
  <si>
    <t>Y+Y</t>
  </si>
  <si>
    <t>Two equally bright light yellow stars are almost holding each other. This curious duo is positioned north of the most NE star of the big square of Pegasus.</t>
  </si>
  <si>
    <t>AQL</t>
  </si>
  <si>
    <t>Epsilon Aql</t>
  </si>
  <si>
    <t>18:59:36</t>
  </si>
  <si>
    <t>+15 04</t>
  </si>
  <si>
    <t>Engelmann 65</t>
  </si>
  <si>
    <t>Fine field</t>
  </si>
  <si>
    <t>11 Aql</t>
  </si>
  <si>
    <t>18:59:6</t>
  </si>
  <si>
    <t>+13 37</t>
  </si>
  <si>
    <t xml:space="preserve">STF 2424 </t>
  </si>
  <si>
    <t>Y+B</t>
  </si>
  <si>
    <t>This pair contains a bright yellow primary and a much fainter blue attendant, but easily spotted thanks to the moderately wide separation. It is located just SW of the most NW naked eye star of Aquila. Also the nice double Struve 2426 lies at its SE.</t>
  </si>
  <si>
    <t>STF 2426</t>
  </si>
  <si>
    <t>19:0:0</t>
  </si>
  <si>
    <t>+12 53</t>
  </si>
  <si>
    <t>CoCo O+Y</t>
  </si>
  <si>
    <t xml:space="preserve">This pretty double consists of a nearly reddish primary and a fairly fainter dull yellow companion. The separation is moderately wide. It lies just SE of that other fine double 11 Aql, that is close to the most NW naked eye star of Aquila. 
</t>
  </si>
  <si>
    <t>STT 178</t>
  </si>
  <si>
    <t>19:15:18</t>
  </si>
  <si>
    <t>+15 05</t>
  </si>
  <si>
    <t>STF 2434</t>
  </si>
  <si>
    <t>19:2:42</t>
  </si>
  <si>
    <t>-00 43</t>
  </si>
  <si>
    <t>Well Matched Pair</t>
  </si>
  <si>
    <t>STF 2497</t>
  </si>
  <si>
    <t>19:20:0</t>
  </si>
  <si>
    <t>+05 35</t>
  </si>
  <si>
    <t>Fine object</t>
  </si>
  <si>
    <t>STF 2532</t>
  </si>
  <si>
    <t>19:30:12</t>
  </si>
  <si>
    <t>+02 54</t>
  </si>
  <si>
    <t>CoCo O+W</t>
  </si>
  <si>
    <t>This nice double has two comparably bright yellow stars, trying to touch each other. This duo lies completely E in the constellation, that is E of the left wing of the Swan.</t>
  </si>
  <si>
    <t>15 Aql</t>
  </si>
  <si>
    <t>19:5:0</t>
  </si>
  <si>
    <t>-04 02</t>
  </si>
  <si>
    <t>Sh 286</t>
  </si>
  <si>
    <t>CoCo YW+RP</t>
  </si>
  <si>
    <t>An almost yellowish primary stands with a fairly wide gap next to a little bluish component. Together with the other fine doubles Struve 2457 and 2455, it is und NW of the open star cluster of the Coathanger.</t>
  </si>
  <si>
    <t>57 Aql</t>
  </si>
  <si>
    <t>19:54:36</t>
  </si>
  <si>
    <t>-08 14</t>
  </si>
  <si>
    <t xml:space="preserve">STF 2594 </t>
  </si>
  <si>
    <t>CoCo Y+G</t>
  </si>
  <si>
    <t>It is an obviously wide double with a yellowish tint r the primary and a bluish tint r the slightly fainter secondary. This pair lies in the southern portion of Aquila, deep and straight under the brightest Altair.</t>
  </si>
  <si>
    <t>STF 2449</t>
  </si>
  <si>
    <t>19:6:24</t>
  </si>
  <si>
    <t>+07 09</t>
  </si>
  <si>
    <t>This little double lies far W of the main triple star pattern of Aquila, that is rather at the end of the tail of Serpens. A yellow primary stands with a slightly fainter blue friend, noticeably close to it.</t>
  </si>
  <si>
    <t>AQR</t>
  </si>
  <si>
    <t>20:51:24</t>
  </si>
  <si>
    <t>-05 38</t>
  </si>
  <si>
    <t>STF 2729</t>
  </si>
  <si>
    <t>Closing 2012 sep 0.6'' PA 32.4 deg</t>
  </si>
  <si>
    <t>12 Aqr</t>
  </si>
  <si>
    <t>21:4:6</t>
  </si>
  <si>
    <t>-05 49</t>
  </si>
  <si>
    <t>STF 2746</t>
  </si>
  <si>
    <t>A clearly yellow primary has a moderately fainter bluish companion next to it, but almost mathed. The double stands in the region of the well known globular M2, that is south of Eps Peg, the star SW of the Square.</t>
  </si>
  <si>
    <t>STF 2838</t>
  </si>
  <si>
    <t>21:54:36</t>
  </si>
  <si>
    <t>-03 18</t>
  </si>
  <si>
    <t>Star stream north preceeding</t>
  </si>
  <si>
    <t>22:26:36</t>
  </si>
  <si>
    <t>-16 45</t>
  </si>
  <si>
    <t>Sh 345</t>
  </si>
  <si>
    <t>Almost Matched Pair</t>
  </si>
  <si>
    <t>Zeta Aqr</t>
  </si>
  <si>
    <t>22:28:48</t>
  </si>
  <si>
    <t>-00 01</t>
  </si>
  <si>
    <t>STF 2909</t>
  </si>
  <si>
    <t>W+W</t>
  </si>
  <si>
    <t>Slowly opening 2015 sep 2.5'' PA 174 deg</t>
  </si>
  <si>
    <t>STF 2944</t>
  </si>
  <si>
    <t>22:47:48</t>
  </si>
  <si>
    <t>-04 14</t>
  </si>
  <si>
    <t>ARI</t>
  </si>
  <si>
    <t>STF 178</t>
  </si>
  <si>
    <t>01:52:0</t>
  </si>
  <si>
    <t>+10 49</t>
  </si>
  <si>
    <t>Matched Pair</t>
  </si>
  <si>
    <t>Gamma Ari</t>
  </si>
  <si>
    <t>01:53:30</t>
  </si>
  <si>
    <t>+19 18</t>
  </si>
  <si>
    <t>Mesarthim, H III 5, Sh 26</t>
  </si>
  <si>
    <t>Famous Matched Pair. The third star of the "arc" of Aries, contains two equal bluish stars close to each other.</t>
  </si>
  <si>
    <t>Lambda Ari</t>
  </si>
  <si>
    <t>01:57:54</t>
  </si>
  <si>
    <t>+23 36</t>
  </si>
  <si>
    <t>H V 12</t>
  </si>
  <si>
    <t>CoCo YW+B</t>
  </si>
  <si>
    <t>As the double 1 Ari, it lies just right of Alpha and Beta Ari. A bright yellow main star and widely a little blue one.</t>
  </si>
  <si>
    <t>02:3:42</t>
  </si>
  <si>
    <t>+25 55</t>
  </si>
  <si>
    <t xml:space="preserve">STF 208 </t>
  </si>
  <si>
    <t>P about 300 yr. a about 1.3'' motion direct.</t>
  </si>
  <si>
    <t>30 Ari</t>
  </si>
  <si>
    <t>02:37:0</t>
  </si>
  <si>
    <t>+24 39</t>
  </si>
  <si>
    <t>STF App 5</t>
  </si>
  <si>
    <t>CoCo Y+Gy</t>
  </si>
  <si>
    <t>As 33 Ari, this double lies E of Alpha Ari. It's a yellowish pair with only a slightly fainter companion, and a highly wide separation.</t>
  </si>
  <si>
    <t>33 Ari</t>
  </si>
  <si>
    <t>02:40:42</t>
  </si>
  <si>
    <t>+27 04</t>
  </si>
  <si>
    <t>STF 289</t>
  </si>
  <si>
    <t>As 30 Ari, this double lies E of Alpha Ari. It includes a yellow primary and a much fainter blue companion, easily split.</t>
  </si>
  <si>
    <t>41 Ari</t>
  </si>
  <si>
    <t>02:50:0</t>
  </si>
  <si>
    <t>+27 15</t>
  </si>
  <si>
    <t>STT 47 rej</t>
  </si>
  <si>
    <t>STTA 47 rej.</t>
  </si>
  <si>
    <t>STF 326</t>
  </si>
  <si>
    <t>02:55:36</t>
  </si>
  <si>
    <t>+26 52</t>
  </si>
  <si>
    <t>This attractive double has beautiful Colours, a light orange primary and a considerably fainter dark reddish secondary, moderately split. This pair lies NE of the brightest Alpha Ari, or SE of the Triangle.</t>
  </si>
  <si>
    <t>STF 394</t>
  </si>
  <si>
    <t>03:28:0</t>
  </si>
  <si>
    <t>+20 28</t>
  </si>
  <si>
    <t>It's located in the far east of the constellation, SW of the Pleiades. A fairly close double with a yellow star and a fainter blue brother next to it.</t>
  </si>
  <si>
    <t>AUR</t>
  </si>
  <si>
    <t>Omega Aur</t>
  </si>
  <si>
    <t>04:59:18</t>
  </si>
  <si>
    <t>+37 53</t>
  </si>
  <si>
    <t xml:space="preserve">4 Aur; STF 616 </t>
  </si>
  <si>
    <t>Y+O</t>
  </si>
  <si>
    <t>Magnitude contrast. This pair lies below the small triangle figure ("the little goats") south of Capella. At its SE lies the other double Struve 644. An orangish faint star twinkles close to the pale yellow primary.</t>
  </si>
  <si>
    <t>STF 644</t>
  </si>
  <si>
    <t>05:10:0</t>
  </si>
  <si>
    <t>+37 18</t>
  </si>
  <si>
    <t>CoCo Y+B</t>
  </si>
  <si>
    <t>It lies just SE of the other double Omega Aur. It's a nice challenge to see the equally bright stars detached, a deep yellow and blue gem.</t>
  </si>
  <si>
    <t>14 Aur</t>
  </si>
  <si>
    <t>05:15:24</t>
  </si>
  <si>
    <t>+32 41</t>
  </si>
  <si>
    <t>STF 653; KW Aur</t>
  </si>
  <si>
    <t>CoCo Y+O</t>
  </si>
  <si>
    <t>It's located in the lower part of the pentagon, where you can find many stars. The double appears as an easy pair of a yellow main star and a moderately fainter blue one. Struve 698 stands also in this area.</t>
  </si>
  <si>
    <t>AE Aur</t>
  </si>
  <si>
    <t>05:16:18</t>
  </si>
  <si>
    <t>+34 19</t>
  </si>
  <si>
    <t xml:space="preserve">SEI 136 </t>
  </si>
  <si>
    <t>Within nebula IC 405</t>
  </si>
  <si>
    <t>16 AUR</t>
  </si>
  <si>
    <t>05:18:12</t>
  </si>
  <si>
    <t>+33 22</t>
  </si>
  <si>
    <t xml:space="preserve">STT 103 </t>
  </si>
  <si>
    <t>A is a long-period sp-bin.</t>
  </si>
  <si>
    <t>STF 698</t>
  </si>
  <si>
    <t>05:25:12</t>
  </si>
  <si>
    <t>+34 51</t>
  </si>
  <si>
    <t>It's located in the lower part of the pentagon, where you can find many stars. The double 14 Aur stands also here. Struve 698 is not far from the gorgeous open clusters 6 and 8. It's a considerably wide double of an orangish primary and a fairly fainter blue companion.</t>
  </si>
  <si>
    <t>STF 718</t>
  </si>
  <si>
    <t>05:32:24</t>
  </si>
  <si>
    <t>+49 24</t>
  </si>
  <si>
    <t>26 Aur</t>
  </si>
  <si>
    <t>05:38:36</t>
  </si>
  <si>
    <t>+30 30</t>
  </si>
  <si>
    <t>STF 753</t>
  </si>
  <si>
    <t xml:space="preserve">It lies just NE of the southernmost star of the pentagon of the Charioteer. In fact, it is the AC pair, containing a bright yellow primary and a fainter blue companion, moderately separated.
</t>
  </si>
  <si>
    <t>Theta Aur</t>
  </si>
  <si>
    <t>05:59:42</t>
  </si>
  <si>
    <t>+37 13</t>
  </si>
  <si>
    <t>STT 545</t>
  </si>
  <si>
    <t>BW+BW</t>
  </si>
  <si>
    <t>Difficult pair</t>
  </si>
  <si>
    <t>STF 872</t>
  </si>
  <si>
    <t>06:15:36</t>
  </si>
  <si>
    <t>+36 09</t>
  </si>
  <si>
    <t>CoCo Y+L</t>
  </si>
  <si>
    <t>A slightly fainter orangish pink component stands next to a clearly yellow star, easily resolved. This pair is located just E of the pentagon shape of the Charioteer.</t>
  </si>
  <si>
    <t>06:34:18</t>
  </si>
  <si>
    <t>+38 05</t>
  </si>
  <si>
    <t>Otto Struve 147</t>
  </si>
  <si>
    <t>W+WW or Y+B+B?</t>
  </si>
  <si>
    <t xml:space="preserve"> triple A triplet in a real triangle figure? This one is a great example. A yellowish primary has two little bluish friends. This gorgeous trio lies east of the pentagon figure. Struve 928 lies just north, and Struve 929 just south of it.</t>
  </si>
  <si>
    <t>STF 928</t>
  </si>
  <si>
    <t>06:34:40</t>
  </si>
  <si>
    <t>+38 32</t>
  </si>
  <si>
    <t>It lies just north of the lovely triplet Otto Struve 147 and the other double Struve 929. Two rather equal white stars are considerably close in contact.</t>
  </si>
  <si>
    <t>STF 929</t>
  </si>
  <si>
    <t>06:35:24</t>
  </si>
  <si>
    <t>+37 43</t>
  </si>
  <si>
    <t>It lies south of the lovely triplet Otto Struve 147 and the other double Struve 928. It's a moderately close pair of a yellow primary and a slightly fainter blue companion.</t>
  </si>
  <si>
    <t>Psi 5 Aur</t>
  </si>
  <si>
    <t>06:46:42</t>
  </si>
  <si>
    <t>+43 35</t>
  </si>
  <si>
    <t>Sh 75</t>
  </si>
  <si>
    <t>Noticeably, there are 8 stars E of the pentagon shape of Auriga, labeled from Psi 1 to Psi 8. The fifth one is a remarkable highly wide double of an obviously yellow primary and a much fainter light blue companion.</t>
  </si>
  <si>
    <t>Psi5 Aur</t>
  </si>
  <si>
    <t>BOO</t>
  </si>
  <si>
    <t>South 656</t>
  </si>
  <si>
    <t>13:50:24</t>
  </si>
  <si>
    <t>+21 17</t>
  </si>
  <si>
    <t>H VI 15</t>
  </si>
  <si>
    <t>Bino pair</t>
  </si>
  <si>
    <t>Kappa Boo</t>
  </si>
  <si>
    <t>14:13:30</t>
  </si>
  <si>
    <t>+51 47</t>
  </si>
  <si>
    <t>STF 1821</t>
  </si>
  <si>
    <t>CoCo W+B</t>
  </si>
  <si>
    <t>Kappa rms with Iota and Theta a triplet in the uppermost region of the constellation, that is just E of the last tail star of the Great Bear. Iota is also a fine double. Kappa has a bright white primary and a considerably fainter blue secondary. It is an easy double thanks to the fairly wide separation.</t>
  </si>
  <si>
    <t>Iota Boo</t>
  </si>
  <si>
    <t>14:16:12</t>
  </si>
  <si>
    <t>+51 22</t>
  </si>
  <si>
    <t>STA 26</t>
  </si>
  <si>
    <t>Iota rms with Kappa and Theta a triplet in the uppermost region of the constellation, that is just E of the last tail star of the Great Bear. Kappa is also a fine double. Iota is a very wide pair, containing a bright yellow star and a fairly fainter blue attendant.</t>
  </si>
  <si>
    <t>14:16:30</t>
  </si>
  <si>
    <t>+20 07</t>
  </si>
  <si>
    <t>This binary lies just N of the bright Arcturus. It is a pair with beautiful yellow and orange Colours. But the separation is tiny, and the companion is plainly fainter.</t>
  </si>
  <si>
    <t>STF 1835</t>
  </si>
  <si>
    <t>14:23:24</t>
  </si>
  <si>
    <t>+08 27</t>
  </si>
  <si>
    <t>W+Y</t>
  </si>
  <si>
    <t>This double contains a white primary and clearly close to it a highly fainter dark yellow companion. The double lies completely at the bottom border of the constellation, deeply south of Arcturus.</t>
  </si>
  <si>
    <t>STF 1850</t>
  </si>
  <si>
    <t>14:28:36</t>
  </si>
  <si>
    <t>+28 17</t>
  </si>
  <si>
    <t>Pi 1 Boo</t>
  </si>
  <si>
    <t>14:40:42</t>
  </si>
  <si>
    <t>+16 25</t>
  </si>
  <si>
    <t>STF 1864</t>
  </si>
  <si>
    <t>Pi Boo</t>
  </si>
  <si>
    <t>Two almost equally bright stars are conspicuous close to each other. This fine and easy double lies SE of the bright Arcturus.</t>
  </si>
  <si>
    <t>Zeta Boo</t>
  </si>
  <si>
    <t>14:41:6</t>
  </si>
  <si>
    <t>+13 44</t>
  </si>
  <si>
    <t>STF 1865</t>
  </si>
  <si>
    <t>Period of 130 yr with very eccentric orbit</t>
  </si>
  <si>
    <t>Epsilon Boo</t>
  </si>
  <si>
    <t>14:45:0</t>
  </si>
  <si>
    <t>Izar; STF 1877</t>
  </si>
  <si>
    <t>CoCo O+G or Y+B?</t>
  </si>
  <si>
    <t>Famous pair Pulcherrima--Struve Izar</t>
  </si>
  <si>
    <t>14:49:48</t>
  </si>
  <si>
    <t>+48 43</t>
  </si>
  <si>
    <t>A deep yellow main star and a light yellow secondary are almost in contact. The companion is only a slightly fainter. This attractive yellow binary lies in the topmost area of the constellation, rather E of the last tail star of the Great Bear.</t>
  </si>
  <si>
    <t>14:51:24</t>
  </si>
  <si>
    <t>+19 06</t>
  </si>
  <si>
    <t>STF 1888</t>
  </si>
  <si>
    <t xml:space="preserve">2011 5.9 '' PA 307 deg This is a gorgeous double. It consists of a yellow bright primary, with a considerably fainter deep orange companion, fairly close to each other. The double lies E of Arcturus. </t>
  </si>
  <si>
    <t>+44 55</t>
  </si>
  <si>
    <t>Sh 191</t>
  </si>
  <si>
    <t>14:59:42</t>
  </si>
  <si>
    <t>+53 51</t>
  </si>
  <si>
    <t>It is a very wide double with two almost equally bright yellow suns. It lies high against the topmost border of the constellation, that is rather E of the last tail star of the Great Bear.</t>
  </si>
  <si>
    <t>Delta Boo</t>
  </si>
  <si>
    <t>15:15:30</t>
  </si>
  <si>
    <t>+33 19</t>
  </si>
  <si>
    <t>STF App 27</t>
  </si>
  <si>
    <t>CoCo triple</t>
  </si>
  <si>
    <t>with tight companion pair</t>
  </si>
  <si>
    <t>Mu1 Boo</t>
  </si>
  <si>
    <t>15:24:36</t>
  </si>
  <si>
    <t>+37 21</t>
  </si>
  <si>
    <t>Y+W</t>
  </si>
  <si>
    <t>Period 230 years (A pair of doubles with Mu2)</t>
  </si>
  <si>
    <t>Mu2 Boo</t>
  </si>
  <si>
    <t>+37 22</t>
  </si>
  <si>
    <t>Alkalurops; STF 28</t>
  </si>
  <si>
    <t>CoCo BW+RR</t>
  </si>
  <si>
    <t>Fine triple (A pair of doubles with Mu1)</t>
  </si>
  <si>
    <t>15:3:48</t>
  </si>
  <si>
    <t>+47 39</t>
  </si>
  <si>
    <t>Opening until 2007 2011 sep 2.3'' PA 57.5 deg</t>
  </si>
  <si>
    <t>STF 1910</t>
  </si>
  <si>
    <t>15:7:30</t>
  </si>
  <si>
    <t>+09 14</t>
  </si>
  <si>
    <t>This pair has clearly two equally bright yellow stars, almost fully attached. You can find it in the most SE corner of the constellation, far SE from Arcturus.</t>
  </si>
  <si>
    <t>CAM</t>
  </si>
  <si>
    <t>STF 362</t>
  </si>
  <si>
    <t>03:16:18</t>
  </si>
  <si>
    <t>+60 02</t>
  </si>
  <si>
    <t>Beautiful wide group</t>
  </si>
  <si>
    <t>STT 36</t>
  </si>
  <si>
    <t>03:40:0</t>
  </si>
  <si>
    <t>+63 52</t>
  </si>
  <si>
    <t>South 436</t>
  </si>
  <si>
    <t>03:49:18</t>
  </si>
  <si>
    <t>+57 07</t>
  </si>
  <si>
    <t>1 Cam</t>
  </si>
  <si>
    <t>04:32:0</t>
  </si>
  <si>
    <t>+53 55</t>
  </si>
  <si>
    <t>STF 550</t>
  </si>
  <si>
    <t>At the NW of Capella, but in the area of Camelopardalis, lies this pair. It's only surrounded by tiny stars at its W and E. The double itself contains a white main star, and moderately away from it a slightly fainter bluish friend.</t>
  </si>
  <si>
    <t>STF 485</t>
  </si>
  <si>
    <t>04:7:54</t>
  </si>
  <si>
    <t>+62 20</t>
  </si>
  <si>
    <t>B+W</t>
  </si>
  <si>
    <t>In CL NGC 1502 In the inconspicuous area of Camelopardalis, lies highly above Capella, the marvelous open cluster NGC 1502. This little group of stars stands at the end of the asterism chain of Kemble's Cascade. Right in the middle of this cluster appears a pretty white close double of nearly equally bright stars. The slightly fainter companion is a variable star, bouncing between magnitude 7.0 and 7.3 in a period of only 2 days.</t>
  </si>
  <si>
    <t>Beta Cam</t>
  </si>
  <si>
    <t>05:3:24</t>
  </si>
  <si>
    <t>+60 27</t>
  </si>
  <si>
    <t>South 459</t>
  </si>
  <si>
    <t>In dark nebula</t>
  </si>
  <si>
    <t>11 Cam</t>
  </si>
  <si>
    <t>05:6:6</t>
  </si>
  <si>
    <t>+58 58</t>
  </si>
  <si>
    <t>B+R</t>
  </si>
  <si>
    <t>Fine field Bino pair</t>
  </si>
  <si>
    <t>STF 1122</t>
  </si>
  <si>
    <t>07:45:54</t>
  </si>
  <si>
    <t>+65 09</t>
  </si>
  <si>
    <t>An almost equally bright pair of a yellow and blue star, fairly separated, and lying in the upper region of the Lynx, that is NE of Capella. The double rms with 4 other stars a big T.</t>
  </si>
  <si>
    <t>STF 1127</t>
  </si>
  <si>
    <t>07:47:0</t>
  </si>
  <si>
    <t>+64 03</t>
  </si>
  <si>
    <t>Nice triple</t>
  </si>
  <si>
    <t>STT 90</t>
  </si>
  <si>
    <t>08:2:30</t>
  </si>
  <si>
    <t>+63 05</t>
  </si>
  <si>
    <t>32 Cam</t>
  </si>
  <si>
    <t>12:49:12</t>
  </si>
  <si>
    <t>+83 25</t>
  </si>
  <si>
    <t xml:space="preserve">STF 1694 </t>
  </si>
  <si>
    <t>Y+L</t>
  </si>
  <si>
    <t>Almost Matched Pair Like Struve 1625, this double lies in the topmost region of the Giraffe, close to Polaris. Surprisingly, it is the only numbered star in that top region. The binary contains a yellowish main star and an almost equally bright bluish secondary, widely split.</t>
  </si>
  <si>
    <t>CAP</t>
  </si>
  <si>
    <t>Alpha1/2 Cap</t>
  </si>
  <si>
    <t>20:18:6</t>
  </si>
  <si>
    <t>-12 33</t>
  </si>
  <si>
    <t>Algedi; Bu 295</t>
  </si>
  <si>
    <t>Beta Cap</t>
  </si>
  <si>
    <t>20:21:0</t>
  </si>
  <si>
    <t>-14 47</t>
  </si>
  <si>
    <t>Dabih; Mlb 140</t>
  </si>
  <si>
    <t>CoCo Fine</t>
  </si>
  <si>
    <t>Contrast</t>
  </si>
  <si>
    <t>Pi Cap</t>
  </si>
  <si>
    <t>20:27:18</t>
  </si>
  <si>
    <t>-18 13</t>
  </si>
  <si>
    <t>Bu 60</t>
  </si>
  <si>
    <t>Magnitude contrast</t>
  </si>
  <si>
    <t>STF 2683</t>
  </si>
  <si>
    <t>20:28:18</t>
  </si>
  <si>
    <t>-13 10</t>
  </si>
  <si>
    <t>h 1537</t>
  </si>
  <si>
    <t>20:36:12</t>
  </si>
  <si>
    <t>-15 20</t>
  </si>
  <si>
    <t>CAR</t>
  </si>
  <si>
    <t>h 4383</t>
  </si>
  <si>
    <t>10:53:42</t>
  </si>
  <si>
    <t>-70 43</t>
  </si>
  <si>
    <t>Little change- if any.</t>
  </si>
  <si>
    <t>CAS</t>
  </si>
  <si>
    <t>WZ Cas</t>
  </si>
  <si>
    <t>00:1:12</t>
  </si>
  <si>
    <t>+60 21</t>
  </si>
  <si>
    <t xml:space="preserve">STT 254 </t>
  </si>
  <si>
    <t>CoCo O+B</t>
  </si>
  <si>
    <t>Primary is carbon star</t>
  </si>
  <si>
    <t>Eta Cas</t>
  </si>
  <si>
    <t>00:49:6</t>
  </si>
  <si>
    <t>+57 49</t>
  </si>
  <si>
    <t>Achird; STF 60</t>
  </si>
  <si>
    <t>Brown + Gold</t>
  </si>
  <si>
    <t>CoCo Y+P</t>
  </si>
  <si>
    <t>Opening 2011 sep 13.2'' PA 322 deg This binary is the most lovely in Cassiopeia. In a period of 500 years, the separation shifts from 5 till 16 arcseconds. It's a wide double with a bright golden star, and a little red star at its side. It is the naked eye star just lying next to Alpha Cas.</t>
  </si>
  <si>
    <t>STF 131</t>
  </si>
  <si>
    <t>01:33:12</t>
  </si>
  <si>
    <t>+60 41</t>
  </si>
  <si>
    <t>In cluster M 103</t>
  </si>
  <si>
    <t>STF 163</t>
  </si>
  <si>
    <t>01:51:18</t>
  </si>
  <si>
    <t>+64 51</t>
  </si>
  <si>
    <t>splendid A wide binary with beautiful Colours, lying just above the most NE star of the "W" figure. The main star is nicely orange Coloured, while the faint secondary is bluish.</t>
  </si>
  <si>
    <t>STT 26</t>
  </si>
  <si>
    <t>02:19:42</t>
  </si>
  <si>
    <t>Iota Cas</t>
  </si>
  <si>
    <t>02:29:6</t>
  </si>
  <si>
    <t>+67 24</t>
  </si>
  <si>
    <t>STF 262</t>
  </si>
  <si>
    <t>CoCo Y+BW+BW</t>
  </si>
  <si>
    <t>Famous triple</t>
  </si>
  <si>
    <t>Sigma Cas</t>
  </si>
  <si>
    <t>+55 45</t>
  </si>
  <si>
    <t>STF 3049</t>
  </si>
  <si>
    <t>CoCo B+Gno or B+Y?</t>
  </si>
  <si>
    <t>Glorious wide field. A brilliant white primary is nearly touched by a little point. Sigma is the star SW of the most NW star of the "W" shape.</t>
  </si>
  <si>
    <t>CEN</t>
  </si>
  <si>
    <t>h 4491</t>
  </si>
  <si>
    <t>12:3:54</t>
  </si>
  <si>
    <t>-44 08</t>
  </si>
  <si>
    <t>h 4554</t>
  </si>
  <si>
    <t>12:51:42</t>
  </si>
  <si>
    <t>-31 04</t>
  </si>
  <si>
    <t xml:space="preserve">Primary is carbon star </t>
  </si>
  <si>
    <t>h 4500</t>
  </si>
  <si>
    <t>12:6:42</t>
  </si>
  <si>
    <t>-37 52</t>
  </si>
  <si>
    <t>CEP</t>
  </si>
  <si>
    <t>STT 1</t>
  </si>
  <si>
    <t>00:14:0</t>
  </si>
  <si>
    <t>+76 02</t>
  </si>
  <si>
    <t>STF 2780</t>
  </si>
  <si>
    <t>21:11:48</t>
  </si>
  <si>
    <t>+59 59</t>
  </si>
  <si>
    <t>Ruby red star north following</t>
  </si>
  <si>
    <t>Beta Cep</t>
  </si>
  <si>
    <t>21:28:42</t>
  </si>
  <si>
    <t>+70 34</t>
  </si>
  <si>
    <t>Alfirk; STF 2806</t>
  </si>
  <si>
    <t>A tiny blue gem appears next to the very bright white primary, fairly split. This double is the most NW star of the square of the house shape.</t>
  </si>
  <si>
    <t>STF 2816a</t>
  </si>
  <si>
    <t>21:39:0</t>
  </si>
  <si>
    <t>+57 29</t>
  </si>
  <si>
    <t>W+W+W</t>
  </si>
  <si>
    <t>A fantastic triple lies in the star cluster and nebula (difficult visually) of IC 1396 just under the house shape, that is also in the region of the red 'Garnet Star' Mu Cep. The brightest star has a yellowish tint, the two little ones are equally bright.</t>
  </si>
  <si>
    <t>STF 2816b</t>
  </si>
  <si>
    <t>Triple in nebula IC 1396</t>
  </si>
  <si>
    <t>STF 2844</t>
  </si>
  <si>
    <t>21:51:48</t>
  </si>
  <si>
    <t>+64 53</t>
  </si>
  <si>
    <t>Primary is carbon star also S 19683 in field</t>
  </si>
  <si>
    <t>STF 2840</t>
  </si>
  <si>
    <t>21:52:0</t>
  </si>
  <si>
    <t>+55 48</t>
  </si>
  <si>
    <t>CoCo G+B</t>
  </si>
  <si>
    <t>Splendid pair</t>
  </si>
  <si>
    <t>South 800</t>
  </si>
  <si>
    <t>21:53:48</t>
  </si>
  <si>
    <t>+62 37</t>
  </si>
  <si>
    <t xml:space="preserve">EM Cep </t>
  </si>
  <si>
    <t>Kr 60</t>
  </si>
  <si>
    <t>22:28:6</t>
  </si>
  <si>
    <t>+57 42</t>
  </si>
  <si>
    <t>Famous red-dwarf pair good Colour</t>
  </si>
  <si>
    <t>Delta Cep</t>
  </si>
  <si>
    <t>22:29:12</t>
  </si>
  <si>
    <t>+58 25</t>
  </si>
  <si>
    <t>Bu 702</t>
  </si>
  <si>
    <t xml:space="preserve">CoCo O+B or Y+B? </t>
  </si>
  <si>
    <t>A purple point waits next to the very bright deep yellow main star, obviously wide separated. Delta is the easternmost star in the SE corner of the house shape. It is the prototype of the Cepheid variables, discovered in 1784 by Goodriche, died at the very young age of 21. Delta jumps from 3.4 to 4.3 in only 5 days.</t>
  </si>
  <si>
    <t>Xi Cep</t>
  </si>
  <si>
    <t>22:3:48</t>
  </si>
  <si>
    <t>+64 38</t>
  </si>
  <si>
    <t xml:space="preserve">Kurhah; STF 2863 </t>
  </si>
  <si>
    <t xml:space="preserve">B+B or Y+Y? </t>
  </si>
  <si>
    <t>Two almost equally bright pale yellow stars are separated with a fairly wide gap. The companion has a more bluish shade. This double lies SE of Epsilon Peg, the star with the globular 5 to its NW.</t>
  </si>
  <si>
    <t>15 Cep</t>
  </si>
  <si>
    <t>22:3:54</t>
  </si>
  <si>
    <t>+59 49</t>
  </si>
  <si>
    <t>STT 461</t>
  </si>
  <si>
    <t>In a fine field</t>
  </si>
  <si>
    <t>Omicron Cep</t>
  </si>
  <si>
    <t>23:18:36</t>
  </si>
  <si>
    <t>+68 07</t>
  </si>
  <si>
    <t xml:space="preserve">STF 3001 </t>
  </si>
  <si>
    <t>CET</t>
  </si>
  <si>
    <t>12 Cet</t>
  </si>
  <si>
    <t>00:30:6</t>
  </si>
  <si>
    <t>-03 57</t>
  </si>
  <si>
    <t>h 322</t>
  </si>
  <si>
    <t>37 Cet</t>
  </si>
  <si>
    <t>01:14:24</t>
  </si>
  <si>
    <t>-07 55</t>
  </si>
  <si>
    <t>STA 3</t>
  </si>
  <si>
    <t>66 Cet</t>
  </si>
  <si>
    <t>02:12:48</t>
  </si>
  <si>
    <t>-02 24</t>
  </si>
  <si>
    <t>STF 231</t>
  </si>
  <si>
    <t>It rests directly NW of the famous variable star Mira. The double exists obviously of a yellow primary and a considerably fainter purple component, very well split.</t>
  </si>
  <si>
    <t>Nu Cet</t>
  </si>
  <si>
    <t>02:35:54</t>
  </si>
  <si>
    <t>+05 36</t>
  </si>
  <si>
    <t>STF 281</t>
  </si>
  <si>
    <t>CMA</t>
  </si>
  <si>
    <t>South 516</t>
  </si>
  <si>
    <t>06:19:18</t>
  </si>
  <si>
    <t>-24 58</t>
  </si>
  <si>
    <t>Zeta CMa</t>
  </si>
  <si>
    <t>06:20:18</t>
  </si>
  <si>
    <t>-30 03</t>
  </si>
  <si>
    <t>Furud; Smyth 1</t>
  </si>
  <si>
    <t>Beta CMa</t>
  </si>
  <si>
    <t>06:22:42</t>
  </si>
  <si>
    <t>-17 58</t>
  </si>
  <si>
    <t>Mirzam; BPM 88</t>
  </si>
  <si>
    <t>Prototype of its class of var.</t>
  </si>
  <si>
    <t>Alpha CMa</t>
  </si>
  <si>
    <t>06:45:6</t>
  </si>
  <si>
    <t>-16 43</t>
  </si>
  <si>
    <t>Sirius; A G Clark 1</t>
  </si>
  <si>
    <t>Opening 2010 sep 9.0s PA 90 deg 2014 10s PA 81 difficult</t>
  </si>
  <si>
    <t>17 CMa</t>
  </si>
  <si>
    <t>06:55:0</t>
  </si>
  <si>
    <t>-20 24</t>
  </si>
  <si>
    <t>H V 65</t>
  </si>
  <si>
    <t>STF 1011</t>
  </si>
  <si>
    <t>07:0:54</t>
  </si>
  <si>
    <t>-15 19</t>
  </si>
  <si>
    <t>Red primary</t>
  </si>
  <si>
    <t>h 3945</t>
  </si>
  <si>
    <t>07:16:36</t>
  </si>
  <si>
    <t>-23 19</t>
  </si>
  <si>
    <t>A favorite</t>
  </si>
  <si>
    <t>STF 1069</t>
  </si>
  <si>
    <t>07:18:0</t>
  </si>
  <si>
    <t>-13 42</t>
  </si>
  <si>
    <t>Tau CMa</t>
  </si>
  <si>
    <t>07:18:42</t>
  </si>
  <si>
    <t>-24 57</t>
  </si>
  <si>
    <t>Baron 314</t>
  </si>
  <si>
    <t>In cluster NGC 2362</t>
  </si>
  <si>
    <t>STF 1097</t>
  </si>
  <si>
    <t>07:25:30</t>
  </si>
  <si>
    <t>-11 27</t>
  </si>
  <si>
    <t>Another companion may be member primary 0.7 pair</t>
  </si>
  <si>
    <t>CMI</t>
  </si>
  <si>
    <t>STF 1103</t>
  </si>
  <si>
    <t>07:30:36</t>
  </si>
  <si>
    <t>+05 15</t>
  </si>
  <si>
    <t>This pair consists of a deep yellow main star and a considerably fainter bluish component, pretty close. It is located immediately W of the very bright Procyon.</t>
  </si>
  <si>
    <t>CNC</t>
  </si>
  <si>
    <t>Zeta Cnc</t>
  </si>
  <si>
    <t>08:12:12</t>
  </si>
  <si>
    <t>+17 39</t>
  </si>
  <si>
    <t>STF 1196/ Tegmine</t>
  </si>
  <si>
    <t>1 dim 1 very dim!</t>
  </si>
  <si>
    <t>CoCo Y+Y+O</t>
  </si>
  <si>
    <t>Difficult triple Zeta Cnc lies W of Praesepe M44. The AC pair is easily seen, a rather close binary of two yellow stars, the second one slightly fainter.</t>
  </si>
  <si>
    <t>Phi 2 Cnc</t>
  </si>
  <si>
    <t>08:26:48</t>
  </si>
  <si>
    <t>+26 56</t>
  </si>
  <si>
    <t xml:space="preserve">STF 1223 </t>
  </si>
  <si>
    <t>Well Matched Pair. This striking bright pair contains two white stars, equally shining and trying to touch each other. Phi 2 lies SW of that other splendid Coloured double Iota Cancri in the upper area of the Crab.</t>
  </si>
  <si>
    <t>STF 1245</t>
  </si>
  <si>
    <t>08:35:54</t>
  </si>
  <si>
    <t>+06 37</t>
  </si>
  <si>
    <t>A traditional yellow and blue double containing a not much fainter companion and holding a moderately wide gap between the twins. It stays completely south in the constellation, it is rather sitting just north of the head of Hydra.</t>
  </si>
  <si>
    <t>STF 1246</t>
  </si>
  <si>
    <t>08:36:18</t>
  </si>
  <si>
    <t>+09 53</t>
  </si>
  <si>
    <t>Nice</t>
  </si>
  <si>
    <t>STF 1249 M44</t>
  </si>
  <si>
    <t>08:37:40</t>
  </si>
  <si>
    <t>+19 45</t>
  </si>
  <si>
    <t>This is one of the pretty doubles in Praesepe M44, in the NW of it. Two rather equally bright white stars are well separated.</t>
  </si>
  <si>
    <t>SLE 332 M44</t>
  </si>
  <si>
    <t>08:39:20</t>
  </si>
  <si>
    <t>+18 56</t>
  </si>
  <si>
    <t>This is one of the pretty doubles in Praesepe M44, in the SW of it. Two fully equally bright white stars, fairly wide separated.</t>
  </si>
  <si>
    <t>Burnham 584a</t>
  </si>
  <si>
    <t>08:39:54</t>
  </si>
  <si>
    <t>+19 33</t>
  </si>
  <si>
    <t>Bino pair in Beehive cluster M44 Triple with Burnham 584b</t>
  </si>
  <si>
    <t>Burnham 584b</t>
  </si>
  <si>
    <t>Bino pair in Beehive cluster M44 Triple with Burnham 584a</t>
  </si>
  <si>
    <t>SLE 334 M44</t>
  </si>
  <si>
    <t>08:40:10</t>
  </si>
  <si>
    <t>+20 23</t>
  </si>
  <si>
    <t>This is one of the pretty doubles in Praesepe M44, right at the top of it. A white primary with a fainter white friend, easily split.</t>
  </si>
  <si>
    <t>STF 1254 M44</t>
  </si>
  <si>
    <t>08:40:24</t>
  </si>
  <si>
    <t>+19 40</t>
  </si>
  <si>
    <t>In CL M 44. This is one of the pretty doubles in Praesepe M44. It is the one right at the center of the cluster. A bright yellow primary has a tiny blue companion, not very far from it.</t>
  </si>
  <si>
    <t>SLE 337 M44</t>
  </si>
  <si>
    <t>08:41:48</t>
  </si>
  <si>
    <t>+19 15</t>
  </si>
  <si>
    <t>This is one of the pretty doubles in Praesepe M44, in the SE of it. A fairly fainter attendant lies next to the primary, but widely detached.</t>
  </si>
  <si>
    <t>SLE 336 M44</t>
  </si>
  <si>
    <t>08:41:54</t>
  </si>
  <si>
    <t>+20 10</t>
  </si>
  <si>
    <t>This is one of the pretty doubles in Praesepe M44, in the NE of it. A bright yellowish star has a white much fainter brother, but considerably wide from it.</t>
  </si>
  <si>
    <t>Iota Cnc</t>
  </si>
  <si>
    <t>08:46:42</t>
  </si>
  <si>
    <t>+28 46</t>
  </si>
  <si>
    <t>STF 1268</t>
  </si>
  <si>
    <t>It is the topmost star of the rather inconspicuous constellation, just between the head of Leo and Pollux. His full name is Iota-1. It is a marvelous double, maybe the second well known. It has a gorgeous golden star and greatly separated from it a not so much fainter blue companion.</t>
  </si>
  <si>
    <t>Alpha Cnc</t>
  </si>
  <si>
    <t>08:58:30</t>
  </si>
  <si>
    <t>+11 51</t>
  </si>
  <si>
    <t>Acubens; h 110</t>
  </si>
  <si>
    <t>STF 1298</t>
  </si>
  <si>
    <t>09:1:30</t>
  </si>
  <si>
    <t>+32 15</t>
  </si>
  <si>
    <t>STF 1322</t>
  </si>
  <si>
    <t>09:12:42</t>
  </si>
  <si>
    <t>+16 31</t>
  </si>
  <si>
    <t>Above two wide pairs</t>
  </si>
  <si>
    <t>STF 1311</t>
  </si>
  <si>
    <t>09:7:30</t>
  </si>
  <si>
    <t>+22 59</t>
  </si>
  <si>
    <t>Spect</t>
  </si>
  <si>
    <t>COM</t>
  </si>
  <si>
    <t>STF 1633</t>
  </si>
  <si>
    <t>12:20:42</t>
  </si>
  <si>
    <t>+27 03</t>
  </si>
  <si>
    <t>Very pretty solitary</t>
  </si>
  <si>
    <t>STF 1639</t>
  </si>
  <si>
    <t>12:24:24</t>
  </si>
  <si>
    <t>+25 35</t>
  </si>
  <si>
    <t>Period 361 yr</t>
  </si>
  <si>
    <t>17 Com</t>
  </si>
  <si>
    <t>12:28:54</t>
  </si>
  <si>
    <t>W+L</t>
  </si>
  <si>
    <t>24 Com</t>
  </si>
  <si>
    <t>12:35:6</t>
  </si>
  <si>
    <t>+18 23</t>
  </si>
  <si>
    <t>STF 1657</t>
  </si>
  <si>
    <t>excellent Colour Right under the big naked eye star cluster in Berenice's Hair, stands this double with a pretty orange main star and a moderately fainter bluish attendant, considerably wide separated.</t>
  </si>
  <si>
    <t>32/33 Com</t>
  </si>
  <si>
    <t>12:52:12</t>
  </si>
  <si>
    <t>+17 04</t>
  </si>
  <si>
    <t>STF App 23</t>
  </si>
  <si>
    <t>CRA</t>
  </si>
  <si>
    <t>h 5014</t>
  </si>
  <si>
    <t>18:6:48</t>
  </si>
  <si>
    <t>-43 25</t>
  </si>
  <si>
    <t>Binary period about 200 years</t>
  </si>
  <si>
    <t>BrsO 14</t>
  </si>
  <si>
    <t>19:1:6</t>
  </si>
  <si>
    <t>-37 04</t>
  </si>
  <si>
    <t>Almost Matched Pair Nice</t>
  </si>
  <si>
    <t>Gamma CrA</t>
  </si>
  <si>
    <t xml:space="preserve">h 5084 </t>
  </si>
  <si>
    <t>Almost Matched Pair Period 120 yr 2015 1.4s PA 349 deg</t>
  </si>
  <si>
    <t>CRB</t>
  </si>
  <si>
    <t>STF 1932</t>
  </si>
  <si>
    <t>15:18:18</t>
  </si>
  <si>
    <t>+26 50</t>
  </si>
  <si>
    <t>This is another pretty double of two equally bright yellow stars nearly touching each other. It lies just W of the brightest Alpha CrB.</t>
  </si>
  <si>
    <t>Eta CrB</t>
  </si>
  <si>
    <t>15:23:12</t>
  </si>
  <si>
    <t>+30 17</t>
  </si>
  <si>
    <t>Opening slowly 2014 then 0.7'' PA 196 deg</t>
  </si>
  <si>
    <t>Zeta 2 CrB</t>
  </si>
  <si>
    <t>15:39:24</t>
  </si>
  <si>
    <t>+36 38</t>
  </si>
  <si>
    <t xml:space="preserve">STF 1965 </t>
  </si>
  <si>
    <t>CoCo/W+B</t>
  </si>
  <si>
    <t>Is Zeta (1) CrB.  The secondary has a subtle greenish Colour, while the main star is blue. This double has a fairly close separation, the secondary is not much fainter. The double is located highly north of the crown.</t>
  </si>
  <si>
    <t>STT 305</t>
  </si>
  <si>
    <t>16:11:42</t>
  </si>
  <si>
    <t>+33 21</t>
  </si>
  <si>
    <t>O+B</t>
  </si>
  <si>
    <t>A deep yellow primary with fairly close to it a bluish little sun. This attractive pair is located above the eastern tip of the crown. Also the nice pair Sigma CrB stands NE of it.</t>
  </si>
  <si>
    <t>Sigma CrB</t>
  </si>
  <si>
    <t>16:14:42</t>
  </si>
  <si>
    <t>+33 52</t>
  </si>
  <si>
    <t>STF 2032</t>
  </si>
  <si>
    <t>CoCo Y+Y</t>
  </si>
  <si>
    <t>Opening slowly 2017 7.4'' PA 239 deg Sigma CrB consists of a yellow star and a little fainter brown brother. The gap between them is fairly wide. Also look r the other nice double Otto Struve 305 at its SW.</t>
  </si>
  <si>
    <t>H 38</t>
  </si>
  <si>
    <t>16:23:12</t>
  </si>
  <si>
    <t>+32 19</t>
  </si>
  <si>
    <t>CRU</t>
  </si>
  <si>
    <t>Alpha Cru</t>
  </si>
  <si>
    <t>12:26:36</t>
  </si>
  <si>
    <t>-63 06</t>
  </si>
  <si>
    <t>Beta Cru</t>
  </si>
  <si>
    <t>12:47:42</t>
  </si>
  <si>
    <t>-59 41</t>
  </si>
  <si>
    <t>Mimosa; I 362</t>
  </si>
  <si>
    <t>Brilliant red star near</t>
  </si>
  <si>
    <t>CRV</t>
  </si>
  <si>
    <t>Delta Crv</t>
  </si>
  <si>
    <t>12:29:54</t>
  </si>
  <si>
    <t>-16 31</t>
  </si>
  <si>
    <t>Algorab; Sh 145</t>
  </si>
  <si>
    <t>CoCo Y+RP</t>
  </si>
  <si>
    <t>It's the constellation star SW of Castor and Pollux. A little efrt is needed to resolve a tiny purple star in contact with the bright yellow primary.</t>
  </si>
  <si>
    <t>STF 1669</t>
  </si>
  <si>
    <t>12:41:18</t>
  </si>
  <si>
    <t>-13 01</t>
  </si>
  <si>
    <t>CVN</t>
  </si>
  <si>
    <t>2 CVn</t>
  </si>
  <si>
    <t>12:16:6</t>
  </si>
  <si>
    <t>+40 40</t>
  </si>
  <si>
    <t>STF 1622</t>
  </si>
  <si>
    <t>CoCo R+B</t>
  </si>
  <si>
    <t>This marvelous binary lies W of that other fine double Alpha CVn. It consists of a fairly bright golden sun with moderately close to it a fainter blue companion.</t>
  </si>
  <si>
    <t>STF 1625</t>
  </si>
  <si>
    <t>+80 08</t>
  </si>
  <si>
    <t>Two almost equal yellow stars are widely separated. This double lies in the topmost region of the faint constellation of the Giraffe, that is nearly close to Polaris. But the other fine double 32 Cam is even closer.</t>
  </si>
  <si>
    <t>STF 1632</t>
  </si>
  <si>
    <t>12:20:12</t>
  </si>
  <si>
    <t>+37 54</t>
  </si>
  <si>
    <t>STF 1642</t>
  </si>
  <si>
    <t>12:25:0</t>
  </si>
  <si>
    <t>+44 44</t>
  </si>
  <si>
    <t>Beautiful field</t>
  </si>
  <si>
    <t>Alpha CVn</t>
  </si>
  <si>
    <t>12:56:0</t>
  </si>
  <si>
    <t>+38 19</t>
  </si>
  <si>
    <t>Cor Caroli; STF 1692</t>
  </si>
  <si>
    <t xml:space="preserve">CoCo YW+B </t>
  </si>
  <si>
    <t>Grand pair The only bright star of the inconspicuous constellation. Alpha CVn has a famous name, Cor Caroli. Next to the bright light yellow star lies considerably separated an orange-like companion, much fainter.</t>
  </si>
  <si>
    <t>17 CVn</t>
  </si>
  <si>
    <t>13:10:6</t>
  </si>
  <si>
    <t>+38 30</t>
  </si>
  <si>
    <t>STF App 24</t>
  </si>
  <si>
    <t>13:37:30</t>
  </si>
  <si>
    <t>+36 18</t>
  </si>
  <si>
    <t>STF 1768</t>
  </si>
  <si>
    <t>Period 220 yr</t>
  </si>
  <si>
    <t>15/17 CVn</t>
  </si>
  <si>
    <t>13:9:36</t>
  </si>
  <si>
    <t>Bu 608</t>
  </si>
  <si>
    <t>CYG</t>
  </si>
  <si>
    <t>STF 2486</t>
  </si>
  <si>
    <t>19:12:6</t>
  </si>
  <si>
    <t>+49 51</t>
  </si>
  <si>
    <t>Almost Matched Pair In a singularly beautiful field. This nice double has two comparably bright yellow stars, trying to touch each other. This duo lies completely E in the constellation, that is E of the left wing of the Swan.</t>
  </si>
  <si>
    <t>19:26:48</t>
  </si>
  <si>
    <t>+50 09</t>
  </si>
  <si>
    <t>Beta Cyg</t>
  </si>
  <si>
    <t>19:30:42</t>
  </si>
  <si>
    <t>+27 58</t>
  </si>
  <si>
    <t xml:space="preserve">Albireo </t>
  </si>
  <si>
    <t>Vivid Colour famous Maybe it is the most spotted double star. It is an extrrdinary splendid and easy double with two different and marvelous Colours. The source of his name is rather doubtful, but it could mean 'of the rainbow'. The double was first seen in the 17th century. After 5 million years, the brightest star of the heaven will be ... Albireo.</t>
  </si>
  <si>
    <t>16 Cyg</t>
  </si>
  <si>
    <t>19:41:48</t>
  </si>
  <si>
    <t>+50 32</t>
  </si>
  <si>
    <t>STF App 46</t>
  </si>
  <si>
    <t>Delta Cyg</t>
  </si>
  <si>
    <t>19:45:0</t>
  </si>
  <si>
    <t>+45 08</t>
  </si>
  <si>
    <t>STF 2579</t>
  </si>
  <si>
    <t>W+BW</t>
  </si>
  <si>
    <t>17 Cyg</t>
  </si>
  <si>
    <t>19:46:24</t>
  </si>
  <si>
    <t>+33 44</t>
  </si>
  <si>
    <t>STF 2580</t>
  </si>
  <si>
    <t>It lies NW of the most SE star of the hourglass pattern of Hercules. It is a nearly orange star with a much fainter bluish star fairly next to it.</t>
  </si>
  <si>
    <t>Psi Cyg</t>
  </si>
  <si>
    <t>19:55:36</t>
  </si>
  <si>
    <t>+52 26</t>
  </si>
  <si>
    <t>STF 2605</t>
  </si>
  <si>
    <t>Magnitude contrast mediocre</t>
  </si>
  <si>
    <t>STT 390</t>
  </si>
  <si>
    <t>19:55:6</t>
  </si>
  <si>
    <t>+30 12</t>
  </si>
  <si>
    <t>Carbon star S 87932 in field</t>
  </si>
  <si>
    <t>STF 2609</t>
  </si>
  <si>
    <t>19:59:0</t>
  </si>
  <si>
    <t>+38 06</t>
  </si>
  <si>
    <t>Carbon star S 69166 in field</t>
  </si>
  <si>
    <t>STT 394</t>
  </si>
  <si>
    <t>20:0:12</t>
  </si>
  <si>
    <t>+36 25</t>
  </si>
  <si>
    <t>Pretty quad star 34 sec llowing It is a nice little double in the rich milky way field along the line from Deneb to Albireo, just above the middle star Eta. It reveals an orange Colour r the primary and a purple Colour r the companion, highly fainter but fairly well separated.</t>
  </si>
  <si>
    <t>26 Cyg</t>
  </si>
  <si>
    <t>20:1:24</t>
  </si>
  <si>
    <t>+50 06</t>
  </si>
  <si>
    <t>H V 47</t>
  </si>
  <si>
    <t>Carbon star S 32202 in field</t>
  </si>
  <si>
    <t>31 Cygni</t>
  </si>
  <si>
    <t>20:13:36</t>
  </si>
  <si>
    <t>+46 44</t>
  </si>
  <si>
    <t>32 Cygni 1; h 1495; STF App 50 Omicron1 Cyg</t>
  </si>
  <si>
    <t>CoCo O+BW</t>
  </si>
  <si>
    <t>32 Cygni</t>
  </si>
  <si>
    <t>Omicron1 Cyg</t>
  </si>
  <si>
    <t>Bino pair Triple with 32 Cygni</t>
  </si>
  <si>
    <t>STT 207 rej.</t>
  </si>
  <si>
    <t>20:22:54</t>
  </si>
  <si>
    <t>+42 59</t>
  </si>
  <si>
    <t>Bino pair Triple with 31 Cygni</t>
  </si>
  <si>
    <t>h 1470</t>
  </si>
  <si>
    <t>20:3:42</t>
  </si>
  <si>
    <t>+38 20</t>
  </si>
  <si>
    <t>Colouri Superbi-Smyth</t>
  </si>
  <si>
    <t>49 Cyg</t>
  </si>
  <si>
    <t>20:41:0</t>
  </si>
  <si>
    <t>+32 18</t>
  </si>
  <si>
    <t>STF 2716</t>
  </si>
  <si>
    <t>52 Cyg</t>
  </si>
  <si>
    <t>20:45:42</t>
  </si>
  <si>
    <t>+30 43</t>
  </si>
  <si>
    <t>STF 2726</t>
  </si>
  <si>
    <t>In Veil Nebula</t>
  </si>
  <si>
    <t>STT 422</t>
  </si>
  <si>
    <t>20:54:6</t>
  </si>
  <si>
    <t>+45 06</t>
  </si>
  <si>
    <t>In North Am Neb Carbon S 50182 nearby</t>
  </si>
  <si>
    <t>SV Cyg</t>
  </si>
  <si>
    <t>20:9:30</t>
  </si>
  <si>
    <t>+47 52</t>
  </si>
  <si>
    <t>Primary is carbon star mag var 11-12.8</t>
  </si>
  <si>
    <t>STT 437</t>
  </si>
  <si>
    <t>21:20:48</t>
  </si>
  <si>
    <t>+32 27</t>
  </si>
  <si>
    <t>A yellow primary is almost touching an only slightly fainter component with an orange-like Colour. This beautiful pair is located E of the right wing of the Swan.</t>
  </si>
  <si>
    <t>RU Cyg</t>
  </si>
  <si>
    <t>21:40:42</t>
  </si>
  <si>
    <t>+54 19</t>
  </si>
  <si>
    <t>Primary is carbon star extremely red</t>
  </si>
  <si>
    <t>21:6:54</t>
  </si>
  <si>
    <t>+38 45</t>
  </si>
  <si>
    <t>STF 2758</t>
  </si>
  <si>
    <t>CoCo YOYO</t>
  </si>
  <si>
    <t>famous binary This double is a gorgeous pair of an orange primary with a reddish companion, only a slightly fainter. The two stars are obviously very wide separated, but are embedded in a splendid twinkling field of tiny milky way stars. They are 11 light years away, so not very far from us. It stands SE of the bright Deneb.</t>
  </si>
  <si>
    <t>DEL</t>
  </si>
  <si>
    <t>South 752</t>
  </si>
  <si>
    <t>20:30:12</t>
  </si>
  <si>
    <t>+19 25</t>
  </si>
  <si>
    <t>Beta Del</t>
  </si>
  <si>
    <t>20:37:30</t>
  </si>
  <si>
    <t>+14 36</t>
  </si>
  <si>
    <t>Rotanev; Bu 151</t>
  </si>
  <si>
    <t>Period 27 years</t>
  </si>
  <si>
    <t>STF 2718</t>
  </si>
  <si>
    <t>20:42:36</t>
  </si>
  <si>
    <t>+12 44</t>
  </si>
  <si>
    <t>STF 2725</t>
  </si>
  <si>
    <t>20:46:12</t>
  </si>
  <si>
    <t>+15 54</t>
  </si>
  <si>
    <t>This is the tiny double immediately south of that other gorgeous double Gamma Del. The primary is yellowish and the fairly tight companion is bluish and only a bit fainter.</t>
  </si>
  <si>
    <t>Gamma Del</t>
  </si>
  <si>
    <t>20:46:42</t>
  </si>
  <si>
    <t>+16 07</t>
  </si>
  <si>
    <t>STF 2727</t>
  </si>
  <si>
    <t>This bright pair, the secondary is only one magnitude fainter, is the nose of the Dolphin. It is a stunning double with a fairly close gap. The rather blue companion shines with a subtle greenish tint. The primary appears dirty yellow. Directly to its south lies another fine double Struve 2725.</t>
  </si>
  <si>
    <t>DRA</t>
  </si>
  <si>
    <t>09:37:54</t>
  </si>
  <si>
    <t>+73 05</t>
  </si>
  <si>
    <t>Two equally bright stars are almost in contact. This pretty double lies at the very end of the Draco tail, NW of Ursa Major. The companion is slightly yellowish.</t>
  </si>
  <si>
    <t>STF 1516</t>
  </si>
  <si>
    <t>11:15:24</t>
  </si>
  <si>
    <t>+73 28</t>
  </si>
  <si>
    <t>Nice red pair</t>
  </si>
  <si>
    <t>STT 123</t>
  </si>
  <si>
    <t>13:27:6</t>
  </si>
  <si>
    <t>+64 44</t>
  </si>
  <si>
    <t>Almost Matched Pair Striking object</t>
  </si>
  <si>
    <t>STF 1918</t>
  </si>
  <si>
    <t>15:7:48</t>
  </si>
  <si>
    <t>+63 07</t>
  </si>
  <si>
    <t>STF 1918 rej. A is a sp-bin.</t>
  </si>
  <si>
    <t>16 Dra</t>
  </si>
  <si>
    <t>16:36:12</t>
  </si>
  <si>
    <t>+52 55</t>
  </si>
  <si>
    <t>This extremely wide pair lies east of the dragon's head, even with the other nice double Mu Dra (17 Dra) between them. One of them itself is a very close double of two almost equally bright stars. So it's a pretty nice trio, all of them are white.</t>
  </si>
  <si>
    <t>17 Dra</t>
  </si>
  <si>
    <t>Wide triple with 16 Dra</t>
  </si>
  <si>
    <t>STF 2155</t>
  </si>
  <si>
    <t>17:16:6</t>
  </si>
  <si>
    <t>+60 43</t>
  </si>
  <si>
    <t>In the same area of this double stands a bright orange variable star VW Dra. The double is a classic yellow-blue pair, the component being much fainter and fairly wide split. It is located north of the dragon's head.</t>
  </si>
  <si>
    <t>Nu Dra</t>
  </si>
  <si>
    <t>17:32:12</t>
  </si>
  <si>
    <t>+55 11</t>
  </si>
  <si>
    <t xml:space="preserve">Kuma </t>
  </si>
  <si>
    <t>Almost Matched Pair bino In this poor star field glitters an extremely wide double of two equally bright white suns. This conspicuous pair is the most NW star of the ur stars of the dragon's head.</t>
  </si>
  <si>
    <t>Psi Dra</t>
  </si>
  <si>
    <t>17:41:54</t>
  </si>
  <si>
    <t>+72 09</t>
  </si>
  <si>
    <t>Considerably wide from the yellowish primary lies a dull yellow secondary, only a slightly fainter. This duo lies rather W of the rectangle pattern of the Little Bear.</t>
  </si>
  <si>
    <t>Mu Dra</t>
  </si>
  <si>
    <t>17:5:18</t>
  </si>
  <si>
    <t>+54 28</t>
  </si>
  <si>
    <t>STF 2130</t>
  </si>
  <si>
    <t>Matched Pair  Opening 2013 sep 2.4'' PA 2.7 deg Two equally bright yellow stars are matched together. Mu Dra is the star just W of the dragon's head. More to the west also lies the nice wide double 16 and 17 Dra.</t>
  </si>
  <si>
    <t>T Dra</t>
  </si>
  <si>
    <t>17:5:24</t>
  </si>
  <si>
    <t>+58 13</t>
  </si>
  <si>
    <t>Espin 20</t>
  </si>
  <si>
    <t>Primary is carbon star mag var 7.2-13.5 Compnaion is UY DRA</t>
  </si>
  <si>
    <t>STF 2273</t>
  </si>
  <si>
    <t>17:59:12</t>
  </si>
  <si>
    <t>+64 09</t>
  </si>
  <si>
    <t>40/41 Dra</t>
  </si>
  <si>
    <t>18:0:12</t>
  </si>
  <si>
    <t>+80 00</t>
  </si>
  <si>
    <t>STF 2308</t>
  </si>
  <si>
    <t>Almost Matched Pair  Two yellow stars, the companion only a slightly fainter, are well separated. This nice pair is located high above the head of the Dragon, that is rather close to the tail of the Little Bear.</t>
  </si>
  <si>
    <t>41 DRA</t>
  </si>
  <si>
    <t>18:0:6</t>
  </si>
  <si>
    <t>+79 59</t>
  </si>
  <si>
    <t xml:space="preserve">STF 2308 </t>
  </si>
  <si>
    <t>YW+YW</t>
  </si>
  <si>
    <t xml:space="preserve">Both components are sp-bin. </t>
  </si>
  <si>
    <t>STF 2278</t>
  </si>
  <si>
    <t>18:2:54</t>
  </si>
  <si>
    <t>+56 26</t>
  </si>
  <si>
    <t>18:23:54</t>
  </si>
  <si>
    <t>+58 48</t>
  </si>
  <si>
    <t>STF 2323</t>
  </si>
  <si>
    <t>Triple star very slowly closing</t>
  </si>
  <si>
    <t>STF 2348</t>
  </si>
  <si>
    <t>18:33:54</t>
  </si>
  <si>
    <t>+52 21</t>
  </si>
  <si>
    <t>It is located E of the dragon's head. It is a considerably wide double with a clear yellow main star and next to it a not little blue attendant.</t>
  </si>
  <si>
    <t>Omicron Dra</t>
  </si>
  <si>
    <t>18:51:12</t>
  </si>
  <si>
    <t>+59 22</t>
  </si>
  <si>
    <t xml:space="preserve">STF 2420 </t>
  </si>
  <si>
    <t>CoCo O+G</t>
  </si>
  <si>
    <t>The almost orange bright primary has considerably far from it a much fainter companion with a rare bluish tint. It lies in a beautiful star field, E of the dragon's head.</t>
  </si>
  <si>
    <t>18:57:30</t>
  </si>
  <si>
    <t>+58 14</t>
  </si>
  <si>
    <t>very slowly closing</t>
  </si>
  <si>
    <t>Epsilon Dra</t>
  </si>
  <si>
    <t>19:48:12</t>
  </si>
  <si>
    <t>+70 16</t>
  </si>
  <si>
    <t>Tyl; STF 2603</t>
  </si>
  <si>
    <t>EQU</t>
  </si>
  <si>
    <t>Epsilon Equ a</t>
  </si>
  <si>
    <t>20:59:6</t>
  </si>
  <si>
    <t>+04 18</t>
  </si>
  <si>
    <t>STF 2737</t>
  </si>
  <si>
    <t>In the little constellation SE of the Dolphin, lies a binary with two fairly bright stars, yellow and blue Coloured. The component stands not so far from his main partner, and is only a bit fainter. There are three other doubles in the small Colt, Gamma and Struve 2786 and 2793.</t>
  </si>
  <si>
    <t>Epsilon Equ b</t>
  </si>
  <si>
    <t>Gamma Equ</t>
  </si>
  <si>
    <t>21:10:18</t>
  </si>
  <si>
    <t>+10 08</t>
  </si>
  <si>
    <t>Knott 5</t>
  </si>
  <si>
    <t>Delta Equ a</t>
  </si>
  <si>
    <t>21:14:30</t>
  </si>
  <si>
    <t>+10 00</t>
  </si>
  <si>
    <t xml:space="preserve">STF 2777 </t>
  </si>
  <si>
    <t>3 faint stars in a line to the east. Followed by three small stars in line.</t>
  </si>
  <si>
    <t>Delta Equ b</t>
  </si>
  <si>
    <t xml:space="preserve">STF 535 </t>
  </si>
  <si>
    <t>Delta Equ c</t>
  </si>
  <si>
    <t>STF 2786</t>
  </si>
  <si>
    <t>21:19:42</t>
  </si>
  <si>
    <t>+09 32</t>
  </si>
  <si>
    <t>A primary with a yellow tint and a secondary with a blue tint, are almost touching each other. The companion is a moderately fainter one. The nice pair Struve 2793 lies directly E of it. The little constellation SE of the Dolphin, shows two other doubles, Epsilon and Gamma.</t>
  </si>
  <si>
    <t>Lambda Equ</t>
  </si>
  <si>
    <t>21:2:12</t>
  </si>
  <si>
    <t>+07 11</t>
  </si>
  <si>
    <t xml:space="preserve">STF 2742 </t>
  </si>
  <si>
    <t xml:space="preserve"> Matched Pair In the little constellation SE of the Dolphin, stands a marvelous pair of two fully equal yellow stars, very tight to each other. There are three other doubles in the small Colt, Epsilon and Struve 2786 and 2793.</t>
  </si>
  <si>
    <t>STF 2793</t>
  </si>
  <si>
    <t>21:25:6</t>
  </si>
  <si>
    <t>+09 23</t>
  </si>
  <si>
    <t>This pair is easily split, containing a yellow main star and a fainter bluish sun. The fine pair Struve 2786 lies directly W of it. The little constellation SE of the Dolphin, shows two other doubles, Epsilon and Gamma.</t>
  </si>
  <si>
    <t>ERI</t>
  </si>
  <si>
    <t>Rho Eri</t>
  </si>
  <si>
    <t>01:39:48</t>
  </si>
  <si>
    <t>-56 12</t>
  </si>
  <si>
    <t xml:space="preserve">p Eri </t>
  </si>
  <si>
    <t>Well Matched Pair Superb period 219 yr</t>
  </si>
  <si>
    <t>Theta Eri</t>
  </si>
  <si>
    <t>02:58:18</t>
  </si>
  <si>
    <t>-40 18</t>
  </si>
  <si>
    <t>Acamar; Piazzi 2</t>
  </si>
  <si>
    <t>Brilliant pair</t>
  </si>
  <si>
    <t>h 3556</t>
  </si>
  <si>
    <t>03:12:24</t>
  </si>
  <si>
    <t>-44 25</t>
  </si>
  <si>
    <t>Jacob 8</t>
  </si>
  <si>
    <t>A most beautiful object-h</t>
  </si>
  <si>
    <t>32 Eri</t>
  </si>
  <si>
    <t>03:54:18</t>
  </si>
  <si>
    <t>-02 57</t>
  </si>
  <si>
    <t>STF 470</t>
  </si>
  <si>
    <t>Vivid Colour</t>
  </si>
  <si>
    <t>Gamma Eri</t>
  </si>
  <si>
    <t>03:58:0</t>
  </si>
  <si>
    <t>-13 30</t>
  </si>
  <si>
    <t>Zaurak; h 3608</t>
  </si>
  <si>
    <t>Primay is carbon star</t>
  </si>
  <si>
    <t>Burnham 1042</t>
  </si>
  <si>
    <t>03:58:36</t>
  </si>
  <si>
    <t>-02 39</t>
  </si>
  <si>
    <t>Omicron2 Eri</t>
  </si>
  <si>
    <t>04:15:12</t>
  </si>
  <si>
    <t>-07 39</t>
  </si>
  <si>
    <t>Beid; STF 518</t>
  </si>
  <si>
    <t>55 Eri</t>
  </si>
  <si>
    <t>04:43:36</t>
  </si>
  <si>
    <t>-08 48</t>
  </si>
  <si>
    <t>STF 590</t>
  </si>
  <si>
    <t xml:space="preserve"> Matched Pair In the most NE portion of the huge Eridanus, just right of the brilliant Rigel, lies a double with a deep yellow main star and an equally bright pale yellow companion, fairly close to each other.</t>
  </si>
  <si>
    <t>62 Eri</t>
  </si>
  <si>
    <t>04:56:24</t>
  </si>
  <si>
    <t>-05 10</t>
  </si>
  <si>
    <t>Sh 48</t>
  </si>
  <si>
    <t>66 Eri</t>
  </si>
  <si>
    <t>05:6:48</t>
  </si>
  <si>
    <t>-04 39</t>
  </si>
  <si>
    <t>STF 642 rej</t>
  </si>
  <si>
    <t>Carbon star S 131775 in field</t>
  </si>
  <si>
    <t>GEM</t>
  </si>
  <si>
    <t>15 Gem</t>
  </si>
  <si>
    <t>06:27:48</t>
  </si>
  <si>
    <t>+20 47</t>
  </si>
  <si>
    <t>Nu Gem</t>
  </si>
  <si>
    <t>06:29:0</t>
  </si>
  <si>
    <t>+20 13</t>
  </si>
  <si>
    <t>Bal 2172</t>
  </si>
  <si>
    <t>20 Gem</t>
  </si>
  <si>
    <t>06:32:18</t>
  </si>
  <si>
    <t>+17 47</t>
  </si>
  <si>
    <t>CoCo Y+B or Y+W?</t>
  </si>
  <si>
    <t>An only slighter fainter white component lies widely far from a yellow main star. This pair stands just above Gamma Gem, the SW corner of Gemini.</t>
  </si>
  <si>
    <t>06:54:36</t>
  </si>
  <si>
    <t>+13 11</t>
  </si>
  <si>
    <t>An easily resolved gap between the little light purple attendant and the bright deep yellow primary. The double lies SE of Gamma Gem, the SW corner of Gemini.</t>
  </si>
  <si>
    <t>STT 134</t>
  </si>
  <si>
    <t>06:9:18</t>
  </si>
  <si>
    <t>+24 26</t>
  </si>
  <si>
    <t>In the N edge of the nice open cluster 5 twinkles a lovely wide double containing an orangish primary and a fainter light purple secondary. The pair lies at the end of a prominent curved chain of tiny stars.</t>
  </si>
  <si>
    <t>Delta Gem</t>
  </si>
  <si>
    <t>07:20:6</t>
  </si>
  <si>
    <t>+21 59</t>
  </si>
  <si>
    <t>Wasat; STF 1066</t>
  </si>
  <si>
    <t>STF 1090</t>
  </si>
  <si>
    <t>07:26:30</t>
  </si>
  <si>
    <t>+18 31</t>
  </si>
  <si>
    <t>STF 1108</t>
  </si>
  <si>
    <t>07:32:48</t>
  </si>
  <si>
    <t>+22 53</t>
  </si>
  <si>
    <t>An orangish primary has a little but obvious purple point next to it, fairly well split. The pair is spotted E of Delta Gem, the area where you also find the Eskimo Nebula and another fine double Struve 1083.</t>
  </si>
  <si>
    <t>Alpha Gem</t>
  </si>
  <si>
    <t>07:34:36</t>
  </si>
  <si>
    <t>+31 53</t>
  </si>
  <si>
    <t>Castor; STF 1110</t>
  </si>
  <si>
    <t>The brilliant Castor of Gemini is a very close double of two bright bluish stars, the one a slightly fainter than the other. They orbit each other in nearly 400 years.</t>
  </si>
  <si>
    <t>Zeta Gem</t>
  </si>
  <si>
    <t>07:4:6</t>
  </si>
  <si>
    <t>+20 34</t>
  </si>
  <si>
    <t>Mekbuda; Sh 77</t>
  </si>
  <si>
    <t>Kappa Gem</t>
  </si>
  <si>
    <t>07:44:24</t>
  </si>
  <si>
    <t>+24 24</t>
  </si>
  <si>
    <t>STT 179</t>
  </si>
  <si>
    <t>This needs a same efrt like that other tight double Delta Gem. A tiny blue gem is touching the bright orange main star. Kappa is und just south of Pollux.</t>
  </si>
  <si>
    <t>PI GEM</t>
  </si>
  <si>
    <t>07:47:30</t>
  </si>
  <si>
    <t>+33 25</t>
  </si>
  <si>
    <t xml:space="preserve">STF 1135 </t>
  </si>
  <si>
    <t>Variable?</t>
  </si>
  <si>
    <t>HER</t>
  </si>
  <si>
    <t>Gamma Her</t>
  </si>
  <si>
    <t>16:21:54</t>
  </si>
  <si>
    <t>+19 09</t>
  </si>
  <si>
    <t>Sh 227</t>
  </si>
  <si>
    <t>Gamma Her is the naked eye star just SW of the SW most star of the hourglass pattern of Hercules. A tiny yellow component lies highly wide from a bright yellow primary. Also the pair Kappa Her lies at its SW.</t>
  </si>
  <si>
    <t>STF 2052</t>
  </si>
  <si>
    <t>16:28:54</t>
  </si>
  <si>
    <t>+18 25</t>
  </si>
  <si>
    <t>STF 2063</t>
  </si>
  <si>
    <t>16:31:48</t>
  </si>
  <si>
    <t>+45 36</t>
  </si>
  <si>
    <t>It lies north of the most NW star of the hourglass pattern of Hercules. It has a yellowish primary, and moderately wide from it a dark yellow much fainter attendant.</t>
  </si>
  <si>
    <t>36/37 Her</t>
  </si>
  <si>
    <t>16:40:36</t>
  </si>
  <si>
    <t>+04 13</t>
  </si>
  <si>
    <t>STF App 31 rej</t>
  </si>
  <si>
    <t>Zeta Her</t>
  </si>
  <si>
    <t>16:41:18</t>
  </si>
  <si>
    <t>+31 36</t>
  </si>
  <si>
    <t>Opening 2015 sep 1.2'' PA 138 deg</t>
  </si>
  <si>
    <t>56 Her</t>
  </si>
  <si>
    <t>16:55:0</t>
  </si>
  <si>
    <t>+25 44</t>
  </si>
  <si>
    <t>STF 2110 rej</t>
  </si>
  <si>
    <t>Next to the nicely orange primary stands a very small bluish point easily far from it. This fine duo lies in the middle of the bottom zone of the hourglass pattern of the constellation.</t>
  </si>
  <si>
    <t>Kappa Her</t>
  </si>
  <si>
    <t>16:8:6</t>
  </si>
  <si>
    <t>+17 03</t>
  </si>
  <si>
    <t>STF 2010</t>
  </si>
  <si>
    <t>CoCo Y+R</t>
  </si>
  <si>
    <t>Kappa Her is a star SW of the most SW star of the hourglass pattern of Hercules, even with the other fine double Gamma Her between them. It contains a bright yellow main star and a not much fainter dull yellow companion. The separation is considerably wide.</t>
  </si>
  <si>
    <t>Alpha Her</t>
  </si>
  <si>
    <t>17:14:36</t>
  </si>
  <si>
    <t>+14 23</t>
  </si>
  <si>
    <t>Ras Algethi; MBO 75</t>
  </si>
  <si>
    <t>CoCo O+BGn</t>
  </si>
  <si>
    <t>Strange Colours reported Alpha Her is the bottommost bright star of Hercules, nearly touching the star pattern of Ophiuchus. The orange primary itself is a variable star jumping from magnitude 3.1 to 3.9 in only 3 months. The moderately fainter blue component has a greenish tint. The separation is pretty close</t>
  </si>
  <si>
    <t>Delta Her</t>
  </si>
  <si>
    <t>17:15:0</t>
  </si>
  <si>
    <t>+24 50</t>
  </si>
  <si>
    <t>Sarin; Pourteau 3266</t>
  </si>
  <si>
    <t>CoCo W+P</t>
  </si>
  <si>
    <t xml:space="preserve">Close to the bright white primary twinkles a blue tiny star. Delta Her is the most SE star of the hourglass pattern of the Strongman. 
</t>
  </si>
  <si>
    <t>Rho Her</t>
  </si>
  <si>
    <t>17:23:42</t>
  </si>
  <si>
    <t>+37 09</t>
  </si>
  <si>
    <t>STF 2161</t>
  </si>
  <si>
    <t>Fine Rho Her is the naked eye star just E of the most NE star of the hourglass pattern of Hercules. It is a considerably close pair of a yellow primary with a slightly fainter bluish companion</t>
  </si>
  <si>
    <t>STF 2120</t>
  </si>
  <si>
    <t>17:4:48</t>
  </si>
  <si>
    <t>+28 05</t>
  </si>
  <si>
    <t>Mu Her</t>
  </si>
  <si>
    <t>17:46:0</t>
  </si>
  <si>
    <t>+27 43</t>
  </si>
  <si>
    <t>AC 7</t>
  </si>
  <si>
    <t>Y+R</t>
  </si>
  <si>
    <t>A nearly orange bright star has a tiny red point considerably wide next to it. In fact the companion is a very close little duo of two red dwarfs. Mu Her is the bright star E of the hourglass pattern of Hercules towards Lyra.</t>
  </si>
  <si>
    <t>95 Her</t>
  </si>
  <si>
    <t>18:1:30</t>
  </si>
  <si>
    <t>+21 35</t>
  </si>
  <si>
    <t xml:space="preserve">STF 2264 </t>
  </si>
  <si>
    <t>CoCo G+R</t>
  </si>
  <si>
    <t>A light yellow primary and a deep yellow secondary of equal brightness, are easily split. The pair is located SE of the most SE star of the hourglass pattern of Hercules.</t>
  </si>
  <si>
    <t>STT 358</t>
  </si>
  <si>
    <t>18:35:54</t>
  </si>
  <si>
    <t>+16 59</t>
  </si>
  <si>
    <t>STF 2411</t>
  </si>
  <si>
    <t>18:52:18</t>
  </si>
  <si>
    <t>+14 32</t>
  </si>
  <si>
    <t>O+Gr</t>
  </si>
  <si>
    <t>This pair has an orange primary and moderately close to it a little gray companion. The pair is located in the most SE corner of the constellation, that is rather close to the most NW naked eye star of Aquila.</t>
  </si>
  <si>
    <t>100 Her</t>
  </si>
  <si>
    <t>18:7:48</t>
  </si>
  <si>
    <t>+26 06</t>
  </si>
  <si>
    <t xml:space="preserve">STF 2280 </t>
  </si>
  <si>
    <t>Almost Matched Pair An obvious pair in this area. It has two equally bright stars, a yellowish-white and a bluish-white, moderately split. The double lies SE of that other interesting double Mu Her, that is E of the hourglass pattern of Hercules.</t>
  </si>
  <si>
    <t>HYA</t>
  </si>
  <si>
    <t>h 99</t>
  </si>
  <si>
    <t>08:37:48</t>
  </si>
  <si>
    <t>-06 48</t>
  </si>
  <si>
    <t>STF 1329</t>
  </si>
  <si>
    <t>09:15:42</t>
  </si>
  <si>
    <t>-01 15</t>
  </si>
  <si>
    <t>27 Hya</t>
  </si>
  <si>
    <t>09:20:30</t>
  </si>
  <si>
    <t>-09 33</t>
  </si>
  <si>
    <t>Sh 105</t>
  </si>
  <si>
    <t>STF 1347</t>
  </si>
  <si>
    <t>09:23:18</t>
  </si>
  <si>
    <t>+03 30</t>
  </si>
  <si>
    <t>CoCo W+Gy or Y+B?</t>
  </si>
  <si>
    <t>It is a relatively wide double containing an almost orangish primary and a fainter light purple component. It lies east of the head of the Water Snake.</t>
  </si>
  <si>
    <t>STF 1348</t>
  </si>
  <si>
    <t>09:24:30</t>
  </si>
  <si>
    <t>+06 21</t>
  </si>
  <si>
    <t>Matched Pair dbl dbl with STF 1355</t>
  </si>
  <si>
    <t>09:27:18</t>
  </si>
  <si>
    <t>+06 14</t>
  </si>
  <si>
    <t>Matched Pair dbl dbl with STF 1348</t>
  </si>
  <si>
    <t>N Hya</t>
  </si>
  <si>
    <t>11:32:18</t>
  </si>
  <si>
    <t>-29 16</t>
  </si>
  <si>
    <t>17 Crt; H 96</t>
  </si>
  <si>
    <t>LAC</t>
  </si>
  <si>
    <t>STF 2894</t>
  </si>
  <si>
    <t>22:18:54</t>
  </si>
  <si>
    <t>+37 46</t>
  </si>
  <si>
    <t>CoCo W+B or Y+B?</t>
  </si>
  <si>
    <t>Next to the yellow main star stands a much fainter pink-like component, fairly wide split. This double is und just E of 1 Lac, the bottommost star of the Lizard.</t>
  </si>
  <si>
    <t>STF 2902</t>
  </si>
  <si>
    <t>22:23:36</t>
  </si>
  <si>
    <t>+45 21</t>
  </si>
  <si>
    <t>A nearly orange primary and a not much fainter bluish secondary rm the Coloured twins. It is located in the middle of the zigzag pattern of the Lizard. The gap is fairly close.</t>
  </si>
  <si>
    <t>8 Lac</t>
  </si>
  <si>
    <t>22:35:54</t>
  </si>
  <si>
    <t>+39 38</t>
  </si>
  <si>
    <t>STF 2922</t>
  </si>
  <si>
    <t>Famous multiple star. The most obvious part of this multiple star reveals a double with a white primary and a slightly fainter white secondary, easily wide resolved. It rests in the bottom area of the little constellation.</t>
  </si>
  <si>
    <t>15 Lac</t>
  </si>
  <si>
    <t>22:52:6</t>
  </si>
  <si>
    <t>+43 18</t>
  </si>
  <si>
    <t>Bu 451</t>
  </si>
  <si>
    <t>Primary is carbon starcarb str S 52424 in field</t>
  </si>
  <si>
    <t>LEO</t>
  </si>
  <si>
    <t>7 Leo</t>
  </si>
  <si>
    <t>09:35:54</t>
  </si>
  <si>
    <t>H V 58</t>
  </si>
  <si>
    <t>Gamma Leo</t>
  </si>
  <si>
    <t>10:20:0</t>
  </si>
  <si>
    <t>+19 51</t>
  </si>
  <si>
    <t>Algieba; STF 1424</t>
  </si>
  <si>
    <t>famous pair It is the bottommost star of the arc rming the head of Leo. Thanks to its brightness, it is the best kwown double of close yellow stars. Gamma Leonis also has the name Algieba. The main star is more yellowish than its fairly fainter attendant. This pair was first split in 1782.</t>
  </si>
  <si>
    <t>54 Leo</t>
  </si>
  <si>
    <t>10:55:36</t>
  </si>
  <si>
    <t>+24 45</t>
  </si>
  <si>
    <t>STF 1487</t>
  </si>
  <si>
    <t>CoCo GW+B</t>
  </si>
  <si>
    <t>It stands at the middle top of the Leo figure. A bright yellow main star has a fainter bluish companion, fairly close to each other.</t>
  </si>
  <si>
    <t>Alpha Leo</t>
  </si>
  <si>
    <t>10:8:24</t>
  </si>
  <si>
    <t>+11 58</t>
  </si>
  <si>
    <t>Regulus; 32 Leo; STA 6</t>
  </si>
  <si>
    <t>STF 1527</t>
  </si>
  <si>
    <t>11:19:0</t>
  </si>
  <si>
    <t>+14 16</t>
  </si>
  <si>
    <t>Iota Leo</t>
  </si>
  <si>
    <t>11:23:54</t>
  </si>
  <si>
    <t>+10 32</t>
  </si>
  <si>
    <t>STF 1536</t>
  </si>
  <si>
    <t>Opening 2016 sep 2.1'' PA 99 deg</t>
  </si>
  <si>
    <t>Tau 1 Leo</t>
  </si>
  <si>
    <t>11:27:54</t>
  </si>
  <si>
    <t>+02 51</t>
  </si>
  <si>
    <t>STF App 19</t>
  </si>
  <si>
    <t>11:31:48</t>
  </si>
  <si>
    <t>+14 21</t>
  </si>
  <si>
    <t>STF 1547</t>
  </si>
  <si>
    <t>LEP</t>
  </si>
  <si>
    <t>Burnham 314</t>
  </si>
  <si>
    <t>04:59:0</t>
  </si>
  <si>
    <t>-16 23</t>
  </si>
  <si>
    <t>South 476</t>
  </si>
  <si>
    <t>05:19:18</t>
  </si>
  <si>
    <t>-18 31</t>
  </si>
  <si>
    <t>Almost Matched Pair superb</t>
  </si>
  <si>
    <t>41 Lep</t>
  </si>
  <si>
    <t>05:21:48</t>
  </si>
  <si>
    <t>-24 46</t>
  </si>
  <si>
    <t xml:space="preserve">h 3752 </t>
  </si>
  <si>
    <t>Beautiful</t>
  </si>
  <si>
    <t>Alpha Lep</t>
  </si>
  <si>
    <t>05:32:42</t>
  </si>
  <si>
    <t>-17 49</t>
  </si>
  <si>
    <t>h 3766</t>
  </si>
  <si>
    <t>fine field</t>
  </si>
  <si>
    <t>h 3780</t>
  </si>
  <si>
    <t>05:39:18</t>
  </si>
  <si>
    <t>-17 51</t>
  </si>
  <si>
    <t>LIB</t>
  </si>
  <si>
    <t>Alpha Lib</t>
  </si>
  <si>
    <t>14:50:54</t>
  </si>
  <si>
    <t>-16 02</t>
  </si>
  <si>
    <t xml:space="preserve">Zubenelgenubi </t>
  </si>
  <si>
    <t>Iota Lib</t>
  </si>
  <si>
    <t>15:12:12</t>
  </si>
  <si>
    <t>-19 47</t>
  </si>
  <si>
    <t>CoCo BW+RP+RP</t>
  </si>
  <si>
    <t>Quadruple primary with true and optical components</t>
  </si>
  <si>
    <t>Sh 195</t>
  </si>
  <si>
    <t>15:14:30</t>
  </si>
  <si>
    <t>-18 26</t>
  </si>
  <si>
    <t>STF 1962</t>
  </si>
  <si>
    <t>15:38:42</t>
  </si>
  <si>
    <t>-08 47</t>
  </si>
  <si>
    <t>Almost Matched Pair striking yellow.  In the uppermost region of this low constellation lies this pair. Two yellow stars are in contact, equally bright, but with a suitable separation.</t>
  </si>
  <si>
    <t>LUP</t>
  </si>
  <si>
    <t>h 4690</t>
  </si>
  <si>
    <t>14:37:18</t>
  </si>
  <si>
    <t>-46 08</t>
  </si>
  <si>
    <t>Very beautiful</t>
  </si>
  <si>
    <t>Mu Lup</t>
  </si>
  <si>
    <t>15:15:0</t>
  </si>
  <si>
    <t>-47 42</t>
  </si>
  <si>
    <t>h 4753</t>
  </si>
  <si>
    <t>P.A. decreasing. 7.2 mag star 24'' south llowing</t>
  </si>
  <si>
    <t>Xi Lup</t>
  </si>
  <si>
    <t>15:56:54</t>
  </si>
  <si>
    <t>-34 58</t>
  </si>
  <si>
    <t>Splendid - spect</t>
  </si>
  <si>
    <t>LYN</t>
  </si>
  <si>
    <t>12 Lyn a</t>
  </si>
  <si>
    <t>06:46:0</t>
  </si>
  <si>
    <t>+59 26</t>
  </si>
  <si>
    <t xml:space="preserve">STF 948 </t>
  </si>
  <si>
    <t>This pair is located in the upper region of this inconspicuous constellation, that is rather at the NE of the bright Capella. A yellow main star has a blue fainter neighbour, relatively close to each other.</t>
  </si>
  <si>
    <t>12 Lyn b</t>
  </si>
  <si>
    <t>STF 958</t>
  </si>
  <si>
    <t>06:48:12</t>
  </si>
  <si>
    <t>+55 42</t>
  </si>
  <si>
    <t>Well Matched Pair. It lies in the upper region of the Lynx, where you also find the nice doubles 12 Lyn and 19 Lyn. This is another fine matching pair of two tight yellow stars with equal brightness.</t>
  </si>
  <si>
    <t>20 Lyn</t>
  </si>
  <si>
    <t>07:22:18</t>
  </si>
  <si>
    <t xml:space="preserve">STF 1065 </t>
  </si>
  <si>
    <t>19 Lyn</t>
  </si>
  <si>
    <t>07:22:54</t>
  </si>
  <si>
    <t>+55 17</t>
  </si>
  <si>
    <t>STF 1062</t>
  </si>
  <si>
    <t>STF 1093</t>
  </si>
  <si>
    <t>07:30:18</t>
  </si>
  <si>
    <t>+49 59</t>
  </si>
  <si>
    <t>STF 1282</t>
  </si>
  <si>
    <t>08:50:42</t>
  </si>
  <si>
    <t>+35 04</t>
  </si>
  <si>
    <t>Two equally bright stars with a clearly deep yellow shade are almost in contact. This attractive pair lies in the southern portion of the Lynx.</t>
  </si>
  <si>
    <t>STF 1333</t>
  </si>
  <si>
    <t>09:18:24</t>
  </si>
  <si>
    <t>+35 22</t>
  </si>
  <si>
    <t>This pair presents a very close double of two equally bright white stars. It lies directly north of Alpha Lyn, the southernmost star of the constellation.</t>
  </si>
  <si>
    <t>STF 1369</t>
  </si>
  <si>
    <t>09:35:24</t>
  </si>
  <si>
    <t>+39 57</t>
  </si>
  <si>
    <t>This double contains a nearly orangish yellow primary and a slightly fainter dull yellow secondary, widely separated. The double lies in the southern portion of the Lynx.</t>
  </si>
  <si>
    <t>LYR</t>
  </si>
  <si>
    <t>Epsilon Lyr</t>
  </si>
  <si>
    <t>18:44:18</t>
  </si>
  <si>
    <t>+39 40</t>
  </si>
  <si>
    <t>Double Double; STF 2382</t>
  </si>
  <si>
    <t>W+W+W+W</t>
  </si>
  <si>
    <t xml:space="preserve"> The amazing Eps 1 &amp; Eps 2 lies just NE of the bright Vega. It has the famous name 'the double-double'. There is a 3.5 arcminutes gap between the two stars, but each star is a close double of two white stars nearly in contact, of almost equal brightness, but with different position angles. There is also another less known and funny 'double-double', in the same constellation, see Struve 2470 and 2474.</t>
  </si>
  <si>
    <t>Epsilon1 Lyr</t>
  </si>
  <si>
    <t>STF 2382</t>
  </si>
  <si>
    <t>very slowly closing 2020 2.3 sec PA 344 deg</t>
  </si>
  <si>
    <t>Epsilon2 Lyr</t>
  </si>
  <si>
    <t>Slowly opening 2020 2.4s PA 74 deg</t>
  </si>
  <si>
    <t>Zeta 2 Lyr</t>
  </si>
  <si>
    <t>18:44:48</t>
  </si>
  <si>
    <t>+37 36</t>
  </si>
  <si>
    <t>CoCo YW+Gn</t>
  </si>
  <si>
    <t>Bino pair Zeta 1 and Zeta 2 lie just SE of the bright Vega. The southern Zeta 2 is a highly wide double containing a bright light yellow main star and a not much fainter dull yellow component.</t>
  </si>
  <si>
    <t>Beta Lyr</t>
  </si>
  <si>
    <t>18:50:6</t>
  </si>
  <si>
    <t>Sheliak; STA 39</t>
  </si>
  <si>
    <t>Beta Lyr is the star W of the Ring Nebula. At least you find a little pink-like companion very wide from the yellow-like primary. There are also other tiny stars in the field, but maybe not physical involved. Beta itself is a variable star climbing from magnitude 3.4 to 4.4 in a shift of only 13 days. Gamma Lyr with magnitude 3.2, the star E of M57, is a good comparison.</t>
  </si>
  <si>
    <t>Delta1/2 Lyr</t>
  </si>
  <si>
    <t>18:54:30</t>
  </si>
  <si>
    <t>+36 54</t>
  </si>
  <si>
    <t>H VI 3</t>
  </si>
  <si>
    <t xml:space="preserve">Bino pair </t>
  </si>
  <si>
    <t>STT 525</t>
  </si>
  <si>
    <t>18:54:54</t>
  </si>
  <si>
    <t>+33 58</t>
  </si>
  <si>
    <t>Near Ring Nebula This double lies in the parallelogram of Lyra, just north of the Ring Nebula. The primary is nearly orange, and far away from it stands a tiny bluish twinkling point.</t>
  </si>
  <si>
    <t>Burnham 648</t>
  </si>
  <si>
    <t>18:57:0</t>
  </si>
  <si>
    <t>+32 54</t>
  </si>
  <si>
    <t>Opening until 2018 2010 1.1s PA 255 deg</t>
  </si>
  <si>
    <t>STF 2470</t>
  </si>
  <si>
    <t>19:08:48</t>
  </si>
  <si>
    <t>+34 46</t>
  </si>
  <si>
    <t>W+B</t>
  </si>
  <si>
    <t>Together with the double Struve 2474, it is called the 'Other Double Double' in the same constellation of Lyra, just E of the parallelogram. However, this double-double shows all different Colours, and the position angles are the same. Struve 2470, the northern one, consists of a white primary and a fainter blue companion, easily separated.</t>
  </si>
  <si>
    <t>STF 2474</t>
  </si>
  <si>
    <t>19:09:6</t>
  </si>
  <si>
    <t>+34 36</t>
  </si>
  <si>
    <t>Together with the double Struve 2470, it is called the 'Other Double Double' in the same constellation of Lyra, just E of the parallelogram. However, this double-double shows all different Colours, and the position angles are the same. Struve 2474, the southern one, consists of a yellow primary and a fainter dull yellow companion, easily separated.</t>
  </si>
  <si>
    <t>STT 181</t>
  </si>
  <si>
    <t>19:20:6</t>
  </si>
  <si>
    <t>+26 39</t>
  </si>
  <si>
    <t>R+B</t>
  </si>
  <si>
    <t>MIC</t>
  </si>
  <si>
    <t>h 5218</t>
  </si>
  <si>
    <t>20:45:24</t>
  </si>
  <si>
    <t>-30 29</t>
  </si>
  <si>
    <t>Very beautiful object</t>
  </si>
  <si>
    <t>MON</t>
  </si>
  <si>
    <t>Epsilon Mon</t>
  </si>
  <si>
    <t>06:23:48</t>
  </si>
  <si>
    <t>+04 36</t>
  </si>
  <si>
    <t>8 MON ; STF 900</t>
  </si>
  <si>
    <t>Grand field distant companion A moderately close pair containing two unequally bright deep yellow stars, is located east of the most NE star of the Orion figure, Betelgeuse. A long trapezium of stars lies at its W.</t>
  </si>
  <si>
    <t>STF 910</t>
  </si>
  <si>
    <t>06:26:42</t>
  </si>
  <si>
    <t>+00 27</t>
  </si>
  <si>
    <t>STF 914</t>
  </si>
  <si>
    <t>06:26:48</t>
  </si>
  <si>
    <t>-07 31</t>
  </si>
  <si>
    <t>Nice accidental find</t>
  </si>
  <si>
    <t>South-east of Beta Mon</t>
  </si>
  <si>
    <t>Beta Mon</t>
  </si>
  <si>
    <t>06:28:48</t>
  </si>
  <si>
    <t>-07 02</t>
  </si>
  <si>
    <t>11 Mon; STF 919</t>
  </si>
  <si>
    <t>Amazing group</t>
  </si>
  <si>
    <t>All-YW</t>
  </si>
  <si>
    <t>Famous Triple. This surprising marvelous triple of three fully equal light blue stars, was first noticed in 1781. Two stars are closer in contact than the third one. It is located east of the most SE star of the Orion figure.</t>
  </si>
  <si>
    <t>15 Mon</t>
  </si>
  <si>
    <t>06:41:0</t>
  </si>
  <si>
    <t>+09 54</t>
  </si>
  <si>
    <t xml:space="preserve">S Mon </t>
  </si>
  <si>
    <t>In cluster NGC 2264</t>
  </si>
  <si>
    <t>STF 1112</t>
  </si>
  <si>
    <t>07:32:6</t>
  </si>
  <si>
    <t>-08 53</t>
  </si>
  <si>
    <t>Zeta Mon</t>
  </si>
  <si>
    <t>08:8:36</t>
  </si>
  <si>
    <t>-02 59</t>
  </si>
  <si>
    <t>STF 1190</t>
  </si>
  <si>
    <t>CoCo YW+YW+O</t>
  </si>
  <si>
    <t>Bino pair Triple in scope</t>
  </si>
  <si>
    <t>MUS</t>
  </si>
  <si>
    <t>Lambda Mus</t>
  </si>
  <si>
    <t>11:45:36</t>
  </si>
  <si>
    <t>-66 43</t>
  </si>
  <si>
    <t xml:space="preserve">h 4471 </t>
  </si>
  <si>
    <t>Beta Mus</t>
  </si>
  <si>
    <t>12:46:18</t>
  </si>
  <si>
    <t>-68 06</t>
  </si>
  <si>
    <t>Russell 207</t>
  </si>
  <si>
    <t>P.A. increasing.</t>
  </si>
  <si>
    <t>h 4498</t>
  </si>
  <si>
    <t>12:6:24</t>
  </si>
  <si>
    <t>-65 43</t>
  </si>
  <si>
    <t>Little change- if any</t>
  </si>
  <si>
    <t>Theta Mus</t>
  </si>
  <si>
    <t>13:8:6</t>
  </si>
  <si>
    <t>-65 18</t>
  </si>
  <si>
    <t>Rumker 16</t>
  </si>
  <si>
    <t>Relatively fixed.</t>
  </si>
  <si>
    <t>NOR</t>
  </si>
  <si>
    <t>h 4813</t>
  </si>
  <si>
    <t>15:55:30</t>
  </si>
  <si>
    <t>-60 11</t>
  </si>
  <si>
    <t>OCT</t>
  </si>
  <si>
    <t>R 38</t>
  </si>
  <si>
    <t>03:42:30</t>
  </si>
  <si>
    <t>-85 16</t>
  </si>
  <si>
    <t>No change since 1877.</t>
  </si>
  <si>
    <t>Mu2 Oct</t>
  </si>
  <si>
    <t>20:41:36</t>
  </si>
  <si>
    <t>-75 21</t>
  </si>
  <si>
    <t xml:space="preserve">Dunlop 232 </t>
  </si>
  <si>
    <t>Lambda Oct</t>
  </si>
  <si>
    <t>21:50:54</t>
  </si>
  <si>
    <t>-82 43</t>
  </si>
  <si>
    <t>h 5278</t>
  </si>
  <si>
    <t>P.A. decreasing.</t>
  </si>
  <si>
    <t>OPH</t>
  </si>
  <si>
    <t>Lambda Oph</t>
  </si>
  <si>
    <t>16:30:54</t>
  </si>
  <si>
    <t>+01 59</t>
  </si>
  <si>
    <t>Marfik; STF 2055</t>
  </si>
  <si>
    <t>Opens until 2008 little change in sep PA 36 deg</t>
  </si>
  <si>
    <t>36 Oph</t>
  </si>
  <si>
    <t>17:15:18</t>
  </si>
  <si>
    <t>-26 36</t>
  </si>
  <si>
    <t>Sh 243</t>
  </si>
  <si>
    <t>17:16:36</t>
  </si>
  <si>
    <t>-00 27</t>
  </si>
  <si>
    <t>Slowly closing 2020 0.9s PA 20 deg</t>
  </si>
  <si>
    <t>61 Oph</t>
  </si>
  <si>
    <t>17:44:36</t>
  </si>
  <si>
    <t>+02 34</t>
  </si>
  <si>
    <t xml:space="preserve">STF 2202 </t>
  </si>
  <si>
    <t>Almost Matched Pair. Yellow-like primary and a slightly fainter blue-like secondary are easily split thanks to the wide gap. This star lies in the area of the huge naked eye star cluster of Melotte 186, that is close to the most NE star of the house shape of Ophiuchus. Also the fine pair 70 Oph lies in this area.</t>
  </si>
  <si>
    <t>South 694</t>
  </si>
  <si>
    <t>17:52:6</t>
  </si>
  <si>
    <t>+01 07</t>
  </si>
  <si>
    <t>Bino pair Carbon star S 122861 in field</t>
  </si>
  <si>
    <t>18:3:6</t>
  </si>
  <si>
    <t>-08 11</t>
  </si>
  <si>
    <t>STF 2262</t>
  </si>
  <si>
    <t>Period 224 yr Closing 2015 sep 1.5'' PA 290 deg</t>
  </si>
  <si>
    <t>18:5:30</t>
  </si>
  <si>
    <t>+02 30</t>
  </si>
  <si>
    <t>STF 2272</t>
  </si>
  <si>
    <t>CoCo Y+RO</t>
  </si>
  <si>
    <t>In 2024 then sep 6.7'' PA 118 deg A bright yellow star has a moderately fainter deep orange attendant. The separation is widening in a time of 35 years. Like the other double 61 Oph, it lies in the area of the huge naked eye star cluster of Melotte 186, that is close to the most NE star of the house shape of Ophiuchus.</t>
  </si>
  <si>
    <t>STF 2276</t>
  </si>
  <si>
    <t>18:5:42</t>
  </si>
  <si>
    <t>+12 00</t>
  </si>
  <si>
    <t>Carbon star HIP 88593 in field. This pair contains a yellow-like main star and an only slightly fainter bluish-white companion, pretty close. It is located E of Alpha Oph, the bright topmost star of the house shape of Ophiuchus.</t>
  </si>
  <si>
    <t>18:9:36</t>
  </si>
  <si>
    <t>+04 00</t>
  </si>
  <si>
    <t xml:space="preserve">STF 2281 </t>
  </si>
  <si>
    <t>P = 270 yr. a = 1.16'' motion retrograde.</t>
  </si>
  <si>
    <t>ORI</t>
  </si>
  <si>
    <t>Beta Ori</t>
  </si>
  <si>
    <t>05:14:30</t>
  </si>
  <si>
    <t>-08 12</t>
  </si>
  <si>
    <t>Rigel; STF 668</t>
  </si>
  <si>
    <t>Visual double</t>
  </si>
  <si>
    <t>Delta Ori</t>
  </si>
  <si>
    <t>05:32:0</t>
  </si>
  <si>
    <t>-00 18</t>
  </si>
  <si>
    <t>Mintaka; Bu 558</t>
  </si>
  <si>
    <t>This is the westernmost star of the Belt of Orion. It's a very wide double. It consists of a white main star and a much fainter blue component.</t>
  </si>
  <si>
    <t>Theta1 Ori</t>
  </si>
  <si>
    <t>05:35:18</t>
  </si>
  <si>
    <t>-05 23</t>
  </si>
  <si>
    <t xml:space="preserve">Trapezium; STF 748 </t>
  </si>
  <si>
    <t>Excellent A,B,C,D also got E and F (just)</t>
  </si>
  <si>
    <t>In Orion Nebula All white This stunning multiple star lies right at the center of the Orion Nebula M42. It's the middle star of the Sword of the Hunter. Its name, the Trapezium, is not stolen. ur gems twinkle in an attractive tiny area, recent products in the gas and dust cloud. Lots of faint stars in the surrounding area also are physically involved, all of them are highly young and unstable lights, less than 100 000 years old. The Trapezium was first sketched in 1656, and first photographed in 1880. Also try to spot the other doubles in this region, like Theta 2, Iota and Struve 747.</t>
  </si>
  <si>
    <t>Lambda Ori</t>
  </si>
  <si>
    <t>05:35:24</t>
  </si>
  <si>
    <t>+09 56</t>
  </si>
  <si>
    <t>Meissa; STF 738</t>
  </si>
  <si>
    <t>Collinder 69 is the large and loose cluster around this double star Lambda Ori. It's located at the top of the Orion figure. Together with the two Phi stars, it rms the head of the Hunter. The double itself is the last one in a line of three stars. Two white stars, maybe yellowish, can be glimpsed fairly close. The companion is slightly fainter.</t>
  </si>
  <si>
    <t>42/45 Ori</t>
  </si>
  <si>
    <t>-04 50</t>
  </si>
  <si>
    <t>E S Holden 173</t>
  </si>
  <si>
    <t>Theta1/2 Ori</t>
  </si>
  <si>
    <t>-05 25</t>
  </si>
  <si>
    <t>Theta2 Ori</t>
  </si>
  <si>
    <t>It lies along the side of the Orion Nebula, 2' SE of the Trapezium. It's an extremely wide double of two white stars, the second one slightly fainter.</t>
  </si>
  <si>
    <t>STF 747a</t>
  </si>
  <si>
    <t>05:35:30</t>
  </si>
  <si>
    <t>-06 00</t>
  </si>
  <si>
    <t>In field with Iota Ori. This is the westernmost star of the Belt of Orion. It's a very wide double. It consists of a white main star and a much fainter blue component.</t>
  </si>
  <si>
    <t>Iota Ori</t>
  </si>
  <si>
    <t>-05 54</t>
  </si>
  <si>
    <t>Hatsya; Nair al Saif; STF 752</t>
  </si>
  <si>
    <t>In faint nebula. It's located 30' south of the Orion Nebula. A blue little companion can be seen, considerably close to the brilliant white primary. At its SW lies Struve 747.</t>
  </si>
  <si>
    <t>STF 747b</t>
  </si>
  <si>
    <t>See STF 747a</t>
  </si>
  <si>
    <t>Sigma Ori a</t>
  </si>
  <si>
    <t>05:38:42</t>
  </si>
  <si>
    <t>-02 36</t>
  </si>
  <si>
    <t>STF 762</t>
  </si>
  <si>
    <t>Lots of +++</t>
  </si>
  <si>
    <t>Sigma Ori is rather a quadruple, but a moderately separated double of a white primary and a blue fainter companion is the most conspicuous. Sigma Ori lies below the easternmost star of the Belt of Orion, the same area where you can find the Horsehead Nebula.</t>
  </si>
  <si>
    <t>Sigma Ori b</t>
  </si>
  <si>
    <t>Sigma Ori c</t>
  </si>
  <si>
    <t>Bu 1032</t>
  </si>
  <si>
    <t>CoCo Y+B-W+O</t>
  </si>
  <si>
    <t>STF 790</t>
  </si>
  <si>
    <t>05:46:6</t>
  </si>
  <si>
    <t>-04 16</t>
  </si>
  <si>
    <t xml:space="preserve">A light blue fainter attendant sits considerably close next to the deep yellow main star. It is located not far E from the Orion Nebula.
</t>
  </si>
  <si>
    <t>STF 817</t>
  </si>
  <si>
    <t>05:55:12</t>
  </si>
  <si>
    <t>+07 02</t>
  </si>
  <si>
    <t>Near Betelgeuse</t>
  </si>
  <si>
    <t>75 Ori</t>
  </si>
  <si>
    <t>06:17:6</t>
  </si>
  <si>
    <t>+09 57</t>
  </si>
  <si>
    <t>Bu 96</t>
  </si>
  <si>
    <t>STF 848</t>
  </si>
  <si>
    <t>06:9:0</t>
  </si>
  <si>
    <t>+13 58</t>
  </si>
  <si>
    <t>In Cluster NGC 2169</t>
  </si>
  <si>
    <t>PAV</t>
  </si>
  <si>
    <t>R 314</t>
  </si>
  <si>
    <t>18:49:48</t>
  </si>
  <si>
    <t>-73 00</t>
  </si>
  <si>
    <t>P.A. and distance increasing.</t>
  </si>
  <si>
    <t>L 8550</t>
  </si>
  <si>
    <t>20:51:36</t>
  </si>
  <si>
    <t>-62 26</t>
  </si>
  <si>
    <t>Rumker 26</t>
  </si>
  <si>
    <t>P.A. slowly decreasing.</t>
  </si>
  <si>
    <t>PEG</t>
  </si>
  <si>
    <t>3 Peg</t>
  </si>
  <si>
    <t>21:37:42</t>
  </si>
  <si>
    <t>STF App 56</t>
  </si>
  <si>
    <t>Another pair in field</t>
  </si>
  <si>
    <t>Epsilon Peg</t>
  </si>
  <si>
    <t>21:44:12</t>
  </si>
  <si>
    <t>+09 52</t>
  </si>
  <si>
    <t>Enif; South 798</t>
  </si>
  <si>
    <t xml:space="preserve"> Bino pair</t>
  </si>
  <si>
    <t>STF 2841</t>
  </si>
  <si>
    <t>21:54:18</t>
  </si>
  <si>
    <t>+19 43</t>
  </si>
  <si>
    <t>Y+G</t>
  </si>
  <si>
    <t>It is a considerably wide double with an nearly orange primary and a moderately fainter companion with a subtle greenish tint. This beautiful Coloured pair lies north of Epsilon Peg, the star with the globular 5 to its NW.</t>
  </si>
  <si>
    <t>STF 2850</t>
  </si>
  <si>
    <t>21:59:48</t>
  </si>
  <si>
    <t>+23 56</t>
  </si>
  <si>
    <t>Primary is carbon star. Two almost equally bright pale yellow stars are separated with a fairly wide gap. The companion has a more bluish shade. This double lies SE of Epsilon Peg, the star with the globular 5 to its NW.</t>
  </si>
  <si>
    <t>STF 2877</t>
  </si>
  <si>
    <t>22:14:18</t>
  </si>
  <si>
    <t>+17 11</t>
  </si>
  <si>
    <t>An optical pair</t>
  </si>
  <si>
    <t>STF 2878</t>
  </si>
  <si>
    <t>22:14:30</t>
  </si>
  <si>
    <t>+07 59</t>
  </si>
  <si>
    <t>h 1721</t>
  </si>
  <si>
    <t>22:5:48</t>
  </si>
  <si>
    <t>+29 55</t>
  </si>
  <si>
    <t>Secondary is a carbon star</t>
  </si>
  <si>
    <t>STF 2856</t>
  </si>
  <si>
    <t>22:5:54</t>
  </si>
  <si>
    <t>+04 52</t>
  </si>
  <si>
    <t>Carbon star 22 Peg in field</t>
  </si>
  <si>
    <t>STF 3007</t>
  </si>
  <si>
    <t>23:22:48</t>
  </si>
  <si>
    <t>Y+Gy</t>
  </si>
  <si>
    <t>Bino pair  It is positioned almost in the middle of the big square pattern. It contains a deep yellow main star and fairly close to it a tiny bluish grey gem.</t>
  </si>
  <si>
    <t>STF 3044</t>
  </si>
  <si>
    <t>23:53:6</t>
  </si>
  <si>
    <t>+11 56</t>
  </si>
  <si>
    <t>Carbon star S 108895 in field</t>
  </si>
  <si>
    <t>57 Peg</t>
  </si>
  <si>
    <t>23:9:30</t>
  </si>
  <si>
    <t>+08 41</t>
  </si>
  <si>
    <t>STF 2982</t>
  </si>
  <si>
    <t>Primary is a carbon star</t>
  </si>
  <si>
    <t>PER</t>
  </si>
  <si>
    <t>STF 270</t>
  </si>
  <si>
    <t>02:30:48</t>
  </si>
  <si>
    <t>+55 33</t>
  </si>
  <si>
    <t>This relatively wide double consists of a deep yellow primary and a moderately fainter light purple attendant. The position of the double is directly SE of the gorgeous double cluster Chi and h Persei.</t>
  </si>
  <si>
    <t>STF 272</t>
  </si>
  <si>
    <t>02:33:6</t>
  </si>
  <si>
    <t>+58 28</t>
  </si>
  <si>
    <t>In cluster NGC 957</t>
  </si>
  <si>
    <t>h 1123</t>
  </si>
  <si>
    <t>02:42:0</t>
  </si>
  <si>
    <t>+42 47</t>
  </si>
  <si>
    <t>In cluster M 34</t>
  </si>
  <si>
    <t>STT 44</t>
  </si>
  <si>
    <t>02:42:12</t>
  </si>
  <si>
    <t>+42 42</t>
  </si>
  <si>
    <t>h 2155</t>
  </si>
  <si>
    <t>02:42:42</t>
  </si>
  <si>
    <t>+42 48</t>
  </si>
  <si>
    <t>Theta Per</t>
  </si>
  <si>
    <t>02:44:12</t>
  </si>
  <si>
    <t>+49 14</t>
  </si>
  <si>
    <t>STF 296</t>
  </si>
  <si>
    <t>CoCo Y+Or</t>
  </si>
  <si>
    <t>The binary is located W of Alpha Per. A brilliant golden main star and fairly wide next to it a little blue gem. At its east lies the double Struve 304.</t>
  </si>
  <si>
    <t>STF 304</t>
  </si>
  <si>
    <t>02:48:48</t>
  </si>
  <si>
    <t>+49 11</t>
  </si>
  <si>
    <t>It lies just E of the other double Theta Per. It includes a white primary with a fainter blue secondary fairly separated.</t>
  </si>
  <si>
    <t>Eta Per</t>
  </si>
  <si>
    <t>02:50:42</t>
  </si>
  <si>
    <t>+55 54</t>
  </si>
  <si>
    <t>Miram; STF 307</t>
  </si>
  <si>
    <t xml:space="preserve"> This is the topmost star of Perseus. It's a marvelous bright gold and little blue double, easily separated. A lot of stars glitter in this area.</t>
  </si>
  <si>
    <t>STF 325</t>
  </si>
  <si>
    <t>02:55:48</t>
  </si>
  <si>
    <t>+34 28</t>
  </si>
  <si>
    <t>STF 331</t>
  </si>
  <si>
    <t>03:0:54</t>
  </si>
  <si>
    <t>Lies just under Gamma Per, at the NW of Alpha Per. It's a fairly close double with a white primary and a slightly fainter blue secondary. A semicircle of little stars lies NE.</t>
  </si>
  <si>
    <t>STF 336</t>
  </si>
  <si>
    <t>03:1:30</t>
  </si>
  <si>
    <t>+32 25</t>
  </si>
  <si>
    <t>A slightly fainter light blue sun lies relatively close next to an orangish yellow primary. The double is positioned in the most SW corner of the constellation south of Algol, or E of the Triangle.</t>
  </si>
  <si>
    <t>03:15:48</t>
  </si>
  <si>
    <t>+50 57</t>
  </si>
  <si>
    <t>Group of CoCo stars. Carbon star S 23902 in field</t>
  </si>
  <si>
    <t>STF 369</t>
  </si>
  <si>
    <t>03:17:12</t>
  </si>
  <si>
    <t>+40 29</t>
  </si>
  <si>
    <t>The binary lies just E of Algol. It's a rather close binary with a yellow primary and a moderately fainter blue companion.</t>
  </si>
  <si>
    <t>STF 392</t>
  </si>
  <si>
    <t>03:30:18</t>
  </si>
  <si>
    <t>+52 54</t>
  </si>
  <si>
    <t>This pair has two beautiful Colours, a light orange primary and a fainter purple secondary, considerably wide split. It is located just north of the bright Alpha Per.</t>
  </si>
  <si>
    <t>Sigma Per</t>
  </si>
  <si>
    <t>03:31:30</t>
  </si>
  <si>
    <t>+47 51</t>
  </si>
  <si>
    <t xml:space="preserve">STT 56 </t>
  </si>
  <si>
    <t>STT 56 rej.</t>
  </si>
  <si>
    <t>STF 434</t>
  </si>
  <si>
    <t>03:44:0</t>
  </si>
  <si>
    <t>+38 22</t>
  </si>
  <si>
    <t>A deep orange main star keeps an only slightly fainter light blue companion, very wide separated. The double is spotted SW of Epsilon, the naked eye star E of Algol.</t>
  </si>
  <si>
    <t>Epsilon Per</t>
  </si>
  <si>
    <t>03:57:54</t>
  </si>
  <si>
    <t>+40 01</t>
  </si>
  <si>
    <t>STF 471</t>
  </si>
  <si>
    <t>CoCo B-WGn</t>
  </si>
  <si>
    <t>STF 519</t>
  </si>
  <si>
    <t>04:20:54</t>
  </si>
  <si>
    <t>+50 23</t>
  </si>
  <si>
    <t>In cluster NGC 1545</t>
  </si>
  <si>
    <t>STF 533</t>
  </si>
  <si>
    <t>04:24:24</t>
  </si>
  <si>
    <t>It's located N of the main figure of the Bull, or E of the Pleiades. It stands just S of the other double Phi Tau. It contains a white main star and a fainter blue companion, moderately split.</t>
  </si>
  <si>
    <t>04:24:36</t>
  </si>
  <si>
    <t>STT 81</t>
  </si>
  <si>
    <t>East of Zeta Per, the southernmost star of Perseus, lies a triplet of 3 stars in one line. The northernmost is the other double Struve 533. The southernmost is 56 Per. A bright yellow star is touched by a fainter yellow secondary.</t>
  </si>
  <si>
    <t>STF 552</t>
  </si>
  <si>
    <t>04:31:24</t>
  </si>
  <si>
    <t>57 Per</t>
  </si>
  <si>
    <t>04:33:24</t>
  </si>
  <si>
    <t>+43 04</t>
  </si>
  <si>
    <t>Sh 44</t>
  </si>
  <si>
    <t>PHE</t>
  </si>
  <si>
    <t>h 3390</t>
  </si>
  <si>
    <t>00:43:18</t>
  </si>
  <si>
    <t>-45 11</t>
  </si>
  <si>
    <t>little group of stars with Colour</t>
  </si>
  <si>
    <t>h 3395</t>
  </si>
  <si>
    <t>00:45:48</t>
  </si>
  <si>
    <t>-41 55</t>
  </si>
  <si>
    <t>R+R</t>
  </si>
  <si>
    <t>Beta Phe</t>
  </si>
  <si>
    <t>01:6:6</t>
  </si>
  <si>
    <t>-46 43</t>
  </si>
  <si>
    <t>Sellors 1</t>
  </si>
  <si>
    <t>Binary P.A.decreasing. 11th mag. star at 57''</t>
  </si>
  <si>
    <t>Zeta Phe</t>
  </si>
  <si>
    <t>01:8:24</t>
  </si>
  <si>
    <t>-55 15</t>
  </si>
  <si>
    <t>Rossiter 1205</t>
  </si>
  <si>
    <t>Little change. A is variable.</t>
  </si>
  <si>
    <t>Theta Phe</t>
  </si>
  <si>
    <t>23:39:30</t>
  </si>
  <si>
    <t>-46 38</t>
  </si>
  <si>
    <t xml:space="preserve">Dunlop 251 </t>
  </si>
  <si>
    <t>PIC</t>
  </si>
  <si>
    <t>Iota Pic</t>
  </si>
  <si>
    <t>04:50:54</t>
  </si>
  <si>
    <t>-53 27</t>
  </si>
  <si>
    <t>Dunlop 18</t>
  </si>
  <si>
    <t>15 Pic</t>
  </si>
  <si>
    <t>06:38:0</t>
  </si>
  <si>
    <t>-61 32</t>
  </si>
  <si>
    <t xml:space="preserve">Innes 5 </t>
  </si>
  <si>
    <t>Carbon star S 249602 in field</t>
  </si>
  <si>
    <t>PSA</t>
  </si>
  <si>
    <t>Dunlop 241</t>
  </si>
  <si>
    <t>22:36:36</t>
  </si>
  <si>
    <t>-31 40</t>
  </si>
  <si>
    <t>H 119</t>
  </si>
  <si>
    <t>22:39:42</t>
  </si>
  <si>
    <t>-28 20</t>
  </si>
  <si>
    <t xml:space="preserve">h 5356 </t>
  </si>
  <si>
    <t>O+BW</t>
  </si>
  <si>
    <t xml:space="preserve"> Bino pair </t>
  </si>
  <si>
    <t>PSC</t>
  </si>
  <si>
    <t>35 Psc</t>
  </si>
  <si>
    <t>00:15:0</t>
  </si>
  <si>
    <t>+08 49</t>
  </si>
  <si>
    <t>STF 12</t>
  </si>
  <si>
    <t>CoCo W+P or Y+B?</t>
  </si>
  <si>
    <t xml:space="preserve">It lies under the most SE star of the square of Pegasus, just right of the other double 38 Psc. It appears as a wide double with a yellow primary and a fainter blue companion. </t>
  </si>
  <si>
    <t>STF 20</t>
  </si>
  <si>
    <t>00:17:24</t>
  </si>
  <si>
    <t>Eta 22 35 Psc</t>
  </si>
  <si>
    <t>It lies under the most SE star of the square of Pegasus, just left of the other double 35 Psc. It is a close double of equally bright yellow stars.</t>
  </si>
  <si>
    <t>55 Psc</t>
  </si>
  <si>
    <t>00:39:54</t>
  </si>
  <si>
    <t>+21 26</t>
  </si>
  <si>
    <t>STF 46</t>
  </si>
  <si>
    <t>Lies just left of the square of Pegasus, officially in the Pisces region. It's a close double with a bright orange primary and a much fainter blue secondary.</t>
  </si>
  <si>
    <t>65 Psc</t>
  </si>
  <si>
    <t>00:49:54</t>
  </si>
  <si>
    <t>STF 61</t>
  </si>
  <si>
    <t>Matched Pair It is located left of the most NE star of the square of Pegasus. A nice matching pair of equally bright yellow stars.</t>
  </si>
  <si>
    <t>Psi 1 Piscium</t>
  </si>
  <si>
    <t>01:05:41</t>
  </si>
  <si>
    <t>+21 28</t>
  </si>
  <si>
    <t>B+B</t>
  </si>
  <si>
    <t>There are three Psi stars in the upper region of Pisces, left of the Pegasus square. Psi 1 contains two equally bright bluish stars, wide separated.</t>
  </si>
  <si>
    <t>Zeta Psc</t>
  </si>
  <si>
    <t>01:13:42</t>
  </si>
  <si>
    <t>+07 35</t>
  </si>
  <si>
    <t>STF 100</t>
  </si>
  <si>
    <t>CoCo W+Y</t>
  </si>
  <si>
    <t>It's located just left of Epsilon and Delta Psc, at the SE of the Pegasus square. Appearing as a wide double with a white primary and a contrasting yellow slightly fainter companion.</t>
  </si>
  <si>
    <t>100 Psc</t>
  </si>
  <si>
    <t>01:34:48</t>
  </si>
  <si>
    <t>+12 34</t>
  </si>
  <si>
    <t>A slightly fainter attendant tries to get away from the primary, keeping a fairly wide gap. This double lies south of the most known galaxy M74 in the Fishes, that is SW of the arc of Aries.</t>
  </si>
  <si>
    <t>STF 138</t>
  </si>
  <si>
    <t>01:36:6</t>
  </si>
  <si>
    <t>+07 39</t>
  </si>
  <si>
    <t>Carbon star S 110011 in field</t>
  </si>
  <si>
    <t>107 Psc</t>
  </si>
  <si>
    <t>01:42:36</t>
  </si>
  <si>
    <t>+20 17</t>
  </si>
  <si>
    <t xml:space="preserve">h 2071 </t>
  </si>
  <si>
    <t>Distances 65.2'' and 104.4''. An optical pair.</t>
  </si>
  <si>
    <t>STF 87</t>
  </si>
  <si>
    <t>01:5:30</t>
  </si>
  <si>
    <t>+15 23</t>
  </si>
  <si>
    <t>Psi 1 Psc</t>
  </si>
  <si>
    <t>01:5:36</t>
  </si>
  <si>
    <t>STF 88</t>
  </si>
  <si>
    <t>77 Psc</t>
  </si>
  <si>
    <t>01:5:48</t>
  </si>
  <si>
    <t>+04 55</t>
  </si>
  <si>
    <t>STF 90</t>
  </si>
  <si>
    <t>It's located just under Epsilon and Delta Psc, at the SE of the Pegasus square. It appears as a wide binary with a yellow primary and a yellow slightly fainter secondary.</t>
  </si>
  <si>
    <t>Alpha Psc</t>
  </si>
  <si>
    <t>02:2:0</t>
  </si>
  <si>
    <t>+02 46</t>
  </si>
  <si>
    <t>Al Rischa (Alrescha); STF 202</t>
  </si>
  <si>
    <t>Closing slowly 2016 sep 1.7'' PA 260 deg</t>
  </si>
  <si>
    <t>h 647</t>
  </si>
  <si>
    <t>02:2:36</t>
  </si>
  <si>
    <t>+07 36</t>
  </si>
  <si>
    <t>Carbon star S 110297 in field</t>
  </si>
  <si>
    <t>PUP</t>
  </si>
  <si>
    <t>Dunlop 23</t>
  </si>
  <si>
    <t>06:4:48</t>
  </si>
  <si>
    <t>-48 28</t>
  </si>
  <si>
    <t>Matched Pair Superb</t>
  </si>
  <si>
    <t>h 3973</t>
  </si>
  <si>
    <t>07:31:54</t>
  </si>
  <si>
    <t>-20 56</t>
  </si>
  <si>
    <t>STF 1121</t>
  </si>
  <si>
    <t>07:36:36</t>
  </si>
  <si>
    <t>-14 29</t>
  </si>
  <si>
    <t>Well Matched Pair In cluster M 47</t>
  </si>
  <si>
    <t>Kappa Pup</t>
  </si>
  <si>
    <t>07:38:48</t>
  </si>
  <si>
    <t>-26 48</t>
  </si>
  <si>
    <t>Markeb; H III 27</t>
  </si>
  <si>
    <t xml:space="preserve">Matched Pair </t>
  </si>
  <si>
    <t>Dunlop 59</t>
  </si>
  <si>
    <t>07:59:12</t>
  </si>
  <si>
    <t>-49 59</t>
  </si>
  <si>
    <t>PYX</t>
  </si>
  <si>
    <t>Kappa Pyx</t>
  </si>
  <si>
    <t>09:8:0</t>
  </si>
  <si>
    <t>-25 52</t>
  </si>
  <si>
    <t>Innes 491</t>
  </si>
  <si>
    <t>SCL</t>
  </si>
  <si>
    <t>h 3377</t>
  </si>
  <si>
    <t>00:33:36</t>
  </si>
  <si>
    <t>-26 06</t>
  </si>
  <si>
    <t>-29 54</t>
  </si>
  <si>
    <t>h 3447</t>
  </si>
  <si>
    <t>looks like Jupiter with four moons aligned</t>
  </si>
  <si>
    <t>h 5429</t>
  </si>
  <si>
    <t>23:53:48</t>
  </si>
  <si>
    <t>-29 23</t>
  </si>
  <si>
    <t>LAL 193</t>
  </si>
  <si>
    <t>23:59:30</t>
  </si>
  <si>
    <t>-26 31</t>
  </si>
  <si>
    <t>SCO</t>
  </si>
  <si>
    <t>Nu Sco</t>
  </si>
  <si>
    <t>16:12:0</t>
  </si>
  <si>
    <t>-19 28</t>
  </si>
  <si>
    <t xml:space="preserve">Laseth </t>
  </si>
  <si>
    <t>Alpha Sco</t>
  </si>
  <si>
    <t>16:29:24</t>
  </si>
  <si>
    <t>-26 26</t>
  </si>
  <si>
    <t>Antares; Grant 1</t>
  </si>
  <si>
    <t>CoCo R+G</t>
  </si>
  <si>
    <t>Difficult</t>
  </si>
  <si>
    <t>STF 1999</t>
  </si>
  <si>
    <t>16:4:24</t>
  </si>
  <si>
    <t>Quintuple with Xi Sco. This pair lies close to that other nice pair Xi Sco just south of it. The yellow primary has a pale yellow companion next to it, easily split. The companion is only a little fainter.</t>
  </si>
  <si>
    <t>-11 22</t>
  </si>
  <si>
    <t>STF 1998</t>
  </si>
  <si>
    <t>Don't worry about the low declination of the Scorpion, because the constellation borders officially track a small region north of the Antares area, and this pair lies just in it. The primary itself is a yellow pair, but too close. The fainter third component is bluish and fairly far from it. Directly at its south lies the other fine double Struve 1999.</t>
  </si>
  <si>
    <t>h 4962</t>
  </si>
  <si>
    <t>17:34:42</t>
  </si>
  <si>
    <t>-32 35</t>
  </si>
  <si>
    <t>In cluster NGC 6383</t>
  </si>
  <si>
    <t>SCT</t>
  </si>
  <si>
    <t>STF 2306</t>
  </si>
  <si>
    <t>18:22:12</t>
  </si>
  <si>
    <t>-15 05</t>
  </si>
  <si>
    <t>Rich Milky Way field</t>
  </si>
  <si>
    <t>STF 2313</t>
  </si>
  <si>
    <t>18:24:42</t>
  </si>
  <si>
    <t>-06 36</t>
  </si>
  <si>
    <t>It is located in the NW corner of this little constellation. It is a fairly close pair with a deep yellow primary and a slightly fainter blue companion.</t>
  </si>
  <si>
    <t>S Sct</t>
  </si>
  <si>
    <t>18:50:18</t>
  </si>
  <si>
    <t>-07 54</t>
  </si>
  <si>
    <t>SER</t>
  </si>
  <si>
    <t>STF 1919</t>
  </si>
  <si>
    <t>15:12:42</t>
  </si>
  <si>
    <t>CoCo YW+YW</t>
  </si>
  <si>
    <t>It is located W of the Snake's Head, that is south of the Northern Crown. It is clearly a wide double, with a yellow primary and a slightly fainter bluish attendant.</t>
  </si>
  <si>
    <t>5 Ser</t>
  </si>
  <si>
    <t>15:19:18</t>
  </si>
  <si>
    <t>+01 46</t>
  </si>
  <si>
    <t>STF 1930</t>
  </si>
  <si>
    <t>In field with globular M5</t>
  </si>
  <si>
    <t>STF 1950</t>
  </si>
  <si>
    <t>15:30:0</t>
  </si>
  <si>
    <t>+25 30</t>
  </si>
  <si>
    <t>Delta Ser</t>
  </si>
  <si>
    <t>15:34:30</t>
  </si>
  <si>
    <t>STF 1954</t>
  </si>
  <si>
    <t>Nice pair Delta is the star just south of the little triangle rming the snake's head. It has a yellow primary and considerably close to it a yellow secondary, almost equal in brightness. Also look r the double Otto Struve 300 at its NE.</t>
  </si>
  <si>
    <t>STT 300</t>
  </si>
  <si>
    <t>15:40:12</t>
  </si>
  <si>
    <t>+12 03</t>
  </si>
  <si>
    <t xml:space="preserve">It lies just NE of that other fine double Delta Ser. The yellow main star has a little bluish friend, considerably wide separated. 
</t>
  </si>
  <si>
    <t>STF 2204</t>
  </si>
  <si>
    <t>17:46:24</t>
  </si>
  <si>
    <t>-13 18</t>
  </si>
  <si>
    <t>Eta Ser</t>
  </si>
  <si>
    <t>18:21:18</t>
  </si>
  <si>
    <t>-02 52</t>
  </si>
  <si>
    <t>STF App 8</t>
  </si>
  <si>
    <t>STF 8 App II.</t>
  </si>
  <si>
    <t>18:25:0</t>
  </si>
  <si>
    <t>-01 35</t>
  </si>
  <si>
    <t>closing 2020 0.76s PA 354</t>
  </si>
  <si>
    <t>Theta1 Ser</t>
  </si>
  <si>
    <t>18:56:12</t>
  </si>
  <si>
    <t>+04 12</t>
  </si>
  <si>
    <t>Alya; STF 2417</t>
  </si>
  <si>
    <t>Two nearly equal bright bluish stars are considerably wide separated. This duo is the last naked eye star of the tail of the snake, so between Aquila and Ophiuchus.</t>
  </si>
  <si>
    <t>Theta 2 Ser</t>
  </si>
  <si>
    <t>See Theta 1 Ser</t>
  </si>
  <si>
    <t>SEX</t>
  </si>
  <si>
    <t>35 Sex</t>
  </si>
  <si>
    <t>10:43:18</t>
  </si>
  <si>
    <t>+04 45</t>
  </si>
  <si>
    <t>STF 1466</t>
  </si>
  <si>
    <t>A slightly fainter pale yellow attendant lies fairly close next to a deep orange main star. This pleasing duo is located in the NE corner of this inconspicuous constellation, rather SE of Regulus.</t>
  </si>
  <si>
    <t>SGE</t>
  </si>
  <si>
    <t>Epsilon Sge</t>
  </si>
  <si>
    <t>19:37:18</t>
  </si>
  <si>
    <t>+16 28</t>
  </si>
  <si>
    <t>H VI 26</t>
  </si>
  <si>
    <t>H N 84</t>
  </si>
  <si>
    <t>19:39:24</t>
  </si>
  <si>
    <t>+16 34</t>
  </si>
  <si>
    <t>Primary is carbon star This splendid pair is an extremely wide double with two marvelous Colours in an attractive area. The bright main star has without doubt a deep orange Colour, while the much fainter attendant shows a purple tint. It lies just south of the feather of the Arrow.</t>
  </si>
  <si>
    <t>Zeta Sge</t>
  </si>
  <si>
    <t>19:49:0</t>
  </si>
  <si>
    <t>A G Clark 11</t>
  </si>
  <si>
    <t>This Coloured double is located just north of the Arrow, that is also just NW of the globular M71. It has a fairly bright light yellow primary, the little bluish secondary lies pretty close to it.</t>
  </si>
  <si>
    <t>X Sge b</t>
  </si>
  <si>
    <t>20:5:6</t>
  </si>
  <si>
    <t>+20 39</t>
  </si>
  <si>
    <t>BUP 203</t>
  </si>
  <si>
    <t>Primary is carbon star. See X Sge a</t>
  </si>
  <si>
    <t>Theta Sge</t>
  </si>
  <si>
    <t>20:9:54</t>
  </si>
  <si>
    <t>+20 55</t>
  </si>
  <si>
    <t>STF 2637</t>
  </si>
  <si>
    <t>SGR</t>
  </si>
  <si>
    <t>Dunlop 219</t>
  </si>
  <si>
    <t>17:59:0</t>
  </si>
  <si>
    <t>-36 51</t>
  </si>
  <si>
    <t>h 5003</t>
  </si>
  <si>
    <t>17:59:6</t>
  </si>
  <si>
    <t>-30 15</t>
  </si>
  <si>
    <t>CoCo RR</t>
  </si>
  <si>
    <t>Eta Sgr</t>
  </si>
  <si>
    <t>18:17:42</t>
  </si>
  <si>
    <t>-36 46</t>
  </si>
  <si>
    <t>Bu 760</t>
  </si>
  <si>
    <t xml:space="preserve">CoCo </t>
  </si>
  <si>
    <t>RS Sgr</t>
  </si>
  <si>
    <t>18:18:0</t>
  </si>
  <si>
    <t>-34 06</t>
  </si>
  <si>
    <t xml:space="preserve">h 5036 </t>
  </si>
  <si>
    <t>Wide triple</t>
  </si>
  <si>
    <t>H N 40</t>
  </si>
  <si>
    <t>18:2:30</t>
  </si>
  <si>
    <t>-23 02</t>
  </si>
  <si>
    <t>In the Trifid Nebula M 20</t>
  </si>
  <si>
    <t>h 5188</t>
  </si>
  <si>
    <t>20:20:30</t>
  </si>
  <si>
    <t>-29 12</t>
  </si>
  <si>
    <t>TAU</t>
  </si>
  <si>
    <t>STF 401</t>
  </si>
  <si>
    <t>03:31:18</t>
  </si>
  <si>
    <t>+27 34</t>
  </si>
  <si>
    <t>03:36:48</t>
  </si>
  <si>
    <t>+00 35</t>
  </si>
  <si>
    <t>The pretty nice double lies just above 10 Tau, this is at the very SW border of the constellation, so it rather lies closer to Alpha Cet. It has a main yellow star, with fairly close to it a little blue one.</t>
  </si>
  <si>
    <t>21/22 Tau</t>
  </si>
  <si>
    <t>03:46:6</t>
  </si>
  <si>
    <t>+24 32</t>
  </si>
  <si>
    <t>Eta Tau a</t>
  </si>
  <si>
    <t>03:47:30</t>
  </si>
  <si>
    <t>+24 06</t>
  </si>
  <si>
    <t>Alcyone; STA-I 8</t>
  </si>
  <si>
    <t>Bino pair See Eta Tau b and c</t>
  </si>
  <si>
    <t>Eta Tau b</t>
  </si>
  <si>
    <t>Bino pair See Eta Tau a and c</t>
  </si>
  <si>
    <t>Eta Tau c</t>
  </si>
  <si>
    <t>Bino pair See Eta Tau a and b</t>
  </si>
  <si>
    <t>Struve 449</t>
  </si>
  <si>
    <t>03:47:4</t>
  </si>
  <si>
    <t>This is one of the doubles in the Pleiades. A little white brother is standing fairly close to the main white star.</t>
  </si>
  <si>
    <t>Struve 450</t>
  </si>
  <si>
    <t>03:47:5</t>
  </si>
  <si>
    <t>+23 55</t>
  </si>
  <si>
    <t>This is one of the doubles in the Pleiades. A white primary with a slightly fainter white secondary close to it.</t>
  </si>
  <si>
    <t>30 Tau</t>
  </si>
  <si>
    <t>03:48:18</t>
  </si>
  <si>
    <t>+11 08</t>
  </si>
  <si>
    <t>STF 452</t>
  </si>
  <si>
    <t>It's located deep under the Pleiades, W of the main figure of the Bull. The main star is bluish, while the companion is reddish. The companion is strongly fainter, but still easily separated by the moderately wide gap between them.</t>
  </si>
  <si>
    <t>27 Tau</t>
  </si>
  <si>
    <t>03:49:12</t>
  </si>
  <si>
    <t>+24 03</t>
  </si>
  <si>
    <t xml:space="preserve">Atlas; H N 870 </t>
  </si>
  <si>
    <t>H 98</t>
  </si>
  <si>
    <t>04:15:30</t>
  </si>
  <si>
    <t>+06 11</t>
  </si>
  <si>
    <t xml:space="preserve">V774 Tau </t>
  </si>
  <si>
    <t>Phi Tau</t>
  </si>
  <si>
    <t>04:20:24</t>
  </si>
  <si>
    <t>+27 21</t>
  </si>
  <si>
    <t>Sh 40</t>
  </si>
  <si>
    <t>It's a very wide double with a yellow primary star and a fainter blue attendant. It's located N of the main figure of the Bull, or E of the Pleiades. It stands just N of the other double Chi Tau. At its east lies 15 arcminutes from it an obvious reddish star.</t>
  </si>
  <si>
    <t>Burnham 87</t>
  </si>
  <si>
    <t>04:22:24</t>
  </si>
  <si>
    <t>+20 49</t>
  </si>
  <si>
    <t>Extremely red primary</t>
  </si>
  <si>
    <t>Chi Tau</t>
  </si>
  <si>
    <t>04:22:36</t>
  </si>
  <si>
    <t>+25 38</t>
  </si>
  <si>
    <t>STF 528</t>
  </si>
  <si>
    <t>CoCo B+G</t>
  </si>
  <si>
    <t>STT 82</t>
  </si>
  <si>
    <t>04:22:42</t>
  </si>
  <si>
    <t>+15 03</t>
  </si>
  <si>
    <t>Closing P.A. increasing.</t>
  </si>
  <si>
    <t>Kappa 1 Tau</t>
  </si>
  <si>
    <t>04:25:24</t>
  </si>
  <si>
    <t>+22 18</t>
  </si>
  <si>
    <t>STF App 9</t>
  </si>
  <si>
    <t>Theta Tau</t>
  </si>
  <si>
    <t>04:28:42</t>
  </si>
  <si>
    <t>+15 52</t>
  </si>
  <si>
    <t>Bino pair beautiful</t>
  </si>
  <si>
    <t>88 Tau</t>
  </si>
  <si>
    <t>04:35:42</t>
  </si>
  <si>
    <t>+10 09</t>
  </si>
  <si>
    <t>Sh 45</t>
  </si>
  <si>
    <t>STF 572</t>
  </si>
  <si>
    <t>04:38:30</t>
  </si>
  <si>
    <t>Matched Pair. Two equal yellow stars not far from each other. This nice duo is located straight up north of Aldebaran.</t>
  </si>
  <si>
    <t>STF 495</t>
  </si>
  <si>
    <t>04:7:42</t>
  </si>
  <si>
    <t>+15 10</t>
  </si>
  <si>
    <t xml:space="preserve">F0 </t>
  </si>
  <si>
    <t>It lies just W of the main figure of the Bull. Two yellow stars, the second one is fainter, are pretty close to each other.</t>
  </si>
  <si>
    <t>STT 72</t>
  </si>
  <si>
    <t>04:8:0</t>
  </si>
  <si>
    <t>+17 20</t>
  </si>
  <si>
    <t>Very deep red primary</t>
  </si>
  <si>
    <t>STF 670</t>
  </si>
  <si>
    <t>05:16:42</t>
  </si>
  <si>
    <t>+18 26</t>
  </si>
  <si>
    <t>118 Tau</t>
  </si>
  <si>
    <t>05:29:18</t>
  </si>
  <si>
    <t>+25 09</t>
  </si>
  <si>
    <t>STF 716</t>
  </si>
  <si>
    <t>It lies in the most NE corner of Taurus, rather just below the southernmost star of the pentagon of Auriga. It's a pretty nice fairly close pair of a white primary and a slightly fainter yellow attendant.</t>
  </si>
  <si>
    <t>STF 742</t>
  </si>
  <si>
    <t>05:36:24</t>
  </si>
  <si>
    <t>+22 00</t>
  </si>
  <si>
    <t>This pair waits directly W of the Crab Nebula . It has two yellowish white stars, the component only a bit fainter, and the gap is easily split.</t>
  </si>
  <si>
    <t>TU Tau</t>
  </si>
  <si>
    <t>05:47:12</t>
  </si>
  <si>
    <t>+24 25</t>
  </si>
  <si>
    <t>Primary is carbon star mag var 5.9-9.2</t>
  </si>
  <si>
    <t>STT 67</t>
  </si>
  <si>
    <t>05:48:24</t>
  </si>
  <si>
    <t>+20 52</t>
  </si>
  <si>
    <t>TRA</t>
  </si>
  <si>
    <t>L 6477</t>
  </si>
  <si>
    <t>15:47:54</t>
  </si>
  <si>
    <t>-65 27</t>
  </si>
  <si>
    <t>Rumker 20</t>
  </si>
  <si>
    <t>h 4809</t>
  </si>
  <si>
    <t>15:54:54</t>
  </si>
  <si>
    <t>-60 45</t>
  </si>
  <si>
    <t>John Herschel's companions both 9th mag at 43'' and 49''</t>
  </si>
  <si>
    <t>TRI</t>
  </si>
  <si>
    <t>Iota Tri</t>
  </si>
  <si>
    <t>02:12:24</t>
  </si>
  <si>
    <t>+30 18</t>
  </si>
  <si>
    <t>6 Tri ; STF 227; TZ Tri</t>
  </si>
  <si>
    <t>It lies just under the triangle. A binary with a yellow and a fainter blue star, nearly touching each other.</t>
  </si>
  <si>
    <t>STF 232</t>
  </si>
  <si>
    <t>02:14:42</t>
  </si>
  <si>
    <t>+30 24</t>
  </si>
  <si>
    <t>STF 239</t>
  </si>
  <si>
    <t>02:17:24</t>
  </si>
  <si>
    <t>+28 45</t>
  </si>
  <si>
    <t>Like the double Iota Tri, this one also lies just under the triangle. It is a pretty pair of blue and yellow stars.</t>
  </si>
  <si>
    <t>TUC</t>
  </si>
  <si>
    <t>Beta Tuc</t>
  </si>
  <si>
    <t>00:31:30</t>
  </si>
  <si>
    <t>-62 58</t>
  </si>
  <si>
    <t>Superb Object.</t>
  </si>
  <si>
    <t>Kappa Tuc</t>
  </si>
  <si>
    <t>01:15:48</t>
  </si>
  <si>
    <t>-68 53</t>
  </si>
  <si>
    <t>h 3423</t>
  </si>
  <si>
    <t>Low power field includes I 27- a close binary.</t>
  </si>
  <si>
    <t>Delta Tuc</t>
  </si>
  <si>
    <t>22:27:18</t>
  </si>
  <si>
    <t>-64 58</t>
  </si>
  <si>
    <t>Hu 1639</t>
  </si>
  <si>
    <t>Relatively fixed</t>
  </si>
  <si>
    <t>I 340</t>
  </si>
  <si>
    <t>22:52:12</t>
  </si>
  <si>
    <t>-63 11</t>
  </si>
  <si>
    <t>UMA</t>
  </si>
  <si>
    <t>Sigma2 UMa</t>
  </si>
  <si>
    <t>09:10:24</t>
  </si>
  <si>
    <t>+67 08</t>
  </si>
  <si>
    <t>STF 1306</t>
  </si>
  <si>
    <t>GO</t>
  </si>
  <si>
    <t>STF 1315</t>
  </si>
  <si>
    <t>09:12:48</t>
  </si>
  <si>
    <t>+61 41</t>
  </si>
  <si>
    <t>STF 1321</t>
  </si>
  <si>
    <t>09:14:24</t>
  </si>
  <si>
    <t>+52 41</t>
  </si>
  <si>
    <t>21 UMa</t>
  </si>
  <si>
    <t>09:25:36</t>
  </si>
  <si>
    <t>+54 01</t>
  </si>
  <si>
    <t>It lies W of the rectangle pattern. It is a tiny double, but with contrasting yellow and blue Colours. The companion is moderately fainter, but rather close to the main star.</t>
  </si>
  <si>
    <t>South 598</t>
  </si>
  <si>
    <t>09:28:42</t>
  </si>
  <si>
    <t>UPSILON UMA</t>
  </si>
  <si>
    <t>09:51:6</t>
  </si>
  <si>
    <t>+59 03</t>
  </si>
  <si>
    <t xml:space="preserve">STT 521 </t>
  </si>
  <si>
    <t>A is a Delta Scuti-type var.</t>
  </si>
  <si>
    <t>STF 1415</t>
  </si>
  <si>
    <t>10:17:54</t>
  </si>
  <si>
    <t>+71 03</t>
  </si>
  <si>
    <t>HJ 2534</t>
  </si>
  <si>
    <t>10:33:18</t>
  </si>
  <si>
    <t>+40 25</t>
  </si>
  <si>
    <t>A is a sp-bin.</t>
  </si>
  <si>
    <t>STF 1520</t>
  </si>
  <si>
    <t>11:16:6</t>
  </si>
  <si>
    <t>+52 46</t>
  </si>
  <si>
    <t>It lies just south of the rectangle pattern of the Great Bear. It contains a yellowish main star and a considerably fainter bluish attendant, easily separated.</t>
  </si>
  <si>
    <t>Xi UMa</t>
  </si>
  <si>
    <t>11:18:12</t>
  </si>
  <si>
    <t>+31 32</t>
  </si>
  <si>
    <t>Alula Australis; STF 1523</t>
  </si>
  <si>
    <t>Xi Uma is the double at the very bottom of the Ursa Major constellation, that is rather north of Leo, rming with Nu Uma two conspicuous stars. It is a very close orange pair of two bright stars. The companion is slightly fainter. The two suns orbit each other in only 60 years, while the separation moves from 1.6 to 3.0 arcseconds. In 1828, it was the first calculated orbit r a visual pair, seen in 1780.</t>
  </si>
  <si>
    <t>Nu UMa</t>
  </si>
  <si>
    <t>11:18:30</t>
  </si>
  <si>
    <t>+33 06</t>
  </si>
  <si>
    <t>Alula Borealis; STF 1524</t>
  </si>
  <si>
    <t>65 UMa</t>
  </si>
  <si>
    <t>11:55:6</t>
  </si>
  <si>
    <t>+46 29</t>
  </si>
  <si>
    <t>A 1777</t>
  </si>
  <si>
    <t>WNC 4</t>
  </si>
  <si>
    <t>12:22:24</t>
  </si>
  <si>
    <t>+58 05</t>
  </si>
  <si>
    <t xml:space="preserve">Messier 40 </t>
  </si>
  <si>
    <t>STF 1695</t>
  </si>
  <si>
    <t>12:56:18</t>
  </si>
  <si>
    <t>+54 06</t>
  </si>
  <si>
    <t xml:space="preserve">It lies SW of Alcor and Mizar. It is a fine double with a fairly bright yellowish main star and very close to it a bluish much fainter attendant. 
</t>
  </si>
  <si>
    <t>13:0:42</t>
  </si>
  <si>
    <t>+56 22</t>
  </si>
  <si>
    <t>Bu 1082</t>
  </si>
  <si>
    <t>2027 sep 0.4'' PA 196 opening after 2027</t>
  </si>
  <si>
    <t>Zeta UMa</t>
  </si>
  <si>
    <t>13:23:54</t>
  </si>
  <si>
    <t>+54 56</t>
  </si>
  <si>
    <t xml:space="preserve">Mizar/Alcor; STF 1744 </t>
  </si>
  <si>
    <t>Famous Alcor @ 12 arcmin PA 71  The famous Alcor and Mizar, the naked eye double star. Mizar itself is a gorgeous pair of two equal white stars. In the 13th century it was already a naked eye test. And it was a test to become an archer r Karel V. The name Mizar comes from a 'belt', and Alcor from a 'black horse'. In an ancient myth, Alcor was the lost seventh lady of the Pleiades, staying with her lover. Mizar is the first seen binary, the first photographed binary, and the first spectroscopic binary. Also the third star in the same field has a name, Sidus Lodoviciana.</t>
  </si>
  <si>
    <t>STF 1774</t>
  </si>
  <si>
    <t>13:40:24</t>
  </si>
  <si>
    <t>+50 30</t>
  </si>
  <si>
    <t>STF 1774 rej.</t>
  </si>
  <si>
    <t>UMI</t>
  </si>
  <si>
    <t>Alpha UMi</t>
  </si>
  <si>
    <t>02:31:48</t>
  </si>
  <si>
    <t>+89 16</t>
  </si>
  <si>
    <t>Polaris; STF 93</t>
  </si>
  <si>
    <t>CoCo Y+BW</t>
  </si>
  <si>
    <t>North Star Yes, our polar star also is a nice double, with a yellowish main star and a much fainter white companion, but easily seen thanks to the fairly wide separation. The companion was first spotted in 1780.</t>
  </si>
  <si>
    <t>h 2682</t>
  </si>
  <si>
    <t>13:40:42</t>
  </si>
  <si>
    <t>+76 51</t>
  </si>
  <si>
    <t>W+B+B</t>
  </si>
  <si>
    <t>This is a real triangle figure. A subtle yellowish main star has a faint pink-like companion, and a bit closer an other fainter purple-like companion. This marvelous triple lies W of the two bright bottom stars of the Little Bear.</t>
  </si>
  <si>
    <t>Pi1 UMi</t>
  </si>
  <si>
    <t>15:29:12</t>
  </si>
  <si>
    <t>+80 27</t>
  </si>
  <si>
    <t xml:space="preserve">STF 1972 </t>
  </si>
  <si>
    <t>Pi 1 and Pi 2 are two stars just north of the rectangle pattern of the Little Bear. Pi 1 contains a yellow star and an almost equal white secondary. They orbit each other in only one and a half century. The separation is easily wide.</t>
  </si>
  <si>
    <t>VEL</t>
  </si>
  <si>
    <t>h 4165</t>
  </si>
  <si>
    <t>09:1:42</t>
  </si>
  <si>
    <t>-52 11</t>
  </si>
  <si>
    <t>P.A. slowly increasing.</t>
  </si>
  <si>
    <t>h 4191</t>
  </si>
  <si>
    <t>-43 14</t>
  </si>
  <si>
    <t>Beautiful and delicate</t>
  </si>
  <si>
    <t>h 4220</t>
  </si>
  <si>
    <t>09:33:42</t>
  </si>
  <si>
    <t>-49 00</t>
  </si>
  <si>
    <t>h 4330</t>
  </si>
  <si>
    <t>10:32:54</t>
  </si>
  <si>
    <t>-46 59</t>
  </si>
  <si>
    <t xml:space="preserve">T Vel </t>
  </si>
  <si>
    <t>K4 Primary is carbon star</t>
  </si>
  <si>
    <t>h 4332</t>
  </si>
  <si>
    <t>10:33:30</t>
  </si>
  <si>
    <t>-46 58</t>
  </si>
  <si>
    <t>in field with h 4330</t>
  </si>
  <si>
    <t>10:46:48</t>
  </si>
  <si>
    <t>-49 25</t>
  </si>
  <si>
    <t>Russell 155</t>
  </si>
  <si>
    <t>VIR</t>
  </si>
  <si>
    <t>STF 1575</t>
  </si>
  <si>
    <t>11:52:0</t>
  </si>
  <si>
    <t>+08 50</t>
  </si>
  <si>
    <t>STF 1627</t>
  </si>
  <si>
    <t>12:18:12</t>
  </si>
  <si>
    <t>Gamma Vir</t>
  </si>
  <si>
    <t>12:41:42</t>
  </si>
  <si>
    <t>-01 27</t>
  </si>
  <si>
    <t xml:space="preserve">Porrima; STF 1070 </t>
  </si>
  <si>
    <t>Famous Matched Pair Opens rapidly 2010 1.4s PA 24</t>
  </si>
  <si>
    <t>STF 1740</t>
  </si>
  <si>
    <t>13:23:42</t>
  </si>
  <si>
    <t>+02 43</t>
  </si>
  <si>
    <t>STT 273</t>
  </si>
  <si>
    <t>13:56:18</t>
  </si>
  <si>
    <t>+05 18</t>
  </si>
  <si>
    <t>Galaxy NGC 5363 near</t>
  </si>
  <si>
    <t>STF 1819</t>
  </si>
  <si>
    <t>14:15:18</t>
  </si>
  <si>
    <t>+03 08</t>
  </si>
  <si>
    <t>Phi Vir</t>
  </si>
  <si>
    <t>14:28:12</t>
  </si>
  <si>
    <t>-02 14</t>
  </si>
  <si>
    <t xml:space="preserve">STF 1848 </t>
  </si>
  <si>
    <t>Distant third companion</t>
  </si>
  <si>
    <t>VOL</t>
  </si>
  <si>
    <t>h 3997</t>
  </si>
  <si>
    <t>07:35:24</t>
  </si>
  <si>
    <t>-74 17</t>
  </si>
  <si>
    <t>Zeta Vol</t>
  </si>
  <si>
    <t>07:41:48</t>
  </si>
  <si>
    <t>-72 36</t>
  </si>
  <si>
    <t>Dunlop 57</t>
  </si>
  <si>
    <t>Gamma Vol</t>
  </si>
  <si>
    <t>07:8:48</t>
  </si>
  <si>
    <t>-70 30</t>
  </si>
  <si>
    <t>Epsilon Vol</t>
  </si>
  <si>
    <t>08:7:54</t>
  </si>
  <si>
    <t>-68 37</t>
  </si>
  <si>
    <t>Rumker 7</t>
  </si>
  <si>
    <t>Little change. A in a spectroscopic binary.</t>
  </si>
  <si>
    <t>VUL</t>
  </si>
  <si>
    <t>STF 2540</t>
  </si>
  <si>
    <t>19:33:18</t>
  </si>
  <si>
    <t>+20 25</t>
  </si>
  <si>
    <t>This double star lies at one end of the huge binocular star cluster of the Coathanger. It is a fairly close double of a white primary and a considerably fainter blue companion.</t>
  </si>
  <si>
    <t>STF 2445</t>
  </si>
  <si>
    <t>19:4:36</t>
  </si>
  <si>
    <t>+23 20</t>
  </si>
  <si>
    <t>19:53:30</t>
  </si>
  <si>
    <t>+24 05</t>
  </si>
  <si>
    <t>Djurvic 4</t>
  </si>
  <si>
    <t>Opening very slowly 2020 1.4s PA 248</t>
  </si>
  <si>
    <t>STF 2455</t>
  </si>
  <si>
    <t>19:6:54</t>
  </si>
  <si>
    <t>+22 10</t>
  </si>
  <si>
    <t>A white primary with a yellowish tint, has a slightly fainter blue star at its side, considerably close. Together with the other fine doubles Struve 2457 and 2445, it is und NW of the open star cluster of the Coathanger.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</si>
</sst>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x16r2:formatCode16="[$-en-CH,1]dd/mm/yyyy;@"/>
    <numFmt numFmtId="165" formatCode="#,##0.00000"/>
    <numFmt numFmtId="166" formatCode="0.00000"/>
    <numFmt numFmtId="167" formatCode="#,##0.0000"/>
    <numFmt numFmtId="168" formatCode="0.0"/>
    <numFmt numFmtId="169" formatCode="0.0000"/>
  </numFmts>
  <fonts count="4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u/>
      <sz val="11"/>
      <color theme="10"/>
      <name val="Calibri"/>
      <family val="2"/>
      <scheme val="minor"/>
    </font>
    <font>
      <sz val="11"/>
      <color theme="1"/>
      <name val="Calibri"/>
      <family val="2"/>
      <scheme val="minor"/>
    </font>
    <font>
      <b/>
      <sz val="12"/>
      <color theme="1"/>
      <name val="Calibri"/>
      <family val="2"/>
      <scheme val="minor"/>
    </font>
    <font>
      <sz val="12"/>
      <color theme="1"/>
      <name val="Calibri"/>
      <family val="2"/>
    </font>
    <font>
      <b/>
      <sz val="12"/>
      <color theme="1"/>
      <name val="Calibri"/>
      <family val="2"/>
    </font>
    <font>
      <sz val="9"/>
      <color theme="1"/>
      <name val="Calibri"/>
      <family val="2"/>
      <scheme val="minor"/>
    </font>
    <font>
      <sz val="12"/>
      <name val="Calibri"/>
      <family val="2"/>
    </font>
    <font>
      <vertAlign val="subscript"/>
      <sz val="12"/>
      <name val="Calibri"/>
      <family val="2"/>
    </font>
    <font>
      <b/>
      <sz val="10"/>
      <name val="Arial"/>
      <family val="2"/>
    </font>
    <font>
      <sz val="12"/>
      <color rgb="FF202122"/>
      <name val="Calibri"/>
      <family val="2"/>
    </font>
    <font>
      <sz val="12"/>
      <name val="Calibri"/>
      <family val="2"/>
      <scheme val="minor"/>
    </font>
    <font>
      <vertAlign val="subscript"/>
      <sz val="12"/>
      <name val="Calibri"/>
      <family val="2"/>
      <scheme val="minor"/>
    </font>
    <font>
      <i/>
      <sz val="12"/>
      <color theme="1"/>
      <name val="Calibri"/>
      <family val="2"/>
      <scheme val="minor"/>
    </font>
    <font>
      <sz val="8"/>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b/>
      <sz val="12"/>
      <color theme="0"/>
      <name val="Calibri"/>
      <family val="2"/>
      <scheme val="minor"/>
    </font>
    <font>
      <b/>
      <sz val="11"/>
      <color theme="1"/>
      <name val="Calibri"/>
      <family val="2"/>
      <scheme val="minor"/>
    </font>
    <font>
      <sz val="12"/>
      <color theme="1"/>
      <name val="Calibri (Body)"/>
    </font>
    <font>
      <sz val="11"/>
      <color theme="1"/>
      <name val="Calibri (Body)"/>
    </font>
    <font>
      <u/>
      <sz val="12"/>
      <color theme="1"/>
      <name val="Calibri"/>
      <family val="2"/>
      <scheme val="minor"/>
    </font>
    <font>
      <sz val="10"/>
      <color rgb="FF000000"/>
      <name val="Tahoma"/>
      <family val="2"/>
    </font>
    <font>
      <b/>
      <sz val="10"/>
      <color rgb="FF000000"/>
      <name val="Tahoma"/>
      <family val="2"/>
    </font>
    <font>
      <b/>
      <sz val="14"/>
      <color rgb="FF333333"/>
      <name val="Calibri"/>
      <family val="2"/>
      <scheme val="minor"/>
    </font>
    <font>
      <sz val="12"/>
      <color theme="0"/>
      <name val="Calibri"/>
      <family val="2"/>
      <scheme val="minor"/>
    </font>
    <font>
      <sz val="12"/>
      <color theme="0"/>
      <name val="Calibri"/>
      <family val="2"/>
    </font>
    <font>
      <b/>
      <sz val="12"/>
      <color rgb="FFFF0000"/>
      <name val="Calibri"/>
      <family val="2"/>
    </font>
    <font>
      <b/>
      <sz val="11"/>
      <color rgb="FF000000"/>
      <name val="Calibri"/>
      <family val="2"/>
      <scheme val="minor"/>
    </font>
    <font>
      <sz val="11"/>
      <color rgb="FF000000"/>
      <name val="Calibri"/>
      <family val="2"/>
      <scheme val="minor"/>
    </font>
    <font>
      <u/>
      <sz val="11"/>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theme="0"/>
        <bgColor indexed="64"/>
      </patternFill>
    </fill>
    <fill>
      <patternFill patternType="solid">
        <fgColor rgb="FF00B050"/>
        <bgColor indexed="64"/>
      </patternFill>
    </fill>
    <fill>
      <patternFill patternType="solid">
        <fgColor theme="1"/>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70C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14" fillId="0" borderId="0"/>
    <xf numFmtId="0" fontId="10" fillId="0" borderId="0"/>
  </cellStyleXfs>
  <cellXfs count="171">
    <xf numFmtId="0" fontId="0" fillId="0" borderId="0" xfId="0"/>
    <xf numFmtId="0" fontId="0" fillId="0" borderId="0" xfId="0" applyAlignment="1">
      <alignment horizontal="center"/>
    </xf>
    <xf numFmtId="0" fontId="12" fillId="0" borderId="0" xfId="0" applyFont="1"/>
    <xf numFmtId="0" fontId="6" fillId="0" borderId="0" xfId="0" applyFont="1"/>
    <xf numFmtId="0" fontId="12" fillId="0" borderId="1" xfId="0" applyFont="1" applyBorder="1"/>
    <xf numFmtId="0" fontId="6" fillId="0" borderId="0" xfId="0" applyFont="1" applyAlignment="1">
      <alignment horizontal="center"/>
    </xf>
    <xf numFmtId="4" fontId="12" fillId="0" borderId="0" xfId="0" applyNumberFormat="1" applyFont="1" applyAlignment="1">
      <alignment horizontal="center"/>
    </xf>
    <xf numFmtId="164" fontId="13" fillId="2" borderId="13" xfId="4" applyNumberFormat="1" applyFont="1" applyFill="1" applyBorder="1" applyAlignment="1" applyProtection="1">
      <alignment horizontal="center"/>
      <protection locked="0"/>
    </xf>
    <xf numFmtId="1" fontId="12" fillId="4" borderId="13" xfId="0" applyNumberFormat="1" applyFont="1" applyFill="1" applyBorder="1" applyAlignment="1">
      <alignment horizontal="center"/>
    </xf>
    <xf numFmtId="0" fontId="12" fillId="4" borderId="13" xfId="0" applyFont="1" applyFill="1" applyBorder="1" applyAlignment="1">
      <alignment horizontal="center"/>
    </xf>
    <xf numFmtId="0" fontId="15" fillId="0" borderId="2" xfId="1" applyFont="1" applyBorder="1" applyAlignment="1">
      <alignment horizontal="center"/>
    </xf>
    <xf numFmtId="0" fontId="15" fillId="0" borderId="5" xfId="1" applyFont="1" applyBorder="1" applyAlignment="1">
      <alignment horizontal="center"/>
    </xf>
    <xf numFmtId="166" fontId="15" fillId="0" borderId="4" xfId="1" applyNumberFormat="1" applyFont="1" applyBorder="1"/>
    <xf numFmtId="0" fontId="6" fillId="0" borderId="5" xfId="0" applyFont="1" applyBorder="1" applyAlignment="1">
      <alignment horizontal="center"/>
    </xf>
    <xf numFmtId="165" fontId="6" fillId="0" borderId="6" xfId="0" applyNumberFormat="1" applyFont="1" applyBorder="1"/>
    <xf numFmtId="0" fontId="6" fillId="0" borderId="7" xfId="0" applyFont="1" applyBorder="1" applyAlignment="1">
      <alignment horizontal="center"/>
    </xf>
    <xf numFmtId="166" fontId="15" fillId="0" borderId="0" xfId="1" applyNumberFormat="1" applyFont="1"/>
    <xf numFmtId="166" fontId="15" fillId="0" borderId="6" xfId="1" applyNumberFormat="1" applyFont="1" applyBorder="1"/>
    <xf numFmtId="166" fontId="15" fillId="0" borderId="9" xfId="1" applyNumberFormat="1" applyFont="1" applyBorder="1"/>
    <xf numFmtId="0" fontId="11" fillId="2" borderId="0" xfId="0" applyFont="1" applyFill="1" applyAlignment="1">
      <alignment horizontal="center"/>
    </xf>
    <xf numFmtId="0" fontId="19" fillId="0" borderId="5" xfId="0" applyFont="1" applyBorder="1" applyAlignment="1">
      <alignment horizontal="center"/>
    </xf>
    <xf numFmtId="0" fontId="21" fillId="0" borderId="0" xfId="0" applyFont="1"/>
    <xf numFmtId="0" fontId="24" fillId="6" borderId="2" xfId="1" applyFont="1" applyFill="1" applyBorder="1" applyAlignment="1">
      <alignment horizontal="left"/>
    </xf>
    <xf numFmtId="0" fontId="24" fillId="6" borderId="3" xfId="1" applyFont="1" applyFill="1" applyBorder="1" applyAlignment="1">
      <alignment horizontal="center"/>
    </xf>
    <xf numFmtId="0" fontId="24" fillId="6" borderId="3" xfId="1" applyFont="1" applyFill="1" applyBorder="1"/>
    <xf numFmtId="0" fontId="26" fillId="6" borderId="4" xfId="2" applyFont="1" applyFill="1" applyBorder="1" applyAlignment="1">
      <alignment horizontal="center"/>
    </xf>
    <xf numFmtId="0" fontId="27" fillId="6" borderId="5" xfId="2" applyFont="1" applyFill="1" applyBorder="1" applyAlignment="1">
      <alignment horizontal="left"/>
    </xf>
    <xf numFmtId="0" fontId="24" fillId="6" borderId="0" xfId="1" applyFont="1" applyFill="1" applyAlignment="1">
      <alignment horizontal="center"/>
    </xf>
    <xf numFmtId="0" fontId="24" fillId="6" borderId="0" xfId="1" applyFont="1" applyFill="1"/>
    <xf numFmtId="0" fontId="24" fillId="6" borderId="6" xfId="1" applyFont="1" applyFill="1" applyBorder="1" applyAlignment="1">
      <alignment horizontal="center"/>
    </xf>
    <xf numFmtId="0" fontId="24" fillId="6" borderId="7" xfId="2" applyFont="1" applyFill="1" applyBorder="1" applyAlignment="1">
      <alignment horizontal="left"/>
    </xf>
    <xf numFmtId="0" fontId="24" fillId="6" borderId="8" xfId="2" applyFont="1" applyFill="1" applyBorder="1" applyAlignment="1">
      <alignment horizontal="left"/>
    </xf>
    <xf numFmtId="0" fontId="24" fillId="6" borderId="8" xfId="1" applyFont="1" applyFill="1" applyBorder="1"/>
    <xf numFmtId="0" fontId="25" fillId="6" borderId="9" xfId="1" applyFont="1" applyFill="1" applyBorder="1" applyAlignment="1">
      <alignment horizontal="center"/>
    </xf>
    <xf numFmtId="0" fontId="5" fillId="0" borderId="0" xfId="0" applyFont="1"/>
    <xf numFmtId="0" fontId="6" fillId="6" borderId="0" xfId="0" applyFont="1" applyFill="1"/>
    <xf numFmtId="0" fontId="12" fillId="6" borderId="0" xfId="0" applyFont="1" applyFill="1"/>
    <xf numFmtId="4" fontId="12" fillId="6" borderId="0" xfId="0" applyNumberFormat="1" applyFont="1" applyFill="1" applyAlignment="1">
      <alignment horizontal="center"/>
    </xf>
    <xf numFmtId="0" fontId="0" fillId="6" borderId="0" xfId="0" applyFill="1"/>
    <xf numFmtId="0" fontId="5" fillId="0" borderId="0" xfId="0" applyFont="1" applyAlignment="1">
      <alignment horizontal="center"/>
    </xf>
    <xf numFmtId="0" fontId="0" fillId="0" borderId="0" xfId="0" applyAlignment="1">
      <alignment horizontal="right"/>
    </xf>
    <xf numFmtId="0" fontId="31" fillId="2" borderId="0" xfId="0" applyFont="1" applyFill="1" applyAlignment="1" applyProtection="1">
      <alignment horizontal="center"/>
      <protection locked="0"/>
    </xf>
    <xf numFmtId="0" fontId="18" fillId="0" borderId="0" xfId="0" applyFont="1" applyAlignment="1">
      <alignment horizontal="right"/>
    </xf>
    <xf numFmtId="0" fontId="31" fillId="2" borderId="1" xfId="0" applyFont="1" applyFill="1" applyBorder="1" applyAlignment="1" applyProtection="1">
      <alignment horizontal="center"/>
      <protection locked="0"/>
    </xf>
    <xf numFmtId="0" fontId="31" fillId="0" borderId="1" xfId="0" applyFont="1" applyBorder="1" applyAlignment="1">
      <alignment horizontal="center"/>
    </xf>
    <xf numFmtId="0" fontId="9" fillId="0" borderId="0" xfId="3"/>
    <xf numFmtId="0" fontId="8" fillId="0" borderId="0" xfId="3" applyFont="1" applyBorder="1" applyAlignment="1"/>
    <xf numFmtId="167" fontId="11" fillId="2" borderId="13" xfId="0" applyNumberFormat="1" applyFont="1" applyFill="1" applyBorder="1" applyAlignment="1" applyProtection="1">
      <alignment horizontal="center"/>
      <protection locked="0"/>
    </xf>
    <xf numFmtId="0" fontId="21" fillId="0" borderId="5" xfId="0" applyFont="1" applyBorder="1"/>
    <xf numFmtId="0" fontId="11" fillId="0" borderId="1" xfId="0" applyFont="1" applyBorder="1" applyAlignment="1">
      <alignment horizontal="center"/>
    </xf>
    <xf numFmtId="0" fontId="30" fillId="3" borderId="1" xfId="0" applyFont="1" applyFill="1" applyBorder="1" applyProtection="1">
      <protection locked="0"/>
    </xf>
    <xf numFmtId="0" fontId="30" fillId="3" borderId="1" xfId="0" applyFont="1" applyFill="1" applyBorder="1" applyAlignment="1" applyProtection="1">
      <alignment horizontal="right"/>
      <protection locked="0"/>
    </xf>
    <xf numFmtId="0" fontId="30" fillId="3" borderId="1" xfId="0" applyFont="1" applyFill="1" applyBorder="1" applyAlignment="1" applyProtection="1">
      <alignment horizontal="center"/>
      <protection locked="0"/>
    </xf>
    <xf numFmtId="0" fontId="5" fillId="0" borderId="1" xfId="0" applyFont="1" applyBorder="1" applyProtection="1">
      <protection locked="0"/>
    </xf>
    <xf numFmtId="0" fontId="5" fillId="0" borderId="1" xfId="0" applyFont="1" applyBorder="1" applyAlignment="1" applyProtection="1">
      <alignment horizontal="center"/>
      <protection locked="0"/>
    </xf>
    <xf numFmtId="0" fontId="32" fillId="0" borderId="0" xfId="0" applyFont="1"/>
    <xf numFmtId="0" fontId="33" fillId="0" borderId="0" xfId="0" applyFont="1"/>
    <xf numFmtId="1" fontId="32" fillId="0" borderId="0" xfId="0" applyNumberFormat="1" applyFont="1" applyAlignment="1">
      <alignment horizontal="center"/>
    </xf>
    <xf numFmtId="0" fontId="32" fillId="0" borderId="0" xfId="0" applyFont="1" applyAlignment="1">
      <alignment horizontal="right" vertical="center"/>
    </xf>
    <xf numFmtId="49" fontId="32" fillId="0" borderId="0" xfId="0" applyNumberFormat="1" applyFont="1" applyAlignment="1">
      <alignment horizontal="center"/>
    </xf>
    <xf numFmtId="1" fontId="32" fillId="0" borderId="0" xfId="0" applyNumberFormat="1" applyFont="1" applyAlignment="1">
      <alignment horizontal="right" vertical="center"/>
    </xf>
    <xf numFmtId="0" fontId="0" fillId="5" borderId="1" xfId="0" applyFill="1" applyBorder="1" applyAlignment="1">
      <alignment horizontal="center"/>
    </xf>
    <xf numFmtId="168" fontId="0" fillId="5" borderId="1" xfId="0" applyNumberFormat="1" applyFill="1" applyBorder="1" applyAlignment="1">
      <alignment horizontal="center"/>
    </xf>
    <xf numFmtId="0" fontId="34" fillId="0" borderId="0" xfId="3" applyFont="1" applyBorder="1" applyAlignment="1"/>
    <xf numFmtId="0" fontId="6" fillId="0" borderId="2" xfId="0" applyFont="1" applyBorder="1" applyAlignment="1">
      <alignment horizontal="center"/>
    </xf>
    <xf numFmtId="166" fontId="6" fillId="0" borderId="4" xfId="0" applyNumberFormat="1" applyFont="1" applyBorder="1"/>
    <xf numFmtId="1" fontId="12" fillId="4" borderId="13" xfId="0" applyNumberFormat="1" applyFont="1" applyFill="1" applyBorder="1" applyAlignment="1">
      <alignment horizontal="right"/>
    </xf>
    <xf numFmtId="0" fontId="12" fillId="4" borderId="13" xfId="0" applyFont="1" applyFill="1" applyBorder="1" applyAlignment="1">
      <alignment horizontal="right"/>
    </xf>
    <xf numFmtId="165" fontId="4" fillId="0" borderId="6" xfId="0" applyNumberFormat="1" applyFont="1" applyBorder="1" applyProtection="1">
      <protection locked="0"/>
    </xf>
    <xf numFmtId="0" fontId="4" fillId="0" borderId="1" xfId="0" applyFont="1" applyBorder="1" applyAlignment="1">
      <alignment horizontal="center"/>
    </xf>
    <xf numFmtId="1" fontId="13" fillId="2" borderId="1" xfId="0" applyNumberFormat="1" applyFont="1" applyFill="1" applyBorder="1" applyAlignment="1" applyProtection="1">
      <alignment horizontal="center"/>
      <protection locked="0"/>
    </xf>
    <xf numFmtId="1" fontId="12" fillId="7" borderId="1" xfId="0" applyNumberFormat="1" applyFont="1" applyFill="1" applyBorder="1" applyAlignment="1">
      <alignment horizontal="center"/>
    </xf>
    <xf numFmtId="166" fontId="12" fillId="7" borderId="1" xfId="0" applyNumberFormat="1" applyFont="1" applyFill="1" applyBorder="1" applyAlignment="1">
      <alignment horizontal="center"/>
    </xf>
    <xf numFmtId="0" fontId="3" fillId="0" borderId="1" xfId="0" applyFont="1" applyBorder="1" applyAlignment="1">
      <alignment horizontal="center"/>
    </xf>
    <xf numFmtId="0" fontId="18" fillId="0" borderId="1"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1" fontId="12" fillId="4" borderId="1" xfId="0" applyNumberFormat="1" applyFont="1" applyFill="1" applyBorder="1" applyAlignment="1">
      <alignment horizontal="right"/>
    </xf>
    <xf numFmtId="0" fontId="12" fillId="4" borderId="1" xfId="0" applyFont="1" applyFill="1" applyBorder="1" applyAlignment="1">
      <alignment horizontal="right"/>
    </xf>
    <xf numFmtId="166" fontId="6" fillId="0" borderId="14" xfId="0" applyNumberFormat="1" applyFont="1" applyBorder="1"/>
    <xf numFmtId="165" fontId="6" fillId="0" borderId="16" xfId="0" applyNumberFormat="1" applyFont="1" applyBorder="1"/>
    <xf numFmtId="165" fontId="11" fillId="2" borderId="16" xfId="0" applyNumberFormat="1" applyFont="1" applyFill="1" applyBorder="1" applyProtection="1">
      <protection locked="0"/>
    </xf>
    <xf numFmtId="166" fontId="15" fillId="0" borderId="14" xfId="1" applyNumberFormat="1" applyFont="1" applyBorder="1"/>
    <xf numFmtId="166" fontId="15" fillId="0" borderId="16" xfId="1" applyNumberFormat="1" applyFont="1" applyBorder="1"/>
    <xf numFmtId="166" fontId="15" fillId="0" borderId="15" xfId="1" applyNumberFormat="1" applyFont="1" applyBorder="1"/>
    <xf numFmtId="169" fontId="0" fillId="7" borderId="5" xfId="0" applyNumberFormat="1" applyFill="1" applyBorder="1"/>
    <xf numFmtId="169" fontId="0" fillId="7" borderId="6" xfId="0" applyNumberFormat="1" applyFill="1" applyBorder="1"/>
    <xf numFmtId="169" fontId="0" fillId="7" borderId="9" xfId="0" applyNumberFormat="1" applyFill="1" applyBorder="1"/>
    <xf numFmtId="0" fontId="9" fillId="0" borderId="0" xfId="3" applyBorder="1" applyAlignment="1">
      <alignment horizontal="center" vertical="center"/>
    </xf>
    <xf numFmtId="0" fontId="31" fillId="0" borderId="0" xfId="0" applyFont="1" applyAlignment="1" applyProtection="1">
      <alignment horizontal="center"/>
      <protection locked="0"/>
    </xf>
    <xf numFmtId="0" fontId="31" fillId="0" borderId="16" xfId="0" applyFont="1" applyBorder="1" applyAlignment="1" applyProtection="1">
      <alignment horizontal="center"/>
      <protection locked="0"/>
    </xf>
    <xf numFmtId="0" fontId="0" fillId="0" borderId="16" xfId="0" applyBorder="1" applyAlignment="1">
      <alignment horizontal="center"/>
    </xf>
    <xf numFmtId="168" fontId="0" fillId="0" borderId="16" xfId="0" applyNumberFormat="1" applyBorder="1" applyAlignment="1">
      <alignment horizontal="center"/>
    </xf>
    <xf numFmtId="0" fontId="6" fillId="0" borderId="0" xfId="0" applyFont="1" applyAlignment="1">
      <alignment horizontal="right"/>
    </xf>
    <xf numFmtId="0" fontId="6" fillId="6" borderId="0" xfId="0" applyFont="1" applyFill="1" applyAlignment="1">
      <alignment horizontal="right"/>
    </xf>
    <xf numFmtId="0" fontId="38" fillId="0" borderId="0" xfId="0" applyFont="1"/>
    <xf numFmtId="1" fontId="31" fillId="2" borderId="16" xfId="0" applyNumberFormat="1" applyFont="1" applyFill="1" applyBorder="1" applyAlignment="1">
      <alignment horizontal="center"/>
    </xf>
    <xf numFmtId="1" fontId="13" fillId="8" borderId="13" xfId="0" applyNumberFormat="1" applyFont="1" applyFill="1" applyBorder="1" applyAlignment="1">
      <alignment horizontal="center"/>
    </xf>
    <xf numFmtId="1" fontId="12" fillId="7" borderId="16" xfId="0" applyNumberFormat="1" applyFont="1" applyFill="1" applyBorder="1" applyAlignment="1">
      <alignment horizontal="center"/>
    </xf>
    <xf numFmtId="1" fontId="12" fillId="7" borderId="15" xfId="0" applyNumberFormat="1" applyFont="1" applyFill="1" applyBorder="1" applyAlignment="1">
      <alignment horizontal="center"/>
    </xf>
    <xf numFmtId="169" fontId="0" fillId="7" borderId="0" xfId="0" applyNumberFormat="1" applyFill="1"/>
    <xf numFmtId="169" fontId="0" fillId="7" borderId="8" xfId="0" applyNumberFormat="1" applyFill="1" applyBorder="1"/>
    <xf numFmtId="0" fontId="0" fillId="7" borderId="14" xfId="0" applyFill="1" applyBorder="1" applyAlignment="1">
      <alignment horizontal="center"/>
    </xf>
    <xf numFmtId="0" fontId="0" fillId="7" borderId="2" xfId="0" applyFill="1" applyBorder="1" applyAlignment="1">
      <alignment horizontal="right"/>
    </xf>
    <xf numFmtId="0" fontId="0" fillId="7" borderId="4" xfId="0" applyFill="1" applyBorder="1" applyAlignment="1">
      <alignment horizontal="right"/>
    </xf>
    <xf numFmtId="0" fontId="12" fillId="0" borderId="0" xfId="0" applyFont="1" applyAlignment="1">
      <alignment horizontal="center"/>
    </xf>
    <xf numFmtId="0" fontId="12" fillId="0" borderId="0" xfId="0" quotePrefix="1" applyFont="1" applyAlignment="1">
      <alignment horizontal="center"/>
    </xf>
    <xf numFmtId="0" fontId="12" fillId="0" borderId="1" xfId="0" applyFont="1" applyBorder="1" applyAlignment="1">
      <alignment horizontal="center"/>
    </xf>
    <xf numFmtId="0" fontId="12" fillId="0" borderId="1" xfId="0" quotePrefix="1" applyFont="1" applyBorder="1" applyAlignment="1">
      <alignment horizontal="center"/>
    </xf>
    <xf numFmtId="0" fontId="12" fillId="0" borderId="1" xfId="0" quotePrefix="1" applyFont="1" applyBorder="1" applyAlignment="1">
      <alignment horizontal="right"/>
    </xf>
    <xf numFmtId="0" fontId="2" fillId="0" borderId="0" xfId="0" applyFont="1"/>
    <xf numFmtId="2" fontId="12" fillId="0" borderId="1" xfId="0" applyNumberFormat="1" applyFont="1" applyBorder="1"/>
    <xf numFmtId="0" fontId="32" fillId="0" borderId="1" xfId="0" applyFont="1" applyBorder="1" applyAlignment="1">
      <alignment horizontal="center"/>
    </xf>
    <xf numFmtId="2" fontId="12" fillId="5" borderId="1" xfId="0" applyNumberFormat="1" applyFont="1" applyFill="1" applyBorder="1" applyAlignment="1">
      <alignment horizontal="center"/>
    </xf>
    <xf numFmtId="2" fontId="0" fillId="5" borderId="1" xfId="0" applyNumberFormat="1" applyFill="1" applyBorder="1" applyAlignment="1">
      <alignment horizontal="center"/>
    </xf>
    <xf numFmtId="0" fontId="40" fillId="0" borderId="0" xfId="0" applyFont="1"/>
    <xf numFmtId="0" fontId="34" fillId="0" borderId="0" xfId="3" applyFont="1"/>
    <xf numFmtId="2" fontId="12" fillId="0" borderId="1" xfId="0" applyNumberFormat="1" applyFont="1" applyBorder="1" applyAlignment="1">
      <alignment horizontal="center"/>
    </xf>
    <xf numFmtId="0" fontId="7" fillId="6" borderId="0" xfId="1" applyFill="1"/>
    <xf numFmtId="168" fontId="12" fillId="0" borderId="1" xfId="0" applyNumberFormat="1" applyFont="1" applyBorder="1" applyAlignment="1">
      <alignment horizontal="right"/>
    </xf>
    <xf numFmtId="0" fontId="12" fillId="0" borderId="1" xfId="0" applyFont="1" applyBorder="1" applyAlignment="1">
      <alignment horizontal="right"/>
    </xf>
    <xf numFmtId="0" fontId="39" fillId="9" borderId="0" xfId="0" applyFont="1" applyFill="1" applyAlignment="1">
      <alignment horizontal="right"/>
    </xf>
    <xf numFmtId="0" fontId="39" fillId="9" borderId="0" xfId="0" applyFont="1" applyFill="1" applyAlignment="1">
      <alignment horizontal="center"/>
    </xf>
    <xf numFmtId="0" fontId="23" fillId="6" borderId="0" xfId="1" applyFont="1" applyFill="1" applyAlignment="1">
      <alignment horizontal="center" vertical="center" wrapText="1"/>
    </xf>
    <xf numFmtId="0" fontId="28" fillId="6" borderId="2" xfId="2" applyFont="1" applyFill="1" applyBorder="1" applyAlignment="1">
      <alignment horizontal="center"/>
    </xf>
    <xf numFmtId="0" fontId="28" fillId="6" borderId="3" xfId="2" applyFont="1" applyFill="1" applyBorder="1" applyAlignment="1">
      <alignment horizontal="center"/>
    </xf>
    <xf numFmtId="0" fontId="28" fillId="6" borderId="10" xfId="2" applyFont="1" applyFill="1" applyBorder="1" applyAlignment="1">
      <alignment horizontal="center"/>
    </xf>
    <xf numFmtId="0" fontId="29" fillId="6" borderId="5" xfId="0" applyFont="1" applyFill="1" applyBorder="1" applyAlignment="1">
      <alignment horizontal="center"/>
    </xf>
    <xf numFmtId="0" fontId="29" fillId="6" borderId="0" xfId="0" applyFont="1" applyFill="1" applyAlignment="1">
      <alignment horizontal="center"/>
    </xf>
    <xf numFmtId="0" fontId="29" fillId="6" borderId="11" xfId="0" applyFont="1" applyFill="1" applyBorder="1" applyAlignment="1">
      <alignment horizontal="center"/>
    </xf>
    <xf numFmtId="0" fontId="29" fillId="6" borderId="7" xfId="0" applyFont="1" applyFill="1" applyBorder="1" applyAlignment="1">
      <alignment horizontal="center"/>
    </xf>
    <xf numFmtId="0" fontId="29" fillId="6" borderId="8" xfId="0" applyFont="1" applyFill="1" applyBorder="1" applyAlignment="1">
      <alignment horizontal="center"/>
    </xf>
    <xf numFmtId="0" fontId="29" fillId="6" borderId="12" xfId="0" applyFont="1" applyFill="1" applyBorder="1" applyAlignment="1">
      <alignment horizontal="center"/>
    </xf>
    <xf numFmtId="0" fontId="31" fillId="0" borderId="8" xfId="0" applyFont="1" applyBorder="1" applyAlignment="1">
      <alignment horizont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9" fillId="0" borderId="7" xfId="3" applyBorder="1" applyAlignment="1">
      <alignment horizontal="center" vertical="center"/>
    </xf>
    <xf numFmtId="0" fontId="9" fillId="0" borderId="8" xfId="3" applyBorder="1" applyAlignment="1">
      <alignment horizontal="center" vertical="center"/>
    </xf>
    <xf numFmtId="0" fontId="9" fillId="0" borderId="9" xfId="3"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37" fillId="0" borderId="0" xfId="0" applyFont="1" applyAlignment="1">
      <alignment horizontal="center"/>
    </xf>
    <xf numFmtId="0" fontId="39" fillId="3" borderId="0" xfId="0" applyFont="1" applyFill="1" applyAlignment="1">
      <alignment horizontal="center"/>
    </xf>
    <xf numFmtId="0" fontId="39" fillId="3" borderId="0" xfId="0" applyFont="1" applyFill="1" applyAlignment="1">
      <alignment horizontal="right" wrapText="1"/>
    </xf>
    <xf numFmtId="0" fontId="39" fillId="3" borderId="0" xfId="0" applyFont="1" applyFill="1" applyAlignment="1">
      <alignment horizontal="center" vertical="center" wrapText="1"/>
    </xf>
    <xf numFmtId="0" fontId="39" fillId="3" borderId="8" xfId="0" applyFont="1" applyFill="1" applyBorder="1" applyAlignment="1">
      <alignment horizontal="center" vertical="center" wrapText="1"/>
    </xf>
    <xf numFmtId="0" fontId="39" fillId="3" borderId="0" xfId="0" applyFont="1" applyFill="1" applyAlignment="1">
      <alignment horizontal="left" vertical="center"/>
    </xf>
    <xf numFmtId="0" fontId="39" fillId="3" borderId="0" xfId="0" applyFont="1" applyFill="1" applyAlignment="1">
      <alignment horizontal="center" vertical="center"/>
    </xf>
    <xf numFmtId="0" fontId="39" fillId="3" borderId="8" xfId="0" applyFont="1" applyFill="1" applyBorder="1" applyAlignment="1">
      <alignment horizontal="center" vertical="center"/>
    </xf>
    <xf numFmtId="0" fontId="41" fillId="0" borderId="17" xfId="0" applyFont="1" applyBorder="1" applyAlignment="1">
      <alignment horizontal="center"/>
    </xf>
    <xf numFmtId="14" fontId="41" fillId="0" borderId="17" xfId="0" applyNumberFormat="1" applyFont="1" applyBorder="1" applyAlignment="1">
      <alignment vertical="top"/>
    </xf>
    <xf numFmtId="0" fontId="41" fillId="0" borderId="1" xfId="0" applyFont="1" applyBorder="1" applyAlignment="1">
      <alignment horizontal="center"/>
    </xf>
    <xf numFmtId="49" fontId="41" fillId="0" borderId="17" xfId="0" applyNumberFormat="1" applyFont="1" applyBorder="1" applyAlignment="1">
      <alignment horizontal="right"/>
    </xf>
    <xf numFmtId="0" fontId="41" fillId="0" borderId="17" xfId="0" applyFont="1" applyBorder="1" applyAlignment="1">
      <alignment horizontal="right"/>
    </xf>
    <xf numFmtId="14" fontId="41" fillId="0" borderId="17" xfId="0" applyNumberFormat="1" applyFont="1" applyBorder="1" applyAlignment="1">
      <alignment horizontal="center" vertical="top"/>
    </xf>
    <xf numFmtId="0" fontId="42" fillId="0" borderId="15" xfId="0" applyFont="1" applyBorder="1" applyAlignment="1">
      <alignment horizontal="center" vertical="center"/>
    </xf>
    <xf numFmtId="0" fontId="42" fillId="0" borderId="9" xfId="0" applyFont="1" applyBorder="1" applyAlignment="1">
      <alignment horizontal="center" vertical="center"/>
    </xf>
    <xf numFmtId="49" fontId="42" fillId="0" borderId="9" xfId="0" applyNumberFormat="1" applyFont="1" applyBorder="1" applyAlignment="1">
      <alignment horizontal="right" vertical="center"/>
    </xf>
    <xf numFmtId="0" fontId="42" fillId="0" borderId="9" xfId="0" applyFont="1" applyBorder="1" applyAlignment="1">
      <alignment vertical="center"/>
    </xf>
    <xf numFmtId="14" fontId="42" fillId="0" borderId="9" xfId="0" applyNumberFormat="1" applyFont="1" applyBorder="1" applyAlignment="1">
      <alignment vertical="center"/>
    </xf>
    <xf numFmtId="14" fontId="42" fillId="0" borderId="9" xfId="0" applyNumberFormat="1" applyFont="1" applyBorder="1" applyAlignment="1">
      <alignment horizontal="center" vertical="center"/>
    </xf>
    <xf numFmtId="14" fontId="42" fillId="0" borderId="9" xfId="0" applyNumberFormat="1" applyFont="1" applyBorder="1" applyAlignment="1">
      <alignment vertical="center" wrapText="1"/>
    </xf>
    <xf numFmtId="0" fontId="0" fillId="0" borderId="0" xfId="0" applyAlignment="1">
      <alignment vertical="center"/>
    </xf>
    <xf numFmtId="0" fontId="43" fillId="0" borderId="0" xfId="3" applyFont="1" applyAlignment="1">
      <alignment horizontal="left"/>
    </xf>
    <xf numFmtId="0" fontId="0" fillId="0" borderId="0" xfId="0" applyFill="1"/>
    <xf numFmtId="0" fontId="41" fillId="0" borderId="17" xfId="0" applyFont="1" applyFill="1" applyBorder="1" applyAlignment="1">
      <alignment horizontal="center"/>
    </xf>
    <xf numFmtId="0" fontId="42" fillId="0" borderId="9" xfId="0" applyFont="1" applyFill="1" applyBorder="1" applyAlignment="1">
      <alignment horizontal="center" vertical="center"/>
    </xf>
    <xf numFmtId="0" fontId="42" fillId="0" borderId="0" xfId="0" applyFont="1" applyFill="1" applyAlignment="1">
      <alignment horizontal="center" vertical="center"/>
    </xf>
    <xf numFmtId="0" fontId="42" fillId="0" borderId="17" xfId="0" applyFont="1" applyFill="1" applyBorder="1" applyAlignment="1">
      <alignment horizontal="center" vertical="center"/>
    </xf>
  </cellXfs>
  <cellStyles count="6">
    <cellStyle name="Hyperlink" xfId="3" builtinId="8"/>
    <cellStyle name="Hyperlink 2" xfId="2" xr:uid="{D5ACFE3F-D052-4049-ABCD-B1647BD7C9CE}"/>
    <cellStyle name="Normal" xfId="0" builtinId="0"/>
    <cellStyle name="Normal 2" xfId="1" xr:uid="{6E869B1E-3825-7143-881F-3B7FF934F199}"/>
    <cellStyle name="Normal 4" xfId="5" xr:uid="{2305CDD2-12F4-2747-A307-6B841DB066B1}"/>
    <cellStyle name="Normal 5" xfId="4" xr:uid="{B81E1D70-E3B1-9343-80A4-9E9406FFCEFC}"/>
  </cellStyles>
  <dxfs count="4">
    <dxf>
      <font>
        <b/>
        <i val="0"/>
      </font>
      <fill>
        <patternFill>
          <bgColor rgb="FFFFFF00"/>
        </patternFill>
      </fill>
    </dxf>
    <dxf>
      <font>
        <condense val="0"/>
        <extend val="0"/>
        <color indexed="47"/>
      </font>
    </dxf>
    <dxf>
      <font>
        <condense val="0"/>
        <extend val="0"/>
        <color indexed="47"/>
      </font>
    </dxf>
    <dxf>
      <font>
        <b/>
        <i val="0"/>
      </font>
      <fill>
        <patternFill>
          <bgColor rgb="FFFFFF00"/>
        </patternFill>
      </fill>
    </dxf>
  </dxfs>
  <tableStyles count="0" defaultTableStyle="TableStyleMedium9" defaultPivotStyle="PivotStyleLight16"/>
  <colors>
    <mruColors>
      <color rgb="FF005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Ephemeris (for orbital period P, max 100)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manualLayout>
          <c:layoutTarget val="inner"/>
          <c:xMode val="edge"/>
          <c:yMode val="edge"/>
          <c:x val="6.2768014838355257E-2"/>
          <c:y val="9.6255380200860829E-2"/>
          <c:w val="0.87188828703238797"/>
          <c:h val="0.84061692969870871"/>
        </c:manualLayout>
      </c:layout>
      <c:scatterChart>
        <c:scatterStyle val="lineMarker"/>
        <c:varyColors val="0"/>
        <c:ser>
          <c:idx val="0"/>
          <c:order val="0"/>
          <c:spPr>
            <a:ln w="28575" cap="rnd">
              <a:noFill/>
              <a:round/>
            </a:ln>
            <a:effectLst/>
          </c:spPr>
          <c:marker>
            <c:symbol val="circle"/>
            <c:size val="5"/>
            <c:spPr>
              <a:solidFill>
                <a:schemeClr val="tx1"/>
              </a:solidFill>
              <a:ln w="9525">
                <a:solidFill>
                  <a:schemeClr val="tx1"/>
                </a:solidFill>
              </a:ln>
              <a:effectLst/>
            </c:spPr>
          </c:marker>
          <c:dPt>
            <c:idx val="0"/>
            <c:marker>
              <c:symbol val="circle"/>
              <c:size val="10"/>
              <c:spPr>
                <a:solidFill>
                  <a:srgbClr val="FFC000"/>
                </a:solidFill>
                <a:ln w="9525">
                  <a:solidFill>
                    <a:schemeClr val="tx1"/>
                  </a:solidFill>
                </a:ln>
                <a:effectLst/>
              </c:spPr>
            </c:marker>
            <c:bubble3D val="0"/>
            <c:extLst>
              <c:ext xmlns:c16="http://schemas.microsoft.com/office/drawing/2014/chart" uri="{C3380CC4-5D6E-409C-BE32-E72D297353CC}">
                <c16:uniqueId val="{00000001-A3ED-884F-80C6-6DC77CF9E364}"/>
              </c:ext>
            </c:extLst>
          </c:dPt>
          <c:xVal>
            <c:numRef>
              <c:f>'Manual Input'!$R$21:$R$120</c:f>
              <c:numCache>
                <c:formatCode>0.0000</c:formatCode>
                <c:ptCount val="100"/>
                <c:pt idx="0">
                  <c:v>0.33502992867941006</c:v>
                </c:pt>
                <c:pt idx="1">
                  <c:v>0.51738531968477397</c:v>
                </c:pt>
                <c:pt idx="2">
                  <c:v>0.68885710275450196</c:v>
                </c:pt>
                <c:pt idx="3">
                  <c:v>0.846405131489669</c:v>
                </c:pt>
                <c:pt idx="4">
                  <c:v>0.98733038586527755</c:v>
                </c:pt>
                <c:pt idx="5">
                  <c:v>1.109200848019495</c:v>
                </c:pt>
                <c:pt idx="6">
                  <c:v>1.209794270199158</c:v>
                </c:pt>
                <c:pt idx="7">
                  <c:v>1.2870569769820079</c:v>
                </c:pt>
                <c:pt idx="8">
                  <c:v>1.3390787517342781</c:v>
                </c:pt>
                <c:pt idx="9">
                  <c:v>1.3640852543844466</c:v>
                </c:pt>
                <c:pt idx="10">
                  <c:v>1.3604513330527177</c:v>
                </c:pt>
                <c:pt idx="11">
                  <c:v>1.326741157683718</c:v>
                </c:pt>
                <c:pt idx="12">
                  <c:v>1.2617844812510997</c:v>
                </c:pt>
                <c:pt idx="13">
                  <c:v>1.1648025720993143</c:v>
                </c:pt>
                <c:pt idx="14">
                  <c:v>1.0356020610627361</c:v>
                </c:pt>
                <c:pt idx="15">
                  <c:v>0.87485852224030303</c:v>
                </c:pt>
                <c:pt idx="16">
                  <c:v>0.68450983687898237</c:v>
                </c:pt>
                <c:pt idx="17">
                  <c:v>0.46826318860659971</c:v>
                </c:pt>
                <c:pt idx="18">
                  <c:v>0.23217321938306087</c:v>
                </c:pt>
                <c:pt idx="19">
                  <c:v>-1.4845580909605301E-2</c:v>
                </c:pt>
                <c:pt idx="20">
                  <c:v>-0.26084953150817664</c:v>
                </c:pt>
                <c:pt idx="21">
                  <c:v>-0.49143079012079499</c:v>
                </c:pt>
                <c:pt idx="22">
                  <c:v>-0.69131855796410402</c:v>
                </c:pt>
                <c:pt idx="23">
                  <c:v>-0.84685823089722156</c:v>
                </c:pt>
                <c:pt idx="24">
                  <c:v>-0.94854347759064761</c:v>
                </c:pt>
                <c:pt idx="25">
                  <c:v>-0.99250326980954084</c:v>
                </c:pt>
                <c:pt idx="26">
                  <c:v>-0.98038161319435124</c:v>
                </c:pt>
                <c:pt idx="27">
                  <c:v>-0.91795813674151749</c:v>
                </c:pt>
                <c:pt idx="28">
                  <c:v>-0.81334329195064337</c:v>
                </c:pt>
                <c:pt idx="29">
                  <c:v>-0.67542902288791495</c:v>
                </c:pt>
                <c:pt idx="30">
                  <c:v>-0.51286472755645451</c:v>
                </c:pt>
                <c:pt idx="31">
                  <c:v>-0.33352369654558861</c:v>
                </c:pt>
                <c:pt idx="32">
                  <c:v>-0.14431086022674555</c:v>
                </c:pt>
                <c:pt idx="33">
                  <c:v>4.8833505119761568E-2</c:v>
                </c:pt>
              </c:numCache>
            </c:numRef>
          </c:xVal>
          <c:yVal>
            <c:numRef>
              <c:f>'Manual Input'!$S$21:$S$120</c:f>
              <c:numCache>
                <c:formatCode>0.0000</c:formatCode>
                <c:ptCount val="100"/>
                <c:pt idx="0">
                  <c:v>1.0476363788825505</c:v>
                </c:pt>
                <c:pt idx="1">
                  <c:v>0.95458732280107639</c:v>
                </c:pt>
                <c:pt idx="2">
                  <c:v>0.84138639835287077</c:v>
                </c:pt>
                <c:pt idx="3">
                  <c:v>0.71114005304561856</c:v>
                </c:pt>
                <c:pt idx="4">
                  <c:v>0.56690698595234257</c:v>
                </c:pt>
                <c:pt idx="5">
                  <c:v>0.41172420126573722</c:v>
                </c:pt>
                <c:pt idx="6">
                  <c:v>0.24864322265917077</c:v>
                </c:pt>
                <c:pt idx="7">
                  <c:v>8.0773687537884345E-2</c:v>
                </c:pt>
                <c:pt idx="8">
                  <c:v>-8.8667166525074906E-2</c:v>
                </c:pt>
                <c:pt idx="9">
                  <c:v>-0.25630006111432513</c:v>
                </c:pt>
                <c:pt idx="10">
                  <c:v>-0.41852539132114069</c:v>
                </c:pt>
                <c:pt idx="11">
                  <c:v>-0.5714632794178035</c:v>
                </c:pt>
                <c:pt idx="12">
                  <c:v>-0.71089657541024076</c:v>
                </c:pt>
                <c:pt idx="13">
                  <c:v>-0.83222597665446529</c:v>
                </c:pt>
                <c:pt idx="14">
                  <c:v>-0.93045435471878368</c:v>
                </c:pt>
                <c:pt idx="15">
                  <c:v>-1.0002301457396967</c:v>
                </c:pt>
                <c:pt idx="16">
                  <c:v>-1.0359982722601786</c:v>
                </c:pt>
                <c:pt idx="17">
                  <c:v>-1.0323294882111302</c:v>
                </c:pt>
                <c:pt idx="18">
                  <c:v>-0.98451445748283306</c:v>
                </c:pt>
                <c:pt idx="19">
                  <c:v>-0.88948870076736264</c:v>
                </c:pt>
                <c:pt idx="20">
                  <c:v>-0.74704911040168454</c:v>
                </c:pt>
                <c:pt idx="21">
                  <c:v>-0.56109231422443018</c:v>
                </c:pt>
                <c:pt idx="22">
                  <c:v>-0.34031663272438328</c:v>
                </c:pt>
                <c:pt idx="23">
                  <c:v>-9.7749153971812608E-2</c:v>
                </c:pt>
                <c:pt idx="24">
                  <c:v>0.15110853378275316</c:v>
                </c:pt>
                <c:pt idx="25">
                  <c:v>0.39091576797977495</c:v>
                </c:pt>
                <c:pt idx="26">
                  <c:v>0.60882084648629831</c:v>
                </c:pt>
                <c:pt idx="27">
                  <c:v>0.79569487920717519</c:v>
                </c:pt>
                <c:pt idx="28">
                  <c:v>0.94621192910895924</c:v>
                </c:pt>
                <c:pt idx="29">
                  <c:v>1.0582095604583033</c:v>
                </c:pt>
                <c:pt idx="30">
                  <c:v>1.1318166878358489</c:v>
                </c:pt>
                <c:pt idx="31">
                  <c:v>1.1686539182390892</c:v>
                </c:pt>
                <c:pt idx="32">
                  <c:v>1.1712226866373319</c:v>
                </c:pt>
                <c:pt idx="33">
                  <c:v>1.1424880780141677</c:v>
                </c:pt>
              </c:numCache>
            </c:numRef>
          </c:yVal>
          <c:smooth val="0"/>
          <c:extLst>
            <c:ext xmlns:c16="http://schemas.microsoft.com/office/drawing/2014/chart" uri="{C3380CC4-5D6E-409C-BE32-E72D297353CC}">
              <c16:uniqueId val="{00000000-A3ED-884F-80C6-6DC77CF9E364}"/>
            </c:ext>
          </c:extLst>
        </c:ser>
        <c:ser>
          <c:idx val="1"/>
          <c:order val="1"/>
          <c:spPr>
            <a:ln w="25400" cap="rnd">
              <a:noFill/>
              <a:round/>
            </a:ln>
            <a:effectLst/>
          </c:spPr>
          <c:marker>
            <c:symbol val="circle"/>
            <c:size val="10"/>
            <c:spPr>
              <a:solidFill>
                <a:srgbClr val="FFFF00"/>
              </a:solidFill>
              <a:ln w="9525">
                <a:solidFill>
                  <a:schemeClr val="tx1"/>
                </a:solidFill>
              </a:ln>
              <a:effectLst/>
            </c:spPr>
          </c:marker>
          <c:xVal>
            <c:numRef>
              <c:f>'Manual Input'!$H$49</c:f>
              <c:numCache>
                <c:formatCode>General</c:formatCode>
                <c:ptCount val="1"/>
                <c:pt idx="0">
                  <c:v>0.87485852224030303</c:v>
                </c:pt>
              </c:numCache>
            </c:numRef>
          </c:xVal>
          <c:yVal>
            <c:numRef>
              <c:f>'Manual Input'!$I$49</c:f>
              <c:numCache>
                <c:formatCode>General</c:formatCode>
                <c:ptCount val="1"/>
                <c:pt idx="0">
                  <c:v>-1.0002301457396967</c:v>
                </c:pt>
              </c:numCache>
            </c:numRef>
          </c:yVal>
          <c:smooth val="0"/>
          <c:extLst>
            <c:ext xmlns:c16="http://schemas.microsoft.com/office/drawing/2014/chart" uri="{C3380CC4-5D6E-409C-BE32-E72D297353CC}">
              <c16:uniqueId val="{00000001-DA16-004E-A087-1DD7EF48A7CE}"/>
            </c:ext>
          </c:extLst>
        </c:ser>
        <c:dLbls>
          <c:showLegendKey val="0"/>
          <c:showVal val="0"/>
          <c:showCatName val="0"/>
          <c:showSerName val="0"/>
          <c:showPercent val="0"/>
          <c:showBubbleSize val="0"/>
        </c:dLbls>
        <c:axId val="1222841759"/>
        <c:axId val="1223399631"/>
      </c:scatterChart>
      <c:valAx>
        <c:axId val="1222841759"/>
        <c:scaling>
          <c:orientation val="minMax"/>
          <c:min val="-2"/>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223399631"/>
        <c:crosses val="autoZero"/>
        <c:crossBetween val="midCat"/>
        <c:majorUnit val="0.5"/>
      </c:valAx>
      <c:valAx>
        <c:axId val="1223399631"/>
        <c:scaling>
          <c:orientation val="minMax"/>
          <c:max val="2"/>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222841759"/>
        <c:crosses val="autoZero"/>
        <c:crossBetween val="midCat"/>
      </c:valAx>
      <c:spPr>
        <a:solidFill>
          <a:schemeClr val="accent3">
            <a:lumMod val="20000"/>
            <a:lumOff val="8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10.jpg"/><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editAs="oneCell">
    <xdr:from>
      <xdr:col>1</xdr:col>
      <xdr:colOff>647700</xdr:colOff>
      <xdr:row>17</xdr:row>
      <xdr:rowOff>50800</xdr:rowOff>
    </xdr:from>
    <xdr:to>
      <xdr:col>10</xdr:col>
      <xdr:colOff>50800</xdr:colOff>
      <xdr:row>39</xdr:row>
      <xdr:rowOff>68480</xdr:rowOff>
    </xdr:to>
    <xdr:pic>
      <xdr:nvPicPr>
        <xdr:cNvPr id="2" name="Picture 1" descr="Visual Binary Stars | Cosmos at Your Doorstep">
          <a:extLst>
            <a:ext uri="{FF2B5EF4-FFF2-40B4-BE49-F238E27FC236}">
              <a16:creationId xmlns:a16="http://schemas.microsoft.com/office/drawing/2014/main" id="{94660FA8-8216-0233-C945-A6F5E9D3E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200" y="3606800"/>
          <a:ext cx="6832600" cy="4488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46</xdr:row>
      <xdr:rowOff>76200</xdr:rowOff>
    </xdr:from>
    <xdr:to>
      <xdr:col>9</xdr:col>
      <xdr:colOff>76200</xdr:colOff>
      <xdr:row>55</xdr:row>
      <xdr:rowOff>190500</xdr:rowOff>
    </xdr:to>
    <xdr:pic>
      <xdr:nvPicPr>
        <xdr:cNvPr id="3" name="Picture 2">
          <a:hlinkClick xmlns:r="http://schemas.openxmlformats.org/officeDocument/2006/relationships" r:id="rId2"/>
          <a:extLst>
            <a:ext uri="{FF2B5EF4-FFF2-40B4-BE49-F238E27FC236}">
              <a16:creationId xmlns:a16="http://schemas.microsoft.com/office/drawing/2014/main" id="{0EB1E665-5539-8152-6D15-D38F0DCFA7E6}"/>
            </a:ext>
          </a:extLst>
        </xdr:cNvPr>
        <xdr:cNvPicPr>
          <a:picLocks noChangeAspect="1"/>
        </xdr:cNvPicPr>
      </xdr:nvPicPr>
      <xdr:blipFill>
        <a:blip xmlns:r="http://schemas.openxmlformats.org/officeDocument/2006/relationships" r:embed="rId3"/>
        <a:stretch>
          <a:fillRect/>
        </a:stretch>
      </xdr:blipFill>
      <xdr:spPr>
        <a:xfrm>
          <a:off x="2108200" y="95250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19050</xdr:colOff>
      <xdr:row>8</xdr:row>
      <xdr:rowOff>0</xdr:rowOff>
    </xdr:from>
    <xdr:to>
      <xdr:col>10</xdr:col>
      <xdr:colOff>641476</xdr:colOff>
      <xdr:row>10</xdr:row>
      <xdr:rowOff>158750</xdr:rowOff>
    </xdr:to>
    <xdr:pic>
      <xdr:nvPicPr>
        <xdr:cNvPr id="2" name="Picture 15" descr="http://upload.wikimedia.org/wikipedia/commons/thumb/d/dd/Full_Moon_Luc_Viatour.jpg/100px-Full_Moon_Luc_Viatour.jpg" hidden="1">
          <a:extLst>
            <a:ext uri="{FF2B5EF4-FFF2-40B4-BE49-F238E27FC236}">
              <a16:creationId xmlns:a16="http://schemas.microsoft.com/office/drawing/2014/main" id="{7F627578-745D-C145-8C5E-D4D5474AC0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41750" y="1828800"/>
          <a:ext cx="622426" cy="565150"/>
        </a:xfrm>
        <a:prstGeom prst="rect">
          <a:avLst/>
        </a:prstGeom>
        <a:noFill/>
      </xdr:spPr>
    </xdr:pic>
    <xdr:clientData/>
  </xdr:twoCellAnchor>
  <xdr:twoCellAnchor editAs="oneCell">
    <xdr:from>
      <xdr:col>11</xdr:col>
      <xdr:colOff>19050</xdr:colOff>
      <xdr:row>8</xdr:row>
      <xdr:rowOff>0</xdr:rowOff>
    </xdr:from>
    <xdr:to>
      <xdr:col>11</xdr:col>
      <xdr:colOff>643467</xdr:colOff>
      <xdr:row>10</xdr:row>
      <xdr:rowOff>92075</xdr:rowOff>
    </xdr:to>
    <xdr:pic>
      <xdr:nvPicPr>
        <xdr:cNvPr id="3" name="Picture 18" descr="http://upload.wikimedia.org/wikipedia/commons/thumb/7/76/Mars_Hubble.jpg/100px-Mars_Hubble.jpg" hidden="1">
          <a:extLst>
            <a:ext uri="{FF2B5EF4-FFF2-40B4-BE49-F238E27FC236}">
              <a16:creationId xmlns:a16="http://schemas.microsoft.com/office/drawing/2014/main" id="{BF3A2500-A6D6-6F4A-844E-571F8F71BD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67250" y="1828800"/>
          <a:ext cx="624417" cy="498475"/>
        </a:xfrm>
        <a:prstGeom prst="rect">
          <a:avLst/>
        </a:prstGeom>
        <a:noFill/>
      </xdr:spPr>
    </xdr:pic>
    <xdr:clientData/>
  </xdr:twoCellAnchor>
  <xdr:twoCellAnchor editAs="oneCell">
    <xdr:from>
      <xdr:col>9</xdr:col>
      <xdr:colOff>457200</xdr:colOff>
      <xdr:row>8</xdr:row>
      <xdr:rowOff>0</xdr:rowOff>
    </xdr:from>
    <xdr:to>
      <xdr:col>11</xdr:col>
      <xdr:colOff>183029</xdr:colOff>
      <xdr:row>13</xdr:row>
      <xdr:rowOff>100106</xdr:rowOff>
    </xdr:to>
    <xdr:pic>
      <xdr:nvPicPr>
        <xdr:cNvPr id="4" name="Picture 3" descr="Jupiter.jpg" hidden="1">
          <a:extLst>
            <a:ext uri="{FF2B5EF4-FFF2-40B4-BE49-F238E27FC236}">
              <a16:creationId xmlns:a16="http://schemas.microsoft.com/office/drawing/2014/main" id="{6E1D71DA-6C5E-9C4F-9FBA-2D87B598C012}"/>
            </a:ext>
          </a:extLst>
        </xdr:cNvPr>
        <xdr:cNvPicPr>
          <a:picLocks noChangeAspect="1"/>
        </xdr:cNvPicPr>
      </xdr:nvPicPr>
      <xdr:blipFill>
        <a:blip xmlns:r="http://schemas.openxmlformats.org/officeDocument/2006/relationships" r:embed="rId3" cstate="print"/>
        <a:stretch>
          <a:fillRect/>
        </a:stretch>
      </xdr:blipFill>
      <xdr:spPr>
        <a:xfrm>
          <a:off x="3454400" y="1828800"/>
          <a:ext cx="1757829" cy="1116106"/>
        </a:xfrm>
        <a:prstGeom prst="rect">
          <a:avLst/>
        </a:prstGeom>
      </xdr:spPr>
    </xdr:pic>
    <xdr:clientData/>
  </xdr:twoCellAnchor>
  <xdr:twoCellAnchor>
    <xdr:from>
      <xdr:col>6</xdr:col>
      <xdr:colOff>603250</xdr:colOff>
      <xdr:row>2</xdr:row>
      <xdr:rowOff>101600</xdr:rowOff>
    </xdr:from>
    <xdr:to>
      <xdr:col>14</xdr:col>
      <xdr:colOff>939800</xdr:colOff>
      <xdr:row>45</xdr:row>
      <xdr:rowOff>190500</xdr:rowOff>
    </xdr:to>
    <xdr:graphicFrame macro="">
      <xdr:nvGraphicFramePr>
        <xdr:cNvPr id="5" name="Chart 4">
          <a:extLst>
            <a:ext uri="{FF2B5EF4-FFF2-40B4-BE49-F238E27FC236}">
              <a16:creationId xmlns:a16="http://schemas.microsoft.com/office/drawing/2014/main" id="{85A32680-5B56-70BB-9B37-986A5365E8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0.47449</cdr:x>
      <cdr:y>0.03443</cdr:y>
    </cdr:from>
    <cdr:to>
      <cdr:x>0.52481</cdr:x>
      <cdr:y>0.08321</cdr:y>
    </cdr:to>
    <cdr:sp macro="" textlink="">
      <cdr:nvSpPr>
        <cdr:cNvPr id="2" name="TextBox 1">
          <a:extLst xmlns:a="http://schemas.openxmlformats.org/drawingml/2006/main">
            <a:ext uri="{FF2B5EF4-FFF2-40B4-BE49-F238E27FC236}">
              <a16:creationId xmlns:a16="http://schemas.microsoft.com/office/drawing/2014/main" id="{5BD2EB64-0F6B-1EA7-383A-22D33BC627A9}"/>
            </a:ext>
          </a:extLst>
        </cdr:cNvPr>
        <cdr:cNvSpPr txBox="1"/>
      </cdr:nvSpPr>
      <cdr:spPr>
        <a:xfrm xmlns:a="http://schemas.openxmlformats.org/drawingml/2006/main">
          <a:off x="4311650" y="304800"/>
          <a:ext cx="457200"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2400" b="1"/>
            <a:t>S</a:t>
          </a:r>
        </a:p>
      </cdr:txBody>
    </cdr:sp>
  </cdr:relSizeAnchor>
  <cdr:relSizeAnchor xmlns:cdr="http://schemas.openxmlformats.org/drawingml/2006/chartDrawing">
    <cdr:from>
      <cdr:x>0.47262</cdr:x>
      <cdr:y>0.95122</cdr:y>
    </cdr:from>
    <cdr:to>
      <cdr:x>0.52293</cdr:x>
      <cdr:y>1</cdr:y>
    </cdr:to>
    <cdr:sp macro="" textlink="">
      <cdr:nvSpPr>
        <cdr:cNvPr id="3" name="TextBox 1">
          <a:extLst xmlns:a="http://schemas.openxmlformats.org/drawingml/2006/main">
            <a:ext uri="{FF2B5EF4-FFF2-40B4-BE49-F238E27FC236}">
              <a16:creationId xmlns:a16="http://schemas.microsoft.com/office/drawing/2014/main" id="{CD6D6FA8-FBDD-094B-46B4-12E24A7AF52B}"/>
            </a:ext>
          </a:extLst>
        </cdr:cNvPr>
        <cdr:cNvSpPr txBox="1"/>
      </cdr:nvSpPr>
      <cdr:spPr>
        <a:xfrm xmlns:a="http://schemas.openxmlformats.org/drawingml/2006/main">
          <a:off x="4000500" y="8420100"/>
          <a:ext cx="425889" cy="431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2400" b="1"/>
            <a:t>N</a:t>
          </a:r>
        </a:p>
      </cdr:txBody>
    </cdr:sp>
  </cdr:relSizeAnchor>
  <cdr:relSizeAnchor xmlns:cdr="http://schemas.openxmlformats.org/drawingml/2006/chartDrawing">
    <cdr:from>
      <cdr:x>0.94074</cdr:x>
      <cdr:y>0.48924</cdr:y>
    </cdr:from>
    <cdr:to>
      <cdr:x>0.99105</cdr:x>
      <cdr:y>0.53802</cdr:y>
    </cdr:to>
    <cdr:sp macro="" textlink="">
      <cdr:nvSpPr>
        <cdr:cNvPr id="4" name="TextBox 1">
          <a:extLst xmlns:a="http://schemas.openxmlformats.org/drawingml/2006/main">
            <a:ext uri="{FF2B5EF4-FFF2-40B4-BE49-F238E27FC236}">
              <a16:creationId xmlns:a16="http://schemas.microsoft.com/office/drawing/2014/main" id="{CD6D6FA8-FBDD-094B-46B4-12E24A7AF52B}"/>
            </a:ext>
          </a:extLst>
        </cdr:cNvPr>
        <cdr:cNvSpPr txBox="1"/>
      </cdr:nvSpPr>
      <cdr:spPr>
        <a:xfrm xmlns:a="http://schemas.openxmlformats.org/drawingml/2006/main">
          <a:off x="7962938" y="4330696"/>
          <a:ext cx="425851" cy="4317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2400" b="1"/>
            <a:t>E</a:t>
          </a:r>
        </a:p>
      </cdr:txBody>
    </cdr:sp>
  </cdr:relSizeAnchor>
  <cdr:relSizeAnchor xmlns:cdr="http://schemas.openxmlformats.org/drawingml/2006/chartDrawing">
    <cdr:from>
      <cdr:x>0.0045</cdr:x>
      <cdr:y>0.49068</cdr:y>
    </cdr:from>
    <cdr:to>
      <cdr:x>0.05482</cdr:x>
      <cdr:y>0.53946</cdr:y>
    </cdr:to>
    <cdr:sp macro="" textlink="">
      <cdr:nvSpPr>
        <cdr:cNvPr id="5" name="TextBox 1">
          <a:extLst xmlns:a="http://schemas.openxmlformats.org/drawingml/2006/main">
            <a:ext uri="{FF2B5EF4-FFF2-40B4-BE49-F238E27FC236}">
              <a16:creationId xmlns:a16="http://schemas.microsoft.com/office/drawing/2014/main" id="{CD6D6FA8-FBDD-094B-46B4-12E24A7AF52B}"/>
            </a:ext>
          </a:extLst>
        </cdr:cNvPr>
        <cdr:cNvSpPr txBox="1"/>
      </cdr:nvSpPr>
      <cdr:spPr>
        <a:xfrm xmlns:a="http://schemas.openxmlformats.org/drawingml/2006/main">
          <a:off x="38094" y="4343443"/>
          <a:ext cx="425936" cy="4317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2400" b="1"/>
            <a:t>W</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723900</xdr:colOff>
      <xdr:row>0</xdr:row>
      <xdr:rowOff>165100</xdr:rowOff>
    </xdr:from>
    <xdr:to>
      <xdr:col>10</xdr:col>
      <xdr:colOff>38100</xdr:colOff>
      <xdr:row>23</xdr:row>
      <xdr:rowOff>88900</xdr:rowOff>
    </xdr:to>
    <xdr:pic>
      <xdr:nvPicPr>
        <xdr:cNvPr id="2" name="Picture 1">
          <a:extLst>
            <a:ext uri="{FF2B5EF4-FFF2-40B4-BE49-F238E27FC236}">
              <a16:creationId xmlns:a16="http://schemas.microsoft.com/office/drawing/2014/main" id="{F3B0CC9D-6689-1324-0ED4-4430361BC24E}"/>
            </a:ext>
          </a:extLst>
        </xdr:cNvPr>
        <xdr:cNvPicPr>
          <a:picLocks noChangeAspect="1"/>
        </xdr:cNvPicPr>
      </xdr:nvPicPr>
      <xdr:blipFill>
        <a:blip xmlns:r="http://schemas.openxmlformats.org/officeDocument/2006/relationships" r:embed="rId1"/>
        <a:stretch>
          <a:fillRect/>
        </a:stretch>
      </xdr:blipFill>
      <xdr:spPr>
        <a:xfrm>
          <a:off x="723900" y="165100"/>
          <a:ext cx="7569200" cy="4305300"/>
        </a:xfrm>
        <a:prstGeom prst="rect">
          <a:avLst/>
        </a:prstGeom>
        <a:ln>
          <a:solidFill>
            <a:schemeClr val="tx1"/>
          </a:solidFill>
        </a:ln>
      </xdr:spPr>
    </xdr:pic>
    <xdr:clientData/>
  </xdr:twoCellAnchor>
  <xdr:twoCellAnchor editAs="oneCell">
    <xdr:from>
      <xdr:col>0</xdr:col>
      <xdr:colOff>711200</xdr:colOff>
      <xdr:row>25</xdr:row>
      <xdr:rowOff>139700</xdr:rowOff>
    </xdr:from>
    <xdr:to>
      <xdr:col>10</xdr:col>
      <xdr:colOff>42333</xdr:colOff>
      <xdr:row>55</xdr:row>
      <xdr:rowOff>114300</xdr:rowOff>
    </xdr:to>
    <xdr:pic>
      <xdr:nvPicPr>
        <xdr:cNvPr id="3" name="Picture 2">
          <a:extLst>
            <a:ext uri="{FF2B5EF4-FFF2-40B4-BE49-F238E27FC236}">
              <a16:creationId xmlns:a16="http://schemas.microsoft.com/office/drawing/2014/main" id="{A112A998-A04E-6782-7786-8677086A7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200" y="4902200"/>
          <a:ext cx="7586133" cy="568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xdr:row>
      <xdr:rowOff>63500</xdr:rowOff>
    </xdr:from>
    <xdr:to>
      <xdr:col>7</xdr:col>
      <xdr:colOff>113942</xdr:colOff>
      <xdr:row>56</xdr:row>
      <xdr:rowOff>25400</xdr:rowOff>
    </xdr:to>
    <xdr:pic>
      <xdr:nvPicPr>
        <xdr:cNvPr id="5" name="Picture 4">
          <a:extLst>
            <a:ext uri="{FF2B5EF4-FFF2-40B4-BE49-F238E27FC236}">
              <a16:creationId xmlns:a16="http://schemas.microsoft.com/office/drawing/2014/main" id="{AE3359CB-EF84-9B9D-57A8-B0671898CC7B}"/>
            </a:ext>
          </a:extLst>
        </xdr:cNvPr>
        <xdr:cNvPicPr>
          <a:picLocks noChangeAspect="1"/>
        </xdr:cNvPicPr>
      </xdr:nvPicPr>
      <xdr:blipFill>
        <a:blip xmlns:r="http://schemas.openxmlformats.org/officeDocument/2006/relationships" r:embed="rId1"/>
        <a:stretch>
          <a:fillRect/>
        </a:stretch>
      </xdr:blipFill>
      <xdr:spPr>
        <a:xfrm>
          <a:off x="825500" y="254000"/>
          <a:ext cx="5066942" cy="10058400"/>
        </a:xfrm>
        <a:prstGeom prst="rect">
          <a:avLst/>
        </a:prstGeom>
      </xdr:spPr>
    </xdr:pic>
    <xdr:clientData/>
  </xdr:twoCellAnchor>
  <xdr:twoCellAnchor editAs="oneCell">
    <xdr:from>
      <xdr:col>7</xdr:col>
      <xdr:colOff>558800</xdr:colOff>
      <xdr:row>3</xdr:row>
      <xdr:rowOff>88900</xdr:rowOff>
    </xdr:from>
    <xdr:to>
      <xdr:col>12</xdr:col>
      <xdr:colOff>694403</xdr:colOff>
      <xdr:row>56</xdr:row>
      <xdr:rowOff>50800</xdr:rowOff>
    </xdr:to>
    <xdr:pic>
      <xdr:nvPicPr>
        <xdr:cNvPr id="6" name="Picture 5">
          <a:extLst>
            <a:ext uri="{FF2B5EF4-FFF2-40B4-BE49-F238E27FC236}">
              <a16:creationId xmlns:a16="http://schemas.microsoft.com/office/drawing/2014/main" id="{8817F227-73E6-A001-C837-15C978F51DFF}"/>
            </a:ext>
          </a:extLst>
        </xdr:cNvPr>
        <xdr:cNvPicPr>
          <a:picLocks noChangeAspect="1"/>
        </xdr:cNvPicPr>
      </xdr:nvPicPr>
      <xdr:blipFill>
        <a:blip xmlns:r="http://schemas.openxmlformats.org/officeDocument/2006/relationships" r:embed="rId2"/>
        <a:stretch>
          <a:fillRect/>
        </a:stretch>
      </xdr:blipFill>
      <xdr:spPr>
        <a:xfrm>
          <a:off x="6337300" y="279400"/>
          <a:ext cx="4263103" cy="10058400"/>
        </a:xfrm>
        <a:prstGeom prst="rect">
          <a:avLst/>
        </a:prstGeom>
      </xdr:spPr>
    </xdr:pic>
    <xdr:clientData/>
  </xdr:twoCellAnchor>
  <xdr:twoCellAnchor editAs="oneCell">
    <xdr:from>
      <xdr:col>13</xdr:col>
      <xdr:colOff>330200</xdr:colOff>
      <xdr:row>3</xdr:row>
      <xdr:rowOff>76200</xdr:rowOff>
    </xdr:from>
    <xdr:to>
      <xdr:col>18</xdr:col>
      <xdr:colOff>219727</xdr:colOff>
      <xdr:row>25</xdr:row>
      <xdr:rowOff>165100</xdr:rowOff>
    </xdr:to>
    <xdr:pic>
      <xdr:nvPicPr>
        <xdr:cNvPr id="7" name="Picture 6">
          <a:extLst>
            <a:ext uri="{FF2B5EF4-FFF2-40B4-BE49-F238E27FC236}">
              <a16:creationId xmlns:a16="http://schemas.microsoft.com/office/drawing/2014/main" id="{4DC986C4-15EE-2D8B-4B10-5CAECECAF19E}"/>
            </a:ext>
          </a:extLst>
        </xdr:cNvPr>
        <xdr:cNvPicPr>
          <a:picLocks noChangeAspect="1"/>
        </xdr:cNvPicPr>
      </xdr:nvPicPr>
      <xdr:blipFill>
        <a:blip xmlns:r="http://schemas.openxmlformats.org/officeDocument/2006/relationships" r:embed="rId3"/>
        <a:stretch>
          <a:fillRect/>
        </a:stretch>
      </xdr:blipFill>
      <xdr:spPr>
        <a:xfrm>
          <a:off x="11061700" y="266700"/>
          <a:ext cx="4017027" cy="4279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heasarc.gsfc.nasa.gov/W3Browse/star-catalog/sao.html" TargetMode="External"/><Relationship Id="rId2" Type="http://schemas.openxmlformats.org/officeDocument/2006/relationships/hyperlink" Target="https://crf.usno.navy.mil/wds" TargetMode="External"/><Relationship Id="rId1" Type="http://schemas.openxmlformats.org/officeDocument/2006/relationships/hyperlink" Target="https://www.stelledoppie.i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loudynights.com/topic/921706-visual-binary-star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astro.catshill.com/top-500-binary-sta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7E1F-5E53-6648-98DF-00A22DF75238}">
  <dimension ref="B2:N45"/>
  <sheetViews>
    <sheetView showGridLines="0" tabSelected="1" workbookViewId="0">
      <selection activeCell="B3" sqref="B3:K9"/>
    </sheetView>
  </sheetViews>
  <sheetFormatPr baseColWidth="10" defaultRowHeight="16" x14ac:dyDescent="0.2"/>
  <cols>
    <col min="1" max="16384" width="10.83203125" style="118"/>
  </cols>
  <sheetData>
    <row r="2" spans="2:14" ht="15" customHeight="1" x14ac:dyDescent="0.2"/>
    <row r="3" spans="2:14" ht="16" customHeight="1" x14ac:dyDescent="0.2">
      <c r="B3" s="123" t="s">
        <v>2320</v>
      </c>
      <c r="C3" s="123"/>
      <c r="D3" s="123"/>
      <c r="E3" s="123"/>
      <c r="F3" s="123"/>
      <c r="G3" s="123"/>
      <c r="H3" s="123"/>
      <c r="I3" s="123"/>
      <c r="J3" s="123"/>
      <c r="K3" s="123"/>
    </row>
    <row r="4" spans="2:14" ht="16" customHeight="1" x14ac:dyDescent="0.2">
      <c r="B4" s="123"/>
      <c r="C4" s="123"/>
      <c r="D4" s="123"/>
      <c r="E4" s="123"/>
      <c r="F4" s="123"/>
      <c r="G4" s="123"/>
      <c r="H4" s="123"/>
      <c r="I4" s="123"/>
      <c r="J4" s="123"/>
      <c r="K4" s="123"/>
    </row>
    <row r="5" spans="2:14" ht="16" customHeight="1" x14ac:dyDescent="0.2">
      <c r="B5" s="123"/>
      <c r="C5" s="123"/>
      <c r="D5" s="123"/>
      <c r="E5" s="123"/>
      <c r="F5" s="123"/>
      <c r="G5" s="123"/>
      <c r="H5" s="123"/>
      <c r="I5" s="123"/>
      <c r="J5" s="123"/>
      <c r="K5" s="123"/>
    </row>
    <row r="6" spans="2:14" ht="16" customHeight="1" x14ac:dyDescent="0.2">
      <c r="B6" s="123"/>
      <c r="C6" s="123"/>
      <c r="D6" s="123"/>
      <c r="E6" s="123"/>
      <c r="F6" s="123"/>
      <c r="G6" s="123"/>
      <c r="H6" s="123"/>
      <c r="I6" s="123"/>
      <c r="J6" s="123"/>
      <c r="K6" s="123"/>
    </row>
    <row r="7" spans="2:14" ht="16" customHeight="1" x14ac:dyDescent="0.2">
      <c r="B7" s="123"/>
      <c r="C7" s="123"/>
      <c r="D7" s="123"/>
      <c r="E7" s="123"/>
      <c r="F7" s="123"/>
      <c r="G7" s="123"/>
      <c r="H7" s="123"/>
      <c r="I7" s="123"/>
      <c r="J7" s="123"/>
      <c r="K7" s="123"/>
    </row>
    <row r="8" spans="2:14" ht="16" customHeight="1" x14ac:dyDescent="0.2">
      <c r="B8" s="123"/>
      <c r="C8" s="123"/>
      <c r="D8" s="123"/>
      <c r="E8" s="123"/>
      <c r="F8" s="123"/>
      <c r="G8" s="123"/>
      <c r="H8" s="123"/>
      <c r="I8" s="123"/>
      <c r="J8" s="123"/>
      <c r="K8" s="123"/>
    </row>
    <row r="9" spans="2:14" ht="16" customHeight="1" x14ac:dyDescent="0.2">
      <c r="B9" s="123"/>
      <c r="C9" s="123"/>
      <c r="D9" s="123"/>
      <c r="E9" s="123"/>
      <c r="F9" s="123"/>
      <c r="G9" s="123"/>
      <c r="H9" s="123"/>
      <c r="I9" s="123"/>
      <c r="J9" s="123"/>
      <c r="K9" s="123"/>
    </row>
    <row r="10" spans="2:14" x14ac:dyDescent="0.2">
      <c r="N10" s="38"/>
    </row>
    <row r="13" spans="2:14" ht="19" x14ac:dyDescent="0.25">
      <c r="D13" s="22" t="s">
        <v>91</v>
      </c>
      <c r="E13" s="23"/>
      <c r="F13" s="24"/>
      <c r="G13" s="24"/>
      <c r="H13" s="24"/>
      <c r="I13" s="25" t="s">
        <v>1</v>
      </c>
    </row>
    <row r="14" spans="2:14" ht="19" x14ac:dyDescent="0.25">
      <c r="D14" s="26"/>
      <c r="E14" s="27"/>
      <c r="F14" s="28"/>
      <c r="G14" s="28"/>
      <c r="H14" s="28"/>
      <c r="I14" s="29"/>
      <c r="N14" s="38"/>
    </row>
    <row r="15" spans="2:14" ht="19" x14ac:dyDescent="0.25">
      <c r="D15" s="30" t="s">
        <v>2319</v>
      </c>
      <c r="E15" s="31"/>
      <c r="F15" s="32"/>
      <c r="G15" s="32"/>
      <c r="H15" s="32"/>
      <c r="I15" s="33" t="s">
        <v>2329</v>
      </c>
    </row>
    <row r="36" spans="2:11" x14ac:dyDescent="0.2">
      <c r="J36" s="38"/>
    </row>
    <row r="43" spans="2:11" x14ac:dyDescent="0.2">
      <c r="B43" s="124" t="s">
        <v>2</v>
      </c>
      <c r="C43" s="125"/>
      <c r="D43" s="125"/>
      <c r="E43" s="125"/>
      <c r="F43" s="125"/>
      <c r="G43" s="125"/>
      <c r="H43" s="125"/>
      <c r="I43" s="125"/>
      <c r="J43" s="125"/>
      <c r="K43" s="126"/>
    </row>
    <row r="44" spans="2:11" x14ac:dyDescent="0.2">
      <c r="B44" s="127" t="s">
        <v>3</v>
      </c>
      <c r="C44" s="128"/>
      <c r="D44" s="128"/>
      <c r="E44" s="128"/>
      <c r="F44" s="128"/>
      <c r="G44" s="128"/>
      <c r="H44" s="128"/>
      <c r="I44" s="128"/>
      <c r="J44" s="128"/>
      <c r="K44" s="129"/>
    </row>
    <row r="45" spans="2:11" x14ac:dyDescent="0.2">
      <c r="B45" s="130" t="s">
        <v>4</v>
      </c>
      <c r="C45" s="131"/>
      <c r="D45" s="131"/>
      <c r="E45" s="131"/>
      <c r="F45" s="131"/>
      <c r="G45" s="131"/>
      <c r="H45" s="131"/>
      <c r="I45" s="131"/>
      <c r="J45" s="131"/>
      <c r="K45" s="132"/>
    </row>
  </sheetData>
  <sheetProtection sheet="1" objects="1" scenarios="1"/>
  <mergeCells count="4">
    <mergeCell ref="B3:K9"/>
    <mergeCell ref="B43:K43"/>
    <mergeCell ref="B44:K44"/>
    <mergeCell ref="B45:K45"/>
  </mergeCells>
  <hyperlinks>
    <hyperlink ref="I13" r:id="rId1" xr:uid="{247AC557-83BE-0C41-AA3D-42381441D9FE}"/>
    <hyperlink ref="B43" r:id="rId2" display="http://www.astronomy-morsels.ch/" xr:uid="{627D1712-63C6-F14A-9CD5-2AE69EC2604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49CB0-660B-3A4B-B568-3DD431EE785A}">
  <dimension ref="A1:CY194"/>
  <sheetViews>
    <sheetView showGridLines="0" workbookViewId="0">
      <selection activeCell="E15" sqref="E15"/>
    </sheetView>
  </sheetViews>
  <sheetFormatPr baseColWidth="10" defaultRowHeight="16" x14ac:dyDescent="0.2"/>
  <cols>
    <col min="1" max="1" width="10.83203125" style="93"/>
    <col min="2" max="2" width="13.33203125" style="5" customWidth="1"/>
    <col min="3" max="10" width="13.33203125" style="3" customWidth="1"/>
    <col min="11" max="23" width="13.33203125" customWidth="1"/>
  </cols>
  <sheetData>
    <row r="1" spans="2:17" x14ac:dyDescent="0.2">
      <c r="I1" s="55"/>
      <c r="J1" s="55"/>
      <c r="K1" s="56"/>
      <c r="L1" s="56"/>
      <c r="M1" s="56"/>
      <c r="N1" s="56"/>
      <c r="O1" s="56"/>
      <c r="P1" s="56"/>
      <c r="Q1" s="56"/>
    </row>
    <row r="2" spans="2:17" x14ac:dyDescent="0.2">
      <c r="C2" s="19" t="s">
        <v>15</v>
      </c>
      <c r="I2" s="55"/>
      <c r="J2" s="55"/>
      <c r="K2" s="56"/>
      <c r="L2" s="56"/>
      <c r="M2" s="56"/>
      <c r="N2" s="56"/>
      <c r="O2" s="56"/>
      <c r="P2" s="56"/>
    </row>
    <row r="3" spans="2:17" x14ac:dyDescent="0.2">
      <c r="B3" s="49" t="s">
        <v>13</v>
      </c>
      <c r="C3" s="47">
        <v>34.5</v>
      </c>
      <c r="D3" s="48" t="s">
        <v>61</v>
      </c>
      <c r="I3" s="55"/>
      <c r="J3" s="55"/>
      <c r="K3" s="57"/>
      <c r="L3" s="58"/>
      <c r="M3" s="56"/>
      <c r="N3" s="56"/>
      <c r="O3" s="56"/>
      <c r="P3" s="56"/>
    </row>
    <row r="4" spans="2:17" x14ac:dyDescent="0.2">
      <c r="B4" s="49" t="s">
        <v>16</v>
      </c>
      <c r="C4" s="47">
        <v>1967.8</v>
      </c>
      <c r="D4" s="48" t="s">
        <v>62</v>
      </c>
      <c r="I4" s="55"/>
      <c r="J4" s="55"/>
      <c r="K4" s="57"/>
      <c r="L4" s="58"/>
      <c r="M4" s="56"/>
      <c r="N4" s="56"/>
      <c r="O4" s="56"/>
      <c r="P4" s="56"/>
    </row>
    <row r="5" spans="2:17" x14ac:dyDescent="0.2">
      <c r="B5" s="49" t="s">
        <v>18</v>
      </c>
      <c r="C5" s="47">
        <v>1.355</v>
      </c>
      <c r="D5" s="48" t="s">
        <v>17</v>
      </c>
      <c r="I5" s="55"/>
      <c r="J5" s="55"/>
      <c r="K5" s="57"/>
      <c r="L5" s="58"/>
      <c r="M5" s="56"/>
      <c r="N5" s="56"/>
      <c r="O5" s="56"/>
      <c r="P5" s="56"/>
    </row>
    <row r="6" spans="2:17" x14ac:dyDescent="0.2">
      <c r="B6" s="49" t="s">
        <v>20</v>
      </c>
      <c r="C6" s="47">
        <v>0.2</v>
      </c>
      <c r="D6" s="48" t="s">
        <v>19</v>
      </c>
      <c r="I6" s="55"/>
      <c r="J6" s="55"/>
      <c r="K6" s="57"/>
      <c r="L6" s="58"/>
      <c r="M6" s="56"/>
      <c r="N6" s="56"/>
      <c r="O6" s="56"/>
      <c r="P6" s="56"/>
    </row>
    <row r="7" spans="2:17" x14ac:dyDescent="0.2">
      <c r="B7" s="49" t="s">
        <v>22</v>
      </c>
      <c r="C7" s="47">
        <v>132.9</v>
      </c>
      <c r="D7" s="48" t="s">
        <v>21</v>
      </c>
      <c r="I7" s="55"/>
      <c r="J7" s="55"/>
      <c r="K7" s="57"/>
      <c r="L7" s="58"/>
      <c r="M7" s="56"/>
      <c r="N7" s="56"/>
      <c r="O7" s="56"/>
      <c r="P7" s="56"/>
    </row>
    <row r="8" spans="2:17" x14ac:dyDescent="0.2">
      <c r="B8" s="49" t="s">
        <v>23</v>
      </c>
      <c r="C8" s="47">
        <v>290.89999999999998</v>
      </c>
      <c r="D8" s="48" t="s">
        <v>24</v>
      </c>
      <c r="I8" s="55"/>
      <c r="J8" s="55"/>
      <c r="K8" s="57"/>
      <c r="L8" s="58"/>
      <c r="M8" s="56"/>
      <c r="N8" s="56"/>
      <c r="O8" s="56"/>
      <c r="P8" s="56"/>
    </row>
    <row r="9" spans="2:17" x14ac:dyDescent="0.2">
      <c r="B9" s="49" t="s">
        <v>56</v>
      </c>
      <c r="C9" s="47">
        <v>229.2</v>
      </c>
      <c r="D9" s="48" t="s">
        <v>25</v>
      </c>
      <c r="I9" s="55"/>
      <c r="J9" s="55"/>
      <c r="K9" s="57"/>
      <c r="L9" s="58"/>
      <c r="M9" s="56"/>
      <c r="N9" s="56"/>
      <c r="O9" s="56"/>
      <c r="P9" s="56"/>
    </row>
    <row r="10" spans="2:17" x14ac:dyDescent="0.2">
      <c r="B10" s="4" t="s">
        <v>0</v>
      </c>
      <c r="C10" s="7">
        <v>34700</v>
      </c>
      <c r="D10" s="48"/>
      <c r="I10" s="55"/>
      <c r="J10" s="55"/>
      <c r="K10" s="57"/>
      <c r="L10" s="58"/>
      <c r="M10" s="56"/>
      <c r="N10" s="56"/>
      <c r="O10" s="56"/>
      <c r="P10" s="56"/>
    </row>
    <row r="11" spans="2:17" x14ac:dyDescent="0.2">
      <c r="B11" s="4" t="s">
        <v>6</v>
      </c>
      <c r="C11" s="97">
        <f>YEAR(C10)</f>
        <v>1995</v>
      </c>
      <c r="D11" s="48"/>
      <c r="I11" s="55"/>
      <c r="J11" s="55"/>
      <c r="K11" s="57"/>
      <c r="L11" s="58"/>
      <c r="M11" s="56"/>
      <c r="N11" s="56"/>
      <c r="O11" s="56"/>
      <c r="P11" s="56"/>
    </row>
    <row r="12" spans="2:17" x14ac:dyDescent="0.2">
      <c r="B12" s="4" t="s">
        <v>7</v>
      </c>
      <c r="C12" s="9" t="str">
        <f>IF(OR(MOD(C11,400)=0,AND(MOD(C11,4)=0,MOD(C11,100)&lt;&gt;0)),"Y", "N")</f>
        <v>N</v>
      </c>
      <c r="D12" s="48"/>
      <c r="I12" s="55"/>
      <c r="J12" s="55"/>
      <c r="K12" s="57"/>
      <c r="L12" s="58"/>
      <c r="M12" s="56"/>
      <c r="N12" s="56"/>
      <c r="O12" s="56"/>
      <c r="P12" s="56"/>
    </row>
    <row r="13" spans="2:17" x14ac:dyDescent="0.2">
      <c r="B13" s="4" t="s">
        <v>5</v>
      </c>
      <c r="C13" s="9">
        <f>IF(C12="N",365.242,366)</f>
        <v>365.24200000000002</v>
      </c>
      <c r="D13" s="48"/>
      <c r="I13" s="55"/>
      <c r="J13" s="55"/>
      <c r="K13" s="57"/>
      <c r="L13" s="58"/>
      <c r="M13" s="56"/>
      <c r="N13" s="56"/>
      <c r="O13" s="56"/>
      <c r="P13" s="56"/>
    </row>
    <row r="14" spans="2:17" x14ac:dyDescent="0.2">
      <c r="B14" s="4" t="s">
        <v>8</v>
      </c>
      <c r="C14" s="8">
        <f>MONTH(C10)</f>
        <v>1</v>
      </c>
      <c r="D14" s="48"/>
      <c r="I14" s="55"/>
      <c r="J14" s="55"/>
      <c r="K14" s="57"/>
      <c r="L14" s="58"/>
      <c r="M14" s="56"/>
      <c r="N14" s="56"/>
      <c r="O14" s="56"/>
      <c r="P14" s="56"/>
    </row>
    <row r="15" spans="2:17" x14ac:dyDescent="0.2">
      <c r="B15" s="4" t="s">
        <v>9</v>
      </c>
      <c r="C15" s="9">
        <f>DAY(C10)</f>
        <v>1</v>
      </c>
      <c r="D15" s="48"/>
      <c r="I15" s="55"/>
      <c r="J15" s="55"/>
      <c r="K15" s="59"/>
      <c r="L15" s="60"/>
      <c r="M15" s="56"/>
      <c r="N15" s="56"/>
      <c r="O15" s="56"/>
      <c r="P15" s="56"/>
    </row>
    <row r="16" spans="2:17" x14ac:dyDescent="0.2">
      <c r="B16" s="4" t="s">
        <v>10</v>
      </c>
      <c r="C16" s="8">
        <f>INT(275*MONTH(C10)/9)-IF(C12="Y",1,2)*INT((MONTH(C10)+9)/12)+DAY(C10)-30</f>
        <v>1</v>
      </c>
      <c r="D16" s="48"/>
      <c r="I16" s="55"/>
      <c r="J16" s="55"/>
      <c r="K16" s="56"/>
      <c r="L16" s="56"/>
      <c r="M16" s="56"/>
      <c r="N16" s="56"/>
      <c r="O16" s="56"/>
      <c r="P16" s="56"/>
    </row>
    <row r="17" spans="1:19" x14ac:dyDescent="0.2">
      <c r="B17" s="2"/>
      <c r="C17" s="6"/>
      <c r="D17" s="21"/>
      <c r="I17" s="55"/>
      <c r="J17" s="55"/>
      <c r="K17" s="56"/>
      <c r="L17" s="56"/>
      <c r="M17" s="56"/>
      <c r="N17" s="56"/>
      <c r="O17" s="56"/>
      <c r="P17" s="56"/>
    </row>
    <row r="18" spans="1:19" x14ac:dyDescent="0.2">
      <c r="C18" s="75" t="s">
        <v>2321</v>
      </c>
      <c r="D18" s="75" t="s">
        <v>2322</v>
      </c>
      <c r="I18" s="55"/>
      <c r="J18" s="55"/>
      <c r="K18" s="56"/>
      <c r="L18" s="56"/>
      <c r="M18" s="56"/>
      <c r="N18" s="56"/>
      <c r="O18" s="56"/>
      <c r="P18" s="56"/>
    </row>
    <row r="19" spans="1:19" x14ac:dyDescent="0.2">
      <c r="C19" s="76" t="s">
        <v>2323</v>
      </c>
      <c r="D19" s="76" t="s">
        <v>2324</v>
      </c>
      <c r="I19" s="55"/>
      <c r="J19" s="55"/>
      <c r="K19" s="56"/>
      <c r="L19" s="56"/>
      <c r="M19" s="56"/>
      <c r="N19" s="56"/>
      <c r="O19" s="56"/>
      <c r="P19" s="56"/>
      <c r="Q19" s="133" t="s">
        <v>2330</v>
      </c>
      <c r="R19" s="133"/>
      <c r="S19" s="133"/>
    </row>
    <row r="20" spans="1:19" x14ac:dyDescent="0.2">
      <c r="B20" s="73" t="s">
        <v>2327</v>
      </c>
      <c r="C20" s="74" t="s">
        <v>59</v>
      </c>
      <c r="D20" s="74" t="s">
        <v>58</v>
      </c>
      <c r="E20" s="69" t="s">
        <v>2325</v>
      </c>
      <c r="F20" s="69" t="s">
        <v>2326</v>
      </c>
      <c r="I20" s="55"/>
      <c r="J20" s="55"/>
      <c r="K20" s="56"/>
      <c r="L20" s="56"/>
      <c r="M20" s="56"/>
      <c r="N20" s="56"/>
      <c r="O20" s="56"/>
      <c r="P20" s="56"/>
      <c r="Q20" s="102" t="s">
        <v>6</v>
      </c>
      <c r="R20" s="103" t="s">
        <v>2325</v>
      </c>
      <c r="S20" s="104" t="s">
        <v>2326</v>
      </c>
    </row>
    <row r="21" spans="1:19" x14ac:dyDescent="0.2">
      <c r="A21" s="93" t="str">
        <f>IF(B21=$C$11,"*","")</f>
        <v/>
      </c>
      <c r="B21" s="70">
        <v>1980</v>
      </c>
      <c r="C21" s="72">
        <f>MOD(C$192+$C$9,360)</f>
        <v>162.26593137154637</v>
      </c>
      <c r="D21" s="72">
        <f>ABS(C$187*COS(C$189+C$129*$C$8)/COS(C$191))</f>
        <v>1.0999031936807317</v>
      </c>
      <c r="E21" s="72">
        <f t="shared" ref="E21:E52" si="0">$D21*COS($C$129*($C21+270))</f>
        <v>0.33502992867941006</v>
      </c>
      <c r="F21" s="72">
        <f t="shared" ref="F21:F52" si="1">$D21*SIN($C$129*($C21+270))</f>
        <v>1.0476363788825505</v>
      </c>
      <c r="P21" s="93" t="str">
        <f t="shared" ref="P21:P30" ca="1" si="2">IF(Q21=$C$11,"*","")</f>
        <v/>
      </c>
      <c r="Q21" s="96" cm="1">
        <f t="array" aca="1" ref="Q21:Q54" ca="1">OFFSET(B21,0,0,IF(B21&lt;=INT($C$3),100,INT($C$3)),1)</f>
        <v>1980</v>
      </c>
      <c r="R21" s="100" cm="1">
        <f t="array" aca="1" ref="R21:R54" ca="1">OFFSET(E21,0,0,IF($C$3&gt;100,100,INT($C$3)),1)</f>
        <v>0.33502992867941006</v>
      </c>
      <c r="S21" s="86" cm="1">
        <f t="array" aca="1" ref="S21:S54" ca="1">OFFSET(F21,0,0,IF($C$3&gt;100,100,INT($C$3)),1)</f>
        <v>1.0476363788825505</v>
      </c>
    </row>
    <row r="22" spans="1:19" x14ac:dyDescent="0.2">
      <c r="A22" s="93" t="str">
        <f t="shared" ref="A22:A85" si="3">IF(B22=$C$11,"*","")</f>
        <v/>
      </c>
      <c r="B22" s="71">
        <f>B21+1</f>
        <v>1981</v>
      </c>
      <c r="C22" s="72">
        <f>MOD(D$192+$C$9,360)</f>
        <v>151.54235409954865</v>
      </c>
      <c r="D22" s="72">
        <f>ABS(D$187*COS(D$189+D$129*$C$8)/COS(D$191))</f>
        <v>1.0857829091848159</v>
      </c>
      <c r="E22" s="72">
        <f t="shared" si="0"/>
        <v>0.51738531968477397</v>
      </c>
      <c r="F22" s="72">
        <f t="shared" si="1"/>
        <v>0.95458732280107639</v>
      </c>
      <c r="P22" s="93" t="str">
        <f t="shared" ca="1" si="2"/>
        <v/>
      </c>
      <c r="Q22" s="98">
        <f ca="1"/>
        <v>1981</v>
      </c>
      <c r="R22" s="85">
        <f ca="1"/>
        <v>0.51738531968477397</v>
      </c>
      <c r="S22" s="86">
        <f ca="1"/>
        <v>0.95458732280107639</v>
      </c>
    </row>
    <row r="23" spans="1:19" x14ac:dyDescent="0.2">
      <c r="A23" s="93" t="str">
        <f t="shared" si="3"/>
        <v/>
      </c>
      <c r="B23" s="71">
        <f t="shared" ref="B23:B41" si="4">B22+1</f>
        <v>1982</v>
      </c>
      <c r="C23" s="72">
        <f>MOD(E$192+$C$9,360)</f>
        <v>140.69224011341322</v>
      </c>
      <c r="D23" s="72">
        <f>ABS(E$187*COS(E$189+E$129*$C$8)/COS(E$191))</f>
        <v>1.0874075497937938</v>
      </c>
      <c r="E23" s="72">
        <f t="shared" si="0"/>
        <v>0.68885710275450196</v>
      </c>
      <c r="F23" s="72">
        <f t="shared" si="1"/>
        <v>0.84138639835287077</v>
      </c>
      <c r="P23" s="93" t="str">
        <f t="shared" ca="1" si="2"/>
        <v/>
      </c>
      <c r="Q23" s="98">
        <f ca="1"/>
        <v>1982</v>
      </c>
      <c r="R23" s="85">
        <f ca="1"/>
        <v>0.68885710275450196</v>
      </c>
      <c r="S23" s="86">
        <f ca="1"/>
        <v>0.84138639835287077</v>
      </c>
    </row>
    <row r="24" spans="1:19" x14ac:dyDescent="0.2">
      <c r="A24" s="93" t="str">
        <f t="shared" si="3"/>
        <v/>
      </c>
      <c r="B24" s="71">
        <f t="shared" si="4"/>
        <v>1983</v>
      </c>
      <c r="C24" s="72">
        <f>MOD(F$192+$C$9,360)</f>
        <v>130.03659866266509</v>
      </c>
      <c r="D24" s="72">
        <f>ABS(F$187*COS(F$189+F$129*$C$8)/COS(F$191))</f>
        <v>1.1054961879888003</v>
      </c>
      <c r="E24" s="72">
        <f t="shared" si="0"/>
        <v>0.846405131489669</v>
      </c>
      <c r="F24" s="72">
        <f t="shared" si="1"/>
        <v>0.71114005304561856</v>
      </c>
      <c r="P24" s="93" t="str">
        <f t="shared" ca="1" si="2"/>
        <v/>
      </c>
      <c r="Q24" s="98">
        <f ca="1"/>
        <v>1983</v>
      </c>
      <c r="R24" s="85">
        <f ca="1"/>
        <v>0.846405131489669</v>
      </c>
      <c r="S24" s="86">
        <f ca="1"/>
        <v>0.71114005304561856</v>
      </c>
    </row>
    <row r="25" spans="1:19" x14ac:dyDescent="0.2">
      <c r="A25" s="93" t="str">
        <f t="shared" si="3"/>
        <v/>
      </c>
      <c r="B25" s="71">
        <f t="shared" si="4"/>
        <v>1984</v>
      </c>
      <c r="C25" s="72">
        <f>MOD(G$192+$C$9,360)</f>
        <v>119.8636516214377</v>
      </c>
      <c r="D25" s="72">
        <f>ABS(G$187*COS(G$189+G$129*$C$8)/COS(G$191))</f>
        <v>1.1385099128134315</v>
      </c>
      <c r="E25" s="72">
        <f t="shared" si="0"/>
        <v>0.98733038586527755</v>
      </c>
      <c r="F25" s="72">
        <f t="shared" si="1"/>
        <v>0.56690698595234257</v>
      </c>
      <c r="P25" s="93" t="str">
        <f t="shared" ca="1" si="2"/>
        <v/>
      </c>
      <c r="Q25" s="98">
        <f ca="1"/>
        <v>1984</v>
      </c>
      <c r="R25" s="85">
        <f ca="1"/>
        <v>0.98733038586527755</v>
      </c>
      <c r="S25" s="86">
        <f ca="1"/>
        <v>0.56690698595234257</v>
      </c>
    </row>
    <row r="26" spans="1:19" x14ac:dyDescent="0.2">
      <c r="A26" s="93" t="str">
        <f t="shared" si="3"/>
        <v/>
      </c>
      <c r="B26" s="71">
        <f t="shared" si="4"/>
        <v>1985</v>
      </c>
      <c r="C26" s="72">
        <f>MOD(H$192+$C$9,360)</f>
        <v>110.36441951214633</v>
      </c>
      <c r="D26" s="72">
        <f>ABS(H$187*COS(H$189+H$129*$C$8)/COS(H$191))</f>
        <v>1.1831497534780102</v>
      </c>
      <c r="E26" s="72">
        <f t="shared" si="0"/>
        <v>1.109200848019495</v>
      </c>
      <c r="F26" s="72">
        <f t="shared" si="1"/>
        <v>0.41172420126573722</v>
      </c>
      <c r="P26" s="93" t="str">
        <f t="shared" ca="1" si="2"/>
        <v/>
      </c>
      <c r="Q26" s="98">
        <f ca="1"/>
        <v>1985</v>
      </c>
      <c r="R26" s="85">
        <f ca="1"/>
        <v>1.109200848019495</v>
      </c>
      <c r="S26" s="86">
        <f ca="1"/>
        <v>0.41172420126573722</v>
      </c>
    </row>
    <row r="27" spans="1:19" x14ac:dyDescent="0.2">
      <c r="A27" s="93" t="str">
        <f t="shared" si="3"/>
        <v/>
      </c>
      <c r="B27" s="71">
        <f t="shared" si="4"/>
        <v>1986</v>
      </c>
      <c r="C27" s="72">
        <f>MOD(I$192+$C$9,360)</f>
        <v>101.61400198366339</v>
      </c>
      <c r="D27" s="72">
        <f>ABS(I$187*COS(I$189+I$129*$C$8)/COS(I$191))</f>
        <v>1.2350812233942556</v>
      </c>
      <c r="E27" s="72">
        <f t="shared" si="0"/>
        <v>1.209794270199158</v>
      </c>
      <c r="F27" s="72">
        <f t="shared" si="1"/>
        <v>0.24864322265917077</v>
      </c>
      <c r="P27" s="93" t="str">
        <f t="shared" ca="1" si="2"/>
        <v/>
      </c>
      <c r="Q27" s="98">
        <f ca="1"/>
        <v>1986</v>
      </c>
      <c r="R27" s="85">
        <f ca="1"/>
        <v>1.209794270199158</v>
      </c>
      <c r="S27" s="86">
        <f ca="1"/>
        <v>0.24864322265917077</v>
      </c>
    </row>
    <row r="28" spans="1:19" x14ac:dyDescent="0.2">
      <c r="A28" s="93" t="str">
        <f t="shared" si="3"/>
        <v/>
      </c>
      <c r="B28" s="71">
        <f t="shared" si="4"/>
        <v>1987</v>
      </c>
      <c r="C28" s="72">
        <f>MOD(J$192+$C$9,360)</f>
        <v>93.59108401835735</v>
      </c>
      <c r="D28" s="72">
        <f>ABS(J$187*COS(J$189+J$129*$C$8)/COS(J$191))</f>
        <v>1.2895891014569458</v>
      </c>
      <c r="E28" s="72">
        <f t="shared" si="0"/>
        <v>1.2870569769820079</v>
      </c>
      <c r="F28" s="72">
        <f t="shared" si="1"/>
        <v>8.0773687537884345E-2</v>
      </c>
      <c r="P28" s="93" t="str">
        <f t="shared" ca="1" si="2"/>
        <v/>
      </c>
      <c r="Q28" s="98">
        <f ca="1"/>
        <v>1987</v>
      </c>
      <c r="R28" s="85">
        <f ca="1"/>
        <v>1.2870569769820079</v>
      </c>
      <c r="S28" s="86">
        <f ca="1"/>
        <v>8.0773687537884345E-2</v>
      </c>
    </row>
    <row r="29" spans="1:19" x14ac:dyDescent="0.2">
      <c r="A29" s="93" t="str">
        <f t="shared" si="3"/>
        <v/>
      </c>
      <c r="B29" s="71">
        <f t="shared" si="4"/>
        <v>1988</v>
      </c>
      <c r="C29" s="72">
        <f>MOD(K$192+$C$9,360)</f>
        <v>86.211687169692965</v>
      </c>
      <c r="D29" s="72">
        <f>ABS(K$187*COS(K$189+K$129*$C$8)/COS(K$191))</f>
        <v>1.3420110915211609</v>
      </c>
      <c r="E29" s="72">
        <f t="shared" si="0"/>
        <v>1.3390787517342781</v>
      </c>
      <c r="F29" s="72">
        <f t="shared" si="1"/>
        <v>-8.8667166525074906E-2</v>
      </c>
      <c r="P29" s="93" t="str">
        <f t="shared" ca="1" si="2"/>
        <v/>
      </c>
      <c r="Q29" s="98">
        <f ca="1"/>
        <v>1988</v>
      </c>
      <c r="R29" s="85">
        <f ca="1"/>
        <v>1.3390787517342781</v>
      </c>
      <c r="S29" s="86">
        <f ca="1"/>
        <v>-8.8667166525074906E-2</v>
      </c>
    </row>
    <row r="30" spans="1:19" x14ac:dyDescent="0.2">
      <c r="A30" s="93" t="str">
        <f t="shared" si="3"/>
        <v/>
      </c>
      <c r="B30" s="71">
        <f t="shared" si="4"/>
        <v>1989</v>
      </c>
      <c r="C30" s="72">
        <f>MOD(L$192+$C$9,360)</f>
        <v>79.358675298935879</v>
      </c>
      <c r="D30" s="72">
        <f>ABS(L$187*COS(L$189+L$129*$C$8)/COS(L$191))</f>
        <v>1.3879547192024269</v>
      </c>
      <c r="E30" s="72">
        <f t="shared" si="0"/>
        <v>1.3640852543844466</v>
      </c>
      <c r="F30" s="72">
        <f t="shared" si="1"/>
        <v>-0.25630006111432513</v>
      </c>
      <c r="P30" s="93" t="str">
        <f t="shared" ca="1" si="2"/>
        <v/>
      </c>
      <c r="Q30" s="98">
        <f ca="1"/>
        <v>1989</v>
      </c>
      <c r="R30" s="85">
        <f ca="1"/>
        <v>1.3640852543844466</v>
      </c>
      <c r="S30" s="86">
        <f ca="1"/>
        <v>-0.25630006111432513</v>
      </c>
    </row>
    <row r="31" spans="1:19" x14ac:dyDescent="0.2">
      <c r="A31" s="93" t="str">
        <f t="shared" si="3"/>
        <v/>
      </c>
      <c r="B31" s="71">
        <f t="shared" si="4"/>
        <v>1990</v>
      </c>
      <c r="C31" s="72">
        <f>MOD(M$192+$C$9,360)</f>
        <v>72.900157266189638</v>
      </c>
      <c r="D31" s="72">
        <f>ABS(M$187*COS(M$189+M$129*$C$8)/COS(M$191))</f>
        <v>1.4233732232922716</v>
      </c>
      <c r="E31" s="72">
        <f t="shared" si="0"/>
        <v>1.3604513330527177</v>
      </c>
      <c r="F31" s="72">
        <f t="shared" si="1"/>
        <v>-0.41852539132114069</v>
      </c>
      <c r="P31" s="93" t="str">
        <f t="shared" ref="P31:P94" ca="1" si="5">IF(Q31=$C$11,"*","")</f>
        <v/>
      </c>
      <c r="Q31" s="98">
        <f ca="1"/>
        <v>1990</v>
      </c>
      <c r="R31" s="85">
        <f ca="1"/>
        <v>1.3604513330527177</v>
      </c>
      <c r="S31" s="86">
        <f ca="1"/>
        <v>-0.41852539132114069</v>
      </c>
    </row>
    <row r="32" spans="1:19" x14ac:dyDescent="0.2">
      <c r="A32" s="93" t="str">
        <f t="shared" si="3"/>
        <v/>
      </c>
      <c r="B32" s="71">
        <f t="shared" si="4"/>
        <v>1991</v>
      </c>
      <c r="C32" s="72">
        <f>MOD(N$192+$C$9,360)</f>
        <v>66.697148932394725</v>
      </c>
      <c r="D32" s="72">
        <f>ABS(N$187*COS(N$189+N$129*$C$8)/COS(N$191))</f>
        <v>1.4445803470956133</v>
      </c>
      <c r="E32" s="72">
        <f t="shared" si="0"/>
        <v>1.326741157683718</v>
      </c>
      <c r="F32" s="72">
        <f t="shared" si="1"/>
        <v>-0.5714632794178035</v>
      </c>
      <c r="P32" s="93" t="str">
        <f t="shared" ca="1" si="5"/>
        <v/>
      </c>
      <c r="Q32" s="98">
        <f ca="1"/>
        <v>1991</v>
      </c>
      <c r="R32" s="85">
        <f ca="1"/>
        <v>1.326741157683718</v>
      </c>
      <c r="S32" s="86">
        <f ca="1"/>
        <v>-0.5714632794178035</v>
      </c>
    </row>
    <row r="33" spans="1:19" x14ac:dyDescent="0.2">
      <c r="A33" s="93" t="str">
        <f t="shared" si="3"/>
        <v/>
      </c>
      <c r="B33" s="71">
        <f t="shared" si="4"/>
        <v>1992</v>
      </c>
      <c r="C33" s="72">
        <f>MOD(O$192+$C$9,360)</f>
        <v>60.602841448823426</v>
      </c>
      <c r="D33" s="72">
        <f>ABS(O$187*COS(O$189+O$129*$C$8)/COS(O$191))</f>
        <v>1.448265865805072</v>
      </c>
      <c r="E33" s="72">
        <f t="shared" si="0"/>
        <v>1.2617844812510997</v>
      </c>
      <c r="F33" s="72">
        <f t="shared" si="1"/>
        <v>-0.71089657541024076</v>
      </c>
      <c r="P33" s="93" t="str">
        <f t="shared" ca="1" si="5"/>
        <v/>
      </c>
      <c r="Q33" s="98">
        <f ca="1"/>
        <v>1992</v>
      </c>
      <c r="R33" s="85">
        <f ca="1"/>
        <v>1.2617844812510997</v>
      </c>
      <c r="S33" s="86">
        <f ca="1"/>
        <v>-0.71089657541024076</v>
      </c>
    </row>
    <row r="34" spans="1:19" x14ac:dyDescent="0.2">
      <c r="A34" s="93" t="str">
        <f t="shared" si="3"/>
        <v/>
      </c>
      <c r="B34" s="71">
        <f t="shared" si="4"/>
        <v>1993</v>
      </c>
      <c r="C34" s="72">
        <f>MOD(P$192+$C$9,360)</f>
        <v>54.455022366555824</v>
      </c>
      <c r="D34" s="72">
        <f>ABS(P$187*COS(P$189+P$129*$C$8)/COS(P$191))</f>
        <v>1.4315603753204602</v>
      </c>
      <c r="E34" s="72">
        <f t="shared" si="0"/>
        <v>1.1648025720993143</v>
      </c>
      <c r="F34" s="72">
        <f t="shared" si="1"/>
        <v>-0.83222597665446529</v>
      </c>
      <c r="P34" s="93" t="str">
        <f t="shared" ca="1" si="5"/>
        <v/>
      </c>
      <c r="Q34" s="98">
        <f ca="1"/>
        <v>1993</v>
      </c>
      <c r="R34" s="85">
        <f ca="1"/>
        <v>1.1648025720993143</v>
      </c>
      <c r="S34" s="86">
        <f ca="1"/>
        <v>-0.83222597665446529</v>
      </c>
    </row>
    <row r="35" spans="1:19" x14ac:dyDescent="0.2">
      <c r="A35" s="93" t="str">
        <f t="shared" si="3"/>
        <v/>
      </c>
      <c r="B35" s="71">
        <f t="shared" si="4"/>
        <v>1994</v>
      </c>
      <c r="C35" s="72">
        <f>MOD(Q$192+$C$9,360)</f>
        <v>48.061349441497669</v>
      </c>
      <c r="D35" s="72">
        <f>ABS(Q$187*COS(Q$189+Q$129*$C$8)/COS(Q$191))</f>
        <v>1.3921985975759834</v>
      </c>
      <c r="E35" s="72">
        <f t="shared" si="0"/>
        <v>1.0356020610627361</v>
      </c>
      <c r="F35" s="72">
        <f t="shared" si="1"/>
        <v>-0.93045435471878368</v>
      </c>
      <c r="P35" s="93" t="str">
        <f t="shared" ca="1" si="5"/>
        <v/>
      </c>
      <c r="Q35" s="98">
        <f ca="1"/>
        <v>1994</v>
      </c>
      <c r="R35" s="85">
        <f ca="1"/>
        <v>1.0356020610627361</v>
      </c>
      <c r="S35" s="86">
        <f ca="1"/>
        <v>-0.93045435471878368</v>
      </c>
    </row>
    <row r="36" spans="1:19" x14ac:dyDescent="0.2">
      <c r="A36" s="93" t="str">
        <f t="shared" si="3"/>
        <v>*</v>
      </c>
      <c r="B36" s="71">
        <f t="shared" si="4"/>
        <v>1995</v>
      </c>
      <c r="C36" s="72">
        <f>MOD(R$192+$C$9,360)</f>
        <v>41.174799939688398</v>
      </c>
      <c r="D36" s="72">
        <f>ABS(R$187*COS(R$189+R$129*$C$8)/COS(R$191))</f>
        <v>1.3288482902058241</v>
      </c>
      <c r="E36" s="72">
        <f t="shared" si="0"/>
        <v>0.87485852224030303</v>
      </c>
      <c r="F36" s="72">
        <f t="shared" si="1"/>
        <v>-1.0002301457396967</v>
      </c>
      <c r="P36" s="93" t="str">
        <f t="shared" ca="1" si="5"/>
        <v>*</v>
      </c>
      <c r="Q36" s="98">
        <f ca="1"/>
        <v>1995</v>
      </c>
      <c r="R36" s="85">
        <f ca="1"/>
        <v>0.87485852224030303</v>
      </c>
      <c r="S36" s="86">
        <f ca="1"/>
        <v>-1.0002301457396967</v>
      </c>
    </row>
    <row r="37" spans="1:19" x14ac:dyDescent="0.2">
      <c r="A37" s="93" t="str">
        <f t="shared" si="3"/>
        <v/>
      </c>
      <c r="B37" s="71">
        <f t="shared" si="4"/>
        <v>1996</v>
      </c>
      <c r="C37" s="72">
        <f>MOD(S$192+$C$9,360)</f>
        <v>33.453732105790777</v>
      </c>
      <c r="D37" s="72">
        <f>ABS(S$187*COS(S$189+S$129*$C$8)/COS(S$191))</f>
        <v>1.241710971567122</v>
      </c>
      <c r="E37" s="72">
        <f t="shared" si="0"/>
        <v>0.68450983687898237</v>
      </c>
      <c r="F37" s="72">
        <f t="shared" si="1"/>
        <v>-1.0359982722601786</v>
      </c>
      <c r="P37" s="93" t="str">
        <f t="shared" ca="1" si="5"/>
        <v/>
      </c>
      <c r="Q37" s="98">
        <f ca="1"/>
        <v>1996</v>
      </c>
      <c r="R37" s="85">
        <f ca="1"/>
        <v>0.68450983687898237</v>
      </c>
      <c r="S37" s="86">
        <f ca="1"/>
        <v>-1.0359982722601786</v>
      </c>
    </row>
    <row r="38" spans="1:19" x14ac:dyDescent="0.2">
      <c r="A38" s="93" t="str">
        <f t="shared" si="3"/>
        <v/>
      </c>
      <c r="B38" s="71">
        <f t="shared" si="4"/>
        <v>1997</v>
      </c>
      <c r="C38" s="72">
        <f>MOD(T$192+$C$9,360)</f>
        <v>24.398976480673525</v>
      </c>
      <c r="D38" s="72">
        <f>ABS(T$187*COS(T$189+T$129*$C$8)/COS(T$191))</f>
        <v>1.1335671952002995</v>
      </c>
      <c r="E38" s="72">
        <f t="shared" si="0"/>
        <v>0.46826318860659971</v>
      </c>
      <c r="F38" s="72">
        <f t="shared" si="1"/>
        <v>-1.0323294882111302</v>
      </c>
      <c r="P38" s="93" t="str">
        <f t="shared" ca="1" si="5"/>
        <v/>
      </c>
      <c r="Q38" s="98">
        <f ca="1"/>
        <v>1997</v>
      </c>
      <c r="R38" s="85">
        <f ca="1"/>
        <v>0.46826318860659971</v>
      </c>
      <c r="S38" s="86">
        <f ca="1"/>
        <v>-1.0323294882111302</v>
      </c>
    </row>
    <row r="39" spans="1:19" x14ac:dyDescent="0.2">
      <c r="A39" s="93" t="str">
        <f t="shared" si="3"/>
        <v/>
      </c>
      <c r="B39" s="71">
        <f t="shared" si="4"/>
        <v>1998</v>
      </c>
      <c r="C39" s="72">
        <f>MOD(U$192+$C$9,360)</f>
        <v>13.269343529812829</v>
      </c>
      <c r="D39" s="72">
        <f>ABS(U$187*COS(U$189+U$129*$C$8)/COS(U$191))</f>
        <v>1.0115202028587527</v>
      </c>
      <c r="E39" s="72">
        <f t="shared" si="0"/>
        <v>0.23217321938306087</v>
      </c>
      <c r="F39" s="72">
        <f t="shared" si="1"/>
        <v>-0.98451445748283306</v>
      </c>
      <c r="P39" s="93" t="str">
        <f t="shared" ca="1" si="5"/>
        <v/>
      </c>
      <c r="Q39" s="98">
        <f ca="1"/>
        <v>1998</v>
      </c>
      <c r="R39" s="85">
        <f ca="1"/>
        <v>0.23217321938306087</v>
      </c>
      <c r="S39" s="86">
        <f ca="1"/>
        <v>-0.98451445748283306</v>
      </c>
    </row>
    <row r="40" spans="1:19" x14ac:dyDescent="0.2">
      <c r="A40" s="93" t="str">
        <f t="shared" si="3"/>
        <v/>
      </c>
      <c r="B40" s="71">
        <f t="shared" si="4"/>
        <v>1999</v>
      </c>
      <c r="C40" s="72">
        <f>MOD(V$192+$C$9,360)</f>
        <v>359.04382128303644</v>
      </c>
      <c r="D40" s="72">
        <f>ABS(V$187*COS(V$189+V$129*$C$8)/COS(V$191))</f>
        <v>0.8896125786348541</v>
      </c>
      <c r="E40" s="72">
        <f t="shared" si="0"/>
        <v>-1.4845580909605301E-2</v>
      </c>
      <c r="F40" s="72">
        <f t="shared" si="1"/>
        <v>-0.88948870076736264</v>
      </c>
      <c r="P40" s="93" t="str">
        <f t="shared" ca="1" si="5"/>
        <v/>
      </c>
      <c r="Q40" s="98">
        <f ca="1"/>
        <v>1999</v>
      </c>
      <c r="R40" s="85">
        <f ca="1"/>
        <v>-1.4845580909605301E-2</v>
      </c>
      <c r="S40" s="86">
        <f ca="1"/>
        <v>-0.88948870076736264</v>
      </c>
    </row>
    <row r="41" spans="1:19" x14ac:dyDescent="0.2">
      <c r="A41" s="93" t="str">
        <f t="shared" si="3"/>
        <v/>
      </c>
      <c r="B41" s="71">
        <f t="shared" si="4"/>
        <v>2000</v>
      </c>
      <c r="C41" s="72">
        <f>MOD(W$192+$C$9,360)</f>
        <v>340.75216680696644</v>
      </c>
      <c r="D41" s="72">
        <f>ABS(W$187*COS(W$189+W$129*$C$8)/COS(W$191))</f>
        <v>0.79128051374969643</v>
      </c>
      <c r="E41" s="72">
        <f t="shared" si="0"/>
        <v>-0.26084953150817664</v>
      </c>
      <c r="F41" s="72">
        <f t="shared" si="1"/>
        <v>-0.74704911040168454</v>
      </c>
      <c r="P41" s="93" t="str">
        <f t="shared" ca="1" si="5"/>
        <v/>
      </c>
      <c r="Q41" s="98">
        <f ca="1"/>
        <v>2000</v>
      </c>
      <c r="R41" s="85">
        <f ca="1"/>
        <v>-0.26084953150817664</v>
      </c>
      <c r="S41" s="86">
        <f ca="1"/>
        <v>-0.74704911040168454</v>
      </c>
    </row>
    <row r="42" spans="1:19" x14ac:dyDescent="0.2">
      <c r="A42" s="93" t="str">
        <f t="shared" si="3"/>
        <v/>
      </c>
      <c r="B42" s="71">
        <f t="shared" ref="B42:B105" si="6">B41+1</f>
        <v>2001</v>
      </c>
      <c r="C42" s="72">
        <f>MOD(X$192+$C$9,360)</f>
        <v>318.78661391171744</v>
      </c>
      <c r="D42" s="72">
        <f>ABS(X$187*COS(X$189+X$129*$C$8)/COS(X$191))</f>
        <v>0.74587452467588378</v>
      </c>
      <c r="E42" s="72">
        <f t="shared" si="0"/>
        <v>-0.49143079012079499</v>
      </c>
      <c r="F42" s="72">
        <f t="shared" si="1"/>
        <v>-0.56109231422443018</v>
      </c>
      <c r="P42" s="93" t="str">
        <f t="shared" ca="1" si="5"/>
        <v/>
      </c>
      <c r="Q42" s="98">
        <f ca="1"/>
        <v>2001</v>
      </c>
      <c r="R42" s="85">
        <f ca="1"/>
        <v>-0.49143079012079499</v>
      </c>
      <c r="S42" s="86">
        <f ca="1"/>
        <v>-0.56109231422443018</v>
      </c>
    </row>
    <row r="43" spans="1:19" x14ac:dyDescent="0.2">
      <c r="A43" s="93" t="str">
        <f t="shared" si="3"/>
        <v/>
      </c>
      <c r="B43" s="71">
        <f t="shared" si="6"/>
        <v>2002</v>
      </c>
      <c r="C43" s="72">
        <f>MOD(Y$192+$C$9,360)</f>
        <v>296.20972282559524</v>
      </c>
      <c r="D43" s="72">
        <f>ABS(Y$187*COS(Y$189+Y$129*$C$8)/COS(Y$191))</f>
        <v>0.77054315848914712</v>
      </c>
      <c r="E43" s="72">
        <f t="shared" si="0"/>
        <v>-0.69131855796410402</v>
      </c>
      <c r="F43" s="72">
        <f t="shared" si="1"/>
        <v>-0.34031663272438328</v>
      </c>
      <c r="P43" s="93" t="str">
        <f t="shared" ca="1" si="5"/>
        <v/>
      </c>
      <c r="Q43" s="98">
        <f ca="1"/>
        <v>2002</v>
      </c>
      <c r="R43" s="85">
        <f ca="1"/>
        <v>-0.69131855796410402</v>
      </c>
      <c r="S43" s="86">
        <f ca="1"/>
        <v>-0.34031663272438328</v>
      </c>
    </row>
    <row r="44" spans="1:19" x14ac:dyDescent="0.2">
      <c r="A44" s="93" t="str">
        <f t="shared" si="3"/>
        <v/>
      </c>
      <c r="B44" s="71">
        <f t="shared" si="6"/>
        <v>2003</v>
      </c>
      <c r="C44" s="72">
        <f>MOD(Z$192+$C$9,360)</f>
        <v>276.58426434417049</v>
      </c>
      <c r="D44" s="72">
        <f>ABS(Z$187*COS(Z$189+Z$129*$C$8)/COS(Z$191))</f>
        <v>0.85248094426830268</v>
      </c>
      <c r="E44" s="72">
        <f t="shared" si="0"/>
        <v>-0.84685823089722156</v>
      </c>
      <c r="F44" s="72">
        <f t="shared" si="1"/>
        <v>-9.7749153971812608E-2</v>
      </c>
      <c r="P44" s="93" t="str">
        <f t="shared" ca="1" si="5"/>
        <v/>
      </c>
      <c r="Q44" s="98">
        <f ca="1"/>
        <v>2003</v>
      </c>
      <c r="R44" s="85">
        <f ca="1"/>
        <v>-0.84685823089722156</v>
      </c>
      <c r="S44" s="86">
        <f ca="1"/>
        <v>-9.7749153971812608E-2</v>
      </c>
    </row>
    <row r="45" spans="1:19" x14ac:dyDescent="0.2">
      <c r="A45" s="93" t="str">
        <f t="shared" si="3"/>
        <v/>
      </c>
      <c r="B45" s="71">
        <f t="shared" si="6"/>
        <v>2004</v>
      </c>
      <c r="C45" s="72">
        <f>MOD(AA$192+$C$9,360)</f>
        <v>260.94850587328079</v>
      </c>
      <c r="D45" s="72">
        <f>ABS(AA$187*COS(AA$189+AA$129*$C$8)/COS(AA$191))</f>
        <v>0.9605043039267096</v>
      </c>
      <c r="E45" s="72">
        <f t="shared" si="0"/>
        <v>-0.94854347759064761</v>
      </c>
      <c r="F45" s="72">
        <f t="shared" si="1"/>
        <v>0.15110853378275316</v>
      </c>
      <c r="P45" s="93" t="str">
        <f t="shared" ca="1" si="5"/>
        <v/>
      </c>
      <c r="Q45" s="98">
        <f ca="1"/>
        <v>2004</v>
      </c>
      <c r="R45" s="85">
        <f ca="1"/>
        <v>-0.94854347759064761</v>
      </c>
      <c r="S45" s="86">
        <f ca="1"/>
        <v>0.15110853378275316</v>
      </c>
    </row>
    <row r="46" spans="1:19" x14ac:dyDescent="0.2">
      <c r="A46" s="93" t="str">
        <f t="shared" si="3"/>
        <v/>
      </c>
      <c r="B46" s="71">
        <f t="shared" si="6"/>
        <v>2005</v>
      </c>
      <c r="C46" s="72">
        <f>MOD(AB$192+$C$9,360)</f>
        <v>248.50208231188012</v>
      </c>
      <c r="D46" s="72">
        <f>ABS(AB$187*COS(AB$189+AB$129*$C$8)/COS(AB$191))</f>
        <v>1.0667135877253311</v>
      </c>
      <c r="E46" s="72">
        <f t="shared" si="0"/>
        <v>-0.99250326980954084</v>
      </c>
      <c r="F46" s="72">
        <f t="shared" si="1"/>
        <v>0.39091576797977495</v>
      </c>
      <c r="P46" s="93" t="str">
        <f t="shared" ca="1" si="5"/>
        <v/>
      </c>
      <c r="Q46" s="98">
        <f ca="1"/>
        <v>2005</v>
      </c>
      <c r="R46" s="85">
        <f ca="1"/>
        <v>-0.99250326980954084</v>
      </c>
      <c r="S46" s="86">
        <f ca="1"/>
        <v>0.39091576797977495</v>
      </c>
    </row>
    <row r="47" spans="1:19" x14ac:dyDescent="0.2">
      <c r="A47" s="93" t="str">
        <f t="shared" si="3"/>
        <v/>
      </c>
      <c r="B47" s="71">
        <f t="shared" si="6"/>
        <v>2006</v>
      </c>
      <c r="C47" s="72">
        <f>MOD(AC$192+$C$9,360)</f>
        <v>238.15955598514509</v>
      </c>
      <c r="D47" s="72">
        <f>ABS(AC$187*COS(AC$189+AC$129*$C$8)/COS(AC$191))</f>
        <v>1.154041130378745</v>
      </c>
      <c r="E47" s="72">
        <f t="shared" si="0"/>
        <v>-0.98038161319435124</v>
      </c>
      <c r="F47" s="72">
        <f t="shared" si="1"/>
        <v>0.60882084648629831</v>
      </c>
      <c r="P47" s="93" t="str">
        <f t="shared" ca="1" si="5"/>
        <v/>
      </c>
      <c r="Q47" s="98">
        <f ca="1"/>
        <v>2006</v>
      </c>
      <c r="R47" s="85">
        <f ca="1"/>
        <v>-0.98038161319435124</v>
      </c>
      <c r="S47" s="86">
        <f ca="1"/>
        <v>0.60882084648629831</v>
      </c>
    </row>
    <row r="48" spans="1:19" x14ac:dyDescent="0.2">
      <c r="A48" s="93" t="str">
        <f t="shared" si="3"/>
        <v/>
      </c>
      <c r="B48" s="71">
        <f t="shared" si="6"/>
        <v>2007</v>
      </c>
      <c r="C48" s="72">
        <f>MOD(AD$192+$C$9,360)</f>
        <v>229.08094202276484</v>
      </c>
      <c r="D48" s="72">
        <f>ABS(AD$187*COS(AD$189+AD$129*$C$8)/COS(AD$191))</f>
        <v>1.2148158220925835</v>
      </c>
      <c r="E48" s="72">
        <f t="shared" si="0"/>
        <v>-0.91795813674151749</v>
      </c>
      <c r="F48" s="72">
        <f t="shared" si="1"/>
        <v>0.79569487920717519</v>
      </c>
      <c r="P48" s="93" t="str">
        <f t="shared" ca="1" si="5"/>
        <v/>
      </c>
      <c r="Q48" s="98">
        <f ca="1"/>
        <v>2007</v>
      </c>
      <c r="R48" s="85">
        <f ca="1"/>
        <v>-0.91795813674151749</v>
      </c>
      <c r="S48" s="86">
        <f ca="1"/>
        <v>0.79569487920717519</v>
      </c>
    </row>
    <row r="49" spans="1:19" x14ac:dyDescent="0.2">
      <c r="A49" s="93" t="str">
        <f t="shared" si="3"/>
        <v/>
      </c>
      <c r="B49" s="71">
        <f t="shared" si="6"/>
        <v>2008</v>
      </c>
      <c r="C49" s="72">
        <f>MOD(AE$192+$C$9,360)</f>
        <v>220.68164071444772</v>
      </c>
      <c r="D49" s="72">
        <f>ABS(AE$187*COS(AE$189+AE$129*$C$8)/COS(AE$191))</f>
        <v>1.2477356792803544</v>
      </c>
      <c r="E49" s="72">
        <f t="shared" si="0"/>
        <v>-0.81334329195064337</v>
      </c>
      <c r="F49" s="72">
        <f t="shared" si="1"/>
        <v>0.94621192910895924</v>
      </c>
      <c r="H49" s="95">
        <f>VLOOKUP(C11,$B$21:$F$121,4,FALSE)</f>
        <v>0.87485852224030303</v>
      </c>
      <c r="I49" s="95">
        <f>VLOOKUP(C11,$B$21:$F$121,5,FALSE)</f>
        <v>-1.0002301457396967</v>
      </c>
      <c r="P49" s="93" t="str">
        <f t="shared" ca="1" si="5"/>
        <v/>
      </c>
      <c r="Q49" s="98">
        <f ca="1"/>
        <v>2008</v>
      </c>
      <c r="R49" s="85">
        <f ca="1"/>
        <v>-0.81334329195064337</v>
      </c>
      <c r="S49" s="86">
        <f ca="1"/>
        <v>0.94621192910895924</v>
      </c>
    </row>
    <row r="50" spans="1:19" x14ac:dyDescent="0.2">
      <c r="A50" s="93" t="str">
        <f t="shared" si="3"/>
        <v/>
      </c>
      <c r="B50" s="71">
        <f t="shared" si="6"/>
        <v>2009</v>
      </c>
      <c r="C50" s="72">
        <f>MOD(AF$192+$C$9,360)</f>
        <v>212.54908450181972</v>
      </c>
      <c r="D50" s="72">
        <f>ABS(AF$187*COS(AF$189+AF$129*$C$8)/COS(AF$191))</f>
        <v>1.2553931013051964</v>
      </c>
      <c r="E50" s="72">
        <f t="shared" si="0"/>
        <v>-0.67542902288791495</v>
      </c>
      <c r="F50" s="72">
        <f t="shared" si="1"/>
        <v>1.0582095604583033</v>
      </c>
      <c r="P50" s="93" t="str">
        <f t="shared" ca="1" si="5"/>
        <v/>
      </c>
      <c r="Q50" s="98">
        <f ca="1"/>
        <v>2009</v>
      </c>
      <c r="R50" s="85">
        <f ca="1"/>
        <v>-0.67542902288791495</v>
      </c>
      <c r="S50" s="86">
        <f ca="1"/>
        <v>1.0582095604583033</v>
      </c>
    </row>
    <row r="51" spans="1:19" x14ac:dyDescent="0.2">
      <c r="A51" s="93" t="str">
        <f t="shared" si="3"/>
        <v/>
      </c>
      <c r="B51" s="71">
        <f t="shared" si="6"/>
        <v>2010</v>
      </c>
      <c r="C51" s="72">
        <f>MOD(AG$192+$C$9,360)</f>
        <v>204.37690082629064</v>
      </c>
      <c r="D51" s="72">
        <f>ABS(AG$187*COS(AG$189+AG$129*$C$8)/COS(AG$191))</f>
        <v>1.2425937564768574</v>
      </c>
      <c r="E51" s="72">
        <f t="shared" si="0"/>
        <v>-0.51286472755645451</v>
      </c>
      <c r="F51" s="72">
        <f t="shared" si="1"/>
        <v>1.1318166878358489</v>
      </c>
      <c r="P51" s="93" t="str">
        <f t="shared" ca="1" si="5"/>
        <v/>
      </c>
      <c r="Q51" s="98">
        <f ca="1"/>
        <v>2010</v>
      </c>
      <c r="R51" s="85">
        <f ca="1"/>
        <v>-0.51286472755645451</v>
      </c>
      <c r="S51" s="86">
        <f ca="1"/>
        <v>1.1318166878358489</v>
      </c>
    </row>
    <row r="52" spans="1:19" x14ac:dyDescent="0.2">
      <c r="A52" s="93" t="str">
        <f t="shared" si="3"/>
        <v/>
      </c>
      <c r="B52" s="71">
        <f t="shared" si="6"/>
        <v>2011</v>
      </c>
      <c r="C52" s="72">
        <f>MOD(AH$192+$C$9,360)</f>
        <v>195.92828699384654</v>
      </c>
      <c r="D52" s="72">
        <f>ABS(AH$187*COS(AH$189+AH$129*$C$8)/COS(AH$191))</f>
        <v>1.2153147891690488</v>
      </c>
      <c r="E52" s="72">
        <f t="shared" si="0"/>
        <v>-0.33352369654558861</v>
      </c>
      <c r="F52" s="72">
        <f t="shared" si="1"/>
        <v>1.1686539182390892</v>
      </c>
      <c r="P52" s="93" t="str">
        <f t="shared" ca="1" si="5"/>
        <v/>
      </c>
      <c r="Q52" s="98">
        <f ca="1"/>
        <v>2011</v>
      </c>
      <c r="R52" s="85">
        <f ca="1"/>
        <v>-0.33352369654558861</v>
      </c>
      <c r="S52" s="86">
        <f ca="1"/>
        <v>1.1686539182390892</v>
      </c>
    </row>
    <row r="53" spans="1:19" x14ac:dyDescent="0.2">
      <c r="A53" s="93" t="str">
        <f t="shared" si="3"/>
        <v/>
      </c>
      <c r="B53" s="71">
        <f t="shared" si="6"/>
        <v>2012</v>
      </c>
      <c r="C53" s="72">
        <f>MOD(AI$192+$C$9,360)</f>
        <v>187.02423006698422</v>
      </c>
      <c r="D53" s="72">
        <f>ABS(AI$187*COS(AI$189+AI$129*$C$8)/COS(AI$191))</f>
        <v>1.1800797456415193</v>
      </c>
      <c r="E53" s="72">
        <f t="shared" ref="E53:E69" si="7">$D53*COS($C$129*($C53+270))</f>
        <v>-0.14431086022674555</v>
      </c>
      <c r="F53" s="72">
        <f t="shared" ref="F53:F69" si="8">$D53*SIN($C$129*($C53+270))</f>
        <v>1.1712226866373319</v>
      </c>
      <c r="P53" s="93" t="str">
        <f t="shared" ca="1" si="5"/>
        <v/>
      </c>
      <c r="Q53" s="98">
        <f ca="1"/>
        <v>2012</v>
      </c>
      <c r="R53" s="85">
        <f ca="1"/>
        <v>-0.14431086022674555</v>
      </c>
      <c r="S53" s="86">
        <f ca="1"/>
        <v>1.1712226866373319</v>
      </c>
    </row>
    <row r="54" spans="1:19" x14ac:dyDescent="0.2">
      <c r="A54" s="93" t="str">
        <f t="shared" si="3"/>
        <v/>
      </c>
      <c r="B54" s="71">
        <f t="shared" si="6"/>
        <v>2013</v>
      </c>
      <c r="C54" s="72">
        <f>MOD(AJ$192+$C$9,360)</f>
        <v>177.5524894031569</v>
      </c>
      <c r="D54" s="72">
        <f>ABS(AJ$187*COS(AJ$189+AJ$129*$C$8)/COS(AJ$191))</f>
        <v>1.1435312499563748</v>
      </c>
      <c r="E54" s="72">
        <f t="shared" si="7"/>
        <v>4.8833505119761568E-2</v>
      </c>
      <c r="F54" s="72">
        <f t="shared" si="8"/>
        <v>1.1424880780141677</v>
      </c>
      <c r="P54" s="93" t="str">
        <f t="shared" ca="1" si="5"/>
        <v/>
      </c>
      <c r="Q54" s="98">
        <f ca="1"/>
        <v>2013</v>
      </c>
      <c r="R54" s="85">
        <f ca="1"/>
        <v>4.8833505119761568E-2</v>
      </c>
      <c r="S54" s="86">
        <f ca="1"/>
        <v>1.1424880780141677</v>
      </c>
    </row>
    <row r="55" spans="1:19" x14ac:dyDescent="0.2">
      <c r="A55" s="93" t="str">
        <f t="shared" si="3"/>
        <v/>
      </c>
      <c r="B55" s="71">
        <f t="shared" si="6"/>
        <v>2014</v>
      </c>
      <c r="C55" s="72">
        <f>MOD(AK$192+$C$9,360)</f>
        <v>167.49190125096101</v>
      </c>
      <c r="D55" s="72">
        <f>ABS(AK$187*COS(AK$189+AK$129*$C$8)/COS(AK$191))</f>
        <v>1.112010136308198</v>
      </c>
      <c r="E55" s="72">
        <f t="shared" si="7"/>
        <v>0.24083649879163374</v>
      </c>
      <c r="F55" s="72">
        <f t="shared" si="8"/>
        <v>1.0856170246002799</v>
      </c>
      <c r="P55" s="93" t="str">
        <f t="shared" si="5"/>
        <v/>
      </c>
      <c r="Q55" s="98"/>
      <c r="R55" s="85"/>
      <c r="S55" s="86"/>
    </row>
    <row r="56" spans="1:19" x14ac:dyDescent="0.2">
      <c r="A56" s="93" t="str">
        <f t="shared" si="3"/>
        <v/>
      </c>
      <c r="B56" s="71">
        <f t="shared" si="6"/>
        <v>2015</v>
      </c>
      <c r="C56" s="72">
        <f>MOD(AK$192+$C$9,360)</f>
        <v>167.49190125096101</v>
      </c>
      <c r="D56" s="72">
        <f>ABS(AK$187*COS(AK$189+AK$129*$C$8)/COS(AK$191))</f>
        <v>1.112010136308198</v>
      </c>
      <c r="E56" s="72">
        <f t="shared" si="7"/>
        <v>0.24083649879163374</v>
      </c>
      <c r="F56" s="72">
        <f t="shared" si="8"/>
        <v>1.0856170246002799</v>
      </c>
      <c r="P56" s="93" t="str">
        <f t="shared" si="5"/>
        <v/>
      </c>
      <c r="Q56" s="98"/>
      <c r="R56" s="85"/>
      <c r="S56" s="86"/>
    </row>
    <row r="57" spans="1:19" x14ac:dyDescent="0.2">
      <c r="A57" s="93" t="str">
        <f t="shared" si="3"/>
        <v/>
      </c>
      <c r="B57" s="71">
        <f t="shared" si="6"/>
        <v>2016</v>
      </c>
      <c r="C57" s="72">
        <f>MOD(AM$192+$C$9,360)</f>
        <v>146.11327748672409</v>
      </c>
      <c r="D57" s="72">
        <f>ABS(AM$187*COS(AM$189+AM$129*$C$8)/COS(AM$191))</f>
        <v>1.0845263618514698</v>
      </c>
      <c r="E57" s="72">
        <f t="shared" si="7"/>
        <v>0.60468065592624187</v>
      </c>
      <c r="F57" s="72">
        <f t="shared" si="8"/>
        <v>0.90031035421092154</v>
      </c>
      <c r="P57" s="93" t="str">
        <f t="shared" si="5"/>
        <v/>
      </c>
      <c r="Q57" s="98"/>
      <c r="R57" s="85"/>
      <c r="S57" s="86"/>
    </row>
    <row r="58" spans="1:19" x14ac:dyDescent="0.2">
      <c r="A58" s="93" t="str">
        <f t="shared" si="3"/>
        <v/>
      </c>
      <c r="B58" s="71">
        <f t="shared" si="6"/>
        <v>2017</v>
      </c>
      <c r="C58" s="72">
        <f>MOD(AN$192+$C$9,360)</f>
        <v>135.32037734404472</v>
      </c>
      <c r="D58" s="72">
        <f>ABS(AN$187*COS(AN$189+AN$129*$C$8)/COS(AN$191))</f>
        <v>1.0944410490994367</v>
      </c>
      <c r="E58" s="72">
        <f t="shared" si="7"/>
        <v>0.76954731629881756</v>
      </c>
      <c r="F58" s="72">
        <f t="shared" si="8"/>
        <v>0.77820186194275021</v>
      </c>
      <c r="P58" s="93" t="str">
        <f t="shared" si="5"/>
        <v/>
      </c>
      <c r="Q58" s="98"/>
      <c r="R58" s="85"/>
      <c r="S58" s="86"/>
    </row>
    <row r="59" spans="1:19" x14ac:dyDescent="0.2">
      <c r="A59" s="93" t="str">
        <f t="shared" si="3"/>
        <v/>
      </c>
      <c r="B59" s="71">
        <f t="shared" si="6"/>
        <v>2018</v>
      </c>
      <c r="C59" s="72">
        <f>MOD(AO$192+$C$9,360)</f>
        <v>124.87511448629873</v>
      </c>
      <c r="D59" s="72">
        <f>ABS(AO$187*COS(AO$189+AO$129*$C$8)/COS(AO$191))</f>
        <v>1.1203105519963243</v>
      </c>
      <c r="E59" s="72">
        <f t="shared" si="7"/>
        <v>0.91910311406947831</v>
      </c>
      <c r="F59" s="72">
        <f t="shared" si="8"/>
        <v>0.64058192186643581</v>
      </c>
      <c r="P59" s="93" t="str">
        <f t="shared" si="5"/>
        <v/>
      </c>
      <c r="Q59" s="98"/>
      <c r="R59" s="85"/>
      <c r="S59" s="86"/>
    </row>
    <row r="60" spans="1:19" x14ac:dyDescent="0.2">
      <c r="A60" s="93" t="str">
        <f t="shared" si="3"/>
        <v/>
      </c>
      <c r="B60" s="71">
        <f t="shared" si="6"/>
        <v>2019</v>
      </c>
      <c r="C60" s="72">
        <f>MOD(AP$192+$C$9,360)</f>
        <v>115.02250841870864</v>
      </c>
      <c r="D60" s="72">
        <f>ABS(AP$187*COS(AP$189+AP$129*$C$8)/COS(AP$191))</f>
        <v>1.1596317892216079</v>
      </c>
      <c r="E60" s="72">
        <f t="shared" si="7"/>
        <v>1.0507907129810337</v>
      </c>
      <c r="F60" s="72">
        <f t="shared" si="8"/>
        <v>0.49049440780310488</v>
      </c>
      <c r="P60" s="93" t="str">
        <f t="shared" si="5"/>
        <v/>
      </c>
      <c r="Q60" s="98"/>
      <c r="R60" s="85"/>
      <c r="S60" s="86"/>
    </row>
    <row r="61" spans="1:19" x14ac:dyDescent="0.2">
      <c r="A61" s="93" t="str">
        <f t="shared" si="3"/>
        <v/>
      </c>
      <c r="B61" s="71">
        <f t="shared" si="6"/>
        <v>2020</v>
      </c>
      <c r="C61" s="72">
        <f>MOD(AQ$192+$C$9,360)</f>
        <v>105.89506569372963</v>
      </c>
      <c r="D61" s="72">
        <f>ABS(AQ$187*COS(AQ$189+AQ$129*$C$8)/COS(AQ$191))</f>
        <v>1.2084960897750472</v>
      </c>
      <c r="E61" s="72">
        <f t="shared" si="7"/>
        <v>1.1622891201119763</v>
      </c>
      <c r="F61" s="72">
        <f t="shared" si="8"/>
        <v>0.33097854956312017</v>
      </c>
      <c r="P61" s="93" t="str">
        <f t="shared" si="5"/>
        <v/>
      </c>
      <c r="Q61" s="98"/>
      <c r="R61" s="85"/>
      <c r="S61" s="86"/>
    </row>
    <row r="62" spans="1:19" x14ac:dyDescent="0.2">
      <c r="A62" s="93" t="str">
        <f t="shared" si="3"/>
        <v/>
      </c>
      <c r="B62" s="71">
        <f t="shared" si="6"/>
        <v>2021</v>
      </c>
      <c r="C62" s="72">
        <f>MOD(AR$192+$C$9,360)</f>
        <v>97.515779882778446</v>
      </c>
      <c r="D62" s="72">
        <f>ABS(AR$187*COS(AR$189+AR$129*$C$8)/COS(AR$191))</f>
        <v>1.2623091890391456</v>
      </c>
      <c r="E62" s="72">
        <f t="shared" si="7"/>
        <v>1.2514645335575161</v>
      </c>
      <c r="F62" s="72">
        <f t="shared" si="8"/>
        <v>0.16510908509326111</v>
      </c>
      <c r="P62" s="93" t="str">
        <f t="shared" si="5"/>
        <v/>
      </c>
      <c r="Q62" s="98"/>
      <c r="R62" s="85"/>
      <c r="S62" s="86"/>
    </row>
    <row r="63" spans="1:19" x14ac:dyDescent="0.2">
      <c r="A63" s="93" t="str">
        <f t="shared" si="3"/>
        <v/>
      </c>
      <c r="B63" s="71">
        <f t="shared" si="6"/>
        <v>2022</v>
      </c>
      <c r="C63" s="72">
        <f>MOD(AS$192+$C$9,360)</f>
        <v>89.827762681151711</v>
      </c>
      <c r="D63" s="72">
        <f>ABS(AS$187*COS(AS$189+AS$129*$C$8)/COS(AS$191))</f>
        <v>1.3163430520484651</v>
      </c>
      <c r="E63" s="72">
        <f t="shared" si="7"/>
        <v>1.3163371043627634</v>
      </c>
      <c r="F63" s="72">
        <f t="shared" si="8"/>
        <v>-3.9570638260777967E-3</v>
      </c>
      <c r="P63" s="93" t="str">
        <f t="shared" si="5"/>
        <v/>
      </c>
      <c r="Q63" s="98"/>
      <c r="R63" s="85"/>
      <c r="S63" s="86"/>
    </row>
    <row r="64" spans="1:19" x14ac:dyDescent="0.2">
      <c r="A64" s="93" t="str">
        <f t="shared" si="3"/>
        <v/>
      </c>
      <c r="B64" s="71">
        <f t="shared" si="6"/>
        <v>2023</v>
      </c>
      <c r="C64" s="72">
        <f>MOD(AT$192+$C$9,360)</f>
        <v>82.727417032659702</v>
      </c>
      <c r="D64" s="72">
        <f>ABS(AT$187*COS(AT$189+AT$129*$C$8)/COS(AT$191))</f>
        <v>1.366054026156724</v>
      </c>
      <c r="E64" s="72">
        <f t="shared" si="7"/>
        <v>1.3550643013763288</v>
      </c>
      <c r="F64" s="72">
        <f t="shared" si="8"/>
        <v>-0.17292871801547988</v>
      </c>
      <c r="P64" s="93" t="str">
        <f t="shared" si="5"/>
        <v/>
      </c>
      <c r="Q64" s="98"/>
      <c r="R64" s="85"/>
      <c r="S64" s="86"/>
    </row>
    <row r="65" spans="1:19" x14ac:dyDescent="0.2">
      <c r="A65" s="93" t="str">
        <f t="shared" si="3"/>
        <v/>
      </c>
      <c r="B65" s="71">
        <f t="shared" si="6"/>
        <v>2024</v>
      </c>
      <c r="C65" s="72">
        <f>MOD(AU$192+$C$9,360)</f>
        <v>76.088651795357237</v>
      </c>
      <c r="D65" s="72">
        <f>ABS(AU$187*COS(AU$189+AU$129*$C$8)/COS(AU$191))</f>
        <v>1.4072185043265613</v>
      </c>
      <c r="E65" s="72">
        <f t="shared" si="7"/>
        <v>1.3659432124974</v>
      </c>
      <c r="F65" s="72">
        <f t="shared" si="8"/>
        <v>-0.3383238968080246</v>
      </c>
      <c r="P65" s="93" t="str">
        <f t="shared" si="5"/>
        <v/>
      </c>
      <c r="Q65" s="98"/>
      <c r="R65" s="85"/>
      <c r="S65" s="86"/>
    </row>
    <row r="66" spans="1:19" x14ac:dyDescent="0.2">
      <c r="A66" s="93" t="str">
        <f t="shared" si="3"/>
        <v/>
      </c>
      <c r="B66" s="71">
        <f t="shared" si="6"/>
        <v>2025</v>
      </c>
      <c r="C66" s="72">
        <f>MOD(AV$192+$C$9,360)</f>
        <v>69.77564963277473</v>
      </c>
      <c r="D66" s="72">
        <f>ABS(AV$187*COS(AV$189+AV$129*$C$8)/COS(AV$191))</f>
        <v>1.4359693177723898</v>
      </c>
      <c r="E66" s="72">
        <f t="shared" si="7"/>
        <v>1.3474363358726493</v>
      </c>
      <c r="F66" s="72">
        <f t="shared" si="8"/>
        <v>-0.49641031652635065</v>
      </c>
      <c r="P66" s="93" t="str">
        <f t="shared" si="5"/>
        <v/>
      </c>
      <c r="Q66" s="98"/>
      <c r="R66" s="85"/>
      <c r="S66" s="86"/>
    </row>
    <row r="67" spans="1:19" x14ac:dyDescent="0.2">
      <c r="A67" s="93" t="str">
        <f t="shared" si="3"/>
        <v/>
      </c>
      <c r="B67" s="71">
        <f t="shared" si="6"/>
        <v>2026</v>
      </c>
      <c r="C67" s="72">
        <f>MOD(AW$192+$C$9,360)</f>
        <v>63.646050880375526</v>
      </c>
      <c r="D67" s="72">
        <f>ABS(AW$187*COS(AW$189+AW$129*$C$8)/COS(AW$191))</f>
        <v>1.4488042744986329</v>
      </c>
      <c r="E67" s="72">
        <f t="shared" si="7"/>
        <v>1.2982283681546154</v>
      </c>
      <c r="F67" s="72">
        <f t="shared" si="8"/>
        <v>-0.64314611864187965</v>
      </c>
      <c r="P67" s="93" t="str">
        <f t="shared" si="5"/>
        <v/>
      </c>
      <c r="Q67" s="98"/>
      <c r="R67" s="85"/>
      <c r="S67" s="86"/>
    </row>
    <row r="68" spans="1:19" x14ac:dyDescent="0.2">
      <c r="A68" s="93" t="str">
        <f t="shared" si="3"/>
        <v/>
      </c>
      <c r="B68" s="71">
        <f t="shared" si="6"/>
        <v>2027</v>
      </c>
      <c r="C68" s="72">
        <f>MOD(AX$192+$C$9,360)</f>
        <v>57.546706613027766</v>
      </c>
      <c r="D68" s="72">
        <f>ABS(AX$187*COS(AX$189+AX$129*$C$8)/COS(AX$191))</f>
        <v>1.4426205772690908</v>
      </c>
      <c r="E68" s="72">
        <f t="shared" si="7"/>
        <v>1.2173253152208832</v>
      </c>
      <c r="F68" s="72">
        <f t="shared" si="8"/>
        <v>-0.77412738414461368</v>
      </c>
      <c r="P68" s="93" t="str">
        <f t="shared" si="5"/>
        <v/>
      </c>
      <c r="Q68" s="98"/>
      <c r="R68" s="85"/>
      <c r="S68" s="86"/>
    </row>
    <row r="69" spans="1:19" x14ac:dyDescent="0.2">
      <c r="A69" s="93" t="str">
        <f t="shared" si="3"/>
        <v/>
      </c>
      <c r="B69" s="71">
        <f t="shared" si="6"/>
        <v>2028</v>
      </c>
      <c r="C69" s="72">
        <f>MOD(AY$192+$C$9,360)</f>
        <v>51.302699928433327</v>
      </c>
      <c r="D69" s="72">
        <f>ABS(AY$187*COS(AY$189+AY$129*$C$8)/COS(AY$191))</f>
        <v>1.4148220335845005</v>
      </c>
      <c r="E69" s="72">
        <f t="shared" si="7"/>
        <v>1.1042118197775761</v>
      </c>
      <c r="F69" s="72">
        <f t="shared" si="8"/>
        <v>-0.88455505412590085</v>
      </c>
      <c r="P69" s="93" t="str">
        <f t="shared" si="5"/>
        <v/>
      </c>
      <c r="Q69" s="98"/>
      <c r="R69" s="85"/>
      <c r="S69" s="86"/>
    </row>
    <row r="70" spans="1:19" x14ac:dyDescent="0.2">
      <c r="A70" s="93" t="str">
        <f t="shared" si="3"/>
        <v/>
      </c>
      <c r="B70" s="71">
        <f t="shared" si="6"/>
        <v>2029</v>
      </c>
      <c r="C70" s="72">
        <f>MOD(AZ$192+$C$9,360)</f>
        <v>44.698212425280929</v>
      </c>
      <c r="D70" s="72">
        <f>ABS(AZ$187*COS(AZ$189+AZ$129*$C$8)/COS(AZ$191))</f>
        <v>1.3635549030700556</v>
      </c>
      <c r="E70" s="72">
        <f t="shared" ref="E70:E121" si="9">$D70*COS($C$129*($C70+270))</f>
        <v>0.95908705677054418</v>
      </c>
      <c r="F70" s="72">
        <f t="shared" ref="F70:F121" si="10">$D70*SIN($C$129*($C70+270))</f>
        <v>-0.96924403078977162</v>
      </c>
      <c r="P70" s="93" t="str">
        <f t="shared" si="5"/>
        <v/>
      </c>
      <c r="Q70" s="98"/>
      <c r="R70" s="85"/>
      <c r="S70" s="86"/>
    </row>
    <row r="71" spans="1:19" x14ac:dyDescent="0.2">
      <c r="A71" s="93" t="str">
        <f t="shared" si="3"/>
        <v/>
      </c>
      <c r="B71" s="71">
        <f t="shared" si="6"/>
        <v>2030</v>
      </c>
      <c r="C71" s="72">
        <f>MOD(BA$192+$C$9,360)</f>
        <v>37.445163750068218</v>
      </c>
      <c r="D71" s="72">
        <f>ABS(BA$187*COS(BA$189+BA$129*$C$8)/COS(BA$191))</f>
        <v>1.2881559801777636</v>
      </c>
      <c r="E71" s="72">
        <f t="shared" si="9"/>
        <v>0.78320122311490759</v>
      </c>
      <c r="F71" s="72">
        <f t="shared" si="10"/>
        <v>-1.022712898803495</v>
      </c>
      <c r="P71" s="93" t="str">
        <f t="shared" si="5"/>
        <v/>
      </c>
      <c r="Q71" s="98"/>
      <c r="R71" s="85"/>
      <c r="S71" s="86"/>
    </row>
    <row r="72" spans="1:19" x14ac:dyDescent="0.2">
      <c r="A72" s="93" t="str">
        <f t="shared" si="3"/>
        <v/>
      </c>
      <c r="B72" s="71">
        <f t="shared" si="6"/>
        <v>2031</v>
      </c>
      <c r="C72" s="72">
        <f>MOD(BB$192+$C$9,360)</f>
        <v>29.132684608694603</v>
      </c>
      <c r="D72" s="72">
        <f>ABS(BB$187*COS(BB$189+BB$129*$C$8)/COS(BB$191))</f>
        <v>1.1899487261338393</v>
      </c>
      <c r="E72" s="72">
        <f t="shared" si="9"/>
        <v>0.57930719845829826</v>
      </c>
      <c r="F72" s="72">
        <f t="shared" si="10"/>
        <v>-1.0394138447422878</v>
      </c>
      <c r="P72" s="93" t="str">
        <f t="shared" si="5"/>
        <v/>
      </c>
      <c r="Q72" s="98"/>
      <c r="R72" s="85"/>
      <c r="S72" s="86"/>
    </row>
    <row r="73" spans="1:19" x14ac:dyDescent="0.2">
      <c r="A73" s="93" t="str">
        <f t="shared" si="3"/>
        <v/>
      </c>
      <c r="B73" s="71">
        <f t="shared" si="6"/>
        <v>2032</v>
      </c>
      <c r="C73" s="72">
        <f>MOD(BC$192+$C$9,360)</f>
        <v>19.15146415280492</v>
      </c>
      <c r="D73" s="72">
        <f>ABS(BC$187*COS(BC$189+BC$129*$C$8)/COS(BC$191))</f>
        <v>1.073602448909889</v>
      </c>
      <c r="E73" s="72">
        <f t="shared" si="9"/>
        <v>0.35221303844183555</v>
      </c>
      <c r="F73" s="72">
        <f t="shared" si="10"/>
        <v>-1.0141835109371877</v>
      </c>
      <c r="P73" s="93" t="str">
        <f t="shared" si="5"/>
        <v/>
      </c>
      <c r="Q73" s="98"/>
      <c r="R73" s="85"/>
      <c r="S73" s="86"/>
    </row>
    <row r="74" spans="1:19" x14ac:dyDescent="0.2">
      <c r="A74" s="93" t="str">
        <f t="shared" si="3"/>
        <v/>
      </c>
      <c r="B74" s="71">
        <f t="shared" si="6"/>
        <v>2033</v>
      </c>
      <c r="C74" s="72">
        <f>MOD(BD$192+$C$9,360)</f>
        <v>6.6146171462827397</v>
      </c>
      <c r="D74" s="72">
        <f>ABS(BD$187*COS(BD$189+BD$129*$C$8)/COS(BD$191))</f>
        <v>0.94931737537602001</v>
      </c>
      <c r="E74" s="72">
        <f t="shared" si="9"/>
        <v>0.10935241276762839</v>
      </c>
      <c r="F74" s="72">
        <f t="shared" si="10"/>
        <v>-0.94299815960197586</v>
      </c>
      <c r="P74" s="93" t="str">
        <f t="shared" si="5"/>
        <v/>
      </c>
      <c r="Q74" s="98"/>
      <c r="R74" s="85"/>
      <c r="S74" s="86"/>
    </row>
    <row r="75" spans="1:19" x14ac:dyDescent="0.2">
      <c r="A75" s="93" t="str">
        <f t="shared" si="3"/>
        <v/>
      </c>
      <c r="B75" s="71">
        <f t="shared" si="6"/>
        <v>2034</v>
      </c>
      <c r="C75" s="72">
        <f>MOD(BE$192+$C$9,360)</f>
        <v>350.43710716631819</v>
      </c>
      <c r="D75" s="72">
        <f>ABS(BE$187*COS(BE$189+BE$129*$C$8)/COS(BE$191))</f>
        <v>0.83567337833892819</v>
      </c>
      <c r="E75" s="72">
        <f t="shared" si="9"/>
        <v>-0.13883053459847014</v>
      </c>
      <c r="F75" s="72">
        <f t="shared" si="10"/>
        <v>-0.82406072466020397</v>
      </c>
      <c r="P75" s="93" t="str">
        <f t="shared" si="5"/>
        <v/>
      </c>
      <c r="Q75" s="98"/>
      <c r="R75" s="85"/>
      <c r="S75" s="86"/>
    </row>
    <row r="76" spans="1:19" x14ac:dyDescent="0.2">
      <c r="A76" s="93" t="str">
        <f t="shared" si="3"/>
        <v/>
      </c>
      <c r="B76" s="71">
        <f t="shared" si="6"/>
        <v>2035</v>
      </c>
      <c r="C76" s="72">
        <f>MOD(BF$192+$C$9,360)</f>
        <v>330.09738265915712</v>
      </c>
      <c r="D76" s="72">
        <f>ABS(BF$187*COS(BF$189+BF$129*$C$8)/COS(BF$191))</f>
        <v>0.76029590878785913</v>
      </c>
      <c r="E76" s="72">
        <f t="shared" si="9"/>
        <v>-0.3790282971203261</v>
      </c>
      <c r="F76" s="72">
        <f t="shared" si="10"/>
        <v>-0.65908073777164999</v>
      </c>
      <c r="P76" s="93" t="str">
        <f t="shared" si="5"/>
        <v/>
      </c>
      <c r="Q76" s="98"/>
      <c r="R76" s="85"/>
      <c r="S76" s="86"/>
    </row>
    <row r="77" spans="1:19" x14ac:dyDescent="0.2">
      <c r="A77" s="93" t="str">
        <f t="shared" si="3"/>
        <v/>
      </c>
      <c r="B77" s="71">
        <f t="shared" si="6"/>
        <v>2036</v>
      </c>
      <c r="C77" s="72">
        <f>MOD(BG$192+$C$9,360)</f>
        <v>307.31188566727559</v>
      </c>
      <c r="D77" s="72">
        <f>ABS(BG$187*COS(BG$189+BG$129*$C$8)/COS(BG$191))</f>
        <v>0.74952732725818239</v>
      </c>
      <c r="E77" s="72">
        <f t="shared" si="9"/>
        <v>-0.59613487709500812</v>
      </c>
      <c r="F77" s="72">
        <f t="shared" si="10"/>
        <v>-0.4543285403952893</v>
      </c>
      <c r="P77" s="93" t="str">
        <f t="shared" si="5"/>
        <v/>
      </c>
      <c r="Q77" s="98"/>
      <c r="R77" s="85"/>
      <c r="S77" s="86"/>
    </row>
    <row r="78" spans="1:19" x14ac:dyDescent="0.2">
      <c r="A78" s="93" t="str">
        <f t="shared" si="3"/>
        <v/>
      </c>
      <c r="B78" s="71">
        <f t="shared" si="6"/>
        <v>2037</v>
      </c>
      <c r="C78" s="72">
        <f>MOD(BH$192+$C$9,360)</f>
        <v>285.8967647571514</v>
      </c>
      <c r="D78" s="72">
        <f>ABS(BH$187*COS(BH$189+BH$129*$C$8)/COS(BH$191))</f>
        <v>0.80617904846870403</v>
      </c>
      <c r="E78" s="72">
        <f t="shared" si="9"/>
        <v>-0.77534816358089254</v>
      </c>
      <c r="F78" s="72">
        <f t="shared" si="10"/>
        <v>-0.22081640206660941</v>
      </c>
      <c r="P78" s="93" t="str">
        <f t="shared" si="5"/>
        <v/>
      </c>
      <c r="Q78" s="98"/>
      <c r="R78" s="85"/>
      <c r="S78" s="86"/>
    </row>
    <row r="79" spans="1:19" x14ac:dyDescent="0.2">
      <c r="A79" s="93" t="str">
        <f t="shared" si="3"/>
        <v/>
      </c>
      <c r="B79" s="71">
        <f t="shared" si="6"/>
        <v>2038</v>
      </c>
      <c r="C79" s="72">
        <f>MOD(BI$192+$C$9,360)</f>
        <v>268.29790058076975</v>
      </c>
      <c r="D79" s="72">
        <f>ABS(BI$187*COS(BI$189+BI$129*$C$8)/COS(BI$191))</f>
        <v>0.90521257086109752</v>
      </c>
      <c r="E79" s="72">
        <f t="shared" si="9"/>
        <v>-0.90481316611309137</v>
      </c>
      <c r="F79" s="72">
        <f t="shared" si="10"/>
        <v>2.6887411057235557E-2</v>
      </c>
      <c r="P79" s="93" t="str">
        <f t="shared" si="5"/>
        <v/>
      </c>
      <c r="Q79" s="98"/>
      <c r="R79" s="85"/>
      <c r="S79" s="86"/>
    </row>
    <row r="80" spans="1:19" x14ac:dyDescent="0.2">
      <c r="A80" s="93" t="str">
        <f t="shared" si="3"/>
        <v/>
      </c>
      <c r="B80" s="71">
        <f t="shared" si="6"/>
        <v>2039</v>
      </c>
      <c r="C80" s="72">
        <f>MOD(BJ$192+$C$9,360)</f>
        <v>254.39825890081744</v>
      </c>
      <c r="D80" s="72">
        <f>ABS(BJ$187*COS(BJ$189+BJ$129*$C$8)/COS(BJ$191))</f>
        <v>1.015157737453199</v>
      </c>
      <c r="E80" s="72">
        <f t="shared" si="9"/>
        <v>-0.97775363587857844</v>
      </c>
      <c r="F80" s="72">
        <f t="shared" si="10"/>
        <v>0.27302574867092366</v>
      </c>
      <c r="P80" s="93" t="str">
        <f t="shared" si="5"/>
        <v/>
      </c>
      <c r="Q80" s="98"/>
      <c r="R80" s="85"/>
      <c r="S80" s="86"/>
    </row>
    <row r="81" spans="1:19" x14ac:dyDescent="0.2">
      <c r="A81" s="93" t="str">
        <f t="shared" si="3"/>
        <v/>
      </c>
      <c r="B81" s="71">
        <f t="shared" si="6"/>
        <v>2040</v>
      </c>
      <c r="C81" s="72">
        <f>MOD(BK$192+$C$9,360)</f>
        <v>243.12720457752397</v>
      </c>
      <c r="D81" s="72">
        <f>ABS(BK$187*COS(BK$189+BK$129*$C$8)/COS(BK$191))</f>
        <v>1.1134008172276955</v>
      </c>
      <c r="E81" s="72">
        <f t="shared" si="9"/>
        <v>-0.99316716740024136</v>
      </c>
      <c r="F81" s="72">
        <f t="shared" si="10"/>
        <v>0.50326966668127449</v>
      </c>
      <c r="P81" s="93" t="str">
        <f t="shared" si="5"/>
        <v/>
      </c>
      <c r="Q81" s="98"/>
      <c r="R81" s="85"/>
      <c r="S81" s="86"/>
    </row>
    <row r="82" spans="1:19" x14ac:dyDescent="0.2">
      <c r="A82" s="93" t="str">
        <f t="shared" si="3"/>
        <v/>
      </c>
      <c r="B82" s="71">
        <f t="shared" si="6"/>
        <v>2041</v>
      </c>
      <c r="C82" s="72">
        <f>MOD(BL$192+$C$9,360)</f>
        <v>233.50380588596886</v>
      </c>
      <c r="D82" s="72">
        <f>ABS(BL$187*COS(BL$189+BL$129*$C$8)/COS(BL$191))</f>
        <v>1.1879451960620198</v>
      </c>
      <c r="E82" s="72">
        <f t="shared" si="9"/>
        <v>-0.9549848309810417</v>
      </c>
      <c r="F82" s="72">
        <f t="shared" si="10"/>
        <v>0.70655343849063668</v>
      </c>
      <c r="P82" s="93" t="str">
        <f t="shared" si="5"/>
        <v/>
      </c>
      <c r="Q82" s="98"/>
      <c r="R82" s="85"/>
      <c r="S82" s="86"/>
    </row>
    <row r="83" spans="1:19" x14ac:dyDescent="0.2">
      <c r="A83" s="93" t="str">
        <f t="shared" si="3"/>
        <v/>
      </c>
      <c r="B83" s="71">
        <f t="shared" si="6"/>
        <v>2042</v>
      </c>
      <c r="C83" s="72">
        <f>MOD(BM$192+$C$9,360)</f>
        <v>224.82527350672635</v>
      </c>
      <c r="D83" s="72">
        <f>ABS(BM$187*COS(BM$189+BM$129*$C$8)/COS(BM$191))</f>
        <v>1.2346635155637025</v>
      </c>
      <c r="E83" s="72">
        <f t="shared" si="9"/>
        <v>-0.87037251075635524</v>
      </c>
      <c r="F83" s="72">
        <f t="shared" si="10"/>
        <v>0.87569725886507099</v>
      </c>
      <c r="P83" s="93" t="str">
        <f t="shared" si="5"/>
        <v/>
      </c>
      <c r="Q83" s="98"/>
      <c r="R83" s="85"/>
      <c r="S83" s="86"/>
    </row>
    <row r="84" spans="1:19" x14ac:dyDescent="0.2">
      <c r="A84" s="93" t="str">
        <f t="shared" si="3"/>
        <v/>
      </c>
      <c r="B84" s="71">
        <f t="shared" si="6"/>
        <v>2043</v>
      </c>
      <c r="C84" s="72">
        <f>MOD(BN$192+$C$9,360)</f>
        <v>216.60309414442153</v>
      </c>
      <c r="D84" s="72">
        <f>ABS(BN$187*COS(BN$189+BN$129*$C$8)/COS(BN$191))</f>
        <v>1.254458913447327</v>
      </c>
      <c r="E84" s="72">
        <f t="shared" si="9"/>
        <v>-0.74799399424106972</v>
      </c>
      <c r="F84" s="72">
        <f t="shared" si="10"/>
        <v>1.0070611451678289</v>
      </c>
      <c r="P84" s="93" t="str">
        <f t="shared" si="5"/>
        <v/>
      </c>
      <c r="Q84" s="98"/>
      <c r="R84" s="85"/>
      <c r="S84" s="86"/>
    </row>
    <row r="85" spans="1:19" x14ac:dyDescent="0.2">
      <c r="A85" s="93" t="str">
        <f t="shared" si="3"/>
        <v/>
      </c>
      <c r="B85" s="71">
        <f t="shared" si="6"/>
        <v>2044</v>
      </c>
      <c r="C85" s="72">
        <f>MOD(BO$192+$C$9,360)</f>
        <v>208.48412874285577</v>
      </c>
      <c r="D85" s="72">
        <f>ABS(BO$187*COS(BO$189+BO$129*$C$8)/COS(BO$191))</f>
        <v>1.2511956039624059</v>
      </c>
      <c r="E85" s="72">
        <f t="shared" si="9"/>
        <v>-0.59671433259314255</v>
      </c>
      <c r="F85" s="72">
        <f t="shared" si="10"/>
        <v>1.099737443507663</v>
      </c>
      <c r="P85" s="93" t="str">
        <f t="shared" si="5"/>
        <v/>
      </c>
      <c r="Q85" s="98"/>
      <c r="R85" s="85"/>
      <c r="S85" s="86"/>
    </row>
    <row r="86" spans="1:19" x14ac:dyDescent="0.2">
      <c r="A86" s="93" t="str">
        <f t="shared" ref="A86:A121" si="11">IF(B86=$C$11,"*","")</f>
        <v/>
      </c>
      <c r="B86" s="71">
        <f t="shared" si="6"/>
        <v>2045</v>
      </c>
      <c r="C86" s="72">
        <f>MOD(BP$192+$C$9,360)</f>
        <v>200.19970313919686</v>
      </c>
      <c r="D86" s="72">
        <f>ABS(BP$187*COS(BP$189+BP$129*$C$8)/COS(BP$191))</f>
        <v>1.2303638443400033</v>
      </c>
      <c r="E86" s="72">
        <f t="shared" si="9"/>
        <v>-0.42483643689076023</v>
      </c>
      <c r="F86" s="72">
        <f t="shared" si="10"/>
        <v>1.1546900845460981</v>
      </c>
      <c r="P86" s="93" t="str">
        <f t="shared" si="5"/>
        <v/>
      </c>
      <c r="Q86" s="98"/>
      <c r="R86" s="85"/>
      <c r="S86" s="86"/>
    </row>
    <row r="87" spans="1:19" x14ac:dyDescent="0.2">
      <c r="A87" s="93" t="str">
        <f t="shared" si="11"/>
        <v/>
      </c>
      <c r="B87" s="71">
        <f t="shared" si="6"/>
        <v>2046</v>
      </c>
      <c r="C87" s="72">
        <f>MOD(BQ$192+$C$9,360)</f>
        <v>191.54199912377229</v>
      </c>
      <c r="D87" s="72">
        <f>ABS(BQ$187*COS(BQ$189+BQ$129*$C$8)/COS(BQ$191))</f>
        <v>1.1982748505113008</v>
      </c>
      <c r="E87" s="72">
        <f t="shared" si="9"/>
        <v>-0.23975824717096278</v>
      </c>
      <c r="F87" s="72">
        <f t="shared" si="10"/>
        <v>1.1740436960698641</v>
      </c>
      <c r="P87" s="93" t="str">
        <f t="shared" si="5"/>
        <v/>
      </c>
      <c r="Q87" s="98"/>
      <c r="R87" s="85"/>
      <c r="S87" s="86"/>
    </row>
    <row r="88" spans="1:19" x14ac:dyDescent="0.2">
      <c r="A88" s="93" t="str">
        <f t="shared" si="11"/>
        <v/>
      </c>
      <c r="B88" s="71">
        <f t="shared" si="6"/>
        <v>2047</v>
      </c>
      <c r="C88" s="72">
        <f>MOD(BR$192+$C$9,360)</f>
        <v>182.36312541768572</v>
      </c>
      <c r="D88" s="72">
        <f>ABS(BR$187*COS(BR$189+BR$129*$C$8)/COS(BR$191))</f>
        <v>1.1615607144026778</v>
      </c>
      <c r="E88" s="72">
        <f t="shared" si="9"/>
        <v>-4.7894199397214489E-2</v>
      </c>
      <c r="F88" s="72">
        <f t="shared" si="10"/>
        <v>1.1605728925439192</v>
      </c>
      <c r="P88" s="93" t="str">
        <f t="shared" si="5"/>
        <v/>
      </c>
      <c r="Q88" s="98"/>
      <c r="R88" s="85"/>
      <c r="S88" s="86"/>
    </row>
    <row r="89" spans="1:19" x14ac:dyDescent="0.2">
      <c r="A89" s="93" t="str">
        <f t="shared" si="11"/>
        <v/>
      </c>
      <c r="B89" s="71">
        <f t="shared" si="6"/>
        <v>2048</v>
      </c>
      <c r="C89" s="72">
        <f>MOD(BS$192+$C$9,360)</f>
        <v>172.59276281493436</v>
      </c>
      <c r="D89" s="72">
        <f>ABS(BS$187*COS(BS$189+BS$129*$C$8)/COS(BS$191))</f>
        <v>1.1267715361354094</v>
      </c>
      <c r="E89" s="72">
        <f t="shared" si="9"/>
        <v>0.14526435120257175</v>
      </c>
      <c r="F89" s="72">
        <f t="shared" si="10"/>
        <v>1.1173684991598098</v>
      </c>
      <c r="P89" s="93" t="str">
        <f t="shared" si="5"/>
        <v/>
      </c>
      <c r="Q89" s="98"/>
      <c r="R89" s="85"/>
      <c r="S89" s="86"/>
    </row>
    <row r="90" spans="1:19" x14ac:dyDescent="0.2">
      <c r="A90" s="93" t="str">
        <f t="shared" si="11"/>
        <v/>
      </c>
      <c r="B90" s="71">
        <f t="shared" si="6"/>
        <v>2049</v>
      </c>
      <c r="C90" s="72">
        <f>MOD(BT$192+$C$9,360)</f>
        <v>162.26593137154629</v>
      </c>
      <c r="D90" s="72">
        <f>ABS(BT$187*COS(BT$189+BT$129*$C$8)/COS(BT$191))</f>
        <v>1.0999031936807317</v>
      </c>
      <c r="E90" s="72">
        <f t="shared" si="9"/>
        <v>0.33502992867941106</v>
      </c>
      <c r="F90" s="72">
        <f t="shared" si="10"/>
        <v>1.04763637888255</v>
      </c>
      <c r="P90" s="93" t="str">
        <f t="shared" si="5"/>
        <v/>
      </c>
      <c r="Q90" s="98"/>
      <c r="R90" s="85"/>
      <c r="S90" s="86"/>
    </row>
    <row r="91" spans="1:19" x14ac:dyDescent="0.2">
      <c r="A91" s="93" t="str">
        <f t="shared" si="11"/>
        <v/>
      </c>
      <c r="B91" s="71">
        <f t="shared" si="6"/>
        <v>2050</v>
      </c>
      <c r="C91" s="72">
        <f>MOD(BU$192+$C$9,360)</f>
        <v>151.54235409954865</v>
      </c>
      <c r="D91" s="72">
        <f>ABS(BU$187*COS(BU$189+BU$129*$C$8)/COS(BU$191))</f>
        <v>1.0857829091848159</v>
      </c>
      <c r="E91" s="72">
        <f t="shared" si="9"/>
        <v>0.51738531968477397</v>
      </c>
      <c r="F91" s="72">
        <f t="shared" si="10"/>
        <v>0.95458732280107639</v>
      </c>
      <c r="P91" s="93" t="str">
        <f t="shared" si="5"/>
        <v/>
      </c>
      <c r="Q91" s="98"/>
      <c r="R91" s="85"/>
      <c r="S91" s="86"/>
    </row>
    <row r="92" spans="1:19" x14ac:dyDescent="0.2">
      <c r="A92" s="93" t="str">
        <f t="shared" si="11"/>
        <v/>
      </c>
      <c r="B92" s="71">
        <f t="shared" si="6"/>
        <v>2051</v>
      </c>
      <c r="C92" s="72">
        <f>MOD(BV$192+$C$9,360)</f>
        <v>140.69224011341333</v>
      </c>
      <c r="D92" s="72">
        <f>ABS(BV$187*COS(BV$189+BV$129*$C$8)/COS(BV$191))</f>
        <v>1.0874075497937927</v>
      </c>
      <c r="E92" s="72">
        <f t="shared" si="9"/>
        <v>0.68885710275449985</v>
      </c>
      <c r="F92" s="72">
        <f t="shared" si="10"/>
        <v>0.8413863983528711</v>
      </c>
      <c r="P92" s="93" t="str">
        <f t="shared" si="5"/>
        <v/>
      </c>
      <c r="Q92" s="98"/>
      <c r="R92" s="85"/>
      <c r="S92" s="86"/>
    </row>
    <row r="93" spans="1:19" x14ac:dyDescent="0.2">
      <c r="A93" s="93" t="str">
        <f t="shared" si="11"/>
        <v/>
      </c>
      <c r="B93" s="71">
        <f t="shared" si="6"/>
        <v>2052</v>
      </c>
      <c r="C93" s="72">
        <f>MOD(BW$192+$C$9,360)</f>
        <v>130.03659866266509</v>
      </c>
      <c r="D93" s="72">
        <f>ABS(BW$187*COS(BW$189+BW$129*$C$8)/COS(BW$191))</f>
        <v>1.1054961879888003</v>
      </c>
      <c r="E93" s="72">
        <f t="shared" si="9"/>
        <v>0.846405131489669</v>
      </c>
      <c r="F93" s="72">
        <f t="shared" si="10"/>
        <v>0.71114005304561856</v>
      </c>
      <c r="P93" s="93" t="str">
        <f t="shared" si="5"/>
        <v/>
      </c>
      <c r="Q93" s="98"/>
      <c r="R93" s="85"/>
      <c r="S93" s="86"/>
    </row>
    <row r="94" spans="1:19" x14ac:dyDescent="0.2">
      <c r="A94" s="93" t="str">
        <f t="shared" si="11"/>
        <v/>
      </c>
      <c r="B94" s="71">
        <f t="shared" si="6"/>
        <v>2053</v>
      </c>
      <c r="C94" s="72">
        <f>MOD(BX$192+$C$9,360)</f>
        <v>119.8636516214377</v>
      </c>
      <c r="D94" s="72">
        <f>ABS(BX$187*COS(BX$189+BX$129*$C$8)/COS(BX$191))</f>
        <v>1.1385099128134315</v>
      </c>
      <c r="E94" s="72">
        <f t="shared" si="9"/>
        <v>0.98733038586527755</v>
      </c>
      <c r="F94" s="72">
        <f t="shared" si="10"/>
        <v>0.56690698595234257</v>
      </c>
      <c r="P94" s="93" t="str">
        <f t="shared" si="5"/>
        <v/>
      </c>
      <c r="Q94" s="98"/>
      <c r="R94" s="85"/>
      <c r="S94" s="86"/>
    </row>
    <row r="95" spans="1:19" x14ac:dyDescent="0.2">
      <c r="A95" s="93" t="str">
        <f t="shared" si="11"/>
        <v/>
      </c>
      <c r="B95" s="71">
        <f t="shared" si="6"/>
        <v>2054</v>
      </c>
      <c r="C95" s="72">
        <f>MOD(BY$192+$C$9,360)</f>
        <v>110.36441951214633</v>
      </c>
      <c r="D95" s="72">
        <f>ABS(BY$187*COS(BY$189+BY$129*$C$8)/COS(BY$191))</f>
        <v>1.1831497534780102</v>
      </c>
      <c r="E95" s="72">
        <f t="shared" si="9"/>
        <v>1.109200848019495</v>
      </c>
      <c r="F95" s="72">
        <f t="shared" si="10"/>
        <v>0.41172420126573722</v>
      </c>
      <c r="P95" s="93" t="str">
        <f t="shared" ref="P95:P121" si="12">IF(Q95=$C$11,"*","")</f>
        <v/>
      </c>
      <c r="Q95" s="98"/>
      <c r="R95" s="85"/>
      <c r="S95" s="86"/>
    </row>
    <row r="96" spans="1:19" x14ac:dyDescent="0.2">
      <c r="A96" s="93" t="str">
        <f t="shared" si="11"/>
        <v/>
      </c>
      <c r="B96" s="71">
        <f t="shared" si="6"/>
        <v>2055</v>
      </c>
      <c r="C96" s="72">
        <f>MOD(BZ$192+$C$9,360)</f>
        <v>101.61400198366346</v>
      </c>
      <c r="D96" s="72">
        <f>ABS(BZ$187*COS(BZ$189+BZ$129*$C$8)/COS(BZ$191))</f>
        <v>1.2350812233942556</v>
      </c>
      <c r="E96" s="72">
        <f t="shared" si="9"/>
        <v>1.2097942701991575</v>
      </c>
      <c r="F96" s="72">
        <f t="shared" si="10"/>
        <v>0.24864322265917291</v>
      </c>
      <c r="P96" s="93" t="str">
        <f t="shared" si="12"/>
        <v/>
      </c>
      <c r="Q96" s="98"/>
      <c r="R96" s="85"/>
      <c r="S96" s="86"/>
    </row>
    <row r="97" spans="1:19" x14ac:dyDescent="0.2">
      <c r="A97" s="93" t="str">
        <f t="shared" si="11"/>
        <v/>
      </c>
      <c r="B97" s="71">
        <f t="shared" si="6"/>
        <v>2056</v>
      </c>
      <c r="C97" s="72">
        <f>MOD(CA$192+$C$9,360)</f>
        <v>93.59108401835735</v>
      </c>
      <c r="D97" s="72">
        <f>ABS(CA$187*COS(CA$189+CA$129*$C$8)/COS(CA$191))</f>
        <v>1.2895891014569456</v>
      </c>
      <c r="E97" s="72">
        <f t="shared" si="9"/>
        <v>1.2870569769820077</v>
      </c>
      <c r="F97" s="72">
        <f t="shared" si="10"/>
        <v>8.0773687537884331E-2</v>
      </c>
      <c r="P97" s="93" t="str">
        <f t="shared" si="12"/>
        <v/>
      </c>
      <c r="Q97" s="98"/>
      <c r="R97" s="85"/>
      <c r="S97" s="86"/>
    </row>
    <row r="98" spans="1:19" x14ac:dyDescent="0.2">
      <c r="A98" s="93" t="str">
        <f t="shared" si="11"/>
        <v/>
      </c>
      <c r="B98" s="71">
        <f t="shared" si="6"/>
        <v>2057</v>
      </c>
      <c r="C98" s="72">
        <f>MOD(CB$192+$C$9,360)</f>
        <v>86.211687169692908</v>
      </c>
      <c r="D98" s="72">
        <f>ABS(CB$187*COS(CB$189+CB$129*$C$8)/COS(CB$191))</f>
        <v>1.3420110915211612</v>
      </c>
      <c r="E98" s="72">
        <f t="shared" si="9"/>
        <v>1.3390787517342784</v>
      </c>
      <c r="F98" s="72">
        <f t="shared" si="10"/>
        <v>-8.866716652507492E-2</v>
      </c>
      <c r="P98" s="93" t="str">
        <f t="shared" si="12"/>
        <v/>
      </c>
      <c r="Q98" s="98"/>
      <c r="R98" s="85"/>
      <c r="S98" s="86"/>
    </row>
    <row r="99" spans="1:19" x14ac:dyDescent="0.2">
      <c r="A99" s="93" t="str">
        <f t="shared" si="11"/>
        <v/>
      </c>
      <c r="B99" s="71">
        <f t="shared" si="6"/>
        <v>2058</v>
      </c>
      <c r="C99" s="72">
        <f>MOD(CC$192+$C$9,360)</f>
        <v>79.358675298935879</v>
      </c>
      <c r="D99" s="72">
        <f>ABS(CC$187*COS(CC$189+CC$129*$C$8)/COS(CC$191))</f>
        <v>1.3879547192024271</v>
      </c>
      <c r="E99" s="72">
        <f t="shared" si="9"/>
        <v>1.3640852543844468</v>
      </c>
      <c r="F99" s="72">
        <f t="shared" si="10"/>
        <v>-0.25630006111432518</v>
      </c>
      <c r="P99" s="93" t="str">
        <f t="shared" si="12"/>
        <v/>
      </c>
      <c r="Q99" s="98"/>
      <c r="R99" s="85"/>
      <c r="S99" s="86"/>
    </row>
    <row r="100" spans="1:19" x14ac:dyDescent="0.2">
      <c r="A100" s="93" t="str">
        <f t="shared" si="11"/>
        <v/>
      </c>
      <c r="B100" s="71">
        <f t="shared" si="6"/>
        <v>2059</v>
      </c>
      <c r="C100" s="72">
        <f>MOD(CD$192+$C$9,360)</f>
        <v>72.900157266189638</v>
      </c>
      <c r="D100" s="72">
        <f>ABS(CD$187*COS(CD$189+CD$129*$C$8)/COS(CD$191))</f>
        <v>1.4233732232922716</v>
      </c>
      <c r="E100" s="72">
        <f t="shared" si="9"/>
        <v>1.3604513330527177</v>
      </c>
      <c r="F100" s="72">
        <f t="shared" si="10"/>
        <v>-0.41852539132114069</v>
      </c>
      <c r="P100" s="93" t="str">
        <f t="shared" si="12"/>
        <v/>
      </c>
      <c r="Q100" s="98"/>
      <c r="R100" s="85"/>
      <c r="S100" s="86"/>
    </row>
    <row r="101" spans="1:19" x14ac:dyDescent="0.2">
      <c r="A101" s="93" t="str">
        <f t="shared" si="11"/>
        <v/>
      </c>
      <c r="B101" s="71">
        <f t="shared" si="6"/>
        <v>2060</v>
      </c>
      <c r="C101" s="72">
        <f>MOD(CE$192+$C$9,360)</f>
        <v>66.697148932394725</v>
      </c>
      <c r="D101" s="72">
        <f>ABS(CE$187*COS(CE$189+CE$129*$C$8)/COS(CE$191))</f>
        <v>1.4445803470956133</v>
      </c>
      <c r="E101" s="72">
        <f t="shared" si="9"/>
        <v>1.326741157683718</v>
      </c>
      <c r="F101" s="72">
        <f t="shared" si="10"/>
        <v>-0.5714632794178035</v>
      </c>
      <c r="P101" s="93" t="str">
        <f t="shared" si="12"/>
        <v/>
      </c>
      <c r="Q101" s="98"/>
      <c r="R101" s="85"/>
      <c r="S101" s="86"/>
    </row>
    <row r="102" spans="1:19" x14ac:dyDescent="0.2">
      <c r="A102" s="93" t="str">
        <f t="shared" si="11"/>
        <v/>
      </c>
      <c r="B102" s="71">
        <f t="shared" si="6"/>
        <v>2061</v>
      </c>
      <c r="C102" s="72">
        <f>MOD(CF$192+$C$9,360)</f>
        <v>60.602841448823369</v>
      </c>
      <c r="D102" s="72">
        <f>ABS(CF$187*COS(CF$189+CF$129*$C$8)/COS(CF$191))</f>
        <v>1.448265865805072</v>
      </c>
      <c r="E102" s="72">
        <f t="shared" si="9"/>
        <v>1.261784481251099</v>
      </c>
      <c r="F102" s="72">
        <f t="shared" si="10"/>
        <v>-0.71089657541024187</v>
      </c>
      <c r="P102" s="93" t="str">
        <f t="shared" si="12"/>
        <v/>
      </c>
      <c r="Q102" s="98"/>
      <c r="R102" s="85"/>
      <c r="S102" s="86"/>
    </row>
    <row r="103" spans="1:19" x14ac:dyDescent="0.2">
      <c r="A103" s="93" t="str">
        <f t="shared" si="11"/>
        <v/>
      </c>
      <c r="B103" s="71">
        <f t="shared" si="6"/>
        <v>2062</v>
      </c>
      <c r="C103" s="72">
        <f>MOD(CG$192+$C$9,360)</f>
        <v>54.455022366555767</v>
      </c>
      <c r="D103" s="72">
        <f>ABS(CG$187*COS(CG$189+CG$129*$C$8)/COS(CG$191))</f>
        <v>1.4315603753204604</v>
      </c>
      <c r="E103" s="72">
        <f t="shared" si="9"/>
        <v>1.1648025720993145</v>
      </c>
      <c r="F103" s="72">
        <f t="shared" si="10"/>
        <v>-0.8322259766544654</v>
      </c>
      <c r="P103" s="93" t="str">
        <f t="shared" si="12"/>
        <v/>
      </c>
      <c r="Q103" s="98"/>
      <c r="R103" s="85"/>
      <c r="S103" s="86"/>
    </row>
    <row r="104" spans="1:19" x14ac:dyDescent="0.2">
      <c r="A104" s="93" t="str">
        <f t="shared" si="11"/>
        <v/>
      </c>
      <c r="B104" s="71">
        <f t="shared" si="6"/>
        <v>2063</v>
      </c>
      <c r="C104" s="72">
        <f>MOD(CH$192+$C$9,360)</f>
        <v>48.061349441497669</v>
      </c>
      <c r="D104" s="72">
        <f>ABS(CH$187*COS(CH$189+CH$129*$C$8)/COS(CH$191))</f>
        <v>1.3921985975759834</v>
      </c>
      <c r="E104" s="72">
        <f t="shared" si="9"/>
        <v>1.0356020610627361</v>
      </c>
      <c r="F104" s="72">
        <f t="shared" si="10"/>
        <v>-0.93045435471878368</v>
      </c>
      <c r="P104" s="93" t="str">
        <f t="shared" si="12"/>
        <v/>
      </c>
      <c r="Q104" s="98"/>
      <c r="R104" s="85"/>
      <c r="S104" s="86"/>
    </row>
    <row r="105" spans="1:19" x14ac:dyDescent="0.2">
      <c r="A105" s="93" t="str">
        <f t="shared" si="11"/>
        <v/>
      </c>
      <c r="B105" s="71">
        <f t="shared" si="6"/>
        <v>2064</v>
      </c>
      <c r="C105" s="72">
        <f>MOD(CI$192+$C$9,360)</f>
        <v>41.174799939688398</v>
      </c>
      <c r="D105" s="72">
        <f>ABS(CI$187*COS(CI$189+CI$129*$C$8)/COS(CI$191))</f>
        <v>1.3288482902058241</v>
      </c>
      <c r="E105" s="72">
        <f t="shared" si="9"/>
        <v>0.87485852224030303</v>
      </c>
      <c r="F105" s="72">
        <f t="shared" si="10"/>
        <v>-1.0002301457396967</v>
      </c>
      <c r="P105" s="93" t="str">
        <f t="shared" si="12"/>
        <v/>
      </c>
      <c r="Q105" s="98"/>
      <c r="R105" s="85"/>
      <c r="S105" s="86"/>
    </row>
    <row r="106" spans="1:19" x14ac:dyDescent="0.2">
      <c r="A106" s="93" t="str">
        <f t="shared" si="11"/>
        <v/>
      </c>
      <c r="B106" s="71">
        <f t="shared" ref="B106:B121" si="13">B105+1</f>
        <v>2065</v>
      </c>
      <c r="C106" s="72">
        <f>MOD(CJ$192+$C$9,360)</f>
        <v>33.453732105790777</v>
      </c>
      <c r="D106" s="72">
        <f>ABS(CJ$187*COS(CJ$189+CJ$129*$C$8)/COS(CJ$191))</f>
        <v>1.2417109715671228</v>
      </c>
      <c r="E106" s="72">
        <f t="shared" si="9"/>
        <v>0.68450983687898292</v>
      </c>
      <c r="F106" s="72">
        <f t="shared" si="10"/>
        <v>-1.0359982722601793</v>
      </c>
      <c r="P106" s="93" t="str">
        <f t="shared" si="12"/>
        <v/>
      </c>
      <c r="Q106" s="98"/>
      <c r="R106" s="85"/>
      <c r="S106" s="86"/>
    </row>
    <row r="107" spans="1:19" x14ac:dyDescent="0.2">
      <c r="A107" s="93" t="str">
        <f t="shared" si="11"/>
        <v/>
      </c>
      <c r="B107" s="71">
        <f t="shared" si="13"/>
        <v>2066</v>
      </c>
      <c r="C107" s="72">
        <f>MOD(CK$192+$C$9,360)</f>
        <v>24.398976480673582</v>
      </c>
      <c r="D107" s="72">
        <f>ABS(CK$187*COS(CK$189+CK$129*$C$8)/COS(CK$191))</f>
        <v>1.1335671952002999</v>
      </c>
      <c r="E107" s="72">
        <f t="shared" si="9"/>
        <v>0.46826318860660088</v>
      </c>
      <c r="F107" s="72">
        <f t="shared" si="10"/>
        <v>-1.03232948821113</v>
      </c>
      <c r="P107" s="93" t="str">
        <f t="shared" si="12"/>
        <v/>
      </c>
      <c r="Q107" s="98"/>
      <c r="R107" s="85"/>
      <c r="S107" s="86"/>
    </row>
    <row r="108" spans="1:19" x14ac:dyDescent="0.2">
      <c r="A108" s="93" t="str">
        <f t="shared" si="11"/>
        <v/>
      </c>
      <c r="B108" s="71">
        <f t="shared" si="13"/>
        <v>2067</v>
      </c>
      <c r="C108" s="72">
        <f>MOD(CL$192+$C$9,360)</f>
        <v>13.269343529812829</v>
      </c>
      <c r="D108" s="72">
        <f>ABS(CL$187*COS(CL$189+CL$129*$C$8)/COS(CL$191))</f>
        <v>1.0115202028587527</v>
      </c>
      <c r="E108" s="72">
        <f t="shared" si="9"/>
        <v>0.23217321938306087</v>
      </c>
      <c r="F108" s="72">
        <f t="shared" si="10"/>
        <v>-0.98451445748283306</v>
      </c>
      <c r="P108" s="93" t="str">
        <f t="shared" si="12"/>
        <v/>
      </c>
      <c r="Q108" s="98"/>
      <c r="R108" s="85"/>
      <c r="S108" s="86"/>
    </row>
    <row r="109" spans="1:19" x14ac:dyDescent="0.2">
      <c r="A109" s="93" t="str">
        <f t="shared" si="11"/>
        <v/>
      </c>
      <c r="B109" s="71">
        <f t="shared" si="13"/>
        <v>2068</v>
      </c>
      <c r="C109" s="72">
        <f>MOD(CM$192+$C$9,360)</f>
        <v>359.04382128303621</v>
      </c>
      <c r="D109" s="72">
        <f>ABS(CM$187*COS(CM$189+CM$129*$C$8)/COS(CM$191))</f>
        <v>0.88961257863485277</v>
      </c>
      <c r="E109" s="72">
        <f t="shared" si="9"/>
        <v>-1.4845580909608439E-2</v>
      </c>
      <c r="F109" s="72">
        <f t="shared" si="10"/>
        <v>-0.8894887007673612</v>
      </c>
      <c r="P109" s="93" t="str">
        <f t="shared" si="12"/>
        <v/>
      </c>
      <c r="Q109" s="98"/>
      <c r="R109" s="85"/>
      <c r="S109" s="86"/>
    </row>
    <row r="110" spans="1:19" x14ac:dyDescent="0.2">
      <c r="A110" s="93" t="str">
        <f t="shared" si="11"/>
        <v/>
      </c>
      <c r="B110" s="71">
        <f t="shared" si="13"/>
        <v>2069</v>
      </c>
      <c r="C110" s="72">
        <f>MOD(CN$192+$C$9,360)</f>
        <v>340.75216680696644</v>
      </c>
      <c r="D110" s="72">
        <f>ABS(CN$187*COS(CN$189+CN$129*$C$8)/COS(CN$191))</f>
        <v>0.79128051374969643</v>
      </c>
      <c r="E110" s="72">
        <f t="shared" si="9"/>
        <v>-0.26084953150817664</v>
      </c>
      <c r="F110" s="72">
        <f t="shared" si="10"/>
        <v>-0.74704911040168454</v>
      </c>
      <c r="P110" s="93" t="str">
        <f t="shared" si="12"/>
        <v/>
      </c>
      <c r="Q110" s="98"/>
      <c r="R110" s="85"/>
      <c r="S110" s="86"/>
    </row>
    <row r="111" spans="1:19" x14ac:dyDescent="0.2">
      <c r="A111" s="93" t="str">
        <f t="shared" si="11"/>
        <v/>
      </c>
      <c r="B111" s="71">
        <f t="shared" si="13"/>
        <v>2070</v>
      </c>
      <c r="C111" s="72">
        <f>MOD(CO$192+$C$9,360)</f>
        <v>318.78661391171738</v>
      </c>
      <c r="D111" s="72">
        <f>ABS(CO$187*COS(CO$189+CO$129*$C$8)/COS(CO$191))</f>
        <v>0.74587452467588078</v>
      </c>
      <c r="E111" s="72">
        <f t="shared" si="9"/>
        <v>-0.49143079012079405</v>
      </c>
      <c r="F111" s="72">
        <f t="shared" si="10"/>
        <v>-0.56109231422442707</v>
      </c>
      <c r="P111" s="93" t="str">
        <f t="shared" si="12"/>
        <v/>
      </c>
      <c r="Q111" s="98"/>
      <c r="R111" s="85"/>
      <c r="S111" s="86"/>
    </row>
    <row r="112" spans="1:19" x14ac:dyDescent="0.2">
      <c r="A112" s="93" t="str">
        <f t="shared" si="11"/>
        <v/>
      </c>
      <c r="B112" s="71">
        <f t="shared" si="13"/>
        <v>2071</v>
      </c>
      <c r="C112" s="72">
        <f>MOD(CP$192+$C$9,360)</f>
        <v>296.20972282559529</v>
      </c>
      <c r="D112" s="72">
        <f>ABS(CP$187*COS(CP$189+CP$129*$C$8)/COS(CP$191))</f>
        <v>0.77054315848914701</v>
      </c>
      <c r="E112" s="72">
        <f t="shared" si="9"/>
        <v>-0.69131855796410391</v>
      </c>
      <c r="F112" s="72">
        <f t="shared" si="10"/>
        <v>-0.34031663272438323</v>
      </c>
      <c r="P112" s="93" t="str">
        <f t="shared" si="12"/>
        <v/>
      </c>
      <c r="Q112" s="98"/>
      <c r="R112" s="85"/>
      <c r="S112" s="86"/>
    </row>
    <row r="113" spans="1:103" x14ac:dyDescent="0.2">
      <c r="A113" s="93" t="str">
        <f t="shared" si="11"/>
        <v/>
      </c>
      <c r="B113" s="71">
        <f t="shared" si="13"/>
        <v>2072</v>
      </c>
      <c r="C113" s="72">
        <f>MOD(CQ$192+$C$9,360)</f>
        <v>276.58426434417049</v>
      </c>
      <c r="D113" s="72">
        <f>ABS(CQ$187*COS(CQ$189+CQ$129*$C$8)/COS(CQ$191))</f>
        <v>0.85248094426830268</v>
      </c>
      <c r="E113" s="72">
        <f t="shared" si="9"/>
        <v>-0.84685823089722156</v>
      </c>
      <c r="F113" s="72">
        <f t="shared" si="10"/>
        <v>-9.7749153971812608E-2</v>
      </c>
      <c r="P113" s="93" t="str">
        <f t="shared" si="12"/>
        <v/>
      </c>
      <c r="Q113" s="98"/>
      <c r="R113" s="85"/>
      <c r="S113" s="86"/>
    </row>
    <row r="114" spans="1:103" x14ac:dyDescent="0.2">
      <c r="A114" s="93" t="str">
        <f t="shared" si="11"/>
        <v/>
      </c>
      <c r="B114" s="71">
        <f t="shared" si="13"/>
        <v>2073</v>
      </c>
      <c r="C114" s="72">
        <f>MOD(CR$192+$C$9,360)</f>
        <v>260.94850587328062</v>
      </c>
      <c r="D114" s="72">
        <f>ABS(CR$187*COS(CR$189+CR$129*$C$8)/COS(CR$191))</f>
        <v>0.96050430392671027</v>
      </c>
      <c r="E114" s="72">
        <f t="shared" si="9"/>
        <v>-0.94854347759064805</v>
      </c>
      <c r="F114" s="72">
        <f t="shared" si="10"/>
        <v>0.15110853378275493</v>
      </c>
      <c r="P114" s="93" t="str">
        <f t="shared" si="12"/>
        <v/>
      </c>
      <c r="Q114" s="98"/>
      <c r="R114" s="85"/>
      <c r="S114" s="86"/>
    </row>
    <row r="115" spans="1:103" x14ac:dyDescent="0.2">
      <c r="A115" s="93" t="str">
        <f t="shared" si="11"/>
        <v/>
      </c>
      <c r="B115" s="71">
        <f t="shared" si="13"/>
        <v>2074</v>
      </c>
      <c r="C115" s="72">
        <f>MOD(CS$192+$C$9,360)</f>
        <v>248.50208231188014</v>
      </c>
      <c r="D115" s="72">
        <f>ABS(CS$187*COS(CS$189+CS$129*$C$8)/COS(CS$191))</f>
        <v>1.0667135877253306</v>
      </c>
      <c r="E115" s="72">
        <f t="shared" si="9"/>
        <v>-0.99250326980954051</v>
      </c>
      <c r="F115" s="72">
        <f t="shared" si="10"/>
        <v>0.39091576797977479</v>
      </c>
      <c r="P115" s="93" t="str">
        <f t="shared" si="12"/>
        <v/>
      </c>
      <c r="Q115" s="98"/>
      <c r="R115" s="85"/>
      <c r="S115" s="86"/>
    </row>
    <row r="116" spans="1:103" x14ac:dyDescent="0.2">
      <c r="A116" s="93" t="str">
        <f t="shared" si="11"/>
        <v/>
      </c>
      <c r="B116" s="71">
        <f t="shared" si="13"/>
        <v>2075</v>
      </c>
      <c r="C116" s="72">
        <f>MOD(CT$192+$C$9,360)</f>
        <v>238.159555985145</v>
      </c>
      <c r="D116" s="72">
        <f>ABS(CT$187*COS(CT$189+CT$129*$C$8)/COS(CT$191))</f>
        <v>1.1540411303787457</v>
      </c>
      <c r="E116" s="72">
        <f t="shared" si="9"/>
        <v>-0.98038161319435191</v>
      </c>
      <c r="F116" s="72">
        <f t="shared" si="10"/>
        <v>0.60882084648629864</v>
      </c>
      <c r="P116" s="93" t="str">
        <f t="shared" si="12"/>
        <v/>
      </c>
      <c r="Q116" s="98"/>
      <c r="R116" s="85"/>
      <c r="S116" s="86"/>
    </row>
    <row r="117" spans="1:103" x14ac:dyDescent="0.2">
      <c r="A117" s="93" t="str">
        <f t="shared" si="11"/>
        <v/>
      </c>
      <c r="B117" s="71">
        <f t="shared" si="13"/>
        <v>2076</v>
      </c>
      <c r="C117" s="72">
        <f>MOD(CU$192+$C$9,360)</f>
        <v>229.08094202276493</v>
      </c>
      <c r="D117" s="72">
        <f>ABS(CU$187*COS(CU$189+CU$129*$C$8)/COS(CU$191))</f>
        <v>1.2148158220925833</v>
      </c>
      <c r="E117" s="72">
        <f t="shared" si="9"/>
        <v>-0.91795813674151883</v>
      </c>
      <c r="F117" s="72">
        <f t="shared" si="10"/>
        <v>0.79569487920717341</v>
      </c>
      <c r="P117" s="93" t="str">
        <f t="shared" si="12"/>
        <v/>
      </c>
      <c r="Q117" s="98"/>
      <c r="R117" s="85"/>
      <c r="S117" s="86"/>
    </row>
    <row r="118" spans="1:103" x14ac:dyDescent="0.2">
      <c r="A118" s="93" t="str">
        <f t="shared" si="11"/>
        <v/>
      </c>
      <c r="B118" s="71">
        <f t="shared" si="13"/>
        <v>2077</v>
      </c>
      <c r="C118" s="72">
        <f>MOD(CV$192+$C$9,360)</f>
        <v>220.68164071444772</v>
      </c>
      <c r="D118" s="72">
        <f>ABS(CV$187*COS(CV$189+CV$129*$C$8)/COS(CV$191))</f>
        <v>1.2477356792803544</v>
      </c>
      <c r="E118" s="72">
        <f t="shared" si="9"/>
        <v>-0.81334329195064337</v>
      </c>
      <c r="F118" s="72">
        <f t="shared" si="10"/>
        <v>0.94621192910895924</v>
      </c>
      <c r="P118" s="93" t="str">
        <f t="shared" si="12"/>
        <v/>
      </c>
      <c r="Q118" s="98"/>
      <c r="R118" s="85"/>
      <c r="S118" s="86"/>
    </row>
    <row r="119" spans="1:103" x14ac:dyDescent="0.2">
      <c r="A119" s="93" t="str">
        <f t="shared" si="11"/>
        <v/>
      </c>
      <c r="B119" s="71">
        <f t="shared" si="13"/>
        <v>2078</v>
      </c>
      <c r="C119" s="72">
        <f>MOD(CW$192+$C$9,360)</f>
        <v>212.54908450181964</v>
      </c>
      <c r="D119" s="72">
        <f>ABS(CW$187*COS(CW$189+CW$129*$C$8)/COS(CW$191))</f>
        <v>1.255393101305196</v>
      </c>
      <c r="E119" s="72">
        <f t="shared" si="9"/>
        <v>-0.67542902288791096</v>
      </c>
      <c r="F119" s="72">
        <f t="shared" si="10"/>
        <v>1.0582095604583053</v>
      </c>
      <c r="P119" s="93" t="str">
        <f t="shared" si="12"/>
        <v/>
      </c>
      <c r="Q119" s="98"/>
      <c r="R119" s="85"/>
      <c r="S119" s="86"/>
    </row>
    <row r="120" spans="1:103" x14ac:dyDescent="0.2">
      <c r="A120" s="93" t="str">
        <f t="shared" si="11"/>
        <v/>
      </c>
      <c r="B120" s="71">
        <f t="shared" si="13"/>
        <v>2079</v>
      </c>
      <c r="C120" s="72">
        <f>MOD(CX$192+$C$9,360)</f>
        <v>204.37690082629067</v>
      </c>
      <c r="D120" s="72">
        <f>ABS(CX$187*COS(CX$189+CX$129*$C$8)/COS(CX$191))</f>
        <v>1.2425937564768572</v>
      </c>
      <c r="E120" s="72">
        <f t="shared" si="9"/>
        <v>-0.5128647275564544</v>
      </c>
      <c r="F120" s="72">
        <f t="shared" si="10"/>
        <v>1.1318166878358487</v>
      </c>
      <c r="P120" s="93" t="str">
        <f t="shared" si="12"/>
        <v/>
      </c>
      <c r="Q120" s="98"/>
      <c r="R120" s="100"/>
      <c r="S120" s="86"/>
    </row>
    <row r="121" spans="1:103" x14ac:dyDescent="0.2">
      <c r="A121" s="93" t="str">
        <f t="shared" si="11"/>
        <v/>
      </c>
      <c r="B121" s="71">
        <f t="shared" si="13"/>
        <v>2080</v>
      </c>
      <c r="C121" s="72">
        <f>MOD(CY$192+$C$9,360)</f>
        <v>195.92828699384648</v>
      </c>
      <c r="D121" s="72">
        <f>ABS(CY$187*COS(CY$189+CY$129*$C$8)/COS(CY$191))</f>
        <v>1.2153147891690486</v>
      </c>
      <c r="E121" s="72">
        <f t="shared" si="9"/>
        <v>-0.33352369654558645</v>
      </c>
      <c r="F121" s="72">
        <f t="shared" si="10"/>
        <v>1.1686539182390896</v>
      </c>
      <c r="P121" s="93" t="str">
        <f t="shared" si="12"/>
        <v/>
      </c>
      <c r="Q121" s="99"/>
      <c r="R121" s="101"/>
      <c r="S121" s="87"/>
    </row>
    <row r="122" spans="1:103" x14ac:dyDescent="0.2">
      <c r="B122" s="2"/>
      <c r="C122" s="6"/>
    </row>
    <row r="123" spans="1:103" s="38" customFormat="1" x14ac:dyDescent="0.2">
      <c r="A123" s="94"/>
      <c r="B123" s="36"/>
      <c r="C123" s="37"/>
      <c r="D123" s="35"/>
      <c r="E123" s="35"/>
      <c r="F123" s="35"/>
      <c r="G123" s="35"/>
      <c r="H123" s="35"/>
      <c r="I123" s="35"/>
      <c r="J123" s="35"/>
    </row>
    <row r="124" spans="1:103" x14ac:dyDescent="0.2">
      <c r="B124" s="2"/>
      <c r="C124" s="6"/>
    </row>
    <row r="125" spans="1:103" x14ac:dyDescent="0.2">
      <c r="B125" s="2"/>
      <c r="C125" s="66">
        <f>B21</f>
        <v>1980</v>
      </c>
      <c r="D125" s="66">
        <f>C125+1</f>
        <v>1981</v>
      </c>
      <c r="E125" s="66">
        <f t="shared" ref="E125:W125" si="14">D125+1</f>
        <v>1982</v>
      </c>
      <c r="F125" s="66">
        <f t="shared" si="14"/>
        <v>1983</v>
      </c>
      <c r="G125" s="66">
        <f t="shared" si="14"/>
        <v>1984</v>
      </c>
      <c r="H125" s="66">
        <f t="shared" si="14"/>
        <v>1985</v>
      </c>
      <c r="I125" s="66">
        <f t="shared" si="14"/>
        <v>1986</v>
      </c>
      <c r="J125" s="66">
        <f t="shared" si="14"/>
        <v>1987</v>
      </c>
      <c r="K125" s="66">
        <f t="shared" si="14"/>
        <v>1988</v>
      </c>
      <c r="L125" s="66">
        <f t="shared" si="14"/>
        <v>1989</v>
      </c>
      <c r="M125" s="66">
        <f t="shared" si="14"/>
        <v>1990</v>
      </c>
      <c r="N125" s="66">
        <f t="shared" si="14"/>
        <v>1991</v>
      </c>
      <c r="O125" s="66">
        <f t="shared" si="14"/>
        <v>1992</v>
      </c>
      <c r="P125" s="66">
        <f t="shared" si="14"/>
        <v>1993</v>
      </c>
      <c r="Q125" s="66">
        <f t="shared" si="14"/>
        <v>1994</v>
      </c>
      <c r="R125" s="66">
        <f>Q125+1</f>
        <v>1995</v>
      </c>
      <c r="S125" s="66">
        <f t="shared" si="14"/>
        <v>1996</v>
      </c>
      <c r="T125" s="66">
        <f t="shared" si="14"/>
        <v>1997</v>
      </c>
      <c r="U125" s="66">
        <f t="shared" si="14"/>
        <v>1998</v>
      </c>
      <c r="V125" s="66">
        <f t="shared" si="14"/>
        <v>1999</v>
      </c>
      <c r="W125" s="66">
        <f t="shared" si="14"/>
        <v>2000</v>
      </c>
      <c r="X125" s="66">
        <f t="shared" ref="X125:AB125" si="15">W125+1</f>
        <v>2001</v>
      </c>
      <c r="Y125" s="66">
        <f t="shared" si="15"/>
        <v>2002</v>
      </c>
      <c r="Z125" s="66">
        <f t="shared" si="15"/>
        <v>2003</v>
      </c>
      <c r="AA125" s="66">
        <f t="shared" si="15"/>
        <v>2004</v>
      </c>
      <c r="AB125" s="66">
        <f t="shared" si="15"/>
        <v>2005</v>
      </c>
      <c r="AC125" s="66">
        <f t="shared" ref="AC125" si="16">AB125+1</f>
        <v>2006</v>
      </c>
      <c r="AD125" s="66">
        <f t="shared" ref="AD125" si="17">AC125+1</f>
        <v>2007</v>
      </c>
      <c r="AE125" s="66">
        <f t="shared" ref="AE125" si="18">AD125+1</f>
        <v>2008</v>
      </c>
      <c r="AF125" s="66">
        <f t="shared" ref="AF125" si="19">AE125+1</f>
        <v>2009</v>
      </c>
      <c r="AG125" s="66">
        <f t="shared" ref="AG125" si="20">AF125+1</f>
        <v>2010</v>
      </c>
      <c r="AH125" s="66">
        <f t="shared" ref="AH125" si="21">AG125+1</f>
        <v>2011</v>
      </c>
      <c r="AI125" s="66">
        <f t="shared" ref="AI125" si="22">AH125+1</f>
        <v>2012</v>
      </c>
      <c r="AJ125" s="66">
        <f t="shared" ref="AJ125" si="23">AI125+1</f>
        <v>2013</v>
      </c>
      <c r="AK125" s="66">
        <f t="shared" ref="AK125" si="24">AJ125+1</f>
        <v>2014</v>
      </c>
      <c r="AL125" s="66">
        <f t="shared" ref="AL125" si="25">AK125+1</f>
        <v>2015</v>
      </c>
      <c r="AM125" s="66">
        <f t="shared" ref="AM125" si="26">AL125+1</f>
        <v>2016</v>
      </c>
      <c r="AN125" s="66">
        <f t="shared" ref="AN125" si="27">AM125+1</f>
        <v>2017</v>
      </c>
      <c r="AO125" s="66">
        <f t="shared" ref="AO125" si="28">AN125+1</f>
        <v>2018</v>
      </c>
      <c r="AP125" s="66">
        <f t="shared" ref="AP125" si="29">AO125+1</f>
        <v>2019</v>
      </c>
      <c r="AQ125" s="66">
        <f t="shared" ref="AQ125" si="30">AP125+1</f>
        <v>2020</v>
      </c>
      <c r="AR125" s="66">
        <f t="shared" ref="AR125" si="31">AQ125+1</f>
        <v>2021</v>
      </c>
      <c r="AS125" s="66">
        <f t="shared" ref="AS125" si="32">AR125+1</f>
        <v>2022</v>
      </c>
      <c r="AT125" s="66">
        <f t="shared" ref="AT125" si="33">AS125+1</f>
        <v>2023</v>
      </c>
      <c r="AU125" s="66">
        <f t="shared" ref="AU125" si="34">AT125+1</f>
        <v>2024</v>
      </c>
      <c r="AV125" s="66">
        <f t="shared" ref="AV125" si="35">AU125+1</f>
        <v>2025</v>
      </c>
      <c r="AW125" s="66">
        <f t="shared" ref="AW125" si="36">AV125+1</f>
        <v>2026</v>
      </c>
      <c r="AX125" s="66">
        <f t="shared" ref="AX125" si="37">AW125+1</f>
        <v>2027</v>
      </c>
      <c r="AY125" s="66">
        <f t="shared" ref="AY125" si="38">AX125+1</f>
        <v>2028</v>
      </c>
      <c r="AZ125" s="66">
        <f t="shared" ref="AZ125" si="39">AY125+1</f>
        <v>2029</v>
      </c>
      <c r="BA125" s="66">
        <f t="shared" ref="BA125" si="40">AZ125+1</f>
        <v>2030</v>
      </c>
      <c r="BB125" s="66">
        <f t="shared" ref="BB125" si="41">BA125+1</f>
        <v>2031</v>
      </c>
      <c r="BC125" s="66">
        <f t="shared" ref="BC125" si="42">BB125+1</f>
        <v>2032</v>
      </c>
      <c r="BD125" s="66">
        <f t="shared" ref="BD125" si="43">BC125+1</f>
        <v>2033</v>
      </c>
      <c r="BE125" s="66">
        <f t="shared" ref="BE125" si="44">BD125+1</f>
        <v>2034</v>
      </c>
      <c r="BF125" s="66">
        <f t="shared" ref="BF125" si="45">BE125+1</f>
        <v>2035</v>
      </c>
      <c r="BG125" s="66">
        <f t="shared" ref="BG125" si="46">BF125+1</f>
        <v>2036</v>
      </c>
      <c r="BH125" s="66">
        <f t="shared" ref="BH125" si="47">BG125+1</f>
        <v>2037</v>
      </c>
      <c r="BI125" s="66">
        <f t="shared" ref="BI125" si="48">BH125+1</f>
        <v>2038</v>
      </c>
      <c r="BJ125" s="66">
        <f t="shared" ref="BJ125" si="49">BI125+1</f>
        <v>2039</v>
      </c>
      <c r="BK125" s="66">
        <f t="shared" ref="BK125" si="50">BJ125+1</f>
        <v>2040</v>
      </c>
      <c r="BL125" s="66">
        <f t="shared" ref="BL125" si="51">BK125+1</f>
        <v>2041</v>
      </c>
      <c r="BM125" s="66">
        <f t="shared" ref="BM125" si="52">BL125+1</f>
        <v>2042</v>
      </c>
      <c r="BN125" s="66">
        <f t="shared" ref="BN125" si="53">BM125+1</f>
        <v>2043</v>
      </c>
      <c r="BO125" s="66">
        <f t="shared" ref="BO125" si="54">BN125+1</f>
        <v>2044</v>
      </c>
      <c r="BP125" s="66">
        <f t="shared" ref="BP125" si="55">BO125+1</f>
        <v>2045</v>
      </c>
      <c r="BQ125" s="66">
        <f t="shared" ref="BQ125" si="56">BP125+1</f>
        <v>2046</v>
      </c>
      <c r="BR125" s="66">
        <f t="shared" ref="BR125" si="57">BQ125+1</f>
        <v>2047</v>
      </c>
      <c r="BS125" s="66">
        <f t="shared" ref="BS125" si="58">BR125+1</f>
        <v>2048</v>
      </c>
      <c r="BT125" s="66">
        <f t="shared" ref="BT125" si="59">BS125+1</f>
        <v>2049</v>
      </c>
      <c r="BU125" s="66">
        <f t="shared" ref="BU125" si="60">BT125+1</f>
        <v>2050</v>
      </c>
      <c r="BV125" s="66">
        <f t="shared" ref="BV125" si="61">BU125+1</f>
        <v>2051</v>
      </c>
      <c r="BW125" s="66">
        <f t="shared" ref="BW125" si="62">BV125+1</f>
        <v>2052</v>
      </c>
      <c r="BX125" s="66">
        <f t="shared" ref="BX125" si="63">BW125+1</f>
        <v>2053</v>
      </c>
      <c r="BY125" s="66">
        <f t="shared" ref="BY125" si="64">BX125+1</f>
        <v>2054</v>
      </c>
      <c r="BZ125" s="66">
        <f t="shared" ref="BZ125" si="65">BY125+1</f>
        <v>2055</v>
      </c>
      <c r="CA125" s="66">
        <f t="shared" ref="CA125" si="66">BZ125+1</f>
        <v>2056</v>
      </c>
      <c r="CB125" s="66">
        <f t="shared" ref="CB125" si="67">CA125+1</f>
        <v>2057</v>
      </c>
      <c r="CC125" s="66">
        <f t="shared" ref="CC125" si="68">CB125+1</f>
        <v>2058</v>
      </c>
      <c r="CD125" s="66">
        <f t="shared" ref="CD125" si="69">CC125+1</f>
        <v>2059</v>
      </c>
      <c r="CE125" s="66">
        <f t="shared" ref="CE125" si="70">CD125+1</f>
        <v>2060</v>
      </c>
      <c r="CF125" s="66">
        <f t="shared" ref="CF125" si="71">CE125+1</f>
        <v>2061</v>
      </c>
      <c r="CG125" s="66">
        <f t="shared" ref="CG125" si="72">CF125+1</f>
        <v>2062</v>
      </c>
      <c r="CH125" s="66">
        <f t="shared" ref="CH125" si="73">CG125+1</f>
        <v>2063</v>
      </c>
      <c r="CI125" s="66">
        <f t="shared" ref="CI125" si="74">CH125+1</f>
        <v>2064</v>
      </c>
      <c r="CJ125" s="66">
        <f t="shared" ref="CJ125" si="75">CI125+1</f>
        <v>2065</v>
      </c>
      <c r="CK125" s="66">
        <f t="shared" ref="CK125" si="76">CJ125+1</f>
        <v>2066</v>
      </c>
      <c r="CL125" s="66">
        <f t="shared" ref="CL125" si="77">CK125+1</f>
        <v>2067</v>
      </c>
      <c r="CM125" s="66">
        <f t="shared" ref="CM125" si="78">CL125+1</f>
        <v>2068</v>
      </c>
      <c r="CN125" s="66">
        <f t="shared" ref="CN125" si="79">CM125+1</f>
        <v>2069</v>
      </c>
      <c r="CO125" s="66">
        <f t="shared" ref="CO125" si="80">CN125+1</f>
        <v>2070</v>
      </c>
      <c r="CP125" s="66">
        <f t="shared" ref="CP125" si="81">CO125+1</f>
        <v>2071</v>
      </c>
      <c r="CQ125" s="66">
        <f t="shared" ref="CQ125" si="82">CP125+1</f>
        <v>2072</v>
      </c>
      <c r="CR125" s="66">
        <f t="shared" ref="CR125" si="83">CQ125+1</f>
        <v>2073</v>
      </c>
      <c r="CS125" s="66">
        <f t="shared" ref="CS125" si="84">CR125+1</f>
        <v>2074</v>
      </c>
      <c r="CT125" s="66">
        <f t="shared" ref="CT125" si="85">CS125+1</f>
        <v>2075</v>
      </c>
      <c r="CU125" s="66">
        <f t="shared" ref="CU125" si="86">CT125+1</f>
        <v>2076</v>
      </c>
      <c r="CV125" s="66">
        <f t="shared" ref="CV125" si="87">CU125+1</f>
        <v>2077</v>
      </c>
      <c r="CW125" s="66">
        <f t="shared" ref="CW125" si="88">CV125+1</f>
        <v>2078</v>
      </c>
      <c r="CX125" s="66">
        <f t="shared" ref="CX125" si="89">CW125+1</f>
        <v>2079</v>
      </c>
      <c r="CY125" s="77">
        <f t="shared" ref="CY125" si="90">CX125+1</f>
        <v>2080</v>
      </c>
    </row>
    <row r="126" spans="1:103" x14ac:dyDescent="0.2">
      <c r="B126" s="2"/>
      <c r="C126" s="67" t="str">
        <f>IF(OR(MOD(C125,400)=0,AND(MOD(C125,4)=0,MOD(C125,100)&lt;&gt;0)),"Y", "N")</f>
        <v>Y</v>
      </c>
      <c r="D126" s="67" t="str">
        <f>IF(OR(MOD(D125,400)=0,AND(MOD(D125,4)=0,MOD(D125,100)&lt;&gt;0)),"Y", "N")</f>
        <v>N</v>
      </c>
      <c r="E126" s="67" t="str">
        <f t="shared" ref="E126:AB126" si="91">IF(OR(MOD(E125,400)=0,AND(MOD(E125,4)=0,MOD(E125,100)&lt;&gt;0)),"Y", "N")</f>
        <v>N</v>
      </c>
      <c r="F126" s="67" t="str">
        <f t="shared" si="91"/>
        <v>N</v>
      </c>
      <c r="G126" s="67" t="str">
        <f t="shared" si="91"/>
        <v>Y</v>
      </c>
      <c r="H126" s="67" t="str">
        <f t="shared" si="91"/>
        <v>N</v>
      </c>
      <c r="I126" s="67" t="str">
        <f t="shared" si="91"/>
        <v>N</v>
      </c>
      <c r="J126" s="67" t="str">
        <f t="shared" si="91"/>
        <v>N</v>
      </c>
      <c r="K126" s="67" t="str">
        <f t="shared" si="91"/>
        <v>Y</v>
      </c>
      <c r="L126" s="67" t="str">
        <f t="shared" si="91"/>
        <v>N</v>
      </c>
      <c r="M126" s="67" t="str">
        <f t="shared" si="91"/>
        <v>N</v>
      </c>
      <c r="N126" s="67" t="str">
        <f t="shared" si="91"/>
        <v>N</v>
      </c>
      <c r="O126" s="67" t="str">
        <f t="shared" si="91"/>
        <v>Y</v>
      </c>
      <c r="P126" s="67" t="str">
        <f t="shared" si="91"/>
        <v>N</v>
      </c>
      <c r="Q126" s="67" t="str">
        <f t="shared" si="91"/>
        <v>N</v>
      </c>
      <c r="R126" s="67" t="str">
        <f t="shared" si="91"/>
        <v>N</v>
      </c>
      <c r="S126" s="67" t="str">
        <f t="shared" si="91"/>
        <v>Y</v>
      </c>
      <c r="T126" s="67" t="str">
        <f t="shared" si="91"/>
        <v>N</v>
      </c>
      <c r="U126" s="67" t="str">
        <f t="shared" si="91"/>
        <v>N</v>
      </c>
      <c r="V126" s="67" t="str">
        <f t="shared" si="91"/>
        <v>N</v>
      </c>
      <c r="W126" s="67" t="str">
        <f t="shared" si="91"/>
        <v>Y</v>
      </c>
      <c r="X126" s="67" t="str">
        <f t="shared" si="91"/>
        <v>N</v>
      </c>
      <c r="Y126" s="67" t="str">
        <f t="shared" si="91"/>
        <v>N</v>
      </c>
      <c r="Z126" s="67" t="str">
        <f t="shared" si="91"/>
        <v>N</v>
      </c>
      <c r="AA126" s="67" t="str">
        <f t="shared" si="91"/>
        <v>Y</v>
      </c>
      <c r="AB126" s="67" t="str">
        <f t="shared" si="91"/>
        <v>N</v>
      </c>
      <c r="AC126" s="67" t="str">
        <f t="shared" ref="AC126:CN126" si="92">IF(OR(MOD(AC125,400)=0,AND(MOD(AC125,4)=0,MOD(AC125,100)&lt;&gt;0)),"Y", "N")</f>
        <v>N</v>
      </c>
      <c r="AD126" s="67" t="str">
        <f t="shared" si="92"/>
        <v>N</v>
      </c>
      <c r="AE126" s="67" t="str">
        <f t="shared" si="92"/>
        <v>Y</v>
      </c>
      <c r="AF126" s="67" t="str">
        <f t="shared" si="92"/>
        <v>N</v>
      </c>
      <c r="AG126" s="67" t="str">
        <f t="shared" si="92"/>
        <v>N</v>
      </c>
      <c r="AH126" s="67" t="str">
        <f t="shared" si="92"/>
        <v>N</v>
      </c>
      <c r="AI126" s="67" t="str">
        <f t="shared" si="92"/>
        <v>Y</v>
      </c>
      <c r="AJ126" s="67" t="str">
        <f t="shared" si="92"/>
        <v>N</v>
      </c>
      <c r="AK126" s="67" t="str">
        <f t="shared" si="92"/>
        <v>N</v>
      </c>
      <c r="AL126" s="67" t="str">
        <f t="shared" si="92"/>
        <v>N</v>
      </c>
      <c r="AM126" s="67" t="str">
        <f t="shared" si="92"/>
        <v>Y</v>
      </c>
      <c r="AN126" s="67" t="str">
        <f t="shared" si="92"/>
        <v>N</v>
      </c>
      <c r="AO126" s="67" t="str">
        <f t="shared" si="92"/>
        <v>N</v>
      </c>
      <c r="AP126" s="67" t="str">
        <f t="shared" si="92"/>
        <v>N</v>
      </c>
      <c r="AQ126" s="67" t="str">
        <f t="shared" si="92"/>
        <v>Y</v>
      </c>
      <c r="AR126" s="67" t="str">
        <f t="shared" si="92"/>
        <v>N</v>
      </c>
      <c r="AS126" s="67" t="str">
        <f t="shared" si="92"/>
        <v>N</v>
      </c>
      <c r="AT126" s="67" t="str">
        <f t="shared" si="92"/>
        <v>N</v>
      </c>
      <c r="AU126" s="67" t="str">
        <f t="shared" si="92"/>
        <v>Y</v>
      </c>
      <c r="AV126" s="67" t="str">
        <f t="shared" si="92"/>
        <v>N</v>
      </c>
      <c r="AW126" s="67" t="str">
        <f t="shared" si="92"/>
        <v>N</v>
      </c>
      <c r="AX126" s="67" t="str">
        <f t="shared" si="92"/>
        <v>N</v>
      </c>
      <c r="AY126" s="67" t="str">
        <f t="shared" si="92"/>
        <v>Y</v>
      </c>
      <c r="AZ126" s="67" t="str">
        <f t="shared" si="92"/>
        <v>N</v>
      </c>
      <c r="BA126" s="67" t="str">
        <f t="shared" si="92"/>
        <v>N</v>
      </c>
      <c r="BB126" s="67" t="str">
        <f t="shared" si="92"/>
        <v>N</v>
      </c>
      <c r="BC126" s="67" t="str">
        <f t="shared" si="92"/>
        <v>Y</v>
      </c>
      <c r="BD126" s="67" t="str">
        <f t="shared" si="92"/>
        <v>N</v>
      </c>
      <c r="BE126" s="67" t="str">
        <f t="shared" si="92"/>
        <v>N</v>
      </c>
      <c r="BF126" s="67" t="str">
        <f t="shared" si="92"/>
        <v>N</v>
      </c>
      <c r="BG126" s="67" t="str">
        <f t="shared" si="92"/>
        <v>Y</v>
      </c>
      <c r="BH126" s="67" t="str">
        <f t="shared" si="92"/>
        <v>N</v>
      </c>
      <c r="BI126" s="67" t="str">
        <f t="shared" si="92"/>
        <v>N</v>
      </c>
      <c r="BJ126" s="67" t="str">
        <f t="shared" si="92"/>
        <v>N</v>
      </c>
      <c r="BK126" s="67" t="str">
        <f t="shared" si="92"/>
        <v>Y</v>
      </c>
      <c r="BL126" s="67" t="str">
        <f t="shared" si="92"/>
        <v>N</v>
      </c>
      <c r="BM126" s="67" t="str">
        <f t="shared" si="92"/>
        <v>N</v>
      </c>
      <c r="BN126" s="67" t="str">
        <f t="shared" si="92"/>
        <v>N</v>
      </c>
      <c r="BO126" s="67" t="str">
        <f t="shared" si="92"/>
        <v>Y</v>
      </c>
      <c r="BP126" s="67" t="str">
        <f t="shared" si="92"/>
        <v>N</v>
      </c>
      <c r="BQ126" s="67" t="str">
        <f t="shared" si="92"/>
        <v>N</v>
      </c>
      <c r="BR126" s="67" t="str">
        <f t="shared" si="92"/>
        <v>N</v>
      </c>
      <c r="BS126" s="67" t="str">
        <f t="shared" si="92"/>
        <v>Y</v>
      </c>
      <c r="BT126" s="67" t="str">
        <f t="shared" si="92"/>
        <v>N</v>
      </c>
      <c r="BU126" s="67" t="str">
        <f t="shared" si="92"/>
        <v>N</v>
      </c>
      <c r="BV126" s="67" t="str">
        <f t="shared" si="92"/>
        <v>N</v>
      </c>
      <c r="BW126" s="67" t="str">
        <f t="shared" si="92"/>
        <v>Y</v>
      </c>
      <c r="BX126" s="67" t="str">
        <f t="shared" si="92"/>
        <v>N</v>
      </c>
      <c r="BY126" s="67" t="str">
        <f t="shared" si="92"/>
        <v>N</v>
      </c>
      <c r="BZ126" s="67" t="str">
        <f t="shared" si="92"/>
        <v>N</v>
      </c>
      <c r="CA126" s="67" t="str">
        <f t="shared" si="92"/>
        <v>Y</v>
      </c>
      <c r="CB126" s="67" t="str">
        <f t="shared" si="92"/>
        <v>N</v>
      </c>
      <c r="CC126" s="67" t="str">
        <f t="shared" si="92"/>
        <v>N</v>
      </c>
      <c r="CD126" s="67" t="str">
        <f t="shared" si="92"/>
        <v>N</v>
      </c>
      <c r="CE126" s="67" t="str">
        <f t="shared" si="92"/>
        <v>Y</v>
      </c>
      <c r="CF126" s="67" t="str">
        <f t="shared" si="92"/>
        <v>N</v>
      </c>
      <c r="CG126" s="67" t="str">
        <f t="shared" si="92"/>
        <v>N</v>
      </c>
      <c r="CH126" s="67" t="str">
        <f t="shared" si="92"/>
        <v>N</v>
      </c>
      <c r="CI126" s="67" t="str">
        <f t="shared" si="92"/>
        <v>Y</v>
      </c>
      <c r="CJ126" s="67" t="str">
        <f t="shared" si="92"/>
        <v>N</v>
      </c>
      <c r="CK126" s="67" t="str">
        <f t="shared" si="92"/>
        <v>N</v>
      </c>
      <c r="CL126" s="67" t="str">
        <f t="shared" si="92"/>
        <v>N</v>
      </c>
      <c r="CM126" s="67" t="str">
        <f t="shared" si="92"/>
        <v>Y</v>
      </c>
      <c r="CN126" s="67" t="str">
        <f t="shared" si="92"/>
        <v>N</v>
      </c>
      <c r="CO126" s="67" t="str">
        <f t="shared" ref="CO126:CY126" si="93">IF(OR(MOD(CO125,400)=0,AND(MOD(CO125,4)=0,MOD(CO125,100)&lt;&gt;0)),"Y", "N")</f>
        <v>N</v>
      </c>
      <c r="CP126" s="67" t="str">
        <f t="shared" si="93"/>
        <v>N</v>
      </c>
      <c r="CQ126" s="67" t="str">
        <f t="shared" si="93"/>
        <v>Y</v>
      </c>
      <c r="CR126" s="67" t="str">
        <f t="shared" si="93"/>
        <v>N</v>
      </c>
      <c r="CS126" s="67" t="str">
        <f t="shared" si="93"/>
        <v>N</v>
      </c>
      <c r="CT126" s="67" t="str">
        <f t="shared" si="93"/>
        <v>N</v>
      </c>
      <c r="CU126" s="67" t="str">
        <f t="shared" si="93"/>
        <v>Y</v>
      </c>
      <c r="CV126" s="67" t="str">
        <f t="shared" si="93"/>
        <v>N</v>
      </c>
      <c r="CW126" s="67" t="str">
        <f t="shared" si="93"/>
        <v>N</v>
      </c>
      <c r="CX126" s="67" t="str">
        <f t="shared" si="93"/>
        <v>N</v>
      </c>
      <c r="CY126" s="78" t="str">
        <f t="shared" si="93"/>
        <v>Y</v>
      </c>
    </row>
    <row r="127" spans="1:103" x14ac:dyDescent="0.2">
      <c r="B127" s="2"/>
      <c r="C127" s="67">
        <f>IF(C126="N",365.242,366)</f>
        <v>366</v>
      </c>
      <c r="D127" s="67">
        <f>IF(D126="N",365.242,366)</f>
        <v>365.24200000000002</v>
      </c>
      <c r="E127" s="67">
        <f t="shared" ref="E127:AB127" si="94">IF(E126="N",365.242,366)</f>
        <v>365.24200000000002</v>
      </c>
      <c r="F127" s="67">
        <f t="shared" si="94"/>
        <v>365.24200000000002</v>
      </c>
      <c r="G127" s="67">
        <f t="shared" si="94"/>
        <v>366</v>
      </c>
      <c r="H127" s="67">
        <f t="shared" si="94"/>
        <v>365.24200000000002</v>
      </c>
      <c r="I127" s="67">
        <f t="shared" si="94"/>
        <v>365.24200000000002</v>
      </c>
      <c r="J127" s="67">
        <f t="shared" si="94"/>
        <v>365.24200000000002</v>
      </c>
      <c r="K127" s="67">
        <f t="shared" si="94"/>
        <v>366</v>
      </c>
      <c r="L127" s="67">
        <f t="shared" si="94"/>
        <v>365.24200000000002</v>
      </c>
      <c r="M127" s="67">
        <f t="shared" si="94"/>
        <v>365.24200000000002</v>
      </c>
      <c r="N127" s="67">
        <f t="shared" si="94"/>
        <v>365.24200000000002</v>
      </c>
      <c r="O127" s="67">
        <f t="shared" si="94"/>
        <v>366</v>
      </c>
      <c r="P127" s="67">
        <f t="shared" si="94"/>
        <v>365.24200000000002</v>
      </c>
      <c r="Q127" s="67">
        <f t="shared" si="94"/>
        <v>365.24200000000002</v>
      </c>
      <c r="R127" s="67">
        <f t="shared" si="94"/>
        <v>365.24200000000002</v>
      </c>
      <c r="S127" s="67">
        <f t="shared" si="94"/>
        <v>366</v>
      </c>
      <c r="T127" s="67">
        <f t="shared" si="94"/>
        <v>365.24200000000002</v>
      </c>
      <c r="U127" s="67">
        <f t="shared" si="94"/>
        <v>365.24200000000002</v>
      </c>
      <c r="V127" s="67">
        <f t="shared" si="94"/>
        <v>365.24200000000002</v>
      </c>
      <c r="W127" s="67">
        <f t="shared" si="94"/>
        <v>366</v>
      </c>
      <c r="X127" s="67">
        <f t="shared" si="94"/>
        <v>365.24200000000002</v>
      </c>
      <c r="Y127" s="67">
        <f t="shared" si="94"/>
        <v>365.24200000000002</v>
      </c>
      <c r="Z127" s="67">
        <f t="shared" si="94"/>
        <v>365.24200000000002</v>
      </c>
      <c r="AA127" s="67">
        <f t="shared" si="94"/>
        <v>366</v>
      </c>
      <c r="AB127" s="67">
        <f t="shared" si="94"/>
        <v>365.24200000000002</v>
      </c>
      <c r="AC127" s="67">
        <f t="shared" ref="AC127:CN127" si="95">IF(AC126="N",365.242,366)</f>
        <v>365.24200000000002</v>
      </c>
      <c r="AD127" s="67">
        <f t="shared" si="95"/>
        <v>365.24200000000002</v>
      </c>
      <c r="AE127" s="67">
        <f t="shared" si="95"/>
        <v>366</v>
      </c>
      <c r="AF127" s="67">
        <f t="shared" si="95"/>
        <v>365.24200000000002</v>
      </c>
      <c r="AG127" s="67">
        <f t="shared" si="95"/>
        <v>365.24200000000002</v>
      </c>
      <c r="AH127" s="67">
        <f t="shared" si="95"/>
        <v>365.24200000000002</v>
      </c>
      <c r="AI127" s="67">
        <f t="shared" si="95"/>
        <v>366</v>
      </c>
      <c r="AJ127" s="67">
        <f t="shared" si="95"/>
        <v>365.24200000000002</v>
      </c>
      <c r="AK127" s="67">
        <f t="shared" si="95"/>
        <v>365.24200000000002</v>
      </c>
      <c r="AL127" s="67">
        <f t="shared" si="95"/>
        <v>365.24200000000002</v>
      </c>
      <c r="AM127" s="67">
        <f t="shared" si="95"/>
        <v>366</v>
      </c>
      <c r="AN127" s="67">
        <f t="shared" si="95"/>
        <v>365.24200000000002</v>
      </c>
      <c r="AO127" s="67">
        <f t="shared" si="95"/>
        <v>365.24200000000002</v>
      </c>
      <c r="AP127" s="67">
        <f t="shared" si="95"/>
        <v>365.24200000000002</v>
      </c>
      <c r="AQ127" s="67">
        <f t="shared" si="95"/>
        <v>366</v>
      </c>
      <c r="AR127" s="67">
        <f t="shared" si="95"/>
        <v>365.24200000000002</v>
      </c>
      <c r="AS127" s="67">
        <f t="shared" si="95"/>
        <v>365.24200000000002</v>
      </c>
      <c r="AT127" s="67">
        <f t="shared" si="95"/>
        <v>365.24200000000002</v>
      </c>
      <c r="AU127" s="67">
        <f t="shared" si="95"/>
        <v>366</v>
      </c>
      <c r="AV127" s="67">
        <f t="shared" si="95"/>
        <v>365.24200000000002</v>
      </c>
      <c r="AW127" s="67">
        <f t="shared" si="95"/>
        <v>365.24200000000002</v>
      </c>
      <c r="AX127" s="67">
        <f t="shared" si="95"/>
        <v>365.24200000000002</v>
      </c>
      <c r="AY127" s="67">
        <f t="shared" si="95"/>
        <v>366</v>
      </c>
      <c r="AZ127" s="67">
        <f t="shared" si="95"/>
        <v>365.24200000000002</v>
      </c>
      <c r="BA127" s="67">
        <f t="shared" si="95"/>
        <v>365.24200000000002</v>
      </c>
      <c r="BB127" s="67">
        <f t="shared" si="95"/>
        <v>365.24200000000002</v>
      </c>
      <c r="BC127" s="67">
        <f t="shared" si="95"/>
        <v>366</v>
      </c>
      <c r="BD127" s="67">
        <f t="shared" si="95"/>
        <v>365.24200000000002</v>
      </c>
      <c r="BE127" s="67">
        <f t="shared" si="95"/>
        <v>365.24200000000002</v>
      </c>
      <c r="BF127" s="67">
        <f t="shared" si="95"/>
        <v>365.24200000000002</v>
      </c>
      <c r="BG127" s="67">
        <f t="shared" si="95"/>
        <v>366</v>
      </c>
      <c r="BH127" s="67">
        <f t="shared" si="95"/>
        <v>365.24200000000002</v>
      </c>
      <c r="BI127" s="67">
        <f t="shared" si="95"/>
        <v>365.24200000000002</v>
      </c>
      <c r="BJ127" s="67">
        <f t="shared" si="95"/>
        <v>365.24200000000002</v>
      </c>
      <c r="BK127" s="67">
        <f t="shared" si="95"/>
        <v>366</v>
      </c>
      <c r="BL127" s="67">
        <f t="shared" si="95"/>
        <v>365.24200000000002</v>
      </c>
      <c r="BM127" s="67">
        <f t="shared" si="95"/>
        <v>365.24200000000002</v>
      </c>
      <c r="BN127" s="67">
        <f t="shared" si="95"/>
        <v>365.24200000000002</v>
      </c>
      <c r="BO127" s="67">
        <f t="shared" si="95"/>
        <v>366</v>
      </c>
      <c r="BP127" s="67">
        <f t="shared" si="95"/>
        <v>365.24200000000002</v>
      </c>
      <c r="BQ127" s="67">
        <f t="shared" si="95"/>
        <v>365.24200000000002</v>
      </c>
      <c r="BR127" s="67">
        <f t="shared" si="95"/>
        <v>365.24200000000002</v>
      </c>
      <c r="BS127" s="67">
        <f t="shared" si="95"/>
        <v>366</v>
      </c>
      <c r="BT127" s="67">
        <f t="shared" si="95"/>
        <v>365.24200000000002</v>
      </c>
      <c r="BU127" s="67">
        <f t="shared" si="95"/>
        <v>365.24200000000002</v>
      </c>
      <c r="BV127" s="67">
        <f t="shared" si="95"/>
        <v>365.24200000000002</v>
      </c>
      <c r="BW127" s="67">
        <f t="shared" si="95"/>
        <v>366</v>
      </c>
      <c r="BX127" s="67">
        <f t="shared" si="95"/>
        <v>365.24200000000002</v>
      </c>
      <c r="BY127" s="67">
        <f t="shared" si="95"/>
        <v>365.24200000000002</v>
      </c>
      <c r="BZ127" s="67">
        <f t="shared" si="95"/>
        <v>365.24200000000002</v>
      </c>
      <c r="CA127" s="67">
        <f t="shared" si="95"/>
        <v>366</v>
      </c>
      <c r="CB127" s="67">
        <f t="shared" si="95"/>
        <v>365.24200000000002</v>
      </c>
      <c r="CC127" s="67">
        <f t="shared" si="95"/>
        <v>365.24200000000002</v>
      </c>
      <c r="CD127" s="67">
        <f t="shared" si="95"/>
        <v>365.24200000000002</v>
      </c>
      <c r="CE127" s="67">
        <f t="shared" si="95"/>
        <v>366</v>
      </c>
      <c r="CF127" s="67">
        <f t="shared" si="95"/>
        <v>365.24200000000002</v>
      </c>
      <c r="CG127" s="67">
        <f t="shared" si="95"/>
        <v>365.24200000000002</v>
      </c>
      <c r="CH127" s="67">
        <f t="shared" si="95"/>
        <v>365.24200000000002</v>
      </c>
      <c r="CI127" s="67">
        <f t="shared" si="95"/>
        <v>366</v>
      </c>
      <c r="CJ127" s="67">
        <f t="shared" si="95"/>
        <v>365.24200000000002</v>
      </c>
      <c r="CK127" s="67">
        <f t="shared" si="95"/>
        <v>365.24200000000002</v>
      </c>
      <c r="CL127" s="67">
        <f t="shared" si="95"/>
        <v>365.24200000000002</v>
      </c>
      <c r="CM127" s="67">
        <f t="shared" si="95"/>
        <v>366</v>
      </c>
      <c r="CN127" s="67">
        <f t="shared" si="95"/>
        <v>365.24200000000002</v>
      </c>
      <c r="CO127" s="67">
        <f t="shared" ref="CO127:CY127" si="96">IF(CO126="N",365.242,366)</f>
        <v>365.24200000000002</v>
      </c>
      <c r="CP127" s="67">
        <f t="shared" si="96"/>
        <v>365.24200000000002</v>
      </c>
      <c r="CQ127" s="67">
        <f t="shared" si="96"/>
        <v>366</v>
      </c>
      <c r="CR127" s="67">
        <f t="shared" si="96"/>
        <v>365.24200000000002</v>
      </c>
      <c r="CS127" s="67">
        <f t="shared" si="96"/>
        <v>365.24200000000002</v>
      </c>
      <c r="CT127" s="67">
        <f t="shared" si="96"/>
        <v>365.24200000000002</v>
      </c>
      <c r="CU127" s="67">
        <f t="shared" si="96"/>
        <v>366</v>
      </c>
      <c r="CV127" s="67">
        <f t="shared" si="96"/>
        <v>365.24200000000002</v>
      </c>
      <c r="CW127" s="67">
        <f t="shared" si="96"/>
        <v>365.24200000000002</v>
      </c>
      <c r="CX127" s="67">
        <f t="shared" si="96"/>
        <v>365.24200000000002</v>
      </c>
      <c r="CY127" s="78">
        <f t="shared" si="96"/>
        <v>366</v>
      </c>
    </row>
    <row r="128" spans="1:103" x14ac:dyDescent="0.2">
      <c r="B128" s="2"/>
      <c r="C128" s="66">
        <f>INT(275*MONTH($C$10)/9)-IF(C126="Y",1,2)*INT((MONTH($C$10)+9)/12)+DAY($C$10)-30</f>
        <v>1</v>
      </c>
      <c r="D128" s="66">
        <f>INT(275*MONTH($C$10)/9)-IF(D126="Y",1,2)*INT((MONTH($C$10)+9)/12)+DAY($C$10)-30</f>
        <v>1</v>
      </c>
      <c r="E128" s="66">
        <f t="shared" ref="E128:W128" si="97">INT(275*MONTH($C$10)/9)-IF(E126="Y",1,2)*INT((MONTH($C$10)+9)/12)+DAY($C$10)-30</f>
        <v>1</v>
      </c>
      <c r="F128" s="66">
        <f t="shared" si="97"/>
        <v>1</v>
      </c>
      <c r="G128" s="66">
        <f t="shared" si="97"/>
        <v>1</v>
      </c>
      <c r="H128" s="66">
        <f t="shared" si="97"/>
        <v>1</v>
      </c>
      <c r="I128" s="66">
        <f t="shared" si="97"/>
        <v>1</v>
      </c>
      <c r="J128" s="66">
        <f t="shared" si="97"/>
        <v>1</v>
      </c>
      <c r="K128" s="66">
        <f t="shared" si="97"/>
        <v>1</v>
      </c>
      <c r="L128" s="66">
        <f t="shared" si="97"/>
        <v>1</v>
      </c>
      <c r="M128" s="66">
        <f t="shared" si="97"/>
        <v>1</v>
      </c>
      <c r="N128" s="66">
        <f t="shared" si="97"/>
        <v>1</v>
      </c>
      <c r="O128" s="66">
        <f t="shared" si="97"/>
        <v>1</v>
      </c>
      <c r="P128" s="66">
        <f t="shared" si="97"/>
        <v>1</v>
      </c>
      <c r="Q128" s="66">
        <f t="shared" si="97"/>
        <v>1</v>
      </c>
      <c r="R128" s="66">
        <f t="shared" si="97"/>
        <v>1</v>
      </c>
      <c r="S128" s="66">
        <f t="shared" si="97"/>
        <v>1</v>
      </c>
      <c r="T128" s="66">
        <f t="shared" si="97"/>
        <v>1</v>
      </c>
      <c r="U128" s="66">
        <f t="shared" si="97"/>
        <v>1</v>
      </c>
      <c r="V128" s="66">
        <f t="shared" si="97"/>
        <v>1</v>
      </c>
      <c r="W128" s="66">
        <f t="shared" si="97"/>
        <v>1</v>
      </c>
      <c r="X128" s="66">
        <f t="shared" ref="X128:AB128" si="98">INT(275*MONTH($C$10)/9)-IF(X126="Y",1,2)*INT((MONTH($C$10)+9)/12)+DAY($C$10)-30</f>
        <v>1</v>
      </c>
      <c r="Y128" s="66">
        <f t="shared" si="98"/>
        <v>1</v>
      </c>
      <c r="Z128" s="66">
        <f t="shared" si="98"/>
        <v>1</v>
      </c>
      <c r="AA128" s="66">
        <f t="shared" si="98"/>
        <v>1</v>
      </c>
      <c r="AB128" s="66">
        <f t="shared" si="98"/>
        <v>1</v>
      </c>
      <c r="AC128" s="66">
        <f t="shared" ref="AC128:CN128" si="99">INT(275*MONTH($C$10)/9)-IF(AC126="Y",1,2)*INT((MONTH($C$10)+9)/12)+DAY($C$10)-30</f>
        <v>1</v>
      </c>
      <c r="AD128" s="66">
        <f t="shared" si="99"/>
        <v>1</v>
      </c>
      <c r="AE128" s="66">
        <f t="shared" si="99"/>
        <v>1</v>
      </c>
      <c r="AF128" s="66">
        <f t="shared" si="99"/>
        <v>1</v>
      </c>
      <c r="AG128" s="66">
        <f t="shared" si="99"/>
        <v>1</v>
      </c>
      <c r="AH128" s="66">
        <f t="shared" si="99"/>
        <v>1</v>
      </c>
      <c r="AI128" s="66">
        <f t="shared" si="99"/>
        <v>1</v>
      </c>
      <c r="AJ128" s="66">
        <f t="shared" si="99"/>
        <v>1</v>
      </c>
      <c r="AK128" s="66">
        <f t="shared" si="99"/>
        <v>1</v>
      </c>
      <c r="AL128" s="66">
        <f t="shared" si="99"/>
        <v>1</v>
      </c>
      <c r="AM128" s="66">
        <f t="shared" si="99"/>
        <v>1</v>
      </c>
      <c r="AN128" s="66">
        <f t="shared" si="99"/>
        <v>1</v>
      </c>
      <c r="AO128" s="66">
        <f t="shared" si="99"/>
        <v>1</v>
      </c>
      <c r="AP128" s="66">
        <f t="shared" si="99"/>
        <v>1</v>
      </c>
      <c r="AQ128" s="66">
        <f t="shared" si="99"/>
        <v>1</v>
      </c>
      <c r="AR128" s="66">
        <f t="shared" si="99"/>
        <v>1</v>
      </c>
      <c r="AS128" s="66">
        <f t="shared" si="99"/>
        <v>1</v>
      </c>
      <c r="AT128" s="66">
        <f t="shared" si="99"/>
        <v>1</v>
      </c>
      <c r="AU128" s="66">
        <f t="shared" si="99"/>
        <v>1</v>
      </c>
      <c r="AV128" s="66">
        <f t="shared" si="99"/>
        <v>1</v>
      </c>
      <c r="AW128" s="66">
        <f t="shared" si="99"/>
        <v>1</v>
      </c>
      <c r="AX128" s="66">
        <f t="shared" si="99"/>
        <v>1</v>
      </c>
      <c r="AY128" s="66">
        <f t="shared" si="99"/>
        <v>1</v>
      </c>
      <c r="AZ128" s="66">
        <f t="shared" si="99"/>
        <v>1</v>
      </c>
      <c r="BA128" s="66">
        <f t="shared" si="99"/>
        <v>1</v>
      </c>
      <c r="BB128" s="66">
        <f t="shared" si="99"/>
        <v>1</v>
      </c>
      <c r="BC128" s="66">
        <f t="shared" si="99"/>
        <v>1</v>
      </c>
      <c r="BD128" s="66">
        <f t="shared" si="99"/>
        <v>1</v>
      </c>
      <c r="BE128" s="66">
        <f t="shared" si="99"/>
        <v>1</v>
      </c>
      <c r="BF128" s="66">
        <f t="shared" si="99"/>
        <v>1</v>
      </c>
      <c r="BG128" s="66">
        <f t="shared" si="99"/>
        <v>1</v>
      </c>
      <c r="BH128" s="66">
        <f t="shared" si="99"/>
        <v>1</v>
      </c>
      <c r="BI128" s="66">
        <f t="shared" si="99"/>
        <v>1</v>
      </c>
      <c r="BJ128" s="66">
        <f t="shared" si="99"/>
        <v>1</v>
      </c>
      <c r="BK128" s="66">
        <f t="shared" si="99"/>
        <v>1</v>
      </c>
      <c r="BL128" s="66">
        <f t="shared" si="99"/>
        <v>1</v>
      </c>
      <c r="BM128" s="66">
        <f t="shared" si="99"/>
        <v>1</v>
      </c>
      <c r="BN128" s="66">
        <f t="shared" si="99"/>
        <v>1</v>
      </c>
      <c r="BO128" s="66">
        <f t="shared" si="99"/>
        <v>1</v>
      </c>
      <c r="BP128" s="66">
        <f t="shared" si="99"/>
        <v>1</v>
      </c>
      <c r="BQ128" s="66">
        <f t="shared" si="99"/>
        <v>1</v>
      </c>
      <c r="BR128" s="66">
        <f t="shared" si="99"/>
        <v>1</v>
      </c>
      <c r="BS128" s="66">
        <f t="shared" si="99"/>
        <v>1</v>
      </c>
      <c r="BT128" s="66">
        <f t="shared" si="99"/>
        <v>1</v>
      </c>
      <c r="BU128" s="66">
        <f t="shared" si="99"/>
        <v>1</v>
      </c>
      <c r="BV128" s="66">
        <f t="shared" si="99"/>
        <v>1</v>
      </c>
      <c r="BW128" s="66">
        <f t="shared" si="99"/>
        <v>1</v>
      </c>
      <c r="BX128" s="66">
        <f t="shared" si="99"/>
        <v>1</v>
      </c>
      <c r="BY128" s="66">
        <f t="shared" si="99"/>
        <v>1</v>
      </c>
      <c r="BZ128" s="66">
        <f t="shared" si="99"/>
        <v>1</v>
      </c>
      <c r="CA128" s="66">
        <f t="shared" si="99"/>
        <v>1</v>
      </c>
      <c r="CB128" s="66">
        <f t="shared" si="99"/>
        <v>1</v>
      </c>
      <c r="CC128" s="66">
        <f t="shared" si="99"/>
        <v>1</v>
      </c>
      <c r="CD128" s="66">
        <f t="shared" si="99"/>
        <v>1</v>
      </c>
      <c r="CE128" s="66">
        <f t="shared" si="99"/>
        <v>1</v>
      </c>
      <c r="CF128" s="66">
        <f t="shared" si="99"/>
        <v>1</v>
      </c>
      <c r="CG128" s="66">
        <f t="shared" si="99"/>
        <v>1</v>
      </c>
      <c r="CH128" s="66">
        <f t="shared" si="99"/>
        <v>1</v>
      </c>
      <c r="CI128" s="66">
        <f t="shared" si="99"/>
        <v>1</v>
      </c>
      <c r="CJ128" s="66">
        <f t="shared" si="99"/>
        <v>1</v>
      </c>
      <c r="CK128" s="66">
        <f t="shared" si="99"/>
        <v>1</v>
      </c>
      <c r="CL128" s="66">
        <f t="shared" si="99"/>
        <v>1</v>
      </c>
      <c r="CM128" s="66">
        <f t="shared" si="99"/>
        <v>1</v>
      </c>
      <c r="CN128" s="66">
        <f t="shared" si="99"/>
        <v>1</v>
      </c>
      <c r="CO128" s="66">
        <f t="shared" ref="CO128:CY128" si="100">INT(275*MONTH($C$10)/9)-IF(CO126="Y",1,2)*INT((MONTH($C$10)+9)/12)+DAY($C$10)-30</f>
        <v>1</v>
      </c>
      <c r="CP128" s="66">
        <f t="shared" si="100"/>
        <v>1</v>
      </c>
      <c r="CQ128" s="66">
        <f t="shared" si="100"/>
        <v>1</v>
      </c>
      <c r="CR128" s="66">
        <f t="shared" si="100"/>
        <v>1</v>
      </c>
      <c r="CS128" s="66">
        <f t="shared" si="100"/>
        <v>1</v>
      </c>
      <c r="CT128" s="66">
        <f t="shared" si="100"/>
        <v>1</v>
      </c>
      <c r="CU128" s="66">
        <f t="shared" si="100"/>
        <v>1</v>
      </c>
      <c r="CV128" s="66">
        <f t="shared" si="100"/>
        <v>1</v>
      </c>
      <c r="CW128" s="66">
        <f t="shared" si="100"/>
        <v>1</v>
      </c>
      <c r="CX128" s="66">
        <f t="shared" si="100"/>
        <v>1</v>
      </c>
      <c r="CY128" s="77">
        <f t="shared" si="100"/>
        <v>1</v>
      </c>
    </row>
    <row r="129" spans="2:103" x14ac:dyDescent="0.2">
      <c r="B129" s="64" t="s">
        <v>13</v>
      </c>
      <c r="C129" s="79">
        <f>PI()/180</f>
        <v>1.7453292519943295E-2</v>
      </c>
      <c r="D129" s="65">
        <f>PI()/180</f>
        <v>1.7453292519943295E-2</v>
      </c>
      <c r="E129" s="65">
        <f t="shared" ref="E129:BP129" si="101">PI()/180</f>
        <v>1.7453292519943295E-2</v>
      </c>
      <c r="F129" s="65">
        <f t="shared" si="101"/>
        <v>1.7453292519943295E-2</v>
      </c>
      <c r="G129" s="65">
        <f t="shared" si="101"/>
        <v>1.7453292519943295E-2</v>
      </c>
      <c r="H129" s="65">
        <f t="shared" si="101"/>
        <v>1.7453292519943295E-2</v>
      </c>
      <c r="I129" s="65">
        <f t="shared" si="101"/>
        <v>1.7453292519943295E-2</v>
      </c>
      <c r="J129" s="65">
        <f t="shared" si="101"/>
        <v>1.7453292519943295E-2</v>
      </c>
      <c r="K129" s="65">
        <f t="shared" si="101"/>
        <v>1.7453292519943295E-2</v>
      </c>
      <c r="L129" s="65">
        <f t="shared" si="101"/>
        <v>1.7453292519943295E-2</v>
      </c>
      <c r="M129" s="65">
        <f t="shared" si="101"/>
        <v>1.7453292519943295E-2</v>
      </c>
      <c r="N129" s="65">
        <f t="shared" si="101"/>
        <v>1.7453292519943295E-2</v>
      </c>
      <c r="O129" s="65">
        <f t="shared" si="101"/>
        <v>1.7453292519943295E-2</v>
      </c>
      <c r="P129" s="65">
        <f t="shared" si="101"/>
        <v>1.7453292519943295E-2</v>
      </c>
      <c r="Q129" s="65">
        <f t="shared" si="101"/>
        <v>1.7453292519943295E-2</v>
      </c>
      <c r="R129" s="65">
        <f t="shared" si="101"/>
        <v>1.7453292519943295E-2</v>
      </c>
      <c r="S129" s="65">
        <f t="shared" si="101"/>
        <v>1.7453292519943295E-2</v>
      </c>
      <c r="T129" s="65">
        <f t="shared" si="101"/>
        <v>1.7453292519943295E-2</v>
      </c>
      <c r="U129" s="65">
        <f t="shared" si="101"/>
        <v>1.7453292519943295E-2</v>
      </c>
      <c r="V129" s="65">
        <f t="shared" si="101"/>
        <v>1.7453292519943295E-2</v>
      </c>
      <c r="W129" s="65">
        <f t="shared" si="101"/>
        <v>1.7453292519943295E-2</v>
      </c>
      <c r="X129" s="65">
        <f t="shared" si="101"/>
        <v>1.7453292519943295E-2</v>
      </c>
      <c r="Y129" s="65">
        <f t="shared" si="101"/>
        <v>1.7453292519943295E-2</v>
      </c>
      <c r="Z129" s="65">
        <f t="shared" si="101"/>
        <v>1.7453292519943295E-2</v>
      </c>
      <c r="AA129" s="65">
        <f t="shared" si="101"/>
        <v>1.7453292519943295E-2</v>
      </c>
      <c r="AB129" s="65">
        <f t="shared" si="101"/>
        <v>1.7453292519943295E-2</v>
      </c>
      <c r="AC129" s="65">
        <f t="shared" si="101"/>
        <v>1.7453292519943295E-2</v>
      </c>
      <c r="AD129" s="65">
        <f t="shared" si="101"/>
        <v>1.7453292519943295E-2</v>
      </c>
      <c r="AE129" s="65">
        <f t="shared" si="101"/>
        <v>1.7453292519943295E-2</v>
      </c>
      <c r="AF129" s="65">
        <f t="shared" si="101"/>
        <v>1.7453292519943295E-2</v>
      </c>
      <c r="AG129" s="65">
        <f t="shared" si="101"/>
        <v>1.7453292519943295E-2</v>
      </c>
      <c r="AH129" s="65">
        <f t="shared" si="101"/>
        <v>1.7453292519943295E-2</v>
      </c>
      <c r="AI129" s="65">
        <f t="shared" si="101"/>
        <v>1.7453292519943295E-2</v>
      </c>
      <c r="AJ129" s="65">
        <f t="shared" si="101"/>
        <v>1.7453292519943295E-2</v>
      </c>
      <c r="AK129" s="65">
        <f t="shared" si="101"/>
        <v>1.7453292519943295E-2</v>
      </c>
      <c r="AL129" s="65">
        <f t="shared" si="101"/>
        <v>1.7453292519943295E-2</v>
      </c>
      <c r="AM129" s="65">
        <f t="shared" si="101"/>
        <v>1.7453292519943295E-2</v>
      </c>
      <c r="AN129" s="65">
        <f t="shared" si="101"/>
        <v>1.7453292519943295E-2</v>
      </c>
      <c r="AO129" s="65">
        <f t="shared" si="101"/>
        <v>1.7453292519943295E-2</v>
      </c>
      <c r="AP129" s="65">
        <f t="shared" si="101"/>
        <v>1.7453292519943295E-2</v>
      </c>
      <c r="AQ129" s="65">
        <f t="shared" si="101"/>
        <v>1.7453292519943295E-2</v>
      </c>
      <c r="AR129" s="65">
        <f t="shared" si="101"/>
        <v>1.7453292519943295E-2</v>
      </c>
      <c r="AS129" s="65">
        <f t="shared" si="101"/>
        <v>1.7453292519943295E-2</v>
      </c>
      <c r="AT129" s="65">
        <f t="shared" si="101"/>
        <v>1.7453292519943295E-2</v>
      </c>
      <c r="AU129" s="65">
        <f t="shared" si="101"/>
        <v>1.7453292519943295E-2</v>
      </c>
      <c r="AV129" s="65">
        <f t="shared" si="101"/>
        <v>1.7453292519943295E-2</v>
      </c>
      <c r="AW129" s="65">
        <f t="shared" si="101"/>
        <v>1.7453292519943295E-2</v>
      </c>
      <c r="AX129" s="65">
        <f t="shared" si="101"/>
        <v>1.7453292519943295E-2</v>
      </c>
      <c r="AY129" s="65">
        <f t="shared" si="101"/>
        <v>1.7453292519943295E-2</v>
      </c>
      <c r="AZ129" s="65">
        <f t="shared" si="101"/>
        <v>1.7453292519943295E-2</v>
      </c>
      <c r="BA129" s="65">
        <f t="shared" si="101"/>
        <v>1.7453292519943295E-2</v>
      </c>
      <c r="BB129" s="65">
        <f t="shared" si="101"/>
        <v>1.7453292519943295E-2</v>
      </c>
      <c r="BC129" s="65">
        <f t="shared" si="101"/>
        <v>1.7453292519943295E-2</v>
      </c>
      <c r="BD129" s="65">
        <f t="shared" si="101"/>
        <v>1.7453292519943295E-2</v>
      </c>
      <c r="BE129" s="65">
        <f t="shared" si="101"/>
        <v>1.7453292519943295E-2</v>
      </c>
      <c r="BF129" s="65">
        <f t="shared" si="101"/>
        <v>1.7453292519943295E-2</v>
      </c>
      <c r="BG129" s="65">
        <f t="shared" si="101"/>
        <v>1.7453292519943295E-2</v>
      </c>
      <c r="BH129" s="65">
        <f t="shared" si="101"/>
        <v>1.7453292519943295E-2</v>
      </c>
      <c r="BI129" s="65">
        <f t="shared" si="101"/>
        <v>1.7453292519943295E-2</v>
      </c>
      <c r="BJ129" s="65">
        <f t="shared" si="101"/>
        <v>1.7453292519943295E-2</v>
      </c>
      <c r="BK129" s="65">
        <f t="shared" si="101"/>
        <v>1.7453292519943295E-2</v>
      </c>
      <c r="BL129" s="65">
        <f t="shared" si="101"/>
        <v>1.7453292519943295E-2</v>
      </c>
      <c r="BM129" s="65">
        <f t="shared" si="101"/>
        <v>1.7453292519943295E-2</v>
      </c>
      <c r="BN129" s="65">
        <f t="shared" si="101"/>
        <v>1.7453292519943295E-2</v>
      </c>
      <c r="BO129" s="65">
        <f t="shared" si="101"/>
        <v>1.7453292519943295E-2</v>
      </c>
      <c r="BP129" s="65">
        <f t="shared" si="101"/>
        <v>1.7453292519943295E-2</v>
      </c>
      <c r="BQ129" s="65">
        <f t="shared" ref="BQ129:CY129" si="102">PI()/180</f>
        <v>1.7453292519943295E-2</v>
      </c>
      <c r="BR129" s="65">
        <f t="shared" si="102"/>
        <v>1.7453292519943295E-2</v>
      </c>
      <c r="BS129" s="65">
        <f t="shared" si="102"/>
        <v>1.7453292519943295E-2</v>
      </c>
      <c r="BT129" s="65">
        <f t="shared" si="102"/>
        <v>1.7453292519943295E-2</v>
      </c>
      <c r="BU129" s="65">
        <f t="shared" si="102"/>
        <v>1.7453292519943295E-2</v>
      </c>
      <c r="BV129" s="65">
        <f t="shared" si="102"/>
        <v>1.7453292519943295E-2</v>
      </c>
      <c r="BW129" s="65">
        <f t="shared" si="102"/>
        <v>1.7453292519943295E-2</v>
      </c>
      <c r="BX129" s="65">
        <f t="shared" si="102"/>
        <v>1.7453292519943295E-2</v>
      </c>
      <c r="BY129" s="65">
        <f t="shared" si="102"/>
        <v>1.7453292519943295E-2</v>
      </c>
      <c r="BZ129" s="65">
        <f t="shared" si="102"/>
        <v>1.7453292519943295E-2</v>
      </c>
      <c r="CA129" s="65">
        <f t="shared" si="102"/>
        <v>1.7453292519943295E-2</v>
      </c>
      <c r="CB129" s="65">
        <f t="shared" si="102"/>
        <v>1.7453292519943295E-2</v>
      </c>
      <c r="CC129" s="65">
        <f t="shared" si="102"/>
        <v>1.7453292519943295E-2</v>
      </c>
      <c r="CD129" s="65">
        <f t="shared" si="102"/>
        <v>1.7453292519943295E-2</v>
      </c>
      <c r="CE129" s="65">
        <f t="shared" si="102"/>
        <v>1.7453292519943295E-2</v>
      </c>
      <c r="CF129" s="65">
        <f t="shared" si="102"/>
        <v>1.7453292519943295E-2</v>
      </c>
      <c r="CG129" s="65">
        <f t="shared" si="102"/>
        <v>1.7453292519943295E-2</v>
      </c>
      <c r="CH129" s="65">
        <f t="shared" si="102"/>
        <v>1.7453292519943295E-2</v>
      </c>
      <c r="CI129" s="65">
        <f t="shared" si="102"/>
        <v>1.7453292519943295E-2</v>
      </c>
      <c r="CJ129" s="65">
        <f t="shared" si="102"/>
        <v>1.7453292519943295E-2</v>
      </c>
      <c r="CK129" s="65">
        <f t="shared" si="102"/>
        <v>1.7453292519943295E-2</v>
      </c>
      <c r="CL129" s="65">
        <f t="shared" si="102"/>
        <v>1.7453292519943295E-2</v>
      </c>
      <c r="CM129" s="65">
        <f t="shared" si="102"/>
        <v>1.7453292519943295E-2</v>
      </c>
      <c r="CN129" s="65">
        <f t="shared" si="102"/>
        <v>1.7453292519943295E-2</v>
      </c>
      <c r="CO129" s="65">
        <f t="shared" si="102"/>
        <v>1.7453292519943295E-2</v>
      </c>
      <c r="CP129" s="65">
        <f t="shared" si="102"/>
        <v>1.7453292519943295E-2</v>
      </c>
      <c r="CQ129" s="65">
        <f t="shared" si="102"/>
        <v>1.7453292519943295E-2</v>
      </c>
      <c r="CR129" s="65">
        <f t="shared" si="102"/>
        <v>1.7453292519943295E-2</v>
      </c>
      <c r="CS129" s="65">
        <f t="shared" si="102"/>
        <v>1.7453292519943295E-2</v>
      </c>
      <c r="CT129" s="65">
        <f t="shared" si="102"/>
        <v>1.7453292519943295E-2</v>
      </c>
      <c r="CU129" s="65">
        <f t="shared" si="102"/>
        <v>1.7453292519943295E-2</v>
      </c>
      <c r="CV129" s="65">
        <f t="shared" si="102"/>
        <v>1.7453292519943295E-2</v>
      </c>
      <c r="CW129" s="65">
        <f t="shared" si="102"/>
        <v>1.7453292519943295E-2</v>
      </c>
      <c r="CX129" s="65">
        <f t="shared" si="102"/>
        <v>1.7453292519943295E-2</v>
      </c>
      <c r="CY129" s="65">
        <f t="shared" si="102"/>
        <v>1.7453292519943295E-2</v>
      </c>
    </row>
    <row r="130" spans="2:103" x14ac:dyDescent="0.2">
      <c r="B130" s="13" t="s">
        <v>28</v>
      </c>
      <c r="C130" s="80">
        <f>C125+(C128-1)/C127</f>
        <v>1980</v>
      </c>
      <c r="D130" s="14">
        <f>D125+(D128-1)/D127</f>
        <v>1981</v>
      </c>
      <c r="E130" s="14">
        <f t="shared" ref="E130:W130" si="103">E125+(E128-1)/E127</f>
        <v>1982</v>
      </c>
      <c r="F130" s="14">
        <f t="shared" si="103"/>
        <v>1983</v>
      </c>
      <c r="G130" s="14">
        <f t="shared" si="103"/>
        <v>1984</v>
      </c>
      <c r="H130" s="14">
        <f t="shared" si="103"/>
        <v>1985</v>
      </c>
      <c r="I130" s="14">
        <f t="shared" si="103"/>
        <v>1986</v>
      </c>
      <c r="J130" s="14">
        <f t="shared" si="103"/>
        <v>1987</v>
      </c>
      <c r="K130" s="14">
        <f t="shared" si="103"/>
        <v>1988</v>
      </c>
      <c r="L130" s="14">
        <f t="shared" si="103"/>
        <v>1989</v>
      </c>
      <c r="M130" s="14">
        <f t="shared" si="103"/>
        <v>1990</v>
      </c>
      <c r="N130" s="14">
        <f t="shared" si="103"/>
        <v>1991</v>
      </c>
      <c r="O130" s="14">
        <f t="shared" si="103"/>
        <v>1992</v>
      </c>
      <c r="P130" s="14">
        <f t="shared" si="103"/>
        <v>1993</v>
      </c>
      <c r="Q130" s="14">
        <f t="shared" si="103"/>
        <v>1994</v>
      </c>
      <c r="R130" s="14">
        <f t="shared" si="103"/>
        <v>1995</v>
      </c>
      <c r="S130" s="14">
        <f t="shared" si="103"/>
        <v>1996</v>
      </c>
      <c r="T130" s="14">
        <f t="shared" si="103"/>
        <v>1997</v>
      </c>
      <c r="U130" s="14">
        <f t="shared" si="103"/>
        <v>1998</v>
      </c>
      <c r="V130" s="14">
        <f t="shared" si="103"/>
        <v>1999</v>
      </c>
      <c r="W130" s="14">
        <f t="shared" si="103"/>
        <v>2000</v>
      </c>
      <c r="X130" s="14">
        <f t="shared" ref="X130:AB130" si="104">X125+(X128-1)/X127</f>
        <v>2001</v>
      </c>
      <c r="Y130" s="14">
        <f t="shared" si="104"/>
        <v>2002</v>
      </c>
      <c r="Z130" s="14">
        <f t="shared" si="104"/>
        <v>2003</v>
      </c>
      <c r="AA130" s="14">
        <f t="shared" si="104"/>
        <v>2004</v>
      </c>
      <c r="AB130" s="14">
        <f t="shared" si="104"/>
        <v>2005</v>
      </c>
      <c r="AC130" s="14">
        <f t="shared" ref="AC130:CN130" si="105">AC125+(AC128-1)/AC127</f>
        <v>2006</v>
      </c>
      <c r="AD130" s="14">
        <f t="shared" si="105"/>
        <v>2007</v>
      </c>
      <c r="AE130" s="14">
        <f t="shared" si="105"/>
        <v>2008</v>
      </c>
      <c r="AF130" s="14">
        <f t="shared" si="105"/>
        <v>2009</v>
      </c>
      <c r="AG130" s="14">
        <f t="shared" si="105"/>
        <v>2010</v>
      </c>
      <c r="AH130" s="14">
        <f t="shared" si="105"/>
        <v>2011</v>
      </c>
      <c r="AI130" s="14">
        <f t="shared" si="105"/>
        <v>2012</v>
      </c>
      <c r="AJ130" s="14">
        <f t="shared" si="105"/>
        <v>2013</v>
      </c>
      <c r="AK130" s="14">
        <f t="shared" si="105"/>
        <v>2014</v>
      </c>
      <c r="AL130" s="14">
        <f t="shared" si="105"/>
        <v>2015</v>
      </c>
      <c r="AM130" s="14">
        <f t="shared" si="105"/>
        <v>2016</v>
      </c>
      <c r="AN130" s="14">
        <f t="shared" si="105"/>
        <v>2017</v>
      </c>
      <c r="AO130" s="14">
        <f t="shared" si="105"/>
        <v>2018</v>
      </c>
      <c r="AP130" s="14">
        <f t="shared" si="105"/>
        <v>2019</v>
      </c>
      <c r="AQ130" s="14">
        <f t="shared" si="105"/>
        <v>2020</v>
      </c>
      <c r="AR130" s="14">
        <f t="shared" si="105"/>
        <v>2021</v>
      </c>
      <c r="AS130" s="14">
        <f t="shared" si="105"/>
        <v>2022</v>
      </c>
      <c r="AT130" s="14">
        <f t="shared" si="105"/>
        <v>2023</v>
      </c>
      <c r="AU130" s="14">
        <f t="shared" si="105"/>
        <v>2024</v>
      </c>
      <c r="AV130" s="14">
        <f t="shared" si="105"/>
        <v>2025</v>
      </c>
      <c r="AW130" s="14">
        <f t="shared" si="105"/>
        <v>2026</v>
      </c>
      <c r="AX130" s="14">
        <f t="shared" si="105"/>
        <v>2027</v>
      </c>
      <c r="AY130" s="14">
        <f t="shared" si="105"/>
        <v>2028</v>
      </c>
      <c r="AZ130" s="14">
        <f t="shared" si="105"/>
        <v>2029</v>
      </c>
      <c r="BA130" s="14">
        <f t="shared" si="105"/>
        <v>2030</v>
      </c>
      <c r="BB130" s="14">
        <f t="shared" si="105"/>
        <v>2031</v>
      </c>
      <c r="BC130" s="14">
        <f t="shared" si="105"/>
        <v>2032</v>
      </c>
      <c r="BD130" s="14">
        <f t="shared" si="105"/>
        <v>2033</v>
      </c>
      <c r="BE130" s="14">
        <f t="shared" si="105"/>
        <v>2034</v>
      </c>
      <c r="BF130" s="14">
        <f t="shared" si="105"/>
        <v>2035</v>
      </c>
      <c r="BG130" s="14">
        <f t="shared" si="105"/>
        <v>2036</v>
      </c>
      <c r="BH130" s="14">
        <f t="shared" si="105"/>
        <v>2037</v>
      </c>
      <c r="BI130" s="14">
        <f t="shared" si="105"/>
        <v>2038</v>
      </c>
      <c r="BJ130" s="14">
        <f t="shared" si="105"/>
        <v>2039</v>
      </c>
      <c r="BK130" s="14">
        <f t="shared" si="105"/>
        <v>2040</v>
      </c>
      <c r="BL130" s="14">
        <f t="shared" si="105"/>
        <v>2041</v>
      </c>
      <c r="BM130" s="14">
        <f t="shared" si="105"/>
        <v>2042</v>
      </c>
      <c r="BN130" s="14">
        <f t="shared" si="105"/>
        <v>2043</v>
      </c>
      <c r="BO130" s="14">
        <f t="shared" si="105"/>
        <v>2044</v>
      </c>
      <c r="BP130" s="14">
        <f t="shared" si="105"/>
        <v>2045</v>
      </c>
      <c r="BQ130" s="14">
        <f t="shared" si="105"/>
        <v>2046</v>
      </c>
      <c r="BR130" s="14">
        <f t="shared" si="105"/>
        <v>2047</v>
      </c>
      <c r="BS130" s="14">
        <f t="shared" si="105"/>
        <v>2048</v>
      </c>
      <c r="BT130" s="14">
        <f t="shared" si="105"/>
        <v>2049</v>
      </c>
      <c r="BU130" s="14">
        <f t="shared" si="105"/>
        <v>2050</v>
      </c>
      <c r="BV130" s="14">
        <f t="shared" si="105"/>
        <v>2051</v>
      </c>
      <c r="BW130" s="14">
        <f t="shared" si="105"/>
        <v>2052</v>
      </c>
      <c r="BX130" s="14">
        <f t="shared" si="105"/>
        <v>2053</v>
      </c>
      <c r="BY130" s="14">
        <f t="shared" si="105"/>
        <v>2054</v>
      </c>
      <c r="BZ130" s="14">
        <f t="shared" si="105"/>
        <v>2055</v>
      </c>
      <c r="CA130" s="14">
        <f t="shared" si="105"/>
        <v>2056</v>
      </c>
      <c r="CB130" s="14">
        <f t="shared" si="105"/>
        <v>2057</v>
      </c>
      <c r="CC130" s="14">
        <f t="shared" si="105"/>
        <v>2058</v>
      </c>
      <c r="CD130" s="14">
        <f t="shared" si="105"/>
        <v>2059</v>
      </c>
      <c r="CE130" s="14">
        <f t="shared" si="105"/>
        <v>2060</v>
      </c>
      <c r="CF130" s="14">
        <f t="shared" si="105"/>
        <v>2061</v>
      </c>
      <c r="CG130" s="14">
        <f t="shared" si="105"/>
        <v>2062</v>
      </c>
      <c r="CH130" s="14">
        <f t="shared" si="105"/>
        <v>2063</v>
      </c>
      <c r="CI130" s="14">
        <f t="shared" si="105"/>
        <v>2064</v>
      </c>
      <c r="CJ130" s="14">
        <f t="shared" si="105"/>
        <v>2065</v>
      </c>
      <c r="CK130" s="14">
        <f t="shared" si="105"/>
        <v>2066</v>
      </c>
      <c r="CL130" s="14">
        <f t="shared" si="105"/>
        <v>2067</v>
      </c>
      <c r="CM130" s="14">
        <f t="shared" si="105"/>
        <v>2068</v>
      </c>
      <c r="CN130" s="14">
        <f t="shared" si="105"/>
        <v>2069</v>
      </c>
      <c r="CO130" s="14">
        <f t="shared" ref="CO130:CY130" si="106">CO125+(CO128-1)/CO127</f>
        <v>2070</v>
      </c>
      <c r="CP130" s="14">
        <f t="shared" si="106"/>
        <v>2071</v>
      </c>
      <c r="CQ130" s="14">
        <f t="shared" si="106"/>
        <v>2072</v>
      </c>
      <c r="CR130" s="14">
        <f t="shared" si="106"/>
        <v>2073</v>
      </c>
      <c r="CS130" s="14">
        <f t="shared" si="106"/>
        <v>2074</v>
      </c>
      <c r="CT130" s="14">
        <f t="shared" si="106"/>
        <v>2075</v>
      </c>
      <c r="CU130" s="14">
        <f t="shared" si="106"/>
        <v>2076</v>
      </c>
      <c r="CV130" s="14">
        <f t="shared" si="106"/>
        <v>2077</v>
      </c>
      <c r="CW130" s="14">
        <f t="shared" si="106"/>
        <v>2078</v>
      </c>
      <c r="CX130" s="14">
        <f t="shared" si="106"/>
        <v>2079</v>
      </c>
      <c r="CY130" s="14">
        <f t="shared" si="106"/>
        <v>2080</v>
      </c>
    </row>
    <row r="131" spans="2:103" x14ac:dyDescent="0.2">
      <c r="B131" s="13" t="s">
        <v>11</v>
      </c>
      <c r="C131" s="80">
        <f>360/$C$3</f>
        <v>10.434782608695652</v>
      </c>
      <c r="D131" s="14">
        <f>360/$C$3</f>
        <v>10.434782608695652</v>
      </c>
      <c r="E131" s="14">
        <f t="shared" ref="E131:BP131" si="107">360/$C$3</f>
        <v>10.434782608695652</v>
      </c>
      <c r="F131" s="14">
        <f t="shared" si="107"/>
        <v>10.434782608695652</v>
      </c>
      <c r="G131" s="14">
        <f t="shared" si="107"/>
        <v>10.434782608695652</v>
      </c>
      <c r="H131" s="14">
        <f t="shared" si="107"/>
        <v>10.434782608695652</v>
      </c>
      <c r="I131" s="14">
        <f t="shared" si="107"/>
        <v>10.434782608695652</v>
      </c>
      <c r="J131" s="14">
        <f t="shared" si="107"/>
        <v>10.434782608695652</v>
      </c>
      <c r="K131" s="14">
        <f t="shared" si="107"/>
        <v>10.434782608695652</v>
      </c>
      <c r="L131" s="14">
        <f t="shared" si="107"/>
        <v>10.434782608695652</v>
      </c>
      <c r="M131" s="14">
        <f t="shared" si="107"/>
        <v>10.434782608695652</v>
      </c>
      <c r="N131" s="14">
        <f t="shared" si="107"/>
        <v>10.434782608695652</v>
      </c>
      <c r="O131" s="14">
        <f t="shared" si="107"/>
        <v>10.434782608695652</v>
      </c>
      <c r="P131" s="14">
        <f t="shared" si="107"/>
        <v>10.434782608695652</v>
      </c>
      <c r="Q131" s="14">
        <f t="shared" si="107"/>
        <v>10.434782608695652</v>
      </c>
      <c r="R131" s="14">
        <f t="shared" si="107"/>
        <v>10.434782608695652</v>
      </c>
      <c r="S131" s="14">
        <f t="shared" si="107"/>
        <v>10.434782608695652</v>
      </c>
      <c r="T131" s="14">
        <f t="shared" si="107"/>
        <v>10.434782608695652</v>
      </c>
      <c r="U131" s="14">
        <f t="shared" si="107"/>
        <v>10.434782608695652</v>
      </c>
      <c r="V131" s="14">
        <f t="shared" si="107"/>
        <v>10.434782608695652</v>
      </c>
      <c r="W131" s="14">
        <f t="shared" si="107"/>
        <v>10.434782608695652</v>
      </c>
      <c r="X131" s="14">
        <f t="shared" si="107"/>
        <v>10.434782608695652</v>
      </c>
      <c r="Y131" s="14">
        <f t="shared" si="107"/>
        <v>10.434782608695652</v>
      </c>
      <c r="Z131" s="14">
        <f t="shared" si="107"/>
        <v>10.434782608695652</v>
      </c>
      <c r="AA131" s="14">
        <f t="shared" si="107"/>
        <v>10.434782608695652</v>
      </c>
      <c r="AB131" s="14">
        <f t="shared" si="107"/>
        <v>10.434782608695652</v>
      </c>
      <c r="AC131" s="14">
        <f t="shared" si="107"/>
        <v>10.434782608695652</v>
      </c>
      <c r="AD131" s="14">
        <f t="shared" si="107"/>
        <v>10.434782608695652</v>
      </c>
      <c r="AE131" s="14">
        <f t="shared" si="107"/>
        <v>10.434782608695652</v>
      </c>
      <c r="AF131" s="14">
        <f t="shared" si="107"/>
        <v>10.434782608695652</v>
      </c>
      <c r="AG131" s="14">
        <f t="shared" si="107"/>
        <v>10.434782608695652</v>
      </c>
      <c r="AH131" s="14">
        <f t="shared" si="107"/>
        <v>10.434782608695652</v>
      </c>
      <c r="AI131" s="14">
        <f t="shared" si="107"/>
        <v>10.434782608695652</v>
      </c>
      <c r="AJ131" s="14">
        <f t="shared" si="107"/>
        <v>10.434782608695652</v>
      </c>
      <c r="AK131" s="14">
        <f t="shared" si="107"/>
        <v>10.434782608695652</v>
      </c>
      <c r="AL131" s="14">
        <f t="shared" si="107"/>
        <v>10.434782608695652</v>
      </c>
      <c r="AM131" s="14">
        <f t="shared" si="107"/>
        <v>10.434782608695652</v>
      </c>
      <c r="AN131" s="14">
        <f t="shared" si="107"/>
        <v>10.434782608695652</v>
      </c>
      <c r="AO131" s="14">
        <f t="shared" si="107"/>
        <v>10.434782608695652</v>
      </c>
      <c r="AP131" s="14">
        <f t="shared" si="107"/>
        <v>10.434782608695652</v>
      </c>
      <c r="AQ131" s="14">
        <f t="shared" si="107"/>
        <v>10.434782608695652</v>
      </c>
      <c r="AR131" s="14">
        <f t="shared" si="107"/>
        <v>10.434782608695652</v>
      </c>
      <c r="AS131" s="14">
        <f t="shared" si="107"/>
        <v>10.434782608695652</v>
      </c>
      <c r="AT131" s="14">
        <f t="shared" si="107"/>
        <v>10.434782608695652</v>
      </c>
      <c r="AU131" s="14">
        <f t="shared" si="107"/>
        <v>10.434782608695652</v>
      </c>
      <c r="AV131" s="14">
        <f t="shared" si="107"/>
        <v>10.434782608695652</v>
      </c>
      <c r="AW131" s="14">
        <f t="shared" si="107"/>
        <v>10.434782608695652</v>
      </c>
      <c r="AX131" s="14">
        <f t="shared" si="107"/>
        <v>10.434782608695652</v>
      </c>
      <c r="AY131" s="14">
        <f t="shared" si="107"/>
        <v>10.434782608695652</v>
      </c>
      <c r="AZ131" s="14">
        <f t="shared" si="107"/>
        <v>10.434782608695652</v>
      </c>
      <c r="BA131" s="14">
        <f t="shared" si="107"/>
        <v>10.434782608695652</v>
      </c>
      <c r="BB131" s="14">
        <f t="shared" si="107"/>
        <v>10.434782608695652</v>
      </c>
      <c r="BC131" s="14">
        <f t="shared" si="107"/>
        <v>10.434782608695652</v>
      </c>
      <c r="BD131" s="14">
        <f t="shared" si="107"/>
        <v>10.434782608695652</v>
      </c>
      <c r="BE131" s="14">
        <f t="shared" si="107"/>
        <v>10.434782608695652</v>
      </c>
      <c r="BF131" s="14">
        <f t="shared" si="107"/>
        <v>10.434782608695652</v>
      </c>
      <c r="BG131" s="14">
        <f t="shared" si="107"/>
        <v>10.434782608695652</v>
      </c>
      <c r="BH131" s="14">
        <f t="shared" si="107"/>
        <v>10.434782608695652</v>
      </c>
      <c r="BI131" s="14">
        <f t="shared" si="107"/>
        <v>10.434782608695652</v>
      </c>
      <c r="BJ131" s="14">
        <f t="shared" si="107"/>
        <v>10.434782608695652</v>
      </c>
      <c r="BK131" s="14">
        <f t="shared" si="107"/>
        <v>10.434782608695652</v>
      </c>
      <c r="BL131" s="14">
        <f t="shared" si="107"/>
        <v>10.434782608695652</v>
      </c>
      <c r="BM131" s="14">
        <f t="shared" si="107"/>
        <v>10.434782608695652</v>
      </c>
      <c r="BN131" s="14">
        <f t="shared" si="107"/>
        <v>10.434782608695652</v>
      </c>
      <c r="BO131" s="14">
        <f t="shared" si="107"/>
        <v>10.434782608695652</v>
      </c>
      <c r="BP131" s="14">
        <f t="shared" si="107"/>
        <v>10.434782608695652</v>
      </c>
      <c r="BQ131" s="14">
        <f t="shared" ref="BQ131:CY131" si="108">360/$C$3</f>
        <v>10.434782608695652</v>
      </c>
      <c r="BR131" s="14">
        <f t="shared" si="108"/>
        <v>10.434782608695652</v>
      </c>
      <c r="BS131" s="14">
        <f t="shared" si="108"/>
        <v>10.434782608695652</v>
      </c>
      <c r="BT131" s="14">
        <f t="shared" si="108"/>
        <v>10.434782608695652</v>
      </c>
      <c r="BU131" s="14">
        <f t="shared" si="108"/>
        <v>10.434782608695652</v>
      </c>
      <c r="BV131" s="14">
        <f t="shared" si="108"/>
        <v>10.434782608695652</v>
      </c>
      <c r="BW131" s="14">
        <f t="shared" si="108"/>
        <v>10.434782608695652</v>
      </c>
      <c r="BX131" s="14">
        <f t="shared" si="108"/>
        <v>10.434782608695652</v>
      </c>
      <c r="BY131" s="14">
        <f t="shared" si="108"/>
        <v>10.434782608695652</v>
      </c>
      <c r="BZ131" s="14">
        <f t="shared" si="108"/>
        <v>10.434782608695652</v>
      </c>
      <c r="CA131" s="14">
        <f t="shared" si="108"/>
        <v>10.434782608695652</v>
      </c>
      <c r="CB131" s="14">
        <f t="shared" si="108"/>
        <v>10.434782608695652</v>
      </c>
      <c r="CC131" s="14">
        <f t="shared" si="108"/>
        <v>10.434782608695652</v>
      </c>
      <c r="CD131" s="14">
        <f t="shared" si="108"/>
        <v>10.434782608695652</v>
      </c>
      <c r="CE131" s="14">
        <f t="shared" si="108"/>
        <v>10.434782608695652</v>
      </c>
      <c r="CF131" s="14">
        <f t="shared" si="108"/>
        <v>10.434782608695652</v>
      </c>
      <c r="CG131" s="14">
        <f t="shared" si="108"/>
        <v>10.434782608695652</v>
      </c>
      <c r="CH131" s="14">
        <f t="shared" si="108"/>
        <v>10.434782608695652</v>
      </c>
      <c r="CI131" s="14">
        <f t="shared" si="108"/>
        <v>10.434782608695652</v>
      </c>
      <c r="CJ131" s="14">
        <f t="shared" si="108"/>
        <v>10.434782608695652</v>
      </c>
      <c r="CK131" s="14">
        <f t="shared" si="108"/>
        <v>10.434782608695652</v>
      </c>
      <c r="CL131" s="14">
        <f t="shared" si="108"/>
        <v>10.434782608695652</v>
      </c>
      <c r="CM131" s="14">
        <f t="shared" si="108"/>
        <v>10.434782608695652</v>
      </c>
      <c r="CN131" s="14">
        <f t="shared" si="108"/>
        <v>10.434782608695652</v>
      </c>
      <c r="CO131" s="14">
        <f t="shared" si="108"/>
        <v>10.434782608695652</v>
      </c>
      <c r="CP131" s="14">
        <f t="shared" si="108"/>
        <v>10.434782608695652</v>
      </c>
      <c r="CQ131" s="14">
        <f t="shared" si="108"/>
        <v>10.434782608695652</v>
      </c>
      <c r="CR131" s="14">
        <f t="shared" si="108"/>
        <v>10.434782608695652</v>
      </c>
      <c r="CS131" s="14">
        <f t="shared" si="108"/>
        <v>10.434782608695652</v>
      </c>
      <c r="CT131" s="14">
        <f t="shared" si="108"/>
        <v>10.434782608695652</v>
      </c>
      <c r="CU131" s="14">
        <f t="shared" si="108"/>
        <v>10.434782608695652</v>
      </c>
      <c r="CV131" s="14">
        <f t="shared" si="108"/>
        <v>10.434782608695652</v>
      </c>
      <c r="CW131" s="14">
        <f t="shared" si="108"/>
        <v>10.434782608695652</v>
      </c>
      <c r="CX131" s="14">
        <f t="shared" si="108"/>
        <v>10.434782608695652</v>
      </c>
      <c r="CY131" s="14">
        <f t="shared" si="108"/>
        <v>10.434782608695652</v>
      </c>
    </row>
    <row r="132" spans="2:103" x14ac:dyDescent="0.2">
      <c r="B132" s="13" t="s">
        <v>53</v>
      </c>
      <c r="C132" s="81">
        <v>1E-3</v>
      </c>
      <c r="D132" s="68">
        <v>1E-3</v>
      </c>
      <c r="E132" s="68">
        <v>1E-3</v>
      </c>
      <c r="F132" s="68">
        <v>1E-3</v>
      </c>
      <c r="G132" s="68">
        <v>1E-3</v>
      </c>
      <c r="H132" s="68">
        <v>1E-3</v>
      </c>
      <c r="I132" s="68">
        <v>1E-3</v>
      </c>
      <c r="J132" s="68">
        <v>1E-3</v>
      </c>
      <c r="K132" s="68">
        <v>1E-3</v>
      </c>
      <c r="L132" s="68">
        <v>1E-3</v>
      </c>
      <c r="M132" s="68">
        <v>1E-3</v>
      </c>
      <c r="N132" s="68">
        <v>1E-3</v>
      </c>
      <c r="O132" s="68">
        <v>1E-3</v>
      </c>
      <c r="P132" s="68">
        <v>1E-3</v>
      </c>
      <c r="Q132" s="68">
        <v>1E-3</v>
      </c>
      <c r="R132" s="68">
        <v>1E-3</v>
      </c>
      <c r="S132" s="68">
        <v>1E-3</v>
      </c>
      <c r="T132" s="68">
        <v>1E-3</v>
      </c>
      <c r="U132" s="68">
        <v>1E-3</v>
      </c>
      <c r="V132" s="68">
        <v>1E-3</v>
      </c>
      <c r="W132" s="68">
        <v>1E-3</v>
      </c>
      <c r="X132" s="68">
        <v>1E-3</v>
      </c>
      <c r="Y132" s="68">
        <v>1E-3</v>
      </c>
      <c r="Z132" s="68">
        <v>1E-3</v>
      </c>
      <c r="AA132" s="68">
        <v>1E-3</v>
      </c>
      <c r="AB132" s="68">
        <v>1E-3</v>
      </c>
      <c r="AC132" s="68">
        <v>1.0009999999999999</v>
      </c>
      <c r="AD132" s="68">
        <v>2.0009999999999999</v>
      </c>
      <c r="AE132" s="68">
        <v>3.0009999999999999</v>
      </c>
      <c r="AF132" s="68">
        <v>4.0010000000000003</v>
      </c>
      <c r="AG132" s="68">
        <v>5.0010000000000003</v>
      </c>
      <c r="AH132" s="68">
        <v>6.0010000000000003</v>
      </c>
      <c r="AI132" s="68">
        <v>7.0010000000000003</v>
      </c>
      <c r="AJ132" s="68">
        <v>8.0009999999999994</v>
      </c>
      <c r="AK132" s="68">
        <v>9.0009999999999994</v>
      </c>
      <c r="AL132" s="68">
        <v>10.000999999999999</v>
      </c>
      <c r="AM132" s="68">
        <v>11.000999999999999</v>
      </c>
      <c r="AN132" s="68">
        <v>12.000999999999999</v>
      </c>
      <c r="AO132" s="68">
        <v>13.000999999999999</v>
      </c>
      <c r="AP132" s="68">
        <v>14.000999999999999</v>
      </c>
      <c r="AQ132" s="68">
        <v>15.000999999999999</v>
      </c>
      <c r="AR132" s="68">
        <v>16.001000000000001</v>
      </c>
      <c r="AS132" s="68">
        <v>17.001000000000001</v>
      </c>
      <c r="AT132" s="68">
        <v>18.001000000000001</v>
      </c>
      <c r="AU132" s="68">
        <v>19.001000000000001</v>
      </c>
      <c r="AV132" s="68">
        <v>20.001000000000001</v>
      </c>
      <c r="AW132" s="68">
        <v>21.001000000000001</v>
      </c>
      <c r="AX132" s="68">
        <v>22.001000000000001</v>
      </c>
      <c r="AY132" s="68">
        <v>23.001000000000001</v>
      </c>
      <c r="AZ132" s="68">
        <v>24.001000000000001</v>
      </c>
      <c r="BA132" s="68">
        <v>25.001000000000001</v>
      </c>
      <c r="BB132" s="68">
        <v>26.001000000000001</v>
      </c>
      <c r="BC132" s="68">
        <v>27.001000000000001</v>
      </c>
      <c r="BD132" s="68">
        <v>28.001000000000001</v>
      </c>
      <c r="BE132" s="68">
        <v>29.001000000000001</v>
      </c>
      <c r="BF132" s="68">
        <v>30.001000000000001</v>
      </c>
      <c r="BG132" s="68">
        <v>31.001000000000001</v>
      </c>
      <c r="BH132" s="68">
        <v>32.000999999999998</v>
      </c>
      <c r="BI132" s="68">
        <v>33.000999999999998</v>
      </c>
      <c r="BJ132" s="68">
        <v>34.000999999999998</v>
      </c>
      <c r="BK132" s="68">
        <v>35.000999999999998</v>
      </c>
      <c r="BL132" s="68">
        <v>36.000999999999998</v>
      </c>
      <c r="BM132" s="68">
        <v>37.000999999999998</v>
      </c>
      <c r="BN132" s="68">
        <v>38.000999999999998</v>
      </c>
      <c r="BO132" s="68">
        <v>39.000999999999998</v>
      </c>
      <c r="BP132" s="68">
        <v>40.000999999999998</v>
      </c>
      <c r="BQ132" s="68">
        <v>41.000999999999998</v>
      </c>
      <c r="BR132" s="68">
        <v>42.000999999999998</v>
      </c>
      <c r="BS132" s="68">
        <v>43.000999999999998</v>
      </c>
      <c r="BT132" s="68">
        <v>44.000999999999998</v>
      </c>
      <c r="BU132" s="68">
        <v>45.000999999999998</v>
      </c>
      <c r="BV132" s="68">
        <v>46.000999999999998</v>
      </c>
      <c r="BW132" s="68">
        <v>47.000999999999998</v>
      </c>
      <c r="BX132" s="68">
        <v>48.000999999999998</v>
      </c>
      <c r="BY132" s="68">
        <v>49.000999999999998</v>
      </c>
      <c r="BZ132" s="68">
        <v>50.000999999999998</v>
      </c>
      <c r="CA132" s="68">
        <v>51.000999999999998</v>
      </c>
      <c r="CB132" s="68">
        <v>52.000999999999998</v>
      </c>
      <c r="CC132" s="68">
        <v>53.000999999999998</v>
      </c>
      <c r="CD132" s="68">
        <v>54.000999999999998</v>
      </c>
      <c r="CE132" s="68">
        <v>55.000999999999998</v>
      </c>
      <c r="CF132" s="68">
        <v>56.000999999999998</v>
      </c>
      <c r="CG132" s="68">
        <v>57.000999999999998</v>
      </c>
      <c r="CH132" s="68">
        <v>58.000999999999998</v>
      </c>
      <c r="CI132" s="68">
        <v>59.000999999999998</v>
      </c>
      <c r="CJ132" s="68">
        <v>60.000999999999998</v>
      </c>
      <c r="CK132" s="68">
        <v>61.000999999999998</v>
      </c>
      <c r="CL132" s="68">
        <v>62.000999999999998</v>
      </c>
      <c r="CM132" s="68">
        <v>63.000999999999998</v>
      </c>
      <c r="CN132" s="68">
        <v>64.001000000000005</v>
      </c>
      <c r="CO132" s="68">
        <v>65.001000000000005</v>
      </c>
      <c r="CP132" s="68">
        <v>66.001000000000005</v>
      </c>
      <c r="CQ132" s="68">
        <v>67.001000000000005</v>
      </c>
      <c r="CR132" s="68">
        <v>68.001000000000005</v>
      </c>
      <c r="CS132" s="68">
        <v>69.001000000000005</v>
      </c>
      <c r="CT132" s="68">
        <v>70.001000000000005</v>
      </c>
      <c r="CU132" s="68">
        <v>71.001000000000005</v>
      </c>
      <c r="CV132" s="68">
        <v>72.001000000000005</v>
      </c>
      <c r="CW132" s="68">
        <v>73.001000000000005</v>
      </c>
      <c r="CX132" s="68">
        <v>74.001000000000005</v>
      </c>
      <c r="CY132" s="68">
        <v>75.001000000000005</v>
      </c>
    </row>
    <row r="133" spans="2:103" x14ac:dyDescent="0.2">
      <c r="B133" s="13" t="s">
        <v>12</v>
      </c>
      <c r="C133" s="80">
        <f>MOD(C131*(C130-$C$4),360)</f>
        <v>127.30434782608744</v>
      </c>
      <c r="D133" s="14">
        <f>MOD(D131*(D130-$C$4),360)</f>
        <v>137.73913043478308</v>
      </c>
      <c r="E133" s="14">
        <f t="shared" ref="E133:W133" si="109">MOD(E131*(E130-$C$4),360)</f>
        <v>148.17391304347873</v>
      </c>
      <c r="F133" s="14">
        <f t="shared" si="109"/>
        <v>158.60869565217439</v>
      </c>
      <c r="G133" s="14">
        <f t="shared" si="109"/>
        <v>169.04347826087005</v>
      </c>
      <c r="H133" s="14">
        <f t="shared" si="109"/>
        <v>179.4782608695657</v>
      </c>
      <c r="I133" s="14">
        <f t="shared" si="109"/>
        <v>189.91304347826136</v>
      </c>
      <c r="J133" s="14">
        <f t="shared" si="109"/>
        <v>200.34782608695699</v>
      </c>
      <c r="K133" s="14">
        <f t="shared" si="109"/>
        <v>210.78260869565264</v>
      </c>
      <c r="L133" s="14">
        <f t="shared" si="109"/>
        <v>221.2173913043483</v>
      </c>
      <c r="M133" s="14">
        <f t="shared" si="109"/>
        <v>231.65217391304395</v>
      </c>
      <c r="N133" s="14">
        <f t="shared" si="109"/>
        <v>242.08695652173961</v>
      </c>
      <c r="O133" s="14">
        <f t="shared" si="109"/>
        <v>252.52173913043526</v>
      </c>
      <c r="P133" s="14">
        <f t="shared" si="109"/>
        <v>262.95652173913089</v>
      </c>
      <c r="Q133" s="14">
        <f t="shared" si="109"/>
        <v>273.39130434782658</v>
      </c>
      <c r="R133" s="14">
        <f t="shared" si="109"/>
        <v>283.8260869565222</v>
      </c>
      <c r="S133" s="14">
        <f t="shared" si="109"/>
        <v>294.26086956521789</v>
      </c>
      <c r="T133" s="14">
        <f t="shared" si="109"/>
        <v>304.69565217391352</v>
      </c>
      <c r="U133" s="14">
        <f t="shared" si="109"/>
        <v>315.1304347826092</v>
      </c>
      <c r="V133" s="14">
        <f t="shared" si="109"/>
        <v>325.56521739130483</v>
      </c>
      <c r="W133" s="14">
        <f t="shared" si="109"/>
        <v>336.00000000000045</v>
      </c>
      <c r="X133" s="14">
        <f t="shared" ref="X133:AB133" si="110">MOD(X131*(X130-$C$4),360)</f>
        <v>346.43478260869614</v>
      </c>
      <c r="Y133" s="14">
        <f t="shared" si="110"/>
        <v>356.86956521739177</v>
      </c>
      <c r="Z133" s="14">
        <f t="shared" si="110"/>
        <v>7.3043478260874508</v>
      </c>
      <c r="AA133" s="14">
        <f t="shared" si="110"/>
        <v>17.739130434783078</v>
      </c>
      <c r="AB133" s="14">
        <f t="shared" si="110"/>
        <v>28.173913043478763</v>
      </c>
      <c r="AC133" s="14">
        <f t="shared" ref="AC133:CN133" si="111">MOD(AC131*(AC130-$C$4),360)</f>
        <v>38.60869565217439</v>
      </c>
      <c r="AD133" s="14">
        <f t="shared" si="111"/>
        <v>49.043478260870017</v>
      </c>
      <c r="AE133" s="14">
        <f t="shared" si="111"/>
        <v>59.478260869565702</v>
      </c>
      <c r="AF133" s="14">
        <f t="shared" si="111"/>
        <v>69.913043478261329</v>
      </c>
      <c r="AG133" s="14">
        <f t="shared" si="111"/>
        <v>80.347826086957014</v>
      </c>
      <c r="AH133" s="14">
        <f t="shared" si="111"/>
        <v>90.782608695652641</v>
      </c>
      <c r="AI133" s="14">
        <f t="shared" si="111"/>
        <v>101.21739130434833</v>
      </c>
      <c r="AJ133" s="14">
        <f t="shared" si="111"/>
        <v>111.65217391304395</v>
      </c>
      <c r="AK133" s="14">
        <f t="shared" si="111"/>
        <v>122.08695652173964</v>
      </c>
      <c r="AL133" s="14">
        <f t="shared" si="111"/>
        <v>132.52173913043526</v>
      </c>
      <c r="AM133" s="14">
        <f t="shared" si="111"/>
        <v>142.95652173913089</v>
      </c>
      <c r="AN133" s="14">
        <f t="shared" si="111"/>
        <v>153.39130434782658</v>
      </c>
      <c r="AO133" s="14">
        <f t="shared" si="111"/>
        <v>163.8260869565222</v>
      </c>
      <c r="AP133" s="14">
        <f t="shared" si="111"/>
        <v>174.26086956521783</v>
      </c>
      <c r="AQ133" s="14">
        <f t="shared" si="111"/>
        <v>184.69565217391357</v>
      </c>
      <c r="AR133" s="14">
        <f t="shared" si="111"/>
        <v>195.1304347826092</v>
      </c>
      <c r="AS133" s="14">
        <f t="shared" si="111"/>
        <v>205.56521739130483</v>
      </c>
      <c r="AT133" s="14">
        <f t="shared" si="111"/>
        <v>216.00000000000045</v>
      </c>
      <c r="AU133" s="14">
        <f t="shared" si="111"/>
        <v>226.43478260869608</v>
      </c>
      <c r="AV133" s="14">
        <f t="shared" si="111"/>
        <v>236.86956521739182</v>
      </c>
      <c r="AW133" s="14">
        <f t="shared" si="111"/>
        <v>247.30434782608745</v>
      </c>
      <c r="AX133" s="14">
        <f t="shared" si="111"/>
        <v>257.73913043478308</v>
      </c>
      <c r="AY133" s="14">
        <f t="shared" si="111"/>
        <v>268.17391304347871</v>
      </c>
      <c r="AZ133" s="14">
        <f t="shared" si="111"/>
        <v>278.60869565217445</v>
      </c>
      <c r="BA133" s="14">
        <f t="shared" si="111"/>
        <v>289.04347826087007</v>
      </c>
      <c r="BB133" s="14">
        <f t="shared" si="111"/>
        <v>299.4782608695657</v>
      </c>
      <c r="BC133" s="14">
        <f t="shared" si="111"/>
        <v>309.91304347826133</v>
      </c>
      <c r="BD133" s="14">
        <f t="shared" si="111"/>
        <v>320.34782608695696</v>
      </c>
      <c r="BE133" s="14">
        <f t="shared" si="111"/>
        <v>330.7826086956527</v>
      </c>
      <c r="BF133" s="14">
        <f t="shared" si="111"/>
        <v>341.21739130434833</v>
      </c>
      <c r="BG133" s="14">
        <f t="shared" si="111"/>
        <v>351.65217391304395</v>
      </c>
      <c r="BH133" s="14">
        <f t="shared" si="111"/>
        <v>2.0869565217395802</v>
      </c>
      <c r="BI133" s="14">
        <f t="shared" si="111"/>
        <v>12.521739130435321</v>
      </c>
      <c r="BJ133" s="14">
        <f t="shared" si="111"/>
        <v>22.956521739130949</v>
      </c>
      <c r="BK133" s="14">
        <f t="shared" si="111"/>
        <v>33.391304347826576</v>
      </c>
      <c r="BL133" s="14">
        <f t="shared" si="111"/>
        <v>43.826086956522204</v>
      </c>
      <c r="BM133" s="14">
        <f t="shared" si="111"/>
        <v>54.260869565217831</v>
      </c>
      <c r="BN133" s="14">
        <f t="shared" si="111"/>
        <v>64.695652173913572</v>
      </c>
      <c r="BO133" s="14">
        <f t="shared" si="111"/>
        <v>75.1304347826092</v>
      </c>
      <c r="BP133" s="14">
        <f t="shared" si="111"/>
        <v>85.565217391304827</v>
      </c>
      <c r="BQ133" s="14">
        <f t="shared" si="111"/>
        <v>96.000000000000455</v>
      </c>
      <c r="BR133" s="14">
        <f t="shared" si="111"/>
        <v>106.43478260869608</v>
      </c>
      <c r="BS133" s="14">
        <f t="shared" si="111"/>
        <v>116.86956521739182</v>
      </c>
      <c r="BT133" s="14">
        <f t="shared" si="111"/>
        <v>127.30434782608745</v>
      </c>
      <c r="BU133" s="14">
        <f t="shared" si="111"/>
        <v>137.73913043478308</v>
      </c>
      <c r="BV133" s="14">
        <f t="shared" si="111"/>
        <v>148.17391304347871</v>
      </c>
      <c r="BW133" s="14">
        <f t="shared" si="111"/>
        <v>158.60869565217445</v>
      </c>
      <c r="BX133" s="14">
        <f t="shared" si="111"/>
        <v>169.04347826087007</v>
      </c>
      <c r="BY133" s="14">
        <f t="shared" si="111"/>
        <v>179.4782608695657</v>
      </c>
      <c r="BZ133" s="14">
        <f t="shared" si="111"/>
        <v>189.91304347826133</v>
      </c>
      <c r="CA133" s="14">
        <f t="shared" si="111"/>
        <v>200.34782608695696</v>
      </c>
      <c r="CB133" s="14">
        <f t="shared" si="111"/>
        <v>210.7826086956527</v>
      </c>
      <c r="CC133" s="14">
        <f t="shared" si="111"/>
        <v>221.21739130434833</v>
      </c>
      <c r="CD133" s="14">
        <f t="shared" si="111"/>
        <v>231.65217391304395</v>
      </c>
      <c r="CE133" s="14">
        <f t="shared" si="111"/>
        <v>242.08695652173958</v>
      </c>
      <c r="CF133" s="14">
        <f t="shared" si="111"/>
        <v>252.52173913043532</v>
      </c>
      <c r="CG133" s="14">
        <f t="shared" si="111"/>
        <v>262.95652173913095</v>
      </c>
      <c r="CH133" s="14">
        <f t="shared" si="111"/>
        <v>273.39130434782658</v>
      </c>
      <c r="CI133" s="14">
        <f t="shared" si="111"/>
        <v>283.8260869565222</v>
      </c>
      <c r="CJ133" s="14">
        <f t="shared" si="111"/>
        <v>294.26086956521783</v>
      </c>
      <c r="CK133" s="14">
        <f t="shared" si="111"/>
        <v>304.69565217391346</v>
      </c>
      <c r="CL133" s="14">
        <f t="shared" si="111"/>
        <v>315.1304347826092</v>
      </c>
      <c r="CM133" s="14">
        <f t="shared" si="111"/>
        <v>325.56521739130494</v>
      </c>
      <c r="CN133" s="14">
        <f t="shared" si="111"/>
        <v>336.00000000000045</v>
      </c>
      <c r="CO133" s="14">
        <f t="shared" ref="CO133:CY133" si="112">MOD(CO131*(CO130-$C$4),360)</f>
        <v>346.4347826086962</v>
      </c>
      <c r="CP133" s="14">
        <f t="shared" si="112"/>
        <v>356.86956521739171</v>
      </c>
      <c r="CQ133" s="14">
        <f t="shared" si="112"/>
        <v>7.3043478260874508</v>
      </c>
      <c r="CR133" s="14">
        <f t="shared" si="112"/>
        <v>17.739130434783192</v>
      </c>
      <c r="CS133" s="14">
        <f t="shared" si="112"/>
        <v>28.173913043478706</v>
      </c>
      <c r="CT133" s="14">
        <f t="shared" si="112"/>
        <v>38.608695652174447</v>
      </c>
      <c r="CU133" s="14">
        <f t="shared" si="112"/>
        <v>49.043478260869961</v>
      </c>
      <c r="CV133" s="14">
        <f t="shared" si="112"/>
        <v>59.478260869565702</v>
      </c>
      <c r="CW133" s="14">
        <f t="shared" si="112"/>
        <v>69.913043478261443</v>
      </c>
      <c r="CX133" s="14">
        <f t="shared" si="112"/>
        <v>80.347826086956957</v>
      </c>
      <c r="CY133" s="14">
        <f t="shared" si="112"/>
        <v>90.782608695652698</v>
      </c>
    </row>
    <row r="134" spans="2:103" x14ac:dyDescent="0.2">
      <c r="B134" s="13"/>
      <c r="C134" s="80">
        <f>C133*C129</f>
        <v>2.2218800216693113</v>
      </c>
      <c r="D134" s="14">
        <f>D133*D129</f>
        <v>2.4040013349208933</v>
      </c>
      <c r="E134" s="14">
        <f t="shared" ref="E134:AB134" si="113">E133*E129</f>
        <v>2.5861226481724757</v>
      </c>
      <c r="F134" s="14">
        <f t="shared" si="113"/>
        <v>2.7682439614240582</v>
      </c>
      <c r="G134" s="14">
        <f t="shared" si="113"/>
        <v>2.9503652746756401</v>
      </c>
      <c r="H134" s="14">
        <f t="shared" si="113"/>
        <v>3.1324865879272226</v>
      </c>
      <c r="I134" s="14">
        <f t="shared" si="113"/>
        <v>3.314607901178805</v>
      </c>
      <c r="J134" s="14">
        <f t="shared" si="113"/>
        <v>3.4967292144303865</v>
      </c>
      <c r="K134" s="14">
        <f t="shared" si="113"/>
        <v>3.678850527681969</v>
      </c>
      <c r="L134" s="14">
        <f t="shared" si="113"/>
        <v>3.8609718409335509</v>
      </c>
      <c r="M134" s="14">
        <f t="shared" si="113"/>
        <v>4.0430931541851338</v>
      </c>
      <c r="N134" s="14">
        <f t="shared" si="113"/>
        <v>4.2252144674367154</v>
      </c>
      <c r="O134" s="14">
        <f t="shared" si="113"/>
        <v>4.4073357806882978</v>
      </c>
      <c r="P134" s="14">
        <f t="shared" si="113"/>
        <v>4.5894570939398793</v>
      </c>
      <c r="Q134" s="14">
        <f t="shared" si="113"/>
        <v>4.7715784071914626</v>
      </c>
      <c r="R134" s="14">
        <f t="shared" si="113"/>
        <v>4.9536997204430442</v>
      </c>
      <c r="S134" s="14">
        <f t="shared" si="113"/>
        <v>5.1358210336946275</v>
      </c>
      <c r="T134" s="14">
        <f t="shared" si="113"/>
        <v>5.317942346946209</v>
      </c>
      <c r="U134" s="14">
        <f t="shared" si="113"/>
        <v>5.5000636601977915</v>
      </c>
      <c r="V134" s="14">
        <f t="shared" si="113"/>
        <v>5.682184973449373</v>
      </c>
      <c r="W134" s="14">
        <f t="shared" si="113"/>
        <v>5.8643062867009554</v>
      </c>
      <c r="X134" s="14">
        <f t="shared" si="113"/>
        <v>6.0464275999525379</v>
      </c>
      <c r="Y134" s="14">
        <f t="shared" si="113"/>
        <v>6.2285489132041194</v>
      </c>
      <c r="Z134" s="14">
        <f t="shared" si="113"/>
        <v>0.12748491927611619</v>
      </c>
      <c r="AA134" s="14">
        <f t="shared" si="113"/>
        <v>0.30960623252769798</v>
      </c>
      <c r="AB134" s="14">
        <f t="shared" si="113"/>
        <v>0.49172754577928074</v>
      </c>
      <c r="AC134" s="14">
        <f t="shared" ref="AC134:CN134" si="114">AC133*AC129</f>
        <v>0.67384885903086256</v>
      </c>
      <c r="AD134" s="14">
        <f t="shared" si="114"/>
        <v>0.85597017228244432</v>
      </c>
      <c r="AE134" s="14">
        <f t="shared" si="114"/>
        <v>1.0380914855340271</v>
      </c>
      <c r="AF134" s="14">
        <f t="shared" si="114"/>
        <v>1.2202127987856088</v>
      </c>
      <c r="AG134" s="14">
        <f t="shared" si="114"/>
        <v>1.4023341120371917</v>
      </c>
      <c r="AH134" s="14">
        <f t="shared" si="114"/>
        <v>1.5844554252887735</v>
      </c>
      <c r="AI134" s="14">
        <f t="shared" si="114"/>
        <v>1.7665767385403561</v>
      </c>
      <c r="AJ134" s="14">
        <f t="shared" si="114"/>
        <v>1.9486980517919379</v>
      </c>
      <c r="AK134" s="14">
        <f t="shared" si="114"/>
        <v>2.1308193650435205</v>
      </c>
      <c r="AL134" s="14">
        <f t="shared" si="114"/>
        <v>2.3129406782951025</v>
      </c>
      <c r="AM134" s="14">
        <f t="shared" si="114"/>
        <v>2.4950619915466845</v>
      </c>
      <c r="AN134" s="14">
        <f t="shared" si="114"/>
        <v>2.6771833047982669</v>
      </c>
      <c r="AO134" s="14">
        <f t="shared" si="114"/>
        <v>2.8593046180498489</v>
      </c>
      <c r="AP134" s="14">
        <f t="shared" si="114"/>
        <v>3.0414259313014305</v>
      </c>
      <c r="AQ134" s="14">
        <f t="shared" si="114"/>
        <v>3.2235472445530142</v>
      </c>
      <c r="AR134" s="14">
        <f t="shared" si="114"/>
        <v>3.4056685578045962</v>
      </c>
      <c r="AS134" s="14">
        <f t="shared" si="114"/>
        <v>3.5877898710561782</v>
      </c>
      <c r="AT134" s="14">
        <f t="shared" si="114"/>
        <v>3.7699111843077597</v>
      </c>
      <c r="AU134" s="14">
        <f t="shared" si="114"/>
        <v>3.9520324975593417</v>
      </c>
      <c r="AV134" s="14">
        <f t="shared" si="114"/>
        <v>4.1341538108109255</v>
      </c>
      <c r="AW134" s="14">
        <f t="shared" si="114"/>
        <v>4.316275124062507</v>
      </c>
      <c r="AX134" s="14">
        <f t="shared" si="114"/>
        <v>4.4983964373140886</v>
      </c>
      <c r="AY134" s="14">
        <f t="shared" si="114"/>
        <v>4.680517750565671</v>
      </c>
      <c r="AZ134" s="14">
        <f t="shared" si="114"/>
        <v>4.8626390638172543</v>
      </c>
      <c r="BA134" s="14">
        <f t="shared" si="114"/>
        <v>5.0447603770688358</v>
      </c>
      <c r="BB134" s="14">
        <f t="shared" si="114"/>
        <v>5.2268816903204183</v>
      </c>
      <c r="BC134" s="14">
        <f t="shared" si="114"/>
        <v>5.4090030035719998</v>
      </c>
      <c r="BD134" s="14">
        <f t="shared" si="114"/>
        <v>5.5911243168235814</v>
      </c>
      <c r="BE134" s="14">
        <f t="shared" si="114"/>
        <v>5.7732456300751656</v>
      </c>
      <c r="BF134" s="14">
        <f t="shared" si="114"/>
        <v>5.9553669433267471</v>
      </c>
      <c r="BG134" s="14">
        <f t="shared" si="114"/>
        <v>6.1374882565783286</v>
      </c>
      <c r="BH134" s="14">
        <f t="shared" si="114"/>
        <v>3.6424262650324293E-2</v>
      </c>
      <c r="BI134" s="14">
        <f t="shared" si="114"/>
        <v>0.21854557590190807</v>
      </c>
      <c r="BJ134" s="14">
        <f t="shared" si="114"/>
        <v>0.40066688915348986</v>
      </c>
      <c r="BK134" s="14">
        <f t="shared" si="114"/>
        <v>0.58278820240507168</v>
      </c>
      <c r="BL134" s="14">
        <f t="shared" si="114"/>
        <v>0.76490951565665344</v>
      </c>
      <c r="BM134" s="14">
        <f t="shared" si="114"/>
        <v>0.9470308289082352</v>
      </c>
      <c r="BN134" s="14">
        <f t="shared" si="114"/>
        <v>1.129152142159819</v>
      </c>
      <c r="BO134" s="14">
        <f t="shared" si="114"/>
        <v>1.3112734554114007</v>
      </c>
      <c r="BP134" s="14">
        <f t="shared" si="114"/>
        <v>1.4933947686629825</v>
      </c>
      <c r="BQ134" s="14">
        <f t="shared" si="114"/>
        <v>1.6755160819145642</v>
      </c>
      <c r="BR134" s="14">
        <f t="shared" si="114"/>
        <v>1.857637395166146</v>
      </c>
      <c r="BS134" s="14">
        <f t="shared" si="114"/>
        <v>2.0397587084177298</v>
      </c>
      <c r="BT134" s="14">
        <f t="shared" si="114"/>
        <v>2.2218800216693118</v>
      </c>
      <c r="BU134" s="14">
        <f t="shared" si="114"/>
        <v>2.4040013349208933</v>
      </c>
      <c r="BV134" s="14">
        <f t="shared" si="114"/>
        <v>2.5861226481724753</v>
      </c>
      <c r="BW134" s="14">
        <f t="shared" si="114"/>
        <v>2.768243961424059</v>
      </c>
      <c r="BX134" s="14">
        <f t="shared" si="114"/>
        <v>2.9503652746756406</v>
      </c>
      <c r="BY134" s="14">
        <f t="shared" si="114"/>
        <v>3.1324865879272226</v>
      </c>
      <c r="BZ134" s="14">
        <f t="shared" si="114"/>
        <v>3.3146079011788041</v>
      </c>
      <c r="CA134" s="14">
        <f t="shared" si="114"/>
        <v>3.4967292144303861</v>
      </c>
      <c r="CB134" s="14">
        <f t="shared" si="114"/>
        <v>3.6788505276819699</v>
      </c>
      <c r="CC134" s="14">
        <f t="shared" si="114"/>
        <v>3.8609718409335518</v>
      </c>
      <c r="CD134" s="14">
        <f t="shared" si="114"/>
        <v>4.0430931541851338</v>
      </c>
      <c r="CE134" s="14">
        <f t="shared" si="114"/>
        <v>4.2252144674367154</v>
      </c>
      <c r="CF134" s="14">
        <f t="shared" si="114"/>
        <v>4.4073357806882987</v>
      </c>
      <c r="CG134" s="14">
        <f t="shared" si="114"/>
        <v>4.5894570939398811</v>
      </c>
      <c r="CH134" s="14">
        <f t="shared" si="114"/>
        <v>4.7715784071914626</v>
      </c>
      <c r="CI134" s="14">
        <f t="shared" si="114"/>
        <v>4.9536997204430442</v>
      </c>
      <c r="CJ134" s="14">
        <f t="shared" si="114"/>
        <v>5.1358210336946257</v>
      </c>
      <c r="CK134" s="14">
        <f t="shared" si="114"/>
        <v>5.3179423469462082</v>
      </c>
      <c r="CL134" s="14">
        <f t="shared" si="114"/>
        <v>5.5000636601977915</v>
      </c>
      <c r="CM134" s="14">
        <f t="shared" si="114"/>
        <v>5.6821849734493757</v>
      </c>
      <c r="CN134" s="14">
        <f t="shared" si="114"/>
        <v>5.8643062867009554</v>
      </c>
      <c r="CO134" s="14">
        <f t="shared" ref="CO134:CY134" si="115">CO133*CO129</f>
        <v>6.0464275999525388</v>
      </c>
      <c r="CP134" s="14">
        <f t="shared" si="115"/>
        <v>6.2285489132041185</v>
      </c>
      <c r="CQ134" s="14">
        <f t="shared" si="115"/>
        <v>0.12748491927611619</v>
      </c>
      <c r="CR134" s="14">
        <f t="shared" si="115"/>
        <v>0.30960623252769992</v>
      </c>
      <c r="CS134" s="14">
        <f t="shared" si="115"/>
        <v>0.49172754577927974</v>
      </c>
      <c r="CT134" s="14">
        <f t="shared" si="115"/>
        <v>0.67384885903086356</v>
      </c>
      <c r="CU134" s="14">
        <f t="shared" si="115"/>
        <v>0.85597017228244332</v>
      </c>
      <c r="CV134" s="14">
        <f t="shared" si="115"/>
        <v>1.0380914855340271</v>
      </c>
      <c r="CW134" s="14">
        <f t="shared" si="115"/>
        <v>1.2202127987856108</v>
      </c>
      <c r="CX134" s="14">
        <f t="shared" si="115"/>
        <v>1.4023341120371906</v>
      </c>
      <c r="CY134" s="14">
        <f t="shared" si="115"/>
        <v>1.5844554252887744</v>
      </c>
    </row>
    <row r="135" spans="2:103" ht="18" x14ac:dyDescent="0.25">
      <c r="B135" s="10" t="s">
        <v>29</v>
      </c>
      <c r="C135" s="82">
        <f t="shared" ref="C135:C166" si="116">C$134+$C$6*SIN(C134)</f>
        <v>2.3809655204319631</v>
      </c>
      <c r="D135" s="12">
        <f t="shared" ref="D135:D166" si="117">D$134+$C$6*SIN(D134)</f>
        <v>2.5385027792997974</v>
      </c>
      <c r="E135" s="12">
        <f t="shared" ref="E135:E166" si="118">E$134+$C$6*SIN(E134)</f>
        <v>2.6915911881319703</v>
      </c>
      <c r="F135" s="12">
        <f t="shared" ref="F135:F166" si="119">F$134+$C$6*SIN(F134)</f>
        <v>2.8411910565999356</v>
      </c>
      <c r="G135" s="12">
        <f t="shared" ref="G135:G166" si="120">G$134+$C$6*SIN(G134)</f>
        <v>2.9883780834179601</v>
      </c>
      <c r="H135" s="12">
        <f t="shared" ref="H135:H166" si="121">H$134+$C$6*SIN(H134)</f>
        <v>3.1343077758905444</v>
      </c>
      <c r="I135" s="12">
        <f t="shared" ref="I135:I166" si="122">I$134+$C$6*SIN(I134)</f>
        <v>3.2801772296632921</v>
      </c>
      <c r="J135" s="12">
        <f t="shared" ref="J135:J166" si="123">J$134+$C$6*SIN(J134)</f>
        <v>3.4271855328729872</v>
      </c>
      <c r="K135" s="12">
        <f t="shared" ref="K135:K166" si="124">K$134+$C$6*SIN(K134)</f>
        <v>3.576494104392852</v>
      </c>
      <c r="L135" s="12">
        <f t="shared" ref="L135:L166" si="125">L$134+$C$6*SIN(L134)</f>
        <v>3.7291882780488326</v>
      </c>
      <c r="M135" s="12">
        <f t="shared" ref="M135:M166" si="126">M$134+$C$6*SIN(M134)</f>
        <v>3.8862414034703265</v>
      </c>
      <c r="N135" s="12">
        <f t="shared" ref="N135:N166" si="127">N$134+$C$6*SIN(N134)</f>
        <v>4.048482650997002</v>
      </c>
      <c r="O135" s="12">
        <f t="shared" ref="O135:O166" si="128">O$134+$C$6*SIN(O134)</f>
        <v>4.2165695855458596</v>
      </c>
      <c r="P135" s="12">
        <f t="shared" ref="P135:P166" si="129">P$134+$C$6*SIN(P134)</f>
        <v>4.3909664166016391</v>
      </c>
      <c r="Q135" s="12">
        <f t="shared" ref="Q135:Q166" si="130">Q$134+$C$6*SIN(Q134)</f>
        <v>4.5719286437469009</v>
      </c>
      <c r="R135" s="12">
        <f t="shared" ref="R135:R166" si="131">R$134+$C$6*SIN(R134)</f>
        <v>4.7594946056053598</v>
      </c>
      <c r="S135" s="12">
        <f t="shared" ref="S135:S166" si="132">S$134+$C$6*SIN(S134)</f>
        <v>4.9534842117306974</v>
      </c>
      <c r="T135" s="12">
        <f t="shared" ref="T135:T166" si="133">T$134+$C$6*SIN(T134)</f>
        <v>5.1535048993856236</v>
      </c>
      <c r="U135" s="12">
        <f t="shared" ref="U135:U166" si="134">U$134+$C$6*SIN(U134)</f>
        <v>5.3589646181812354</v>
      </c>
      <c r="V135" s="12">
        <f t="shared" ref="V135:V166" si="135">V$134+$C$6*SIN(V134)</f>
        <v>5.569091413088973</v>
      </c>
      <c r="W135" s="12">
        <f t="shared" ref="W135:W166" si="136">W$134+$C$6*SIN(W134)</f>
        <v>5.7829589580857972</v>
      </c>
      <c r="X135" s="12">
        <f t="shared" ref="X135:X166" si="137">X$134+$C$6*SIN(X134)</f>
        <v>5.9995171958664919</v>
      </c>
      <c r="Y135" s="12">
        <f t="shared" ref="Y135:Y166" si="138">Y$134+$C$6*SIN(Y134)</f>
        <v>6.2176270701656993</v>
      </c>
      <c r="Z135" s="12">
        <f t="shared" ref="Z135:Z166" si="139">Z$134+$C$6*SIN(Z134)</f>
        <v>0.15291289468307942</v>
      </c>
      <c r="AA135" s="12">
        <f t="shared" ref="AA135:AA166" si="140">AA$134+$C$6*SIN(AA134)</f>
        <v>0.37054295549178418</v>
      </c>
      <c r="AB135" s="12">
        <f t="shared" ref="AB135:AB166" si="141">AB$134+$C$6*SIN(AB134)</f>
        <v>0.58615743688880595</v>
      </c>
      <c r="AC135" s="12">
        <f t="shared" ref="AC135:AC166" si="142">AC$134+$C$6*SIN(AC134)</f>
        <v>0.79864849885810152</v>
      </c>
      <c r="AD135" s="12">
        <f t="shared" ref="AD135:AD166" si="143">AD$134+$C$6*SIN(AD134)</f>
        <v>1.0070116134684683</v>
      </c>
      <c r="AE135" s="12">
        <f t="shared" ref="AE135:AE166" si="144">AE$134+$C$6*SIN(AE134)</f>
        <v>1.210378791238828</v>
      </c>
      <c r="AF135" s="12">
        <f t="shared" ref="AF135:AF166" si="145">AF$134+$C$6*SIN(AF134)</f>
        <v>1.4080472912762572</v>
      </c>
      <c r="AG135" s="12">
        <f t="shared" ref="AG135:AG166" si="146">AG$134+$C$6*SIN(AG134)</f>
        <v>1.5995028655531176</v>
      </c>
      <c r="AH135" s="12">
        <f t="shared" ref="AH135:AH166" si="147">AH$134+$C$6*SIN(AH134)</f>
        <v>1.7844367684816778</v>
      </c>
      <c r="AI135" s="12">
        <f t="shared" ref="AI135:AI166" si="148">AI$134+$C$6*SIN(AI134)</f>
        <v>1.9627559691674206</v>
      </c>
      <c r="AJ135" s="12">
        <f t="shared" ref="AJ135:AJ166" si="149">AJ$134+$C$6*SIN(AJ134)</f>
        <v>2.1345862285544155</v>
      </c>
      <c r="AK135" s="12">
        <f t="shared" ref="AK135:AK166" si="150">AK$134+$C$6*SIN(AK134)</f>
        <v>2.3002679396812962</v>
      </c>
      <c r="AL135" s="12">
        <f t="shared" ref="AL135:AL166" si="151">AL$134+$C$6*SIN(AL134)</f>
        <v>2.4603448686379834</v>
      </c>
      <c r="AM135" s="12">
        <f t="shared" ref="AM135:AM166" si="152">AM$134+$C$6*SIN(AM134)</f>
        <v>2.6155461686340158</v>
      </c>
      <c r="AN135" s="12">
        <f t="shared" ref="AN135:AN166" si="153">AN$134+$C$6*SIN(AN134)</f>
        <v>2.7667622620918819</v>
      </c>
      <c r="AO135" s="12">
        <f t="shared" ref="AO135:AO166" si="154">AO$134+$C$6*SIN(AO134)</f>
        <v>2.9150153885036274</v>
      </c>
      <c r="AP135" s="12">
        <f t="shared" ref="AP135:AP166" si="155">AP$134+$C$6*SIN(AP134)</f>
        <v>3.0614257922274155</v>
      </c>
      <c r="AQ135" s="12">
        <f t="shared" ref="AQ135:AQ166" si="156">AQ$134+$C$6*SIN(AQ134)</f>
        <v>3.2071746686166498</v>
      </c>
      <c r="AR135" s="12">
        <f t="shared" ref="AR135:AR166" si="157">AR$134+$C$6*SIN(AR134)</f>
        <v>3.3534650940976025</v>
      </c>
      <c r="AS135" s="12">
        <f t="shared" ref="AS135:AS166" si="158">AS$134+$C$6*SIN(AS134)</f>
        <v>3.5014822324956318</v>
      </c>
      <c r="AT135" s="12">
        <f t="shared" ref="AT135:AT166" si="159">AT$134+$C$6*SIN(AT134)</f>
        <v>3.652354133849264</v>
      </c>
      <c r="AU135" s="12">
        <f t="shared" ref="AU135:AU166" si="160">AU$134+$C$6*SIN(AU134)</f>
        <v>3.8071144223539757</v>
      </c>
      <c r="AV135" s="12">
        <f t="shared" ref="AV135:AV166" si="161">AV$134+$C$6*SIN(AV134)</f>
        <v>3.9666681075915098</v>
      </c>
      <c r="AW135" s="12">
        <f t="shared" ref="AW135:AW166" si="162">AW$134+$C$6*SIN(AW134)</f>
        <v>4.1317616498928924</v>
      </c>
      <c r="AX135" s="12">
        <f t="shared" ref="AX135:AX166" si="163">AX$134+$C$6*SIN(AX134)</f>
        <v>4.3029582699710982</v>
      </c>
      <c r="AY135" s="12">
        <f t="shared" ref="AY135:AY166" si="164">AY$134+$C$6*SIN(AY134)</f>
        <v>4.4806193194966513</v>
      </c>
      <c r="AZ135" s="12">
        <f t="shared" ref="AZ135:AZ166" si="165">AZ$134+$C$6*SIN(AZ134)</f>
        <v>4.6648923288141377</v>
      </c>
      <c r="BA135" s="12">
        <f t="shared" ref="BA135:BA166" si="166">BA$134+$C$6*SIN(BA134)</f>
        <v>4.8557061271404924</v>
      </c>
      <c r="BB135" s="12">
        <f t="shared" ref="BB135:BB166" si="167">BB$134+$C$6*SIN(BB134)</f>
        <v>5.0527731966522955</v>
      </c>
      <c r="BC135" s="12">
        <f t="shared" ref="BC135:BC166" si="168">BC$134+$C$6*SIN(BC134)</f>
        <v>5.255599182596864</v>
      </c>
      <c r="BD135" s="12">
        <f t="shared" ref="BD135:BD166" si="169">BD$134+$C$6*SIN(BD134)</f>
        <v>5.463499244865055</v>
      </c>
      <c r="BE135" s="12">
        <f t="shared" ref="BE135:BE166" si="170">BE$134+$C$6*SIN(BE134)</f>
        <v>5.6756207101713789</v>
      </c>
      <c r="BF135" s="12">
        <f t="shared" ref="BF135:BF166" si="171">BF$134+$C$6*SIN(BF134)</f>
        <v>5.890971275584401</v>
      </c>
      <c r="BG135" s="12">
        <f t="shared" ref="BG135:BG166" si="172">BG$134+$C$6*SIN(BG134)</f>
        <v>6.1084518305306581</v>
      </c>
      <c r="BH135" s="12">
        <f t="shared" ref="BH135:BH166" si="173">BH$134+$C$6*SIN(BH134)</f>
        <v>4.3707504452261972E-2</v>
      </c>
      <c r="BI135" s="12">
        <f t="shared" ref="BI135:BI166" si="174">BI$134+$C$6*SIN(BI134)</f>
        <v>0.26190758070146603</v>
      </c>
      <c r="BJ135" s="12">
        <f t="shared" ref="BJ135:BJ166" si="175">BJ$134+$C$6*SIN(BJ134)</f>
        <v>0.47867338940439935</v>
      </c>
      <c r="BK135" s="12">
        <f t="shared" ref="BK135:BK166" si="176">BK$134+$C$6*SIN(BK134)</f>
        <v>0.69285900855601845</v>
      </c>
      <c r="BL135" s="12">
        <f t="shared" ref="BL135:BL166" si="177">BL$134+$C$6*SIN(BL134)</f>
        <v>0.90340386004055973</v>
      </c>
      <c r="BM135" s="12">
        <f t="shared" ref="BM135:BM166" si="178">BM$134+$C$6*SIN(BM134)</f>
        <v>1.1093677899461805</v>
      </c>
      <c r="BN135" s="12">
        <f t="shared" ref="BN135:BN166" si="179">BN$134+$C$6*SIN(BN134)</f>
        <v>1.309962165656769</v>
      </c>
      <c r="BO135" s="12">
        <f t="shared" ref="BO135:BO166" si="180">BO$134+$C$6*SIN(BO134)</f>
        <v>1.5045759611349501</v>
      </c>
      <c r="BP135" s="12">
        <f t="shared" ref="BP135:BP166" si="181">BP$134+$C$6*SIN(BP134)</f>
        <v>1.6927959675839286</v>
      </c>
      <c r="BQ135" s="12">
        <f t="shared" ref="BQ135:BQ166" si="182">BQ$134+$C$6*SIN(BQ134)</f>
        <v>1.8744204609882187</v>
      </c>
      <c r="BR135" s="12">
        <f t="shared" ref="BR135:BR166" si="183">BR$134+$C$6*SIN(BR134)</f>
        <v>2.0494658744575585</v>
      </c>
      <c r="BS135" s="12">
        <f t="shared" ref="BS135:BS166" si="184">BS$134+$C$6*SIN(BS134)</f>
        <v>2.2181662546755656</v>
      </c>
      <c r="BT135" s="12">
        <f t="shared" ref="BT135:BT166" si="185">BT$134+$C$6*SIN(BT134)</f>
        <v>2.3809655204319635</v>
      </c>
      <c r="BU135" s="12">
        <f t="shared" ref="BU135:BU166" si="186">BU$134+$C$6*SIN(BU134)</f>
        <v>2.5385027792997974</v>
      </c>
      <c r="BV135" s="12">
        <f t="shared" ref="BV135:BV166" si="187">BV$134+$C$6*SIN(BV134)</f>
        <v>2.6915911881319703</v>
      </c>
      <c r="BW135" s="12">
        <f t="shared" ref="BW135:BW166" si="188">BW$134+$C$6*SIN(BW134)</f>
        <v>2.8411910565999365</v>
      </c>
      <c r="BX135" s="12">
        <f t="shared" ref="BX135:BX166" si="189">BX$134+$C$6*SIN(BX134)</f>
        <v>2.9883780834179605</v>
      </c>
      <c r="BY135" s="12">
        <f t="shared" ref="BY135:BY166" si="190">BY$134+$C$6*SIN(BY134)</f>
        <v>3.1343077758905444</v>
      </c>
      <c r="BZ135" s="12">
        <f t="shared" ref="BZ135:BZ166" si="191">BZ$134+$C$6*SIN(BZ134)</f>
        <v>3.2801772296632912</v>
      </c>
      <c r="CA135" s="12">
        <f t="shared" ref="CA135:CA166" si="192">CA$134+$C$6*SIN(CA134)</f>
        <v>3.4271855328729868</v>
      </c>
      <c r="CB135" s="12">
        <f t="shared" ref="CB135:CB166" si="193">CB$134+$C$6*SIN(CB134)</f>
        <v>3.5764941043928524</v>
      </c>
      <c r="CC135" s="12">
        <f t="shared" ref="CC135:CC166" si="194">CC$134+$C$6*SIN(CC134)</f>
        <v>3.7291882780488335</v>
      </c>
      <c r="CD135" s="12">
        <f t="shared" ref="CD135:CD166" si="195">CD$134+$C$6*SIN(CD134)</f>
        <v>3.8862414034703265</v>
      </c>
      <c r="CE135" s="12">
        <f t="shared" ref="CE135:CE166" si="196">CE$134+$C$6*SIN(CE134)</f>
        <v>4.048482650997002</v>
      </c>
      <c r="CF135" s="12">
        <f t="shared" ref="CF135:CF166" si="197">CF$134+$C$6*SIN(CF134)</f>
        <v>4.2165695855458605</v>
      </c>
      <c r="CG135" s="12">
        <f t="shared" ref="CG135:CG166" si="198">CG$134+$C$6*SIN(CG134)</f>
        <v>4.3909664166016409</v>
      </c>
      <c r="CH135" s="12">
        <f t="shared" ref="CH135:CH166" si="199">CH$134+$C$6*SIN(CH134)</f>
        <v>4.5719286437469009</v>
      </c>
      <c r="CI135" s="12">
        <f t="shared" ref="CI135:CI166" si="200">CI$134+$C$6*SIN(CI134)</f>
        <v>4.7594946056053598</v>
      </c>
      <c r="CJ135" s="12">
        <f t="shared" ref="CJ135:CJ166" si="201">CJ$134+$C$6*SIN(CJ134)</f>
        <v>4.9534842117306956</v>
      </c>
      <c r="CK135" s="12">
        <f t="shared" ref="CK135:CK166" si="202">CK$134+$C$6*SIN(CK134)</f>
        <v>5.1535048993856227</v>
      </c>
      <c r="CL135" s="12">
        <f t="shared" ref="CL135:CL166" si="203">CL$134+$C$6*SIN(CL134)</f>
        <v>5.3589646181812354</v>
      </c>
      <c r="CM135" s="12">
        <f t="shared" ref="CM135:CM166" si="204">CM$134+$C$6*SIN(CM134)</f>
        <v>5.5690914130889766</v>
      </c>
      <c r="CN135" s="12">
        <f t="shared" ref="CN135:CN166" si="205">CN$134+$C$6*SIN(CN134)</f>
        <v>5.7829589580857972</v>
      </c>
      <c r="CO135" s="12">
        <f t="shared" ref="CO135:CO166" si="206">CO$134+$C$6*SIN(CO134)</f>
        <v>5.9995171958664928</v>
      </c>
      <c r="CP135" s="12">
        <f t="shared" ref="CP135:CP166" si="207">CP$134+$C$6*SIN(CP134)</f>
        <v>6.2176270701656975</v>
      </c>
      <c r="CQ135" s="12">
        <f t="shared" ref="CQ135:CQ166" si="208">CQ$134+$C$6*SIN(CQ134)</f>
        <v>0.15291289468307942</v>
      </c>
      <c r="CR135" s="12">
        <f t="shared" ref="CR135:CR166" si="209">CR$134+$C$6*SIN(CR134)</f>
        <v>0.37054295549178651</v>
      </c>
      <c r="CS135" s="12">
        <f t="shared" ref="CS135:CS166" si="210">CS$134+$C$6*SIN(CS134)</f>
        <v>0.58615743688880484</v>
      </c>
      <c r="CT135" s="12">
        <f t="shared" ref="CT135:CT166" si="211">CT$134+$C$6*SIN(CT134)</f>
        <v>0.79864849885810274</v>
      </c>
      <c r="CU135" s="12">
        <f t="shared" ref="CU135:CU166" si="212">CU$134+$C$6*SIN(CU134)</f>
        <v>1.007011613468467</v>
      </c>
      <c r="CV135" s="12">
        <f t="shared" ref="CV135:CV166" si="213">CV$134+$C$6*SIN(CV134)</f>
        <v>1.210378791238828</v>
      </c>
      <c r="CW135" s="12">
        <f t="shared" ref="CW135:CW166" si="214">CW$134+$C$6*SIN(CW134)</f>
        <v>1.4080472912762594</v>
      </c>
      <c r="CX135" s="12">
        <f t="shared" ref="CX135:CX166" si="215">CX$134+$C$6*SIN(CX134)</f>
        <v>1.5995028655531165</v>
      </c>
      <c r="CY135" s="12">
        <f t="shared" ref="CY135:CY166" si="216">CY$134+$C$6*SIN(CY134)</f>
        <v>1.7844367684816786</v>
      </c>
    </row>
    <row r="136" spans="2:103" ht="18" x14ac:dyDescent="0.25">
      <c r="B136" s="11" t="s">
        <v>30</v>
      </c>
      <c r="C136" s="83">
        <f t="shared" si="116"/>
        <v>2.3597551973297235</v>
      </c>
      <c r="D136" s="17">
        <f t="shared" si="117"/>
        <v>2.5174393263657597</v>
      </c>
      <c r="E136" s="17">
        <f t="shared" si="118"/>
        <v>2.6731160189080785</v>
      </c>
      <c r="F136" s="17">
        <f t="shared" si="119"/>
        <v>2.8274247300397763</v>
      </c>
      <c r="G136" s="17">
        <f t="shared" si="120"/>
        <v>2.9808884404571359</v>
      </c>
      <c r="H136" s="17">
        <f t="shared" si="121"/>
        <v>3.1339435505802933</v>
      </c>
      <c r="I136" s="17">
        <f t="shared" si="122"/>
        <v>3.2869796211954583</v>
      </c>
      <c r="J136" s="17">
        <f t="shared" si="123"/>
        <v>3.4403839413582955</v>
      </c>
      <c r="K136" s="17">
        <f t="shared" si="124"/>
        <v>3.5945863220807617</v>
      </c>
      <c r="L136" s="17">
        <f t="shared" si="125"/>
        <v>3.7500995362883245</v>
      </c>
      <c r="M136" s="17">
        <f t="shared" si="126"/>
        <v>3.9075504404002239</v>
      </c>
      <c r="N136" s="17">
        <f t="shared" si="127"/>
        <v>4.0676962326743515</v>
      </c>
      <c r="O136" s="17">
        <f t="shared" si="128"/>
        <v>4.2314199454908037</v>
      </c>
      <c r="P136" s="17">
        <f t="shared" si="129"/>
        <v>4.3996997005880765</v>
      </c>
      <c r="Q136" s="17">
        <f t="shared" si="130"/>
        <v>4.5735480762937746</v>
      </c>
      <c r="R136" s="17">
        <f t="shared" si="131"/>
        <v>4.7539215734080349</v>
      </c>
      <c r="S136" s="17">
        <f t="shared" si="132"/>
        <v>4.941605623102368</v>
      </c>
      <c r="T136" s="17">
        <f t="shared" si="133"/>
        <v>5.1370871897374197</v>
      </c>
      <c r="U136" s="17">
        <f t="shared" si="134"/>
        <v>5.3404333593146207</v>
      </c>
      <c r="V136" s="17">
        <f t="shared" si="135"/>
        <v>5.5511983828088365</v>
      </c>
      <c r="W136" s="17">
        <f t="shared" si="136"/>
        <v>5.768381453433217</v>
      </c>
      <c r="X136" s="17">
        <f t="shared" si="137"/>
        <v>5.9904517919928715</v>
      </c>
      <c r="Y136" s="17">
        <f t="shared" si="138"/>
        <v>6.2154466558364412</v>
      </c>
      <c r="Z136" s="17">
        <f t="shared" si="139"/>
        <v>0.1579484553618688</v>
      </c>
      <c r="AA136" s="17">
        <f t="shared" si="140"/>
        <v>0.3820305507057567</v>
      </c>
      <c r="AB136" s="17">
        <f t="shared" si="141"/>
        <v>0.60236034205086253</v>
      </c>
      <c r="AC136" s="17">
        <f t="shared" si="142"/>
        <v>0.81713162625640678</v>
      </c>
      <c r="AD136" s="17">
        <f t="shared" si="143"/>
        <v>1.0250179043371772</v>
      </c>
      <c r="AE136" s="17">
        <f t="shared" si="144"/>
        <v>1.2252414165508478</v>
      </c>
      <c r="AF136" s="17">
        <f t="shared" si="145"/>
        <v>1.4175699152227466</v>
      </c>
      <c r="AG136" s="17">
        <f t="shared" si="146"/>
        <v>1.6022517111593197</v>
      </c>
      <c r="AH136" s="17">
        <f t="shared" si="147"/>
        <v>1.7799085351820523</v>
      </c>
      <c r="AI136" s="17">
        <f t="shared" si="148"/>
        <v>1.9514091887583247</v>
      </c>
      <c r="AJ136" s="17">
        <f t="shared" si="149"/>
        <v>2.1177452293160774</v>
      </c>
      <c r="AK136" s="17">
        <f t="shared" si="150"/>
        <v>2.2799246977687901</v>
      </c>
      <c r="AL136" s="17">
        <f t="shared" si="151"/>
        <v>2.4388932338549165</v>
      </c>
      <c r="AM136" s="17">
        <f t="shared" si="152"/>
        <v>2.5954856472563712</v>
      </c>
      <c r="AN136" s="17">
        <f t="shared" si="153"/>
        <v>2.7504062451611833</v>
      </c>
      <c r="AO136" s="17">
        <f t="shared" si="154"/>
        <v>2.9042333365873434</v>
      </c>
      <c r="AP136" s="17">
        <f t="shared" si="155"/>
        <v>3.0574421354107533</v>
      </c>
      <c r="AQ136" s="17">
        <f t="shared" si="156"/>
        <v>3.210440241802297</v>
      </c>
      <c r="AR136" s="17">
        <f t="shared" si="157"/>
        <v>3.36361039019559</v>
      </c>
      <c r="AS136" s="17">
        <f t="shared" si="158"/>
        <v>3.5173556933808983</v>
      </c>
      <c r="AT136" s="17">
        <f t="shared" si="159"/>
        <v>3.6721428477082596</v>
      </c>
      <c r="AU136" s="17">
        <f t="shared" si="160"/>
        <v>3.8285385700967329</v>
      </c>
      <c r="AV136" s="17">
        <f t="shared" si="161"/>
        <v>3.9872340148121301</v>
      </c>
      <c r="AW136" s="17">
        <f t="shared" si="162"/>
        <v>4.1490513854185629</v>
      </c>
      <c r="AX136" s="17">
        <f t="shared" si="163"/>
        <v>4.3149269176483518</v>
      </c>
      <c r="AY136" s="17">
        <f t="shared" si="164"/>
        <v>4.4858654650268228</v>
      </c>
      <c r="AZ136" s="17">
        <f t="shared" si="165"/>
        <v>4.6628646146012453</v>
      </c>
      <c r="BA136" s="17">
        <f t="shared" si="166"/>
        <v>4.8468108442340068</v>
      </c>
      <c r="BB136" s="17">
        <f t="shared" si="167"/>
        <v>5.0383563973644323</v>
      </c>
      <c r="BC136" s="17">
        <f t="shared" si="168"/>
        <v>5.2377922467340206</v>
      </c>
      <c r="BD136" s="17">
        <f t="shared" si="169"/>
        <v>5.4449379930728012</v>
      </c>
      <c r="BE136" s="17">
        <f t="shared" si="170"/>
        <v>5.659071712085666</v>
      </c>
      <c r="BF136" s="17">
        <f t="shared" si="171"/>
        <v>5.8789198914263263</v>
      </c>
      <c r="BG136" s="17">
        <f t="shared" si="172"/>
        <v>6.1027191208191676</v>
      </c>
      <c r="BH136" s="17">
        <f t="shared" si="173"/>
        <v>4.5162980591479253E-2</v>
      </c>
      <c r="BI136" s="17">
        <f t="shared" si="174"/>
        <v>0.27033028588311925</v>
      </c>
      <c r="BJ136" s="17">
        <f t="shared" si="175"/>
        <v>0.49278730368994927</v>
      </c>
      <c r="BK136" s="17">
        <f t="shared" si="176"/>
        <v>0.71053611773913861</v>
      </c>
      <c r="BL136" s="17">
        <f t="shared" si="177"/>
        <v>0.92199716384904729</v>
      </c>
      <c r="BM136" s="17">
        <f t="shared" si="178"/>
        <v>1.1261143063515644</v>
      </c>
      <c r="BN136" s="17">
        <f t="shared" si="179"/>
        <v>1.3223871812267363</v>
      </c>
      <c r="BO136" s="17">
        <f t="shared" si="180"/>
        <v>1.5108351019503741</v>
      </c>
      <c r="BP136" s="17">
        <f t="shared" si="181"/>
        <v>1.69190822260245</v>
      </c>
      <c r="BQ136" s="17">
        <f t="shared" si="182"/>
        <v>1.8663679244605484</v>
      </c>
      <c r="BR136" s="17">
        <f t="shared" si="183"/>
        <v>2.0351590977151877</v>
      </c>
      <c r="BS136" s="17">
        <f t="shared" si="184"/>
        <v>2.1992932538659971</v>
      </c>
      <c r="BT136" s="17">
        <f t="shared" si="185"/>
        <v>2.3597551973297239</v>
      </c>
      <c r="BU136" s="17">
        <f t="shared" si="186"/>
        <v>2.5174393263657597</v>
      </c>
      <c r="BV136" s="17">
        <f t="shared" si="187"/>
        <v>2.673116018908078</v>
      </c>
      <c r="BW136" s="17">
        <f t="shared" si="188"/>
        <v>2.8274247300397768</v>
      </c>
      <c r="BX136" s="17">
        <f t="shared" si="189"/>
        <v>2.9808884404571363</v>
      </c>
      <c r="BY136" s="17">
        <f t="shared" si="190"/>
        <v>3.1339435505802933</v>
      </c>
      <c r="BZ136" s="17">
        <f t="shared" si="191"/>
        <v>3.2869796211954574</v>
      </c>
      <c r="CA136" s="17">
        <f t="shared" si="192"/>
        <v>3.4403839413582951</v>
      </c>
      <c r="CB136" s="17">
        <f t="shared" si="193"/>
        <v>3.5945863220807626</v>
      </c>
      <c r="CC136" s="17">
        <f t="shared" si="194"/>
        <v>3.7500995362883249</v>
      </c>
      <c r="CD136" s="17">
        <f t="shared" si="195"/>
        <v>3.9075504404002239</v>
      </c>
      <c r="CE136" s="17">
        <f t="shared" si="196"/>
        <v>4.0676962326743515</v>
      </c>
      <c r="CF136" s="17">
        <f t="shared" si="197"/>
        <v>4.2314199454908046</v>
      </c>
      <c r="CG136" s="17">
        <f t="shared" si="198"/>
        <v>4.3996997005880782</v>
      </c>
      <c r="CH136" s="17">
        <f t="shared" si="199"/>
        <v>4.5735480762937746</v>
      </c>
      <c r="CI136" s="17">
        <f t="shared" si="200"/>
        <v>4.7539215734080349</v>
      </c>
      <c r="CJ136" s="17">
        <f t="shared" si="201"/>
        <v>4.9416056231023662</v>
      </c>
      <c r="CK136" s="17">
        <f t="shared" si="202"/>
        <v>5.1370871897374188</v>
      </c>
      <c r="CL136" s="17">
        <f t="shared" si="203"/>
        <v>5.3404333593146207</v>
      </c>
      <c r="CM136" s="17">
        <f t="shared" si="204"/>
        <v>5.55119838280884</v>
      </c>
      <c r="CN136" s="17">
        <f t="shared" si="205"/>
        <v>5.768381453433217</v>
      </c>
      <c r="CO136" s="17">
        <f t="shared" si="206"/>
        <v>5.9904517919928733</v>
      </c>
      <c r="CP136" s="17">
        <f t="shared" si="207"/>
        <v>6.2154466558364394</v>
      </c>
      <c r="CQ136" s="17">
        <f t="shared" si="208"/>
        <v>0.1579484553618688</v>
      </c>
      <c r="CR136" s="17">
        <f t="shared" si="209"/>
        <v>0.38203055070575909</v>
      </c>
      <c r="CS136" s="17">
        <f t="shared" si="210"/>
        <v>0.60236034205086131</v>
      </c>
      <c r="CT136" s="17">
        <f t="shared" si="211"/>
        <v>0.81713162625640789</v>
      </c>
      <c r="CU136" s="17">
        <f t="shared" si="212"/>
        <v>1.0250179043371761</v>
      </c>
      <c r="CV136" s="17">
        <f t="shared" si="213"/>
        <v>1.2252414165508478</v>
      </c>
      <c r="CW136" s="17">
        <f t="shared" si="214"/>
        <v>1.4175699152227486</v>
      </c>
      <c r="CX136" s="17">
        <f t="shared" si="215"/>
        <v>1.6022517111593184</v>
      </c>
      <c r="CY136" s="17">
        <f t="shared" si="216"/>
        <v>1.7799085351820532</v>
      </c>
    </row>
    <row r="137" spans="2:103" ht="18" x14ac:dyDescent="0.25">
      <c r="B137" s="11" t="s">
        <v>31</v>
      </c>
      <c r="C137" s="83">
        <f t="shared" si="116"/>
        <v>2.3627969224242102</v>
      </c>
      <c r="D137" s="17">
        <f t="shared" si="117"/>
        <v>2.5208834235032973</v>
      </c>
      <c r="E137" s="17">
        <f t="shared" si="118"/>
        <v>2.6764281634128593</v>
      </c>
      <c r="F137" s="17">
        <f t="shared" si="119"/>
        <v>2.8300490071825322</v>
      </c>
      <c r="G137" s="17">
        <f t="shared" si="120"/>
        <v>2.9823679517697244</v>
      </c>
      <c r="H137" s="17">
        <f t="shared" si="121"/>
        <v>3.1340163936111773</v>
      </c>
      <c r="I137" s="17">
        <f t="shared" si="122"/>
        <v>3.28563283605606</v>
      </c>
      <c r="J137" s="17">
        <f t="shared" si="123"/>
        <v>3.4378561615968657</v>
      </c>
      <c r="K137" s="17">
        <f t="shared" si="124"/>
        <v>3.5913186834594257</v>
      </c>
      <c r="L137" s="17">
        <f t="shared" si="125"/>
        <v>3.7466432426648262</v>
      </c>
      <c r="M137" s="17">
        <f t="shared" si="126"/>
        <v>3.9044476319223977</v>
      </c>
      <c r="N137" s="17">
        <f t="shared" si="127"/>
        <v>4.0653575776731703</v>
      </c>
      <c r="O137" s="17">
        <f t="shared" si="128"/>
        <v>4.2300263754366645</v>
      </c>
      <c r="P137" s="17">
        <f t="shared" si="129"/>
        <v>4.3991551461192451</v>
      </c>
      <c r="Q137" s="17">
        <f t="shared" si="130"/>
        <v>4.5735029922213473</v>
      </c>
      <c r="R137" s="17">
        <f t="shared" si="131"/>
        <v>4.7538721912771758</v>
      </c>
      <c r="S137" s="17">
        <f t="shared" si="132"/>
        <v>4.9410520968754543</v>
      </c>
      <c r="T137" s="17">
        <f t="shared" si="133"/>
        <v>5.135709721742181</v>
      </c>
      <c r="U137" s="17">
        <f t="shared" si="134"/>
        <v>5.3382280389281345</v>
      </c>
      <c r="V137" s="17">
        <f t="shared" si="135"/>
        <v>5.5485151888786515</v>
      </c>
      <c r="W137" s="17">
        <f t="shared" si="136"/>
        <v>5.7658334597198699</v>
      </c>
      <c r="X137" s="17">
        <f t="shared" si="137"/>
        <v>5.9887134944131004</v>
      </c>
      <c r="Y137" s="17">
        <f t="shared" si="138"/>
        <v>6.2150115412416511</v>
      </c>
      <c r="Z137" s="17">
        <f t="shared" si="139"/>
        <v>0.158943425660757</v>
      </c>
      <c r="AA137" s="17">
        <f t="shared" si="140"/>
        <v>0.38416731334185639</v>
      </c>
      <c r="AB137" s="17">
        <f t="shared" si="141"/>
        <v>0.60504534039381275</v>
      </c>
      <c r="AC137" s="17">
        <f t="shared" si="142"/>
        <v>0.81968605087846913</v>
      </c>
      <c r="AD137" s="17">
        <f t="shared" si="143"/>
        <v>1.0269148689741634</v>
      </c>
      <c r="AE137" s="17">
        <f t="shared" si="144"/>
        <v>1.2262690133190135</v>
      </c>
      <c r="AF137" s="17">
        <f t="shared" si="145"/>
        <v>1.417869555472868</v>
      </c>
      <c r="AG137" s="17">
        <f t="shared" si="146"/>
        <v>1.6022351760746538</v>
      </c>
      <c r="AH137" s="17">
        <f t="shared" si="147"/>
        <v>1.7800985449330369</v>
      </c>
      <c r="AI137" s="17">
        <f t="shared" si="148"/>
        <v>1.9522641661684494</v>
      </c>
      <c r="AJ137" s="17">
        <f t="shared" si="149"/>
        <v>2.1195211160150955</v>
      </c>
      <c r="AK137" s="17">
        <f t="shared" si="150"/>
        <v>2.2826053140586717</v>
      </c>
      <c r="AL137" s="17">
        <f t="shared" si="151"/>
        <v>2.4421966718274666</v>
      </c>
      <c r="AM137" s="17">
        <f t="shared" si="152"/>
        <v>2.5989348723440608</v>
      </c>
      <c r="AN137" s="17">
        <f t="shared" si="153"/>
        <v>2.7534403982382938</v>
      </c>
      <c r="AO137" s="17">
        <f t="shared" si="154"/>
        <v>2.9063319790416124</v>
      </c>
      <c r="AP137" s="17">
        <f t="shared" si="155"/>
        <v>3.058236178772876</v>
      </c>
      <c r="AQ137" s="17">
        <f t="shared" si="156"/>
        <v>3.2097886022296604</v>
      </c>
      <c r="AR137" s="17">
        <f t="shared" si="157"/>
        <v>3.3616289015011889</v>
      </c>
      <c r="AS137" s="17">
        <f t="shared" si="158"/>
        <v>3.5143933837099337</v>
      </c>
      <c r="AT137" s="17">
        <f t="shared" si="159"/>
        <v>3.6687095890996466</v>
      </c>
      <c r="AU137" s="17">
        <f t="shared" si="160"/>
        <v>3.8251967440521879</v>
      </c>
      <c r="AV137" s="17">
        <f t="shared" si="161"/>
        <v>3.9844744808477928</v>
      </c>
      <c r="AW137" s="17">
        <f t="shared" si="162"/>
        <v>4.1471796218799284</v>
      </c>
      <c r="AX137" s="17">
        <f t="shared" si="163"/>
        <v>4.3139871681279205</v>
      </c>
      <c r="AY137" s="17">
        <f t="shared" si="164"/>
        <v>4.4856271365787359</v>
      </c>
      <c r="AZ137" s="17">
        <f t="shared" si="165"/>
        <v>4.6628842799723538</v>
      </c>
      <c r="BA137" s="17">
        <f t="shared" si="166"/>
        <v>4.8465645816439533</v>
      </c>
      <c r="BB137" s="17">
        <f t="shared" si="167"/>
        <v>5.037413414666271</v>
      </c>
      <c r="BC137" s="17">
        <f t="shared" si="168"/>
        <v>5.2359786537862645</v>
      </c>
      <c r="BD137" s="17">
        <f t="shared" si="169"/>
        <v>5.4424298919928846</v>
      </c>
      <c r="BE137" s="17">
        <f t="shared" si="170"/>
        <v>5.6563699897776907</v>
      </c>
      <c r="BF137" s="17">
        <f t="shared" si="171"/>
        <v>5.8766982441306705</v>
      </c>
      <c r="BG137" s="17">
        <f t="shared" si="172"/>
        <v>6.101590614885259</v>
      </c>
      <c r="BH137" s="17">
        <f t="shared" si="173"/>
        <v>4.545378845851554E-2</v>
      </c>
      <c r="BI137" s="17">
        <f t="shared" si="174"/>
        <v>0.27195552431310271</v>
      </c>
      <c r="BJ137" s="17">
        <f t="shared" si="175"/>
        <v>0.49528356644541865</v>
      </c>
      <c r="BK137" s="17">
        <f t="shared" si="176"/>
        <v>0.71323625212121355</v>
      </c>
      <c r="BL137" s="17">
        <f t="shared" si="177"/>
        <v>0.92427150658763146</v>
      </c>
      <c r="BM137" s="17">
        <f t="shared" si="178"/>
        <v>1.1275803282218022</v>
      </c>
      <c r="BN137" s="17">
        <f t="shared" si="179"/>
        <v>1.323013097991721</v>
      </c>
      <c r="BO137" s="17">
        <f t="shared" si="180"/>
        <v>1.5109140282710956</v>
      </c>
      <c r="BP137" s="17">
        <f t="shared" si="181"/>
        <v>1.6919297515968228</v>
      </c>
      <c r="BQ137" s="17">
        <f t="shared" si="182"/>
        <v>1.8668432418756373</v>
      </c>
      <c r="BR137" s="17">
        <f t="shared" si="183"/>
        <v>2.036458821598842</v>
      </c>
      <c r="BS137" s="17">
        <f t="shared" si="184"/>
        <v>2.2015411329690249</v>
      </c>
      <c r="BT137" s="17">
        <f t="shared" si="185"/>
        <v>2.3627969224242107</v>
      </c>
      <c r="BU137" s="17">
        <f t="shared" si="186"/>
        <v>2.5208834235032973</v>
      </c>
      <c r="BV137" s="17">
        <f t="shared" si="187"/>
        <v>2.6764281634128588</v>
      </c>
      <c r="BW137" s="17">
        <f t="shared" si="188"/>
        <v>2.830049007182533</v>
      </c>
      <c r="BX137" s="17">
        <f t="shared" si="189"/>
        <v>2.9823679517697248</v>
      </c>
      <c r="BY137" s="17">
        <f t="shared" si="190"/>
        <v>3.1340163936111773</v>
      </c>
      <c r="BZ137" s="17">
        <f t="shared" si="191"/>
        <v>3.2856328360560592</v>
      </c>
      <c r="CA137" s="17">
        <f t="shared" si="192"/>
        <v>3.4378561615968652</v>
      </c>
      <c r="CB137" s="17">
        <f t="shared" si="193"/>
        <v>3.5913186834594262</v>
      </c>
      <c r="CC137" s="17">
        <f t="shared" si="194"/>
        <v>3.7466432426648271</v>
      </c>
      <c r="CD137" s="17">
        <f t="shared" si="195"/>
        <v>3.9044476319223977</v>
      </c>
      <c r="CE137" s="17">
        <f t="shared" si="196"/>
        <v>4.0653575776731703</v>
      </c>
      <c r="CF137" s="17">
        <f t="shared" si="197"/>
        <v>4.2300263754366654</v>
      </c>
      <c r="CG137" s="17">
        <f t="shared" si="198"/>
        <v>4.3991551461192469</v>
      </c>
      <c r="CH137" s="17">
        <f t="shared" si="199"/>
        <v>4.5735029922213473</v>
      </c>
      <c r="CI137" s="17">
        <f t="shared" si="200"/>
        <v>4.7538721912771758</v>
      </c>
      <c r="CJ137" s="17">
        <f t="shared" si="201"/>
        <v>4.9410520968754525</v>
      </c>
      <c r="CK137" s="17">
        <f t="shared" si="202"/>
        <v>5.1357097217421792</v>
      </c>
      <c r="CL137" s="17">
        <f t="shared" si="203"/>
        <v>5.3382280389281345</v>
      </c>
      <c r="CM137" s="17">
        <f t="shared" si="204"/>
        <v>5.548515188878655</v>
      </c>
      <c r="CN137" s="17">
        <f t="shared" si="205"/>
        <v>5.7658334597198699</v>
      </c>
      <c r="CO137" s="17">
        <f t="shared" si="206"/>
        <v>5.9887134944131013</v>
      </c>
      <c r="CP137" s="17">
        <f t="shared" si="207"/>
        <v>6.2150115412416502</v>
      </c>
      <c r="CQ137" s="17">
        <f t="shared" si="208"/>
        <v>0.158943425660757</v>
      </c>
      <c r="CR137" s="17">
        <f t="shared" si="209"/>
        <v>0.38416731334185872</v>
      </c>
      <c r="CS137" s="17">
        <f t="shared" si="210"/>
        <v>0.60504534039381164</v>
      </c>
      <c r="CT137" s="17">
        <f t="shared" si="211"/>
        <v>0.81968605087847035</v>
      </c>
      <c r="CU137" s="17">
        <f t="shared" si="212"/>
        <v>1.0269148689741623</v>
      </c>
      <c r="CV137" s="17">
        <f t="shared" si="213"/>
        <v>1.2262690133190135</v>
      </c>
      <c r="CW137" s="17">
        <f t="shared" si="214"/>
        <v>1.41786955547287</v>
      </c>
      <c r="CX137" s="17">
        <f t="shared" si="215"/>
        <v>1.6022351760746527</v>
      </c>
      <c r="CY137" s="17">
        <f t="shared" si="216"/>
        <v>1.7800985449330375</v>
      </c>
    </row>
    <row r="138" spans="2:103" ht="18" customHeight="1" x14ac:dyDescent="0.25">
      <c r="B138" s="11" t="s">
        <v>32</v>
      </c>
      <c r="C138" s="83">
        <f t="shared" si="116"/>
        <v>2.3623645773531923</v>
      </c>
      <c r="D138" s="17">
        <f t="shared" si="117"/>
        <v>2.5203237832098266</v>
      </c>
      <c r="E138" s="17">
        <f t="shared" si="118"/>
        <v>2.6758366122216666</v>
      </c>
      <c r="F138" s="17">
        <f t="shared" si="119"/>
        <v>2.829549629164009</v>
      </c>
      <c r="G138" s="17">
        <f t="shared" si="120"/>
        <v>2.9820758273342149</v>
      </c>
      <c r="H138" s="17">
        <f t="shared" si="121"/>
        <v>3.1340018254271484</v>
      </c>
      <c r="I138" s="17">
        <f t="shared" si="122"/>
        <v>3.285899377542532</v>
      </c>
      <c r="J138" s="17">
        <f t="shared" si="123"/>
        <v>3.4383395054516193</v>
      </c>
      <c r="K138" s="17">
        <f t="shared" si="124"/>
        <v>3.5919067632459449</v>
      </c>
      <c r="L138" s="17">
        <f t="shared" si="125"/>
        <v>3.7472111039032687</v>
      </c>
      <c r="M138" s="17">
        <f t="shared" si="126"/>
        <v>3.904895549036886</v>
      </c>
      <c r="N138" s="17">
        <f t="shared" si="127"/>
        <v>4.0656390988639215</v>
      </c>
      <c r="O138" s="17">
        <f t="shared" si="128"/>
        <v>4.2301554913941066</v>
      </c>
      <c r="P138" s="17">
        <f t="shared" si="129"/>
        <v>4.3991886773526412</v>
      </c>
      <c r="Q138" s="17">
        <f t="shared" si="130"/>
        <v>4.573504240307086</v>
      </c>
      <c r="R138" s="17">
        <f t="shared" si="131"/>
        <v>4.7538717814451541</v>
      </c>
      <c r="S138" s="17">
        <f t="shared" si="132"/>
        <v>4.9410269728526046</v>
      </c>
      <c r="T138" s="17">
        <f t="shared" si="133"/>
        <v>5.1355963786778647</v>
      </c>
      <c r="U138" s="17">
        <f t="shared" si="134"/>
        <v>5.3379692795517091</v>
      </c>
      <c r="V138" s="17">
        <f t="shared" si="135"/>
        <v>5.5481164928962343</v>
      </c>
      <c r="W138" s="17">
        <f t="shared" si="136"/>
        <v>5.7653902305555622</v>
      </c>
      <c r="X138" s="17">
        <f t="shared" si="137"/>
        <v>5.9883807121695352</v>
      </c>
      <c r="Y138" s="17">
        <f t="shared" si="138"/>
        <v>6.2149247191839958</v>
      </c>
      <c r="Z138" s="17">
        <f t="shared" si="139"/>
        <v>0.15913992704938129</v>
      </c>
      <c r="AA138" s="17">
        <f t="shared" si="140"/>
        <v>0.38456368731706725</v>
      </c>
      <c r="AB138" s="17">
        <f t="shared" si="141"/>
        <v>0.60548741942793849</v>
      </c>
      <c r="AC138" s="17">
        <f t="shared" si="142"/>
        <v>0.82003518122073249</v>
      </c>
      <c r="AD138" s="17">
        <f t="shared" si="143"/>
        <v>1.0271114979264175</v>
      </c>
      <c r="AE138" s="17">
        <f t="shared" si="144"/>
        <v>1.226338527229818</v>
      </c>
      <c r="AF138" s="17">
        <f t="shared" si="145"/>
        <v>1.4178786932698442</v>
      </c>
      <c r="AG138" s="17">
        <f t="shared" si="146"/>
        <v>1.6022352800536619</v>
      </c>
      <c r="AH138" s="17">
        <f t="shared" si="147"/>
        <v>1.7800906525183728</v>
      </c>
      <c r="AI138" s="17">
        <f t="shared" si="148"/>
        <v>1.9522005752752392</v>
      </c>
      <c r="AJ138" s="17">
        <f t="shared" si="149"/>
        <v>2.1193361248111438</v>
      </c>
      <c r="AK138" s="17">
        <f t="shared" si="150"/>
        <v>2.2822556604033499</v>
      </c>
      <c r="AL138" s="17">
        <f t="shared" si="151"/>
        <v>2.4416917965187359</v>
      </c>
      <c r="AM138" s="17">
        <f t="shared" si="152"/>
        <v>2.5983447465748513</v>
      </c>
      <c r="AN138" s="17">
        <f t="shared" si="153"/>
        <v>2.7528790590618701</v>
      </c>
      <c r="AO138" s="17">
        <f t="shared" si="154"/>
        <v>2.9059239155168668</v>
      </c>
      <c r="AP138" s="17">
        <f t="shared" si="155"/>
        <v>3.0580779267725746</v>
      </c>
      <c r="AQ138" s="17">
        <f t="shared" si="156"/>
        <v>3.2099186243016353</v>
      </c>
      <c r="AR138" s="17">
        <f t="shared" si="157"/>
        <v>3.3620155583682423</v>
      </c>
      <c r="AS138" s="17">
        <f t="shared" si="158"/>
        <v>3.5149448295443859</v>
      </c>
      <c r="AT138" s="17">
        <f t="shared" si="159"/>
        <v>3.6693024412650428</v>
      </c>
      <c r="AU138" s="17">
        <f t="shared" si="160"/>
        <v>3.8257142222529676</v>
      </c>
      <c r="AV138" s="17">
        <f t="shared" si="161"/>
        <v>3.9848411032565463</v>
      </c>
      <c r="AW138" s="17">
        <f t="shared" si="162"/>
        <v>4.1473798264505204</v>
      </c>
      <c r="AX138" s="17">
        <f t="shared" si="163"/>
        <v>4.3140600010998895</v>
      </c>
      <c r="AY138" s="17">
        <f t="shared" si="164"/>
        <v>4.4856378474087855</v>
      </c>
      <c r="AZ138" s="17">
        <f t="shared" si="165"/>
        <v>4.6628840853075859</v>
      </c>
      <c r="BA138" s="17">
        <f t="shared" si="166"/>
        <v>4.8465579869588069</v>
      </c>
      <c r="BB138" s="17">
        <f t="shared" si="167"/>
        <v>5.0373531055101903</v>
      </c>
      <c r="BC138" s="17">
        <f t="shared" si="168"/>
        <v>5.2357970126026148</v>
      </c>
      <c r="BD138" s="17">
        <f t="shared" si="169"/>
        <v>5.4420948930211752</v>
      </c>
      <c r="BE138" s="17">
        <f t="shared" si="170"/>
        <v>5.655931937367729</v>
      </c>
      <c r="BF138" s="17">
        <f t="shared" si="171"/>
        <v>5.8762899258423174</v>
      </c>
      <c r="BG138" s="17">
        <f t="shared" si="172"/>
        <v>6.1013686019630065</v>
      </c>
      <c r="BH138" s="17">
        <f t="shared" si="173"/>
        <v>4.5511890343445535E-2</v>
      </c>
      <c r="BI138" s="17">
        <f t="shared" si="174"/>
        <v>0.27226869648337848</v>
      </c>
      <c r="BJ138" s="17">
        <f t="shared" si="175"/>
        <v>0.49572312150711068</v>
      </c>
      <c r="BK138" s="17">
        <f t="shared" si="176"/>
        <v>0.71364512311225914</v>
      </c>
      <c r="BL138" s="17">
        <f t="shared" si="177"/>
        <v>0.92454593941398122</v>
      </c>
      <c r="BM138" s="17">
        <f t="shared" si="178"/>
        <v>1.1277062621302196</v>
      </c>
      <c r="BN138" s="17">
        <f t="shared" si="179"/>
        <v>1.3230438378756924</v>
      </c>
      <c r="BO138" s="17">
        <f t="shared" si="180"/>
        <v>1.5109149735859837</v>
      </c>
      <c r="BP138" s="17">
        <f t="shared" si="181"/>
        <v>1.6919292313412744</v>
      </c>
      <c r="BQ138" s="17">
        <f t="shared" si="182"/>
        <v>1.8668155295346649</v>
      </c>
      <c r="BR138" s="17">
        <f t="shared" si="183"/>
        <v>2.0363422535068803</v>
      </c>
      <c r="BS138" s="17">
        <f t="shared" si="184"/>
        <v>2.2012764055334282</v>
      </c>
      <c r="BT138" s="17">
        <f t="shared" si="185"/>
        <v>2.3623645773531927</v>
      </c>
      <c r="BU138" s="17">
        <f t="shared" si="186"/>
        <v>2.5203237832098266</v>
      </c>
      <c r="BV138" s="17">
        <f t="shared" si="187"/>
        <v>2.6758366122216661</v>
      </c>
      <c r="BW138" s="17">
        <f t="shared" si="188"/>
        <v>2.8295496291640099</v>
      </c>
      <c r="BX138" s="17">
        <f t="shared" si="189"/>
        <v>2.9820758273342154</v>
      </c>
      <c r="BY138" s="17">
        <f t="shared" si="190"/>
        <v>3.1340018254271484</v>
      </c>
      <c r="BZ138" s="17">
        <f t="shared" si="191"/>
        <v>3.2858993775425316</v>
      </c>
      <c r="CA138" s="17">
        <f t="shared" si="192"/>
        <v>3.4383395054516188</v>
      </c>
      <c r="CB138" s="17">
        <f t="shared" si="193"/>
        <v>3.5919067632459458</v>
      </c>
      <c r="CC138" s="17">
        <f t="shared" si="194"/>
        <v>3.7472111039032696</v>
      </c>
      <c r="CD138" s="17">
        <f t="shared" si="195"/>
        <v>3.904895549036886</v>
      </c>
      <c r="CE138" s="17">
        <f t="shared" si="196"/>
        <v>4.0656390988639215</v>
      </c>
      <c r="CF138" s="17">
        <f t="shared" si="197"/>
        <v>4.2301554913941075</v>
      </c>
      <c r="CG138" s="17">
        <f t="shared" si="198"/>
        <v>4.399188677352643</v>
      </c>
      <c r="CH138" s="17">
        <f t="shared" si="199"/>
        <v>4.573504240307086</v>
      </c>
      <c r="CI138" s="17">
        <f t="shared" si="200"/>
        <v>4.7538717814451541</v>
      </c>
      <c r="CJ138" s="17">
        <f t="shared" si="201"/>
        <v>4.941026972852602</v>
      </c>
      <c r="CK138" s="17">
        <f t="shared" si="202"/>
        <v>5.1355963786778638</v>
      </c>
      <c r="CL138" s="17">
        <f t="shared" si="203"/>
        <v>5.3379692795517091</v>
      </c>
      <c r="CM138" s="17">
        <f t="shared" si="204"/>
        <v>5.548116492896237</v>
      </c>
      <c r="CN138" s="17">
        <f t="shared" si="205"/>
        <v>5.7653902305555622</v>
      </c>
      <c r="CO138" s="17">
        <f t="shared" si="206"/>
        <v>5.988380712169536</v>
      </c>
      <c r="CP138" s="17">
        <f t="shared" si="207"/>
        <v>6.2149247191839949</v>
      </c>
      <c r="CQ138" s="17">
        <f t="shared" si="208"/>
        <v>0.15913992704938129</v>
      </c>
      <c r="CR138" s="17">
        <f t="shared" si="209"/>
        <v>0.38456368731706964</v>
      </c>
      <c r="CS138" s="17">
        <f t="shared" si="210"/>
        <v>0.60548741942793738</v>
      </c>
      <c r="CT138" s="17">
        <f t="shared" si="211"/>
        <v>0.8200351812207336</v>
      </c>
      <c r="CU138" s="17">
        <f t="shared" si="212"/>
        <v>1.0271114979264164</v>
      </c>
      <c r="CV138" s="17">
        <f t="shared" si="213"/>
        <v>1.226338527229818</v>
      </c>
      <c r="CW138" s="17">
        <f t="shared" si="214"/>
        <v>1.4178786932698464</v>
      </c>
      <c r="CX138" s="17">
        <f t="shared" si="215"/>
        <v>1.6022352800536608</v>
      </c>
      <c r="CY138" s="17">
        <f t="shared" si="216"/>
        <v>1.7800906525183737</v>
      </c>
    </row>
    <row r="139" spans="2:103" ht="18" x14ac:dyDescent="0.25">
      <c r="B139" s="11" t="s">
        <v>33</v>
      </c>
      <c r="C139" s="83">
        <f t="shared" si="116"/>
        <v>2.3624261094035024</v>
      </c>
      <c r="D139" s="17">
        <f t="shared" si="117"/>
        <v>2.5204148146777317</v>
      </c>
      <c r="E139" s="17">
        <f t="shared" si="118"/>
        <v>2.6759423360328105</v>
      </c>
      <c r="F139" s="17">
        <f t="shared" si="119"/>
        <v>2.8296446892611322</v>
      </c>
      <c r="G139" s="17">
        <f t="shared" si="120"/>
        <v>2.9821335118221874</v>
      </c>
      <c r="H139" s="17">
        <f t="shared" si="121"/>
        <v>3.1340047389801726</v>
      </c>
      <c r="I139" s="17">
        <f t="shared" si="122"/>
        <v>3.2858466223191058</v>
      </c>
      <c r="J139" s="17">
        <f t="shared" si="123"/>
        <v>3.4382470549739166</v>
      </c>
      <c r="K139" s="17">
        <f t="shared" si="124"/>
        <v>3.5918008573262945</v>
      </c>
      <c r="L139" s="17">
        <f t="shared" si="125"/>
        <v>3.7471177121062893</v>
      </c>
      <c r="M139" s="17">
        <f t="shared" si="126"/>
        <v>3.9048308060735124</v>
      </c>
      <c r="N139" s="17">
        <f t="shared" si="127"/>
        <v>4.0656051638394253</v>
      </c>
      <c r="O139" s="17">
        <f t="shared" si="128"/>
        <v>4.2301435141767163</v>
      </c>
      <c r="P139" s="17">
        <f t="shared" si="129"/>
        <v>4.3991866110187168</v>
      </c>
      <c r="Q139" s="17">
        <f t="shared" si="130"/>
        <v>4.5735042057502637</v>
      </c>
      <c r="R139" s="17">
        <f t="shared" si="131"/>
        <v>4.7538717780459168</v>
      </c>
      <c r="S139" s="17">
        <f t="shared" si="132"/>
        <v>4.9410258339132831</v>
      </c>
      <c r="T139" s="17">
        <f t="shared" si="133"/>
        <v>5.1355870678021605</v>
      </c>
      <c r="U139" s="17">
        <f t="shared" si="134"/>
        <v>5.3379389698939086</v>
      </c>
      <c r="V139" s="17">
        <f t="shared" si="135"/>
        <v>5.5480573329290177</v>
      </c>
      <c r="W139" s="17">
        <f t="shared" si="136"/>
        <v>5.7653131953486731</v>
      </c>
      <c r="X139" s="17">
        <f t="shared" si="137"/>
        <v>5.988317023820307</v>
      </c>
      <c r="Y139" s="17">
        <f t="shared" si="138"/>
        <v>6.2149073951601714</v>
      </c>
      <c r="Z139" s="17">
        <f t="shared" si="139"/>
        <v>0.15917873133821997</v>
      </c>
      <c r="AA139" s="17">
        <f t="shared" si="140"/>
        <v>0.38463717794815222</v>
      </c>
      <c r="AB139" s="17">
        <f t="shared" si="141"/>
        <v>0.60556012821574889</v>
      </c>
      <c r="AC139" s="17">
        <f t="shared" si="142"/>
        <v>0.82008282516072195</v>
      </c>
      <c r="AD139" s="17">
        <f t="shared" si="143"/>
        <v>1.0271318441913608</v>
      </c>
      <c r="AE139" s="17">
        <f t="shared" si="144"/>
        <v>1.2263432224647723</v>
      </c>
      <c r="AF139" s="17">
        <f t="shared" si="145"/>
        <v>1.4178789716562641</v>
      </c>
      <c r="AG139" s="17">
        <f t="shared" si="146"/>
        <v>1.6022352793999723</v>
      </c>
      <c r="AH139" s="17">
        <f t="shared" si="147"/>
        <v>1.7800909804853546</v>
      </c>
      <c r="AI139" s="17">
        <f t="shared" si="148"/>
        <v>1.9522053096641643</v>
      </c>
      <c r="AJ139" s="17">
        <f t="shared" si="149"/>
        <v>2.1193554201609279</v>
      </c>
      <c r="AK139" s="17">
        <f t="shared" si="150"/>
        <v>2.2823013302184583</v>
      </c>
      <c r="AL139" s="17">
        <f t="shared" si="151"/>
        <v>2.4417690493705182</v>
      </c>
      <c r="AM139" s="17">
        <f t="shared" si="152"/>
        <v>2.5984457981499087</v>
      </c>
      <c r="AN139" s="17">
        <f t="shared" si="153"/>
        <v>2.7529829633583214</v>
      </c>
      <c r="AO139" s="17">
        <f t="shared" si="154"/>
        <v>2.9060032762029557</v>
      </c>
      <c r="AP139" s="17">
        <f t="shared" si="155"/>
        <v>3.058109467069376</v>
      </c>
      <c r="AQ139" s="17">
        <f t="shared" si="156"/>
        <v>3.2098926804482839</v>
      </c>
      <c r="AR139" s="17">
        <f t="shared" si="157"/>
        <v>3.3619400947549662</v>
      </c>
      <c r="AS139" s="17">
        <f t="shared" si="158"/>
        <v>3.5148421271217911</v>
      </c>
      <c r="AT139" s="17">
        <f t="shared" si="159"/>
        <v>3.6691999831544542</v>
      </c>
      <c r="AU139" s="17">
        <f t="shared" si="160"/>
        <v>3.8256339988500061</v>
      </c>
      <c r="AV139" s="17">
        <f t="shared" si="161"/>
        <v>3.9847923294789784</v>
      </c>
      <c r="AW139" s="17">
        <f t="shared" si="162"/>
        <v>4.1473583842171404</v>
      </c>
      <c r="AX139" s="17">
        <f t="shared" si="163"/>
        <v>4.3140543505394477</v>
      </c>
      <c r="AY139" s="17">
        <f t="shared" si="164"/>
        <v>4.4856373658108106</v>
      </c>
      <c r="AZ139" s="17">
        <f t="shared" si="165"/>
        <v>4.6628840872341666</v>
      </c>
      <c r="BA139" s="17">
        <f t="shared" si="166"/>
        <v>4.8465578105244687</v>
      </c>
      <c r="BB139" s="17">
        <f t="shared" si="167"/>
        <v>5.0373492541268954</v>
      </c>
      <c r="BC139" s="17">
        <f t="shared" si="168"/>
        <v>5.2357788516280541</v>
      </c>
      <c r="BD139" s="17">
        <f t="shared" si="169"/>
        <v>5.4420502192134377</v>
      </c>
      <c r="BE139" s="17">
        <f t="shared" si="170"/>
        <v>5.6558609929272503</v>
      </c>
      <c r="BF139" s="17">
        <f t="shared" si="171"/>
        <v>5.8762149231051062</v>
      </c>
      <c r="BG139" s="17">
        <f t="shared" si="172"/>
        <v>6.1013249303832238</v>
      </c>
      <c r="BH139" s="17">
        <f t="shared" si="173"/>
        <v>4.5523498703030636E-2</v>
      </c>
      <c r="BI139" s="17">
        <f t="shared" si="174"/>
        <v>0.27232902630704031</v>
      </c>
      <c r="BJ139" s="17">
        <f t="shared" si="175"/>
        <v>0.49580045941689432</v>
      </c>
      <c r="BK139" s="17">
        <f t="shared" si="176"/>
        <v>0.71370695377987325</v>
      </c>
      <c r="BL139" s="17">
        <f t="shared" si="177"/>
        <v>0.92457899795950849</v>
      </c>
      <c r="BM139" s="17">
        <f t="shared" si="178"/>
        <v>1.1277170619716828</v>
      </c>
      <c r="BN139" s="17">
        <f t="shared" si="179"/>
        <v>1.323045345609182</v>
      </c>
      <c r="BO139" s="17">
        <f t="shared" si="180"/>
        <v>1.5109149849006551</v>
      </c>
      <c r="BP139" s="17">
        <f t="shared" si="181"/>
        <v>1.6919292439145135</v>
      </c>
      <c r="BQ139" s="17">
        <f t="shared" si="182"/>
        <v>1.8668171464285346</v>
      </c>
      <c r="BR139" s="17">
        <f t="shared" si="183"/>
        <v>2.0363527204537104</v>
      </c>
      <c r="BS139" s="17">
        <f t="shared" si="184"/>
        <v>2.2013076242848304</v>
      </c>
      <c r="BT139" s="17">
        <f t="shared" si="185"/>
        <v>2.3624261094035024</v>
      </c>
      <c r="BU139" s="17">
        <f t="shared" si="186"/>
        <v>2.5204148146777317</v>
      </c>
      <c r="BV139" s="17">
        <f t="shared" si="187"/>
        <v>2.6759423360328101</v>
      </c>
      <c r="BW139" s="17">
        <f t="shared" si="188"/>
        <v>2.8296446892611327</v>
      </c>
      <c r="BX139" s="17">
        <f t="shared" si="189"/>
        <v>2.9821335118221879</v>
      </c>
      <c r="BY139" s="17">
        <f t="shared" si="190"/>
        <v>3.1340047389801726</v>
      </c>
      <c r="BZ139" s="17">
        <f t="shared" si="191"/>
        <v>3.285846622319105</v>
      </c>
      <c r="CA139" s="17">
        <f t="shared" si="192"/>
        <v>3.4382470549739166</v>
      </c>
      <c r="CB139" s="17">
        <f t="shared" si="193"/>
        <v>3.5918008573262954</v>
      </c>
      <c r="CC139" s="17">
        <f t="shared" si="194"/>
        <v>3.7471177121062902</v>
      </c>
      <c r="CD139" s="17">
        <f t="shared" si="195"/>
        <v>3.9048308060735124</v>
      </c>
      <c r="CE139" s="17">
        <f t="shared" si="196"/>
        <v>4.0656051638394253</v>
      </c>
      <c r="CF139" s="17">
        <f t="shared" si="197"/>
        <v>4.2301435141767172</v>
      </c>
      <c r="CG139" s="17">
        <f t="shared" si="198"/>
        <v>4.3991866110187186</v>
      </c>
      <c r="CH139" s="17">
        <f t="shared" si="199"/>
        <v>4.5735042057502637</v>
      </c>
      <c r="CI139" s="17">
        <f t="shared" si="200"/>
        <v>4.7538717780459168</v>
      </c>
      <c r="CJ139" s="17">
        <f t="shared" si="201"/>
        <v>4.9410258339132813</v>
      </c>
      <c r="CK139" s="17">
        <f t="shared" si="202"/>
        <v>5.1355870678021596</v>
      </c>
      <c r="CL139" s="17">
        <f t="shared" si="203"/>
        <v>5.3379389698939086</v>
      </c>
      <c r="CM139" s="17">
        <f t="shared" si="204"/>
        <v>5.5480573329290204</v>
      </c>
      <c r="CN139" s="17">
        <f t="shared" si="205"/>
        <v>5.7653131953486731</v>
      </c>
      <c r="CO139" s="17">
        <f t="shared" si="206"/>
        <v>5.9883170238203078</v>
      </c>
      <c r="CP139" s="17">
        <f t="shared" si="207"/>
        <v>6.2149073951601705</v>
      </c>
      <c r="CQ139" s="17">
        <f t="shared" si="208"/>
        <v>0.15917873133821997</v>
      </c>
      <c r="CR139" s="17">
        <f t="shared" si="209"/>
        <v>0.38463717794815461</v>
      </c>
      <c r="CS139" s="17">
        <f t="shared" si="210"/>
        <v>0.60556012821574767</v>
      </c>
      <c r="CT139" s="17">
        <f t="shared" si="211"/>
        <v>0.82008282516072306</v>
      </c>
      <c r="CU139" s="17">
        <f t="shared" si="212"/>
        <v>1.0271318441913597</v>
      </c>
      <c r="CV139" s="17">
        <f t="shared" si="213"/>
        <v>1.2263432224647723</v>
      </c>
      <c r="CW139" s="17">
        <f t="shared" si="214"/>
        <v>1.4178789716562661</v>
      </c>
      <c r="CX139" s="17">
        <f t="shared" si="215"/>
        <v>1.6022352793999712</v>
      </c>
      <c r="CY139" s="17">
        <f t="shared" si="216"/>
        <v>1.7800909804853555</v>
      </c>
    </row>
    <row r="140" spans="2:103" ht="18" x14ac:dyDescent="0.25">
      <c r="B140" s="11" t="s">
        <v>34</v>
      </c>
      <c r="C140" s="83">
        <f t="shared" si="116"/>
        <v>2.3624173536656499</v>
      </c>
      <c r="D140" s="17">
        <f t="shared" si="117"/>
        <v>2.5204000099199537</v>
      </c>
      <c r="E140" s="17">
        <f t="shared" si="118"/>
        <v>2.6759234430604142</v>
      </c>
      <c r="F140" s="17">
        <f t="shared" si="119"/>
        <v>2.8296265950862804</v>
      </c>
      <c r="G140" s="17">
        <f t="shared" si="120"/>
        <v>2.9821221213425066</v>
      </c>
      <c r="H140" s="17">
        <f t="shared" si="121"/>
        <v>3.1340041562863497</v>
      </c>
      <c r="I140" s="17">
        <f t="shared" si="122"/>
        <v>3.2858570637345754</v>
      </c>
      <c r="J140" s="17">
        <f t="shared" si="123"/>
        <v>3.4382647371691153</v>
      </c>
      <c r="K140" s="17">
        <f t="shared" si="124"/>
        <v>3.5918199274552709</v>
      </c>
      <c r="L140" s="17">
        <f t="shared" si="125"/>
        <v>3.7471330690194993</v>
      </c>
      <c r="M140" s="17">
        <f t="shared" si="126"/>
        <v>3.9048401624547102</v>
      </c>
      <c r="N140" s="17">
        <f t="shared" si="127"/>
        <v>4.0656092537522932</v>
      </c>
      <c r="O140" s="17">
        <f t="shared" si="128"/>
        <v>4.2301446250981742</v>
      </c>
      <c r="P140" s="17">
        <f t="shared" si="129"/>
        <v>4.3991867383486136</v>
      </c>
      <c r="Q140" s="17">
        <f t="shared" si="130"/>
        <v>4.5735042067070637</v>
      </c>
      <c r="R140" s="17">
        <f t="shared" si="131"/>
        <v>4.7538717780177224</v>
      </c>
      <c r="S140" s="17">
        <f t="shared" si="132"/>
        <v>4.9410257822850232</v>
      </c>
      <c r="T140" s="17">
        <f t="shared" si="133"/>
        <v>5.135586303038961</v>
      </c>
      <c r="U140" s="17">
        <f t="shared" si="134"/>
        <v>5.3379354202965992</v>
      </c>
      <c r="V140" s="17">
        <f t="shared" si="135"/>
        <v>5.548048556373149</v>
      </c>
      <c r="W140" s="17">
        <f t="shared" si="136"/>
        <v>5.7652998082692388</v>
      </c>
      <c r="X140" s="17">
        <f t="shared" si="137"/>
        <v>5.9883048357849527</v>
      </c>
      <c r="Y140" s="17">
        <f t="shared" si="138"/>
        <v>6.2149039384264624</v>
      </c>
      <c r="Z140" s="17">
        <f t="shared" si="139"/>
        <v>0.15918639410548671</v>
      </c>
      <c r="AA140" s="17">
        <f t="shared" si="140"/>
        <v>0.3846508023530209</v>
      </c>
      <c r="AB140" s="17">
        <f t="shared" si="141"/>
        <v>0.60557208450817523</v>
      </c>
      <c r="AC140" s="17">
        <f t="shared" si="142"/>
        <v>0.82008932549089053</v>
      </c>
      <c r="AD140" s="17">
        <f t="shared" si="143"/>
        <v>1.0271339491520344</v>
      </c>
      <c r="AE140" s="17">
        <f t="shared" si="144"/>
        <v>1.2263435395660727</v>
      </c>
      <c r="AF140" s="17">
        <f t="shared" si="145"/>
        <v>1.4178789801371519</v>
      </c>
      <c r="AG140" s="17">
        <f t="shared" si="146"/>
        <v>1.6022352794040819</v>
      </c>
      <c r="AH140" s="17">
        <f t="shared" si="147"/>
        <v>1.7800909668570253</v>
      </c>
      <c r="AI140" s="17">
        <f t="shared" si="148"/>
        <v>1.9522049572112774</v>
      </c>
      <c r="AJ140" s="17">
        <f t="shared" si="149"/>
        <v>2.11935340784872</v>
      </c>
      <c r="AK140" s="17">
        <f t="shared" si="150"/>
        <v>2.2822953661326837</v>
      </c>
      <c r="AL140" s="17">
        <f t="shared" si="151"/>
        <v>2.4417572307513153</v>
      </c>
      <c r="AM140" s="17">
        <f t="shared" si="152"/>
        <v>2.5984284968993387</v>
      </c>
      <c r="AN140" s="17">
        <f t="shared" si="153"/>
        <v>2.7529637323966334</v>
      </c>
      <c r="AO140" s="17">
        <f t="shared" si="154"/>
        <v>2.9059878426497603</v>
      </c>
      <c r="AP140" s="17">
        <f t="shared" si="155"/>
        <v>3.0581031809873762</v>
      </c>
      <c r="AQ140" s="17">
        <f t="shared" si="156"/>
        <v>3.2098978571165322</v>
      </c>
      <c r="AR140" s="17">
        <f t="shared" si="157"/>
        <v>3.3619548224347766</v>
      </c>
      <c r="AS140" s="17">
        <f t="shared" si="158"/>
        <v>3.5148612529551886</v>
      </c>
      <c r="AT140" s="17">
        <f t="shared" si="159"/>
        <v>3.6692176876778642</v>
      </c>
      <c r="AU140" s="17">
        <f t="shared" si="160"/>
        <v>3.8256464334751787</v>
      </c>
      <c r="AV140" s="17">
        <f t="shared" si="161"/>
        <v>3.9847988169628752</v>
      </c>
      <c r="AW140" s="17">
        <f t="shared" si="162"/>
        <v>4.1473606803913032</v>
      </c>
      <c r="AX140" s="17">
        <f t="shared" si="163"/>
        <v>4.3140547888887841</v>
      </c>
      <c r="AY140" s="17">
        <f t="shared" si="164"/>
        <v>4.485637387464732</v>
      </c>
      <c r="AZ140" s="17">
        <f t="shared" si="165"/>
        <v>4.6628840872150992</v>
      </c>
      <c r="BA140" s="17">
        <f t="shared" si="166"/>
        <v>4.8465578058042595</v>
      </c>
      <c r="BB140" s="17">
        <f t="shared" si="167"/>
        <v>5.0373490081983832</v>
      </c>
      <c r="BC140" s="17">
        <f t="shared" si="168"/>
        <v>5.2357770361591944</v>
      </c>
      <c r="BD140" s="17">
        <f t="shared" si="169"/>
        <v>5.4420442629993024</v>
      </c>
      <c r="BE140" s="17">
        <f t="shared" si="170"/>
        <v>5.6558495052941158</v>
      </c>
      <c r="BF140" s="17">
        <f t="shared" si="171"/>
        <v>5.8762011475160412</v>
      </c>
      <c r="BG140" s="17">
        <f t="shared" si="172"/>
        <v>6.1013163400710102</v>
      </c>
      <c r="BH140" s="17">
        <f t="shared" si="173"/>
        <v>4.5525817970272678E-2</v>
      </c>
      <c r="BI140" s="17">
        <f t="shared" si="174"/>
        <v>0.27234064770337152</v>
      </c>
      <c r="BJ140" s="17">
        <f t="shared" si="175"/>
        <v>0.49581406480375606</v>
      </c>
      <c r="BK140" s="17">
        <f t="shared" si="176"/>
        <v>0.71371630208948333</v>
      </c>
      <c r="BL140" s="17">
        <f t="shared" si="177"/>
        <v>0.92458297942465573</v>
      </c>
      <c r="BM140" s="17">
        <f t="shared" si="178"/>
        <v>1.1277179880111947</v>
      </c>
      <c r="BN140" s="17">
        <f t="shared" si="179"/>
        <v>1.3230454195559602</v>
      </c>
      <c r="BO140" s="17">
        <f t="shared" si="180"/>
        <v>1.5109149850360817</v>
      </c>
      <c r="BP140" s="17">
        <f t="shared" si="181"/>
        <v>1.6919292436106512</v>
      </c>
      <c r="BQ140" s="17">
        <f t="shared" si="182"/>
        <v>1.866817052093886</v>
      </c>
      <c r="BR140" s="17">
        <f t="shared" si="183"/>
        <v>2.0363517806990439</v>
      </c>
      <c r="BS140" s="17">
        <f t="shared" si="184"/>
        <v>2.2013039433117276</v>
      </c>
      <c r="BT140" s="17">
        <f t="shared" si="185"/>
        <v>2.3624173536656503</v>
      </c>
      <c r="BU140" s="17">
        <f t="shared" si="186"/>
        <v>2.5204000099199537</v>
      </c>
      <c r="BV140" s="17">
        <f t="shared" si="187"/>
        <v>2.6759234430604137</v>
      </c>
      <c r="BW140" s="17">
        <f t="shared" si="188"/>
        <v>2.8296265950862809</v>
      </c>
      <c r="BX140" s="17">
        <f t="shared" si="189"/>
        <v>2.9821221213425071</v>
      </c>
      <c r="BY140" s="17">
        <f t="shared" si="190"/>
        <v>3.1340041562863497</v>
      </c>
      <c r="BZ140" s="17">
        <f t="shared" si="191"/>
        <v>3.2858570637345745</v>
      </c>
      <c r="CA140" s="17">
        <f t="shared" si="192"/>
        <v>3.4382647371691148</v>
      </c>
      <c r="CB140" s="17">
        <f t="shared" si="193"/>
        <v>3.5918199274552713</v>
      </c>
      <c r="CC140" s="17">
        <f t="shared" si="194"/>
        <v>3.7471330690194997</v>
      </c>
      <c r="CD140" s="17">
        <f t="shared" si="195"/>
        <v>3.9048401624547102</v>
      </c>
      <c r="CE140" s="17">
        <f t="shared" si="196"/>
        <v>4.0656092537522932</v>
      </c>
      <c r="CF140" s="17">
        <f t="shared" si="197"/>
        <v>4.2301446250981751</v>
      </c>
      <c r="CG140" s="17">
        <f t="shared" si="198"/>
        <v>4.3991867383486154</v>
      </c>
      <c r="CH140" s="17">
        <f t="shared" si="199"/>
        <v>4.5735042067070637</v>
      </c>
      <c r="CI140" s="17">
        <f t="shared" si="200"/>
        <v>4.7538717780177224</v>
      </c>
      <c r="CJ140" s="17">
        <f t="shared" si="201"/>
        <v>4.9410257822850214</v>
      </c>
      <c r="CK140" s="17">
        <f t="shared" si="202"/>
        <v>5.1355863030389601</v>
      </c>
      <c r="CL140" s="17">
        <f t="shared" si="203"/>
        <v>5.3379354202965992</v>
      </c>
      <c r="CM140" s="17">
        <f t="shared" si="204"/>
        <v>5.5480485563731516</v>
      </c>
      <c r="CN140" s="17">
        <f t="shared" si="205"/>
        <v>5.7652998082692388</v>
      </c>
      <c r="CO140" s="17">
        <f t="shared" si="206"/>
        <v>5.9883048357849544</v>
      </c>
      <c r="CP140" s="17">
        <f t="shared" si="207"/>
        <v>6.2149039384264615</v>
      </c>
      <c r="CQ140" s="17">
        <f t="shared" si="208"/>
        <v>0.15918639410548671</v>
      </c>
      <c r="CR140" s="17">
        <f t="shared" si="209"/>
        <v>0.38465080235302329</v>
      </c>
      <c r="CS140" s="17">
        <f t="shared" si="210"/>
        <v>0.60557208450817401</v>
      </c>
      <c r="CT140" s="17">
        <f t="shared" si="211"/>
        <v>0.82008932549089175</v>
      </c>
      <c r="CU140" s="17">
        <f t="shared" si="212"/>
        <v>1.0271339491520333</v>
      </c>
      <c r="CV140" s="17">
        <f t="shared" si="213"/>
        <v>1.2263435395660727</v>
      </c>
      <c r="CW140" s="17">
        <f t="shared" si="214"/>
        <v>1.4178789801371541</v>
      </c>
      <c r="CX140" s="17">
        <f t="shared" si="215"/>
        <v>1.6022352794040808</v>
      </c>
      <c r="CY140" s="17">
        <f t="shared" si="216"/>
        <v>1.7800909668570262</v>
      </c>
    </row>
    <row r="141" spans="2:103" ht="18" x14ac:dyDescent="0.25">
      <c r="B141" s="11" t="s">
        <v>35</v>
      </c>
      <c r="C141" s="83">
        <f t="shared" si="116"/>
        <v>2.3624185996007845</v>
      </c>
      <c r="D141" s="17">
        <f t="shared" si="117"/>
        <v>2.5204024177338344</v>
      </c>
      <c r="E141" s="17">
        <f t="shared" si="118"/>
        <v>2.6759268193310026</v>
      </c>
      <c r="F141" s="17">
        <f t="shared" si="119"/>
        <v>2.829630039257252</v>
      </c>
      <c r="G141" s="17">
        <f t="shared" si="120"/>
        <v>2.9821243705348803</v>
      </c>
      <c r="H141" s="17">
        <f t="shared" si="121"/>
        <v>3.134004272821759</v>
      </c>
      <c r="I141" s="17">
        <f t="shared" si="122"/>
        <v>3.2858549971431548</v>
      </c>
      <c r="J141" s="17">
        <f t="shared" si="123"/>
        <v>3.4382613552114645</v>
      </c>
      <c r="K141" s="17">
        <f t="shared" si="124"/>
        <v>3.5918164934880985</v>
      </c>
      <c r="L141" s="17">
        <f t="shared" si="125"/>
        <v>3.7471305437318225</v>
      </c>
      <c r="M141" s="17">
        <f t="shared" si="126"/>
        <v>3.9048388102739655</v>
      </c>
      <c r="N141" s="17">
        <f t="shared" si="127"/>
        <v>4.0656087608185745</v>
      </c>
      <c r="O141" s="17">
        <f t="shared" si="128"/>
        <v>4.2301445220559355</v>
      </c>
      <c r="P141" s="17">
        <f t="shared" si="129"/>
        <v>4.3991867305023744</v>
      </c>
      <c r="Q141" s="17">
        <f t="shared" si="130"/>
        <v>4.573504206680572</v>
      </c>
      <c r="R141" s="17">
        <f t="shared" si="131"/>
        <v>4.7538717780174888</v>
      </c>
      <c r="S141" s="17">
        <f t="shared" si="132"/>
        <v>4.941025779944713</v>
      </c>
      <c r="T141" s="17">
        <f t="shared" si="133"/>
        <v>5.1355862402246535</v>
      </c>
      <c r="U141" s="17">
        <f t="shared" si="134"/>
        <v>5.3379350046091032</v>
      </c>
      <c r="V141" s="17">
        <f t="shared" si="135"/>
        <v>5.5480472543851524</v>
      </c>
      <c r="W141" s="17">
        <f t="shared" si="136"/>
        <v>5.7652974819396681</v>
      </c>
      <c r="X141" s="17">
        <f t="shared" si="137"/>
        <v>5.9883025033882742</v>
      </c>
      <c r="Y141" s="17">
        <f t="shared" si="138"/>
        <v>6.2149032486906615</v>
      </c>
      <c r="Z141" s="17">
        <f t="shared" si="139"/>
        <v>0.15918790728315205</v>
      </c>
      <c r="AA141" s="17">
        <f t="shared" si="140"/>
        <v>0.38465332813260061</v>
      </c>
      <c r="AB141" s="17">
        <f t="shared" si="141"/>
        <v>0.60557405055304325</v>
      </c>
      <c r="AC141" s="17">
        <f t="shared" si="142"/>
        <v>0.82009021234168844</v>
      </c>
      <c r="AD141" s="17">
        <f t="shared" si="143"/>
        <v>1.0271341669206104</v>
      </c>
      <c r="AE141" s="17">
        <f t="shared" si="144"/>
        <v>1.2263435609819406</v>
      </c>
      <c r="AF141" s="17">
        <f t="shared" si="145"/>
        <v>1.4178789803955172</v>
      </c>
      <c r="AG141" s="17">
        <f t="shared" si="146"/>
        <v>1.6022352794040562</v>
      </c>
      <c r="AH141" s="17">
        <f t="shared" si="147"/>
        <v>1.7800909674233369</v>
      </c>
      <c r="AI141" s="17">
        <f t="shared" si="148"/>
        <v>1.9522049834498729</v>
      </c>
      <c r="AJ141" s="17">
        <f t="shared" si="149"/>
        <v>2.1193536177157464</v>
      </c>
      <c r="AK141" s="17">
        <f t="shared" si="150"/>
        <v>2.2822961450090196</v>
      </c>
      <c r="AL141" s="17">
        <f t="shared" si="151"/>
        <v>2.4417590388866102</v>
      </c>
      <c r="AM141" s="17">
        <f t="shared" si="152"/>
        <v>2.5984314591573656</v>
      </c>
      <c r="AN141" s="17">
        <f t="shared" si="153"/>
        <v>2.7529672917903394</v>
      </c>
      <c r="AO141" s="17">
        <f t="shared" si="154"/>
        <v>2.9059908440904465</v>
      </c>
      <c r="AP141" s="17">
        <f t="shared" si="155"/>
        <v>3.0581044338249419</v>
      </c>
      <c r="AQ141" s="17">
        <f t="shared" si="156"/>
        <v>3.2098968241969876</v>
      </c>
      <c r="AR141" s="17">
        <f t="shared" si="157"/>
        <v>3.361951948121995</v>
      </c>
      <c r="AS141" s="17">
        <f t="shared" si="158"/>
        <v>3.5148576911746505</v>
      </c>
      <c r="AT141" s="17">
        <f t="shared" si="159"/>
        <v>3.6692146283018108</v>
      </c>
      <c r="AU141" s="17">
        <f t="shared" si="160"/>
        <v>3.8256445060553621</v>
      </c>
      <c r="AV141" s="17">
        <f t="shared" si="161"/>
        <v>3.9847979540310163</v>
      </c>
      <c r="AW141" s="17">
        <f t="shared" si="162"/>
        <v>4.1473604344982888</v>
      </c>
      <c r="AX141" s="17">
        <f t="shared" si="163"/>
        <v>4.3140547548830721</v>
      </c>
      <c r="AY141" s="17">
        <f t="shared" si="164"/>
        <v>4.4856373864911134</v>
      </c>
      <c r="AZ141" s="17">
        <f t="shared" si="165"/>
        <v>4.6628840872152884</v>
      </c>
      <c r="BA141" s="17">
        <f t="shared" si="166"/>
        <v>4.8465578056779774</v>
      </c>
      <c r="BB141" s="17">
        <f t="shared" si="167"/>
        <v>5.0373489924948132</v>
      </c>
      <c r="BC141" s="17">
        <f t="shared" si="168"/>
        <v>5.2357768546782877</v>
      </c>
      <c r="BD141" s="17">
        <f t="shared" si="169"/>
        <v>5.442043468899036</v>
      </c>
      <c r="BE141" s="17">
        <f t="shared" si="170"/>
        <v>5.6558476452220523</v>
      </c>
      <c r="BF141" s="17">
        <f t="shared" si="171"/>
        <v>5.8761986174320668</v>
      </c>
      <c r="BG141" s="17">
        <f t="shared" si="172"/>
        <v>6.1013146503425935</v>
      </c>
      <c r="BH141" s="17">
        <f t="shared" si="173"/>
        <v>4.5526281343137236E-2</v>
      </c>
      <c r="BI141" s="17">
        <f t="shared" si="174"/>
        <v>0.27234288632247711</v>
      </c>
      <c r="BJ141" s="17">
        <f t="shared" si="175"/>
        <v>0.49581645822245535</v>
      </c>
      <c r="BK141" s="17">
        <f t="shared" si="176"/>
        <v>0.7137177154366563</v>
      </c>
      <c r="BL141" s="17">
        <f t="shared" si="177"/>
        <v>0.92458345892776883</v>
      </c>
      <c r="BM141" s="17">
        <f t="shared" si="178"/>
        <v>1.127718067414081</v>
      </c>
      <c r="BN141" s="17">
        <f t="shared" si="179"/>
        <v>1.323045423182668</v>
      </c>
      <c r="BO141" s="17">
        <f t="shared" si="180"/>
        <v>1.5109149850377026</v>
      </c>
      <c r="BP141" s="17">
        <f t="shared" si="181"/>
        <v>1.6919292436179949</v>
      </c>
      <c r="BQ141" s="17">
        <f t="shared" si="182"/>
        <v>1.8668170575976784</v>
      </c>
      <c r="BR141" s="17">
        <f t="shared" si="183"/>
        <v>2.0363518650739074</v>
      </c>
      <c r="BS141" s="17">
        <f t="shared" si="184"/>
        <v>2.2013043773399312</v>
      </c>
      <c r="BT141" s="17">
        <f t="shared" si="185"/>
        <v>2.3624185996007849</v>
      </c>
      <c r="BU141" s="17">
        <f t="shared" si="186"/>
        <v>2.5204024177338344</v>
      </c>
      <c r="BV141" s="17">
        <f t="shared" si="187"/>
        <v>2.6759268193310026</v>
      </c>
      <c r="BW141" s="17">
        <f t="shared" si="188"/>
        <v>2.8296300392572529</v>
      </c>
      <c r="BX141" s="17">
        <f t="shared" si="189"/>
        <v>2.9821243705348803</v>
      </c>
      <c r="BY141" s="17">
        <f t="shared" si="190"/>
        <v>3.134004272821759</v>
      </c>
      <c r="BZ141" s="17">
        <f t="shared" si="191"/>
        <v>3.2858549971431543</v>
      </c>
      <c r="CA141" s="17">
        <f t="shared" si="192"/>
        <v>3.438261355211464</v>
      </c>
      <c r="CB141" s="17">
        <f t="shared" si="193"/>
        <v>3.5918164934880994</v>
      </c>
      <c r="CC141" s="17">
        <f t="shared" si="194"/>
        <v>3.7471305437318234</v>
      </c>
      <c r="CD141" s="17">
        <f t="shared" si="195"/>
        <v>3.9048388102739655</v>
      </c>
      <c r="CE141" s="17">
        <f t="shared" si="196"/>
        <v>4.0656087608185745</v>
      </c>
      <c r="CF141" s="17">
        <f t="shared" si="197"/>
        <v>4.2301445220559364</v>
      </c>
      <c r="CG141" s="17">
        <f t="shared" si="198"/>
        <v>4.3991867305023762</v>
      </c>
      <c r="CH141" s="17">
        <f t="shared" si="199"/>
        <v>4.573504206680572</v>
      </c>
      <c r="CI141" s="17">
        <f t="shared" si="200"/>
        <v>4.7538717780174888</v>
      </c>
      <c r="CJ141" s="17">
        <f t="shared" si="201"/>
        <v>4.9410257799447113</v>
      </c>
      <c r="CK141" s="17">
        <f t="shared" si="202"/>
        <v>5.1355862402246526</v>
      </c>
      <c r="CL141" s="17">
        <f t="shared" si="203"/>
        <v>5.3379350046091032</v>
      </c>
      <c r="CM141" s="17">
        <f t="shared" si="204"/>
        <v>5.5480472543851551</v>
      </c>
      <c r="CN141" s="17">
        <f t="shared" si="205"/>
        <v>5.7652974819396681</v>
      </c>
      <c r="CO141" s="17">
        <f t="shared" si="206"/>
        <v>5.9883025033882751</v>
      </c>
      <c r="CP141" s="17">
        <f t="shared" si="207"/>
        <v>6.2149032486906606</v>
      </c>
      <c r="CQ141" s="17">
        <f t="shared" si="208"/>
        <v>0.15918790728315205</v>
      </c>
      <c r="CR141" s="17">
        <f t="shared" si="209"/>
        <v>0.384653328132603</v>
      </c>
      <c r="CS141" s="17">
        <f t="shared" si="210"/>
        <v>0.60557405055304203</v>
      </c>
      <c r="CT141" s="17">
        <f t="shared" si="211"/>
        <v>0.82009021234168966</v>
      </c>
      <c r="CU141" s="17">
        <f t="shared" si="212"/>
        <v>1.0271341669206093</v>
      </c>
      <c r="CV141" s="17">
        <f t="shared" si="213"/>
        <v>1.2263435609819406</v>
      </c>
      <c r="CW141" s="17">
        <f t="shared" si="214"/>
        <v>1.4178789803955194</v>
      </c>
      <c r="CX141" s="17">
        <f t="shared" si="215"/>
        <v>1.6022352794040551</v>
      </c>
      <c r="CY141" s="17">
        <f t="shared" si="216"/>
        <v>1.7800909674233378</v>
      </c>
    </row>
    <row r="142" spans="2:103" ht="18" x14ac:dyDescent="0.25">
      <c r="B142" s="11" t="s">
        <v>36</v>
      </c>
      <c r="C142" s="83">
        <f t="shared" si="116"/>
        <v>2.3624184223057774</v>
      </c>
      <c r="D142" s="17">
        <f t="shared" si="117"/>
        <v>2.520402026133914</v>
      </c>
      <c r="E142" s="17">
        <f t="shared" si="118"/>
        <v>2.67592621597657</v>
      </c>
      <c r="F142" s="17">
        <f t="shared" si="119"/>
        <v>2.8296293836713655</v>
      </c>
      <c r="G142" s="17">
        <f t="shared" si="120"/>
        <v>2.9821239264041011</v>
      </c>
      <c r="H142" s="17">
        <f t="shared" si="121"/>
        <v>3.134004249515348</v>
      </c>
      <c r="I142" s="17">
        <f t="shared" si="122"/>
        <v>3.285855406167919</v>
      </c>
      <c r="J142" s="17">
        <f t="shared" si="123"/>
        <v>3.4382620020549375</v>
      </c>
      <c r="K142" s="17">
        <f t="shared" si="124"/>
        <v>3.59181711184186</v>
      </c>
      <c r="L142" s="17">
        <f t="shared" si="125"/>
        <v>3.747130958987769</v>
      </c>
      <c r="M142" s="17">
        <f t="shared" si="126"/>
        <v>3.9048390056898774</v>
      </c>
      <c r="N142" s="17">
        <f t="shared" si="127"/>
        <v>4.0656088202289045</v>
      </c>
      <c r="O142" s="17">
        <f t="shared" si="128"/>
        <v>4.2301445316134902</v>
      </c>
      <c r="P142" s="17">
        <f t="shared" si="129"/>
        <v>4.3991867309858703</v>
      </c>
      <c r="Q142" s="17">
        <f t="shared" si="130"/>
        <v>4.5735042066813056</v>
      </c>
      <c r="R142" s="17">
        <f t="shared" si="131"/>
        <v>4.7538717780174871</v>
      </c>
      <c r="S142" s="17">
        <f t="shared" si="132"/>
        <v>4.9410257798386272</v>
      </c>
      <c r="T142" s="17">
        <f t="shared" si="133"/>
        <v>5.1355862350653654</v>
      </c>
      <c r="U142" s="17">
        <f t="shared" si="134"/>
        <v>5.3379349559287581</v>
      </c>
      <c r="V142" s="17">
        <f t="shared" si="135"/>
        <v>5.5480470612381998</v>
      </c>
      <c r="W142" s="17">
        <f t="shared" si="136"/>
        <v>5.7652970776853216</v>
      </c>
      <c r="X142" s="17">
        <f t="shared" si="137"/>
        <v>5.9883020570437964</v>
      </c>
      <c r="Y142" s="17">
        <f t="shared" si="138"/>
        <v>6.2149031110649586</v>
      </c>
      <c r="Z142" s="17">
        <f t="shared" si="139"/>
        <v>0.15918820609230033</v>
      </c>
      <c r="AA142" s="17">
        <f t="shared" si="140"/>
        <v>0.38465379637629221</v>
      </c>
      <c r="AB142" s="17">
        <f t="shared" si="141"/>
        <v>0.60557437384003354</v>
      </c>
      <c r="AC142" s="17">
        <f t="shared" si="142"/>
        <v>0.82009033333573089</v>
      </c>
      <c r="AD142" s="17">
        <f t="shared" si="143"/>
        <v>1.0271341894498018</v>
      </c>
      <c r="AE142" s="17">
        <f t="shared" si="144"/>
        <v>1.2263435624282899</v>
      </c>
      <c r="AF142" s="17">
        <f t="shared" si="145"/>
        <v>1.4178789804033882</v>
      </c>
      <c r="AG142" s="17">
        <f t="shared" si="146"/>
        <v>1.6022352794040562</v>
      </c>
      <c r="AH142" s="17">
        <f t="shared" si="147"/>
        <v>1.7800909673998044</v>
      </c>
      <c r="AI142" s="17">
        <f t="shared" si="148"/>
        <v>1.9522049814965237</v>
      </c>
      <c r="AJ142" s="17">
        <f t="shared" si="149"/>
        <v>2.1193535958284353</v>
      </c>
      <c r="AK142" s="17">
        <f t="shared" si="150"/>
        <v>2.2822960432924204</v>
      </c>
      <c r="AL142" s="17">
        <f t="shared" si="151"/>
        <v>2.4417587622604318</v>
      </c>
      <c r="AM142" s="17">
        <f t="shared" si="152"/>
        <v>2.5984309519723734</v>
      </c>
      <c r="AN142" s="17">
        <f t="shared" si="153"/>
        <v>2.7529666329963014</v>
      </c>
      <c r="AO142" s="17">
        <f t="shared" si="154"/>
        <v>2.9059902603860568</v>
      </c>
      <c r="AP142" s="17">
        <f t="shared" si="155"/>
        <v>3.0581041841301979</v>
      </c>
      <c r="AQ142" s="17">
        <f t="shared" si="156"/>
        <v>3.2098970302991723</v>
      </c>
      <c r="AR142" s="17">
        <f t="shared" si="157"/>
        <v>3.3619525090836064</v>
      </c>
      <c r="AS142" s="17">
        <f t="shared" si="158"/>
        <v>3.5148583544786582</v>
      </c>
      <c r="AT142" s="17">
        <f t="shared" si="159"/>
        <v>3.6692151569656826</v>
      </c>
      <c r="AU142" s="17">
        <f t="shared" si="160"/>
        <v>3.8256448048123559</v>
      </c>
      <c r="AV142" s="17">
        <f t="shared" si="161"/>
        <v>3.984798068813427</v>
      </c>
      <c r="AW142" s="17">
        <f t="shared" si="162"/>
        <v>4.1473604608304706</v>
      </c>
      <c r="AX142" s="17">
        <f t="shared" si="163"/>
        <v>4.3140547575211228</v>
      </c>
      <c r="AY142" s="17">
        <f t="shared" si="164"/>
        <v>4.48563738653489</v>
      </c>
      <c r="AZ142" s="17">
        <f t="shared" si="165"/>
        <v>4.6628840872152866</v>
      </c>
      <c r="BA142" s="17">
        <f t="shared" si="166"/>
        <v>4.8465578056745997</v>
      </c>
      <c r="BB142" s="17">
        <f t="shared" si="167"/>
        <v>5.0373489914920748</v>
      </c>
      <c r="BC142" s="17">
        <f t="shared" si="168"/>
        <v>5.2357768365368242</v>
      </c>
      <c r="BD142" s="17">
        <f t="shared" si="169"/>
        <v>5.442043363027615</v>
      </c>
      <c r="BE142" s="17">
        <f t="shared" si="170"/>
        <v>5.6558473440415309</v>
      </c>
      <c r="BF142" s="17">
        <f t="shared" si="171"/>
        <v>5.8761981527475875</v>
      </c>
      <c r="BG142" s="17">
        <f t="shared" si="172"/>
        <v>6.1013143179705729</v>
      </c>
      <c r="BH142" s="17">
        <f t="shared" si="173"/>
        <v>4.552637392168709E-2</v>
      </c>
      <c r="BI142" s="17">
        <f t="shared" si="174"/>
        <v>0.27234331754482405</v>
      </c>
      <c r="BJ142" s="17">
        <f t="shared" si="175"/>
        <v>0.49581687926364615</v>
      </c>
      <c r="BK142" s="17">
        <f t="shared" si="176"/>
        <v>0.71371792911602794</v>
      </c>
      <c r="BL142" s="17">
        <f t="shared" si="177"/>
        <v>0.92458351667599648</v>
      </c>
      <c r="BM142" s="17">
        <f t="shared" si="178"/>
        <v>1.1277180742224424</v>
      </c>
      <c r="BN142" s="17">
        <f t="shared" si="179"/>
        <v>1.3230454233605393</v>
      </c>
      <c r="BO142" s="17">
        <f t="shared" si="180"/>
        <v>1.5109149850377221</v>
      </c>
      <c r="BP142" s="17">
        <f t="shared" si="181"/>
        <v>1.6919292436178175</v>
      </c>
      <c r="BQ142" s="17">
        <f t="shared" si="182"/>
        <v>1.8668170572765692</v>
      </c>
      <c r="BR142" s="17">
        <f t="shared" si="183"/>
        <v>2.0363518574984072</v>
      </c>
      <c r="BS142" s="17">
        <f t="shared" si="184"/>
        <v>2.2013043261632297</v>
      </c>
      <c r="BT142" s="17">
        <f t="shared" si="185"/>
        <v>2.3624184223057778</v>
      </c>
      <c r="BU142" s="17">
        <f t="shared" si="186"/>
        <v>2.520402026133914</v>
      </c>
      <c r="BV142" s="17">
        <f t="shared" si="187"/>
        <v>2.6759262159765695</v>
      </c>
      <c r="BW142" s="17">
        <f t="shared" si="188"/>
        <v>2.8296293836713664</v>
      </c>
      <c r="BX142" s="17">
        <f t="shared" si="189"/>
        <v>2.9821239264041015</v>
      </c>
      <c r="BY142" s="17">
        <f t="shared" si="190"/>
        <v>3.134004249515348</v>
      </c>
      <c r="BZ142" s="17">
        <f t="shared" si="191"/>
        <v>3.2858554061679182</v>
      </c>
      <c r="CA142" s="17">
        <f t="shared" si="192"/>
        <v>3.438262002054937</v>
      </c>
      <c r="CB142" s="17">
        <f t="shared" si="193"/>
        <v>3.5918171118418605</v>
      </c>
      <c r="CC142" s="17">
        <f t="shared" si="194"/>
        <v>3.7471309589877695</v>
      </c>
      <c r="CD142" s="17">
        <f t="shared" si="195"/>
        <v>3.9048390056898774</v>
      </c>
      <c r="CE142" s="17">
        <f t="shared" si="196"/>
        <v>4.0656088202289045</v>
      </c>
      <c r="CF142" s="17">
        <f t="shared" si="197"/>
        <v>4.2301445316134911</v>
      </c>
      <c r="CG142" s="17">
        <f t="shared" si="198"/>
        <v>4.3991867309858712</v>
      </c>
      <c r="CH142" s="17">
        <f t="shared" si="199"/>
        <v>4.5735042066813056</v>
      </c>
      <c r="CI142" s="17">
        <f t="shared" si="200"/>
        <v>4.7538717780174871</v>
      </c>
      <c r="CJ142" s="17">
        <f t="shared" si="201"/>
        <v>4.9410257798386255</v>
      </c>
      <c r="CK142" s="17">
        <f t="shared" si="202"/>
        <v>5.1355862350653645</v>
      </c>
      <c r="CL142" s="17">
        <f t="shared" si="203"/>
        <v>5.3379349559287581</v>
      </c>
      <c r="CM142" s="17">
        <f t="shared" si="204"/>
        <v>5.5480470612382033</v>
      </c>
      <c r="CN142" s="17">
        <f t="shared" si="205"/>
        <v>5.7652970776853216</v>
      </c>
      <c r="CO142" s="17">
        <f t="shared" si="206"/>
        <v>5.9883020570437973</v>
      </c>
      <c r="CP142" s="17">
        <f t="shared" si="207"/>
        <v>6.2149031110649577</v>
      </c>
      <c r="CQ142" s="17">
        <f t="shared" si="208"/>
        <v>0.15918820609230033</v>
      </c>
      <c r="CR142" s="17">
        <f t="shared" si="209"/>
        <v>0.3846537963762946</v>
      </c>
      <c r="CS142" s="17">
        <f t="shared" si="210"/>
        <v>0.60557437384003232</v>
      </c>
      <c r="CT142" s="17">
        <f t="shared" si="211"/>
        <v>0.820090333335732</v>
      </c>
      <c r="CU142" s="17">
        <f t="shared" si="212"/>
        <v>1.0271341894498005</v>
      </c>
      <c r="CV142" s="17">
        <f t="shared" si="213"/>
        <v>1.2263435624282899</v>
      </c>
      <c r="CW142" s="17">
        <f t="shared" si="214"/>
        <v>1.4178789804033902</v>
      </c>
      <c r="CX142" s="17">
        <f t="shared" si="215"/>
        <v>1.6022352794040551</v>
      </c>
      <c r="CY142" s="17">
        <f t="shared" si="216"/>
        <v>1.7800909673998053</v>
      </c>
    </row>
    <row r="143" spans="2:103" ht="18" x14ac:dyDescent="0.25">
      <c r="B143" s="11" t="s">
        <v>37</v>
      </c>
      <c r="C143" s="83">
        <f t="shared" si="116"/>
        <v>2.3624184475346479</v>
      </c>
      <c r="D143" s="17">
        <f t="shared" si="117"/>
        <v>2.5204020898226442</v>
      </c>
      <c r="E143" s="17">
        <f t="shared" si="118"/>
        <v>2.6759263237987412</v>
      </c>
      <c r="F143" s="17">
        <f t="shared" si="119"/>
        <v>2.8296295084598997</v>
      </c>
      <c r="G143" s="17">
        <f t="shared" si="120"/>
        <v>2.9821240141032148</v>
      </c>
      <c r="H143" s="17">
        <f t="shared" si="121"/>
        <v>3.1340042541764963</v>
      </c>
      <c r="I143" s="17">
        <f t="shared" si="122"/>
        <v>3.2858553252127405</v>
      </c>
      <c r="J143" s="17">
        <f t="shared" si="123"/>
        <v>3.438261878337642</v>
      </c>
      <c r="K143" s="17">
        <f t="shared" si="124"/>
        <v>3.5918170004949497</v>
      </c>
      <c r="L143" s="17">
        <f t="shared" si="125"/>
        <v>3.7471308907034193</v>
      </c>
      <c r="M143" s="17">
        <f t="shared" si="126"/>
        <v>3.9048389774485348</v>
      </c>
      <c r="N143" s="17">
        <f t="shared" si="127"/>
        <v>4.0656088130685335</v>
      </c>
      <c r="O143" s="17">
        <f t="shared" si="128"/>
        <v>4.2301445307269905</v>
      </c>
      <c r="P143" s="17">
        <f t="shared" si="129"/>
        <v>4.3991867309560764</v>
      </c>
      <c r="Q143" s="17">
        <f t="shared" si="130"/>
        <v>4.5735042066812852</v>
      </c>
      <c r="R143" s="17">
        <f t="shared" si="131"/>
        <v>4.7538717780174871</v>
      </c>
      <c r="S143" s="17">
        <f t="shared" si="132"/>
        <v>4.9410257798338186</v>
      </c>
      <c r="T143" s="17">
        <f t="shared" si="133"/>
        <v>5.1355862346416039</v>
      </c>
      <c r="U143" s="17">
        <f t="shared" si="134"/>
        <v>5.3379349502279005</v>
      </c>
      <c r="V143" s="17">
        <f t="shared" si="135"/>
        <v>5.5480470325853091</v>
      </c>
      <c r="W143" s="17">
        <f t="shared" si="136"/>
        <v>5.7652970074366987</v>
      </c>
      <c r="X143" s="17">
        <f t="shared" si="137"/>
        <v>5.9883019716280907</v>
      </c>
      <c r="Y143" s="17">
        <f t="shared" si="138"/>
        <v>6.2149030836039607</v>
      </c>
      <c r="Z143" s="17">
        <f t="shared" si="139"/>
        <v>0.15918826509852024</v>
      </c>
      <c r="AA143" s="17">
        <f t="shared" si="140"/>
        <v>0.38465388318197535</v>
      </c>
      <c r="AB143" s="17">
        <f t="shared" si="141"/>
        <v>0.60557442699975383</v>
      </c>
      <c r="AC143" s="17">
        <f t="shared" si="142"/>
        <v>0.82009034984307394</v>
      </c>
      <c r="AD143" s="17">
        <f t="shared" si="143"/>
        <v>1.027134191780553</v>
      </c>
      <c r="AE143" s="17">
        <f t="shared" si="144"/>
        <v>1.2263435625259709</v>
      </c>
      <c r="AF143" s="17">
        <f t="shared" si="145"/>
        <v>1.417878980403628</v>
      </c>
      <c r="AG143" s="17">
        <f t="shared" si="146"/>
        <v>1.6022352794040562</v>
      </c>
      <c r="AH143" s="17">
        <f t="shared" si="147"/>
        <v>1.7800909674007823</v>
      </c>
      <c r="AI143" s="17">
        <f t="shared" si="148"/>
        <v>1.952204981641942</v>
      </c>
      <c r="AJ143" s="17">
        <f t="shared" si="149"/>
        <v>2.1193535981110925</v>
      </c>
      <c r="AK143" s="17">
        <f t="shared" si="150"/>
        <v>2.2822960565760062</v>
      </c>
      <c r="AL143" s="17">
        <f t="shared" si="151"/>
        <v>2.4417588045814309</v>
      </c>
      <c r="AM143" s="17">
        <f t="shared" si="152"/>
        <v>2.5984310388104559</v>
      </c>
      <c r="AN143" s="17">
        <f t="shared" si="153"/>
        <v>2.7529667549299446</v>
      </c>
      <c r="AO143" s="17">
        <f t="shared" si="154"/>
        <v>2.9059903739018478</v>
      </c>
      <c r="AP143" s="17">
        <f t="shared" si="155"/>
        <v>3.0581042338952029</v>
      </c>
      <c r="AQ143" s="17">
        <f t="shared" si="156"/>
        <v>3.2098969891748546</v>
      </c>
      <c r="AR143" s="17">
        <f t="shared" si="157"/>
        <v>3.361952399604216</v>
      </c>
      <c r="AS143" s="17">
        <f t="shared" si="158"/>
        <v>3.514858230952671</v>
      </c>
      <c r="AT143" s="17">
        <f t="shared" si="159"/>
        <v>3.6692150656118607</v>
      </c>
      <c r="AU143" s="17">
        <f t="shared" si="160"/>
        <v>3.8256447585039184</v>
      </c>
      <c r="AV143" s="17">
        <f t="shared" si="161"/>
        <v>3.9847980535457008</v>
      </c>
      <c r="AW143" s="17">
        <f t="shared" si="162"/>
        <v>4.1473604580106107</v>
      </c>
      <c r="AX143" s="17">
        <f t="shared" si="163"/>
        <v>4.3140547573164714</v>
      </c>
      <c r="AY143" s="17">
        <f t="shared" si="164"/>
        <v>4.4856373865329218</v>
      </c>
      <c r="AZ143" s="17">
        <f t="shared" si="165"/>
        <v>4.6628840872152866</v>
      </c>
      <c r="BA143" s="17">
        <f t="shared" si="166"/>
        <v>4.8465578056745091</v>
      </c>
      <c r="BB143" s="17">
        <f t="shared" si="167"/>
        <v>5.037348991428046</v>
      </c>
      <c r="BC143" s="17">
        <f t="shared" si="168"/>
        <v>5.2357768347233407</v>
      </c>
      <c r="BD143" s="17">
        <f t="shared" si="169"/>
        <v>5.4420433489125815</v>
      </c>
      <c r="BE143" s="17">
        <f t="shared" si="170"/>
        <v>5.6558472952747989</v>
      </c>
      <c r="BF143" s="17">
        <f t="shared" si="171"/>
        <v>5.8761980674019911</v>
      </c>
      <c r="BG143" s="17">
        <f t="shared" si="172"/>
        <v>6.1013142525925286</v>
      </c>
      <c r="BH143" s="17">
        <f t="shared" si="173"/>
        <v>4.5526392418212117E-2</v>
      </c>
      <c r="BI143" s="17">
        <f t="shared" si="174"/>
        <v>0.27234340061060452</v>
      </c>
      <c r="BJ143" s="17">
        <f t="shared" si="175"/>
        <v>0.49581695333156806</v>
      </c>
      <c r="BK143" s="17">
        <f t="shared" si="176"/>
        <v>0.71371796142149579</v>
      </c>
      <c r="BL143" s="17">
        <f t="shared" si="177"/>
        <v>0.92458352363081397</v>
      </c>
      <c r="BM143" s="17">
        <f t="shared" si="178"/>
        <v>1.1277180748062219</v>
      </c>
      <c r="BN143" s="17">
        <f t="shared" si="179"/>
        <v>1.323045423369263</v>
      </c>
      <c r="BO143" s="17">
        <f t="shared" si="180"/>
        <v>1.5109149850377224</v>
      </c>
      <c r="BP143" s="17">
        <f t="shared" si="181"/>
        <v>1.6919292436178217</v>
      </c>
      <c r="BQ143" s="17">
        <f t="shared" si="182"/>
        <v>1.8668170572953038</v>
      </c>
      <c r="BR143" s="17">
        <f t="shared" si="183"/>
        <v>2.0363518581785649</v>
      </c>
      <c r="BS143" s="17">
        <f t="shared" si="184"/>
        <v>2.2013043321975276</v>
      </c>
      <c r="BT143" s="17">
        <f t="shared" si="185"/>
        <v>2.3624184475346484</v>
      </c>
      <c r="BU143" s="17">
        <f t="shared" si="186"/>
        <v>2.5204020898226442</v>
      </c>
      <c r="BV143" s="17">
        <f t="shared" si="187"/>
        <v>2.6759263237987407</v>
      </c>
      <c r="BW143" s="17">
        <f t="shared" si="188"/>
        <v>2.8296295084599006</v>
      </c>
      <c r="BX143" s="17">
        <f t="shared" si="189"/>
        <v>2.9821240141032153</v>
      </c>
      <c r="BY143" s="17">
        <f t="shared" si="190"/>
        <v>3.1340042541764963</v>
      </c>
      <c r="BZ143" s="17">
        <f t="shared" si="191"/>
        <v>3.2858553252127396</v>
      </c>
      <c r="CA143" s="17">
        <f t="shared" si="192"/>
        <v>3.438261878337642</v>
      </c>
      <c r="CB143" s="17">
        <f t="shared" si="193"/>
        <v>3.5918170004949506</v>
      </c>
      <c r="CC143" s="17">
        <f t="shared" si="194"/>
        <v>3.7471308907034198</v>
      </c>
      <c r="CD143" s="17">
        <f t="shared" si="195"/>
        <v>3.9048389774485348</v>
      </c>
      <c r="CE143" s="17">
        <f t="shared" si="196"/>
        <v>4.0656088130685335</v>
      </c>
      <c r="CF143" s="17">
        <f t="shared" si="197"/>
        <v>4.2301445307269914</v>
      </c>
      <c r="CG143" s="17">
        <f t="shared" si="198"/>
        <v>4.3991867309560782</v>
      </c>
      <c r="CH143" s="17">
        <f t="shared" si="199"/>
        <v>4.5735042066812852</v>
      </c>
      <c r="CI143" s="17">
        <f t="shared" si="200"/>
        <v>4.7538717780174871</v>
      </c>
      <c r="CJ143" s="17">
        <f t="shared" si="201"/>
        <v>4.9410257798338169</v>
      </c>
      <c r="CK143" s="17">
        <f t="shared" si="202"/>
        <v>5.135586234641603</v>
      </c>
      <c r="CL143" s="17">
        <f t="shared" si="203"/>
        <v>5.3379349502279005</v>
      </c>
      <c r="CM143" s="17">
        <f t="shared" si="204"/>
        <v>5.5480470325853126</v>
      </c>
      <c r="CN143" s="17">
        <f t="shared" si="205"/>
        <v>5.7652970074366987</v>
      </c>
      <c r="CO143" s="17">
        <f t="shared" si="206"/>
        <v>5.9883019716280916</v>
      </c>
      <c r="CP143" s="17">
        <f t="shared" si="207"/>
        <v>6.2149030836039589</v>
      </c>
      <c r="CQ143" s="17">
        <f t="shared" si="208"/>
        <v>0.15918826509852024</v>
      </c>
      <c r="CR143" s="17">
        <f t="shared" si="209"/>
        <v>0.38465388318197768</v>
      </c>
      <c r="CS143" s="17">
        <f t="shared" si="210"/>
        <v>0.60557442699975261</v>
      </c>
      <c r="CT143" s="17">
        <f t="shared" si="211"/>
        <v>0.82009034984307516</v>
      </c>
      <c r="CU143" s="17">
        <f t="shared" si="212"/>
        <v>1.0271341917805517</v>
      </c>
      <c r="CV143" s="17">
        <f t="shared" si="213"/>
        <v>1.2263435625259709</v>
      </c>
      <c r="CW143" s="17">
        <f t="shared" si="214"/>
        <v>1.41787898040363</v>
      </c>
      <c r="CX143" s="17">
        <f t="shared" si="215"/>
        <v>1.6022352794040551</v>
      </c>
      <c r="CY143" s="17">
        <f t="shared" si="216"/>
        <v>1.7800909674007832</v>
      </c>
    </row>
    <row r="144" spans="2:103" ht="18" x14ac:dyDescent="0.25">
      <c r="B144" s="11" t="s">
        <v>38</v>
      </c>
      <c r="C144" s="83">
        <f t="shared" si="116"/>
        <v>2.3624184439446099</v>
      </c>
      <c r="D144" s="17">
        <f t="shared" si="117"/>
        <v>2.5204020794644864</v>
      </c>
      <c r="E144" s="17">
        <f t="shared" si="118"/>
        <v>2.6759263045304329</v>
      </c>
      <c r="F144" s="17">
        <f t="shared" si="119"/>
        <v>2.8296294847068308</v>
      </c>
      <c r="G144" s="17">
        <f t="shared" si="120"/>
        <v>2.982123996785941</v>
      </c>
      <c r="H144" s="17">
        <f t="shared" si="121"/>
        <v>3.1340042532442931</v>
      </c>
      <c r="I144" s="17">
        <f t="shared" si="122"/>
        <v>3.2858553412355862</v>
      </c>
      <c r="J144" s="17">
        <f t="shared" si="123"/>
        <v>3.4382619020001952</v>
      </c>
      <c r="K144" s="17">
        <f t="shared" si="124"/>
        <v>3.591817020545176</v>
      </c>
      <c r="L144" s="17">
        <f t="shared" si="125"/>
        <v>3.7471309019320405</v>
      </c>
      <c r="M144" s="17">
        <f t="shared" si="126"/>
        <v>3.9048389815299496</v>
      </c>
      <c r="N144" s="17">
        <f t="shared" si="127"/>
        <v>4.0656088139315294</v>
      </c>
      <c r="O144" s="17">
        <f t="shared" si="128"/>
        <v>4.2301445308092172</v>
      </c>
      <c r="P144" s="17">
        <f t="shared" si="129"/>
        <v>4.3991867309579122</v>
      </c>
      <c r="Q144" s="17">
        <f t="shared" si="130"/>
        <v>4.5735042066812861</v>
      </c>
      <c r="R144" s="17">
        <f t="shared" si="131"/>
        <v>4.7538717780174871</v>
      </c>
      <c r="S144" s="17">
        <f t="shared" si="132"/>
        <v>4.9410257798336001</v>
      </c>
      <c r="T144" s="17">
        <f t="shared" si="133"/>
        <v>5.135586234606798</v>
      </c>
      <c r="U144" s="17">
        <f t="shared" si="134"/>
        <v>5.3379349495602852</v>
      </c>
      <c r="V144" s="17">
        <f t="shared" si="135"/>
        <v>5.5480470283347216</v>
      </c>
      <c r="W144" s="17">
        <f t="shared" si="136"/>
        <v>5.7652969952293631</v>
      </c>
      <c r="X144" s="17">
        <f t="shared" si="137"/>
        <v>5.9883019552823251</v>
      </c>
      <c r="Y144" s="17">
        <f t="shared" si="138"/>
        <v>6.2149030781245598</v>
      </c>
      <c r="Z144" s="17">
        <f t="shared" si="139"/>
        <v>0.15918827675055269</v>
      </c>
      <c r="AA144" s="17">
        <f t="shared" si="140"/>
        <v>0.38465389927450561</v>
      </c>
      <c r="AB144" s="17">
        <f t="shared" si="141"/>
        <v>0.60557443574107528</v>
      </c>
      <c r="AC144" s="17">
        <f t="shared" si="142"/>
        <v>0.82009035209518777</v>
      </c>
      <c r="AD144" s="17">
        <f t="shared" si="143"/>
        <v>1.0271341920216801</v>
      </c>
      <c r="AE144" s="17">
        <f t="shared" si="144"/>
        <v>1.226343562532568</v>
      </c>
      <c r="AF144" s="17">
        <f t="shared" si="145"/>
        <v>1.4178789804036354</v>
      </c>
      <c r="AG144" s="17">
        <f t="shared" si="146"/>
        <v>1.6022352794040562</v>
      </c>
      <c r="AH144" s="17">
        <f t="shared" si="147"/>
        <v>1.7800909674007417</v>
      </c>
      <c r="AI144" s="17">
        <f t="shared" si="148"/>
        <v>1.9522049816311162</v>
      </c>
      <c r="AJ144" s="17">
        <f t="shared" si="149"/>
        <v>2.1193535978730309</v>
      </c>
      <c r="AK144" s="17">
        <f t="shared" si="150"/>
        <v>2.2822960548412485</v>
      </c>
      <c r="AL144" s="17">
        <f t="shared" si="151"/>
        <v>2.4417587981067479</v>
      </c>
      <c r="AM144" s="17">
        <f t="shared" si="152"/>
        <v>2.5984310239424064</v>
      </c>
      <c r="AN144" s="17">
        <f t="shared" si="153"/>
        <v>2.7529667323617204</v>
      </c>
      <c r="AO144" s="17">
        <f t="shared" si="154"/>
        <v>2.9059903518258889</v>
      </c>
      <c r="AP144" s="17">
        <f t="shared" si="155"/>
        <v>3.0581042239768697</v>
      </c>
      <c r="AQ144" s="17">
        <f t="shared" si="156"/>
        <v>3.2098969973805387</v>
      </c>
      <c r="AR144" s="17">
        <f t="shared" si="157"/>
        <v>3.3619524209706269</v>
      </c>
      <c r="AS144" s="17">
        <f t="shared" si="158"/>
        <v>3.5148582539567053</v>
      </c>
      <c r="AT144" s="17">
        <f t="shared" si="159"/>
        <v>3.6692150813979207</v>
      </c>
      <c r="AU144" s="17">
        <f t="shared" si="160"/>
        <v>3.8256447656818962</v>
      </c>
      <c r="AV144" s="17">
        <f t="shared" si="161"/>
        <v>3.9847980555765301</v>
      </c>
      <c r="AW144" s="17">
        <f t="shared" si="162"/>
        <v>4.1473604583125834</v>
      </c>
      <c r="AX144" s="17">
        <f t="shared" si="163"/>
        <v>4.3140547573323476</v>
      </c>
      <c r="AY144" s="17">
        <f t="shared" si="164"/>
        <v>4.4856373865330097</v>
      </c>
      <c r="AZ144" s="17">
        <f t="shared" si="165"/>
        <v>4.6628840872152866</v>
      </c>
      <c r="BA144" s="17">
        <f t="shared" si="166"/>
        <v>4.8465578056745064</v>
      </c>
      <c r="BB144" s="17">
        <f t="shared" si="167"/>
        <v>5.0373489914239578</v>
      </c>
      <c r="BC144" s="17">
        <f t="shared" si="168"/>
        <v>5.2357768345420581</v>
      </c>
      <c r="BD144" s="17">
        <f t="shared" si="169"/>
        <v>5.4420433470307312</v>
      </c>
      <c r="BE144" s="17">
        <f t="shared" si="170"/>
        <v>5.6558472873785588</v>
      </c>
      <c r="BF144" s="17">
        <f t="shared" si="171"/>
        <v>5.8761980517271191</v>
      </c>
      <c r="BG144" s="17">
        <f t="shared" si="172"/>
        <v>6.1013142397325764</v>
      </c>
      <c r="BH144" s="17">
        <f t="shared" si="173"/>
        <v>4.5526396113684101E-2</v>
      </c>
      <c r="BI144" s="17">
        <f t="shared" si="174"/>
        <v>0.27234341661145289</v>
      </c>
      <c r="BJ144" s="17">
        <f t="shared" si="175"/>
        <v>0.4958169663613059</v>
      </c>
      <c r="BK144" s="17">
        <f t="shared" si="176"/>
        <v>0.71371796630565065</v>
      </c>
      <c r="BL144" s="17">
        <f t="shared" si="177"/>
        <v>0.92458352446840641</v>
      </c>
      <c r="BM144" s="17">
        <f t="shared" si="178"/>
        <v>1.1277180748562778</v>
      </c>
      <c r="BN144" s="17">
        <f t="shared" si="179"/>
        <v>1.3230454233696909</v>
      </c>
      <c r="BO144" s="17">
        <f t="shared" si="180"/>
        <v>1.5109149850377224</v>
      </c>
      <c r="BP144" s="17">
        <f t="shared" si="181"/>
        <v>1.6919292436178215</v>
      </c>
      <c r="BQ144" s="17">
        <f t="shared" si="182"/>
        <v>1.8668170572942107</v>
      </c>
      <c r="BR144" s="17">
        <f t="shared" si="183"/>
        <v>2.0363518581174977</v>
      </c>
      <c r="BS144" s="17">
        <f t="shared" si="184"/>
        <v>2.2013043314860172</v>
      </c>
      <c r="BT144" s="17">
        <f t="shared" si="185"/>
        <v>2.3624184439446099</v>
      </c>
      <c r="BU144" s="17">
        <f t="shared" si="186"/>
        <v>2.5204020794644864</v>
      </c>
      <c r="BV144" s="17">
        <f t="shared" si="187"/>
        <v>2.6759263045304325</v>
      </c>
      <c r="BW144" s="17">
        <f t="shared" si="188"/>
        <v>2.8296294847068313</v>
      </c>
      <c r="BX144" s="17">
        <f t="shared" si="189"/>
        <v>2.9821239967859414</v>
      </c>
      <c r="BY144" s="17">
        <f t="shared" si="190"/>
        <v>3.1340042532442931</v>
      </c>
      <c r="BZ144" s="17">
        <f t="shared" si="191"/>
        <v>3.2858553412355858</v>
      </c>
      <c r="CA144" s="17">
        <f t="shared" si="192"/>
        <v>3.4382619020001948</v>
      </c>
      <c r="CB144" s="17">
        <f t="shared" si="193"/>
        <v>3.5918170205451769</v>
      </c>
      <c r="CC144" s="17">
        <f t="shared" si="194"/>
        <v>3.7471309019320413</v>
      </c>
      <c r="CD144" s="17">
        <f t="shared" si="195"/>
        <v>3.9048389815299496</v>
      </c>
      <c r="CE144" s="17">
        <f t="shared" si="196"/>
        <v>4.0656088139315294</v>
      </c>
      <c r="CF144" s="17">
        <f t="shared" si="197"/>
        <v>4.230144530809218</v>
      </c>
      <c r="CG144" s="17">
        <f t="shared" si="198"/>
        <v>4.399186730957914</v>
      </c>
      <c r="CH144" s="17">
        <f t="shared" si="199"/>
        <v>4.5735042066812861</v>
      </c>
      <c r="CI144" s="17">
        <f t="shared" si="200"/>
        <v>4.7538717780174871</v>
      </c>
      <c r="CJ144" s="17">
        <f t="shared" si="201"/>
        <v>4.9410257798335984</v>
      </c>
      <c r="CK144" s="17">
        <f t="shared" si="202"/>
        <v>5.1355862346067971</v>
      </c>
      <c r="CL144" s="17">
        <f t="shared" si="203"/>
        <v>5.3379349495602852</v>
      </c>
      <c r="CM144" s="17">
        <f t="shared" si="204"/>
        <v>5.5480470283347243</v>
      </c>
      <c r="CN144" s="17">
        <f t="shared" si="205"/>
        <v>5.7652969952293631</v>
      </c>
      <c r="CO144" s="17">
        <f t="shared" si="206"/>
        <v>5.988301955282326</v>
      </c>
      <c r="CP144" s="17">
        <f t="shared" si="207"/>
        <v>6.214903078124558</v>
      </c>
      <c r="CQ144" s="17">
        <f t="shared" si="208"/>
        <v>0.15918827675055269</v>
      </c>
      <c r="CR144" s="17">
        <f t="shared" si="209"/>
        <v>0.38465389927450799</v>
      </c>
      <c r="CS144" s="17">
        <f t="shared" si="210"/>
        <v>0.60557443574107406</v>
      </c>
      <c r="CT144" s="17">
        <f t="shared" si="211"/>
        <v>0.82009035209518899</v>
      </c>
      <c r="CU144" s="17">
        <f t="shared" si="212"/>
        <v>1.027134192021679</v>
      </c>
      <c r="CV144" s="17">
        <f t="shared" si="213"/>
        <v>1.226343562532568</v>
      </c>
      <c r="CW144" s="17">
        <f t="shared" si="214"/>
        <v>1.4178789804036374</v>
      </c>
      <c r="CX144" s="17">
        <f t="shared" si="215"/>
        <v>1.6022352794040551</v>
      </c>
      <c r="CY144" s="17">
        <f t="shared" si="216"/>
        <v>1.7800909674007426</v>
      </c>
    </row>
    <row r="145" spans="2:103" ht="18" hidden="1" customHeight="1" x14ac:dyDescent="0.25">
      <c r="B145" s="11" t="s">
        <v>39</v>
      </c>
      <c r="C145" s="83">
        <f t="shared" si="116"/>
        <v>2.3624184444554679</v>
      </c>
      <c r="D145" s="17">
        <f t="shared" si="117"/>
        <v>2.5204020811491081</v>
      </c>
      <c r="E145" s="17">
        <f t="shared" si="118"/>
        <v>2.6759263079737665</v>
      </c>
      <c r="F145" s="17">
        <f t="shared" si="119"/>
        <v>2.8296294892281457</v>
      </c>
      <c r="G145" s="17">
        <f t="shared" si="120"/>
        <v>2.9821240002054505</v>
      </c>
      <c r="H145" s="17">
        <f t="shared" si="121"/>
        <v>3.1340042534307284</v>
      </c>
      <c r="I145" s="17">
        <f t="shared" si="122"/>
        <v>3.2858553380643056</v>
      </c>
      <c r="J145" s="17">
        <f t="shared" si="123"/>
        <v>3.4382618974744217</v>
      </c>
      <c r="K145" s="17">
        <f t="shared" si="124"/>
        <v>3.5918170169347339</v>
      </c>
      <c r="L145" s="17">
        <f t="shared" si="125"/>
        <v>3.7471309000856157</v>
      </c>
      <c r="M145" s="17">
        <f t="shared" si="126"/>
        <v>3.9048389809401067</v>
      </c>
      <c r="N145" s="17">
        <f t="shared" si="127"/>
        <v>4.0656088138275184</v>
      </c>
      <c r="O145" s="17">
        <f t="shared" si="128"/>
        <v>4.2301445308015904</v>
      </c>
      <c r="P145" s="17">
        <f t="shared" si="129"/>
        <v>4.3991867309577994</v>
      </c>
      <c r="Q145" s="17">
        <f t="shared" si="130"/>
        <v>4.5735042066812861</v>
      </c>
      <c r="R145" s="17">
        <f t="shared" si="131"/>
        <v>4.7538717780174871</v>
      </c>
      <c r="S145" s="17">
        <f t="shared" si="132"/>
        <v>4.9410257798335904</v>
      </c>
      <c r="T145" s="17">
        <f t="shared" si="133"/>
        <v>5.1355862346039398</v>
      </c>
      <c r="U145" s="17">
        <f t="shared" si="134"/>
        <v>5.3379349494821016</v>
      </c>
      <c r="V145" s="17">
        <f t="shared" si="135"/>
        <v>5.5480470277041567</v>
      </c>
      <c r="W145" s="17">
        <f t="shared" si="136"/>
        <v>5.7652969931080547</v>
      </c>
      <c r="X145" s="17">
        <f t="shared" si="137"/>
        <v>5.9883019521542815</v>
      </c>
      <c r="Y145" s="17">
        <f t="shared" si="138"/>
        <v>6.2149030770312326</v>
      </c>
      <c r="Z145" s="17">
        <f t="shared" si="139"/>
        <v>0.15918827905149419</v>
      </c>
      <c r="AA145" s="17">
        <f t="shared" si="140"/>
        <v>0.38465390225783014</v>
      </c>
      <c r="AB145" s="17">
        <f t="shared" si="141"/>
        <v>0.60557443717845483</v>
      </c>
      <c r="AC145" s="17">
        <f t="shared" si="142"/>
        <v>0.82009035240244599</v>
      </c>
      <c r="AD145" s="17">
        <f t="shared" si="143"/>
        <v>1.0271341920466259</v>
      </c>
      <c r="AE145" s="17">
        <f t="shared" si="144"/>
        <v>1.2263435625330135</v>
      </c>
      <c r="AF145" s="17">
        <f t="shared" si="145"/>
        <v>1.4178789804036356</v>
      </c>
      <c r="AG145" s="17">
        <f t="shared" si="146"/>
        <v>1.6022352794040562</v>
      </c>
      <c r="AH145" s="17">
        <f t="shared" si="147"/>
        <v>1.7800909674007435</v>
      </c>
      <c r="AI145" s="17">
        <f t="shared" si="148"/>
        <v>1.9522049816319222</v>
      </c>
      <c r="AJ145" s="17">
        <f t="shared" si="149"/>
        <v>2.1193535978978586</v>
      </c>
      <c r="AK145" s="17">
        <f t="shared" si="150"/>
        <v>2.2822960550677975</v>
      </c>
      <c r="AL145" s="17">
        <f t="shared" si="151"/>
        <v>2.4417587990973084</v>
      </c>
      <c r="AM145" s="17">
        <f t="shared" si="152"/>
        <v>2.598431026488051</v>
      </c>
      <c r="AN145" s="17">
        <f t="shared" si="153"/>
        <v>2.7529667365387853</v>
      </c>
      <c r="AO145" s="17">
        <f t="shared" si="154"/>
        <v>2.9059903561191063</v>
      </c>
      <c r="AP145" s="17">
        <f t="shared" si="155"/>
        <v>3.0581042259536271</v>
      </c>
      <c r="AQ145" s="17">
        <f t="shared" si="156"/>
        <v>3.2098969957432288</v>
      </c>
      <c r="AR145" s="17">
        <f t="shared" si="157"/>
        <v>3.3619524168006776</v>
      </c>
      <c r="AS145" s="17">
        <f t="shared" si="158"/>
        <v>3.5148582496727028</v>
      </c>
      <c r="AT145" s="17">
        <f t="shared" si="159"/>
        <v>3.669215078670069</v>
      </c>
      <c r="AU145" s="17">
        <f t="shared" si="160"/>
        <v>3.8256447645692835</v>
      </c>
      <c r="AV145" s="17">
        <f t="shared" si="161"/>
        <v>3.9847980553064004</v>
      </c>
      <c r="AW145" s="17">
        <f t="shared" si="162"/>
        <v>4.1473604582802466</v>
      </c>
      <c r="AX145" s="17">
        <f t="shared" si="163"/>
        <v>4.3140547573311165</v>
      </c>
      <c r="AY145" s="17">
        <f t="shared" si="164"/>
        <v>4.4856373865330061</v>
      </c>
      <c r="AZ145" s="17">
        <f t="shared" si="165"/>
        <v>4.6628840872152866</v>
      </c>
      <c r="BA145" s="17">
        <f t="shared" si="166"/>
        <v>4.8465578056745064</v>
      </c>
      <c r="BB145" s="17">
        <f t="shared" si="167"/>
        <v>5.0373489914236966</v>
      </c>
      <c r="BC145" s="17">
        <f t="shared" si="168"/>
        <v>5.2357768345239366</v>
      </c>
      <c r="BD145" s="17">
        <f t="shared" si="169"/>
        <v>5.4420433467798386</v>
      </c>
      <c r="BE145" s="17">
        <f t="shared" si="170"/>
        <v>5.6558472861000109</v>
      </c>
      <c r="BF145" s="17">
        <f t="shared" si="171"/>
        <v>5.8761980488482166</v>
      </c>
      <c r="BG145" s="17">
        <f t="shared" si="172"/>
        <v>6.1013142372030051</v>
      </c>
      <c r="BH145" s="17">
        <f t="shared" si="173"/>
        <v>4.5526396852012679E-2</v>
      </c>
      <c r="BI145" s="17">
        <f t="shared" si="174"/>
        <v>0.27234341969367454</v>
      </c>
      <c r="BJ145" s="17">
        <f t="shared" si="175"/>
        <v>0.4958169686534461</v>
      </c>
      <c r="BK145" s="17">
        <f t="shared" si="176"/>
        <v>0.71371796704406965</v>
      </c>
      <c r="BL145" s="17">
        <f t="shared" si="177"/>
        <v>0.92458352456928061</v>
      </c>
      <c r="BM145" s="17">
        <f t="shared" si="178"/>
        <v>1.1277180748605697</v>
      </c>
      <c r="BN145" s="17">
        <f t="shared" si="179"/>
        <v>1.3230454233697118</v>
      </c>
      <c r="BO145" s="17">
        <f t="shared" si="180"/>
        <v>1.5109149850377224</v>
      </c>
      <c r="BP145" s="17">
        <f t="shared" si="181"/>
        <v>1.6919292436178215</v>
      </c>
      <c r="BQ145" s="17">
        <f t="shared" si="182"/>
        <v>1.8668170572942744</v>
      </c>
      <c r="BR145" s="17">
        <f t="shared" si="183"/>
        <v>2.0363518581229805</v>
      </c>
      <c r="BS145" s="17">
        <f t="shared" si="184"/>
        <v>2.2013043315699123</v>
      </c>
      <c r="BT145" s="17">
        <f t="shared" si="185"/>
        <v>2.3624184444554683</v>
      </c>
      <c r="BU145" s="17">
        <f t="shared" si="186"/>
        <v>2.5204020811491081</v>
      </c>
      <c r="BV145" s="17">
        <f t="shared" si="187"/>
        <v>2.6759263079737661</v>
      </c>
      <c r="BW145" s="17">
        <f t="shared" si="188"/>
        <v>2.8296294892281466</v>
      </c>
      <c r="BX145" s="17">
        <f t="shared" si="189"/>
        <v>2.982124000205451</v>
      </c>
      <c r="BY145" s="17">
        <f t="shared" si="190"/>
        <v>3.1340042534307284</v>
      </c>
      <c r="BZ145" s="17">
        <f t="shared" si="191"/>
        <v>3.2858553380643047</v>
      </c>
      <c r="CA145" s="17">
        <f t="shared" si="192"/>
        <v>3.4382618974744217</v>
      </c>
      <c r="CB145" s="17">
        <f t="shared" si="193"/>
        <v>3.5918170169347348</v>
      </c>
      <c r="CC145" s="17">
        <f t="shared" si="194"/>
        <v>3.7471309000856161</v>
      </c>
      <c r="CD145" s="17">
        <f t="shared" si="195"/>
        <v>3.9048389809401067</v>
      </c>
      <c r="CE145" s="17">
        <f t="shared" si="196"/>
        <v>4.0656088138275184</v>
      </c>
      <c r="CF145" s="17">
        <f t="shared" si="197"/>
        <v>4.2301445308015913</v>
      </c>
      <c r="CG145" s="17">
        <f t="shared" si="198"/>
        <v>4.3991867309578003</v>
      </c>
      <c r="CH145" s="17">
        <f t="shared" si="199"/>
        <v>4.5735042066812861</v>
      </c>
      <c r="CI145" s="17">
        <f t="shared" si="200"/>
        <v>4.7538717780174871</v>
      </c>
      <c r="CJ145" s="17">
        <f t="shared" si="201"/>
        <v>4.9410257798335886</v>
      </c>
      <c r="CK145" s="17">
        <f t="shared" si="202"/>
        <v>5.1355862346039389</v>
      </c>
      <c r="CL145" s="17">
        <f t="shared" si="203"/>
        <v>5.3379349494821016</v>
      </c>
      <c r="CM145" s="17">
        <f t="shared" si="204"/>
        <v>5.5480470277041603</v>
      </c>
      <c r="CN145" s="17">
        <f t="shared" si="205"/>
        <v>5.7652969931080547</v>
      </c>
      <c r="CO145" s="17">
        <f t="shared" si="206"/>
        <v>5.9883019521542824</v>
      </c>
      <c r="CP145" s="17">
        <f t="shared" si="207"/>
        <v>6.2149030770312317</v>
      </c>
      <c r="CQ145" s="17">
        <f t="shared" si="208"/>
        <v>0.15918827905149419</v>
      </c>
      <c r="CR145" s="17">
        <f t="shared" si="209"/>
        <v>0.38465390225783253</v>
      </c>
      <c r="CS145" s="17">
        <f t="shared" si="210"/>
        <v>0.60557443717845372</v>
      </c>
      <c r="CT145" s="17">
        <f t="shared" si="211"/>
        <v>0.82009035240244721</v>
      </c>
      <c r="CU145" s="17">
        <f t="shared" si="212"/>
        <v>1.0271341920466246</v>
      </c>
      <c r="CV145" s="17">
        <f t="shared" si="213"/>
        <v>1.2263435625330135</v>
      </c>
      <c r="CW145" s="17">
        <f t="shared" si="214"/>
        <v>1.4178789804036376</v>
      </c>
      <c r="CX145" s="17">
        <f t="shared" si="215"/>
        <v>1.6022352794040551</v>
      </c>
      <c r="CY145" s="17">
        <f t="shared" si="216"/>
        <v>1.7800909674007441</v>
      </c>
    </row>
    <row r="146" spans="2:103" ht="18" hidden="1" customHeight="1" x14ac:dyDescent="0.25">
      <c r="B146" s="11" t="s">
        <v>40</v>
      </c>
      <c r="C146" s="83">
        <f t="shared" si="116"/>
        <v>2.3624184443827732</v>
      </c>
      <c r="D146" s="17">
        <f t="shared" si="117"/>
        <v>2.520402080875126</v>
      </c>
      <c r="E146" s="17">
        <f t="shared" si="118"/>
        <v>2.6759263073584272</v>
      </c>
      <c r="F146" s="17">
        <f t="shared" si="119"/>
        <v>2.8296294883675293</v>
      </c>
      <c r="G146" s="17">
        <f t="shared" si="120"/>
        <v>2.9821239995302262</v>
      </c>
      <c r="H146" s="17">
        <f t="shared" si="121"/>
        <v>3.1340042533934427</v>
      </c>
      <c r="I146" s="17">
        <f t="shared" si="122"/>
        <v>3.2858553386919733</v>
      </c>
      <c r="J146" s="17">
        <f t="shared" si="123"/>
        <v>3.4382618983400355</v>
      </c>
      <c r="K146" s="17">
        <f t="shared" si="124"/>
        <v>3.5918170175848658</v>
      </c>
      <c r="L146" s="17">
        <f t="shared" si="125"/>
        <v>3.7471309003892399</v>
      </c>
      <c r="M146" s="17">
        <f t="shared" si="126"/>
        <v>3.9048389810253505</v>
      </c>
      <c r="N146" s="17">
        <f t="shared" si="127"/>
        <v>4.0656088138400541</v>
      </c>
      <c r="O146" s="17">
        <f t="shared" si="128"/>
        <v>4.2301445308022974</v>
      </c>
      <c r="P146" s="17">
        <f t="shared" si="129"/>
        <v>4.3991867309578057</v>
      </c>
      <c r="Q146" s="17">
        <f t="shared" si="130"/>
        <v>4.5735042066812861</v>
      </c>
      <c r="R146" s="17">
        <f t="shared" si="131"/>
        <v>4.7538717780174871</v>
      </c>
      <c r="S146" s="17">
        <f t="shared" si="132"/>
        <v>4.9410257798335904</v>
      </c>
      <c r="T146" s="17">
        <f t="shared" si="133"/>
        <v>5.1355862346037044</v>
      </c>
      <c r="U146" s="17">
        <f t="shared" si="134"/>
        <v>5.3379349494729462</v>
      </c>
      <c r="V146" s="17">
        <f t="shared" si="135"/>
        <v>5.5480470276106137</v>
      </c>
      <c r="W146" s="17">
        <f t="shared" si="136"/>
        <v>5.7652969927394278</v>
      </c>
      <c r="X146" s="17">
        <f t="shared" si="137"/>
        <v>5.9883019515556768</v>
      </c>
      <c r="Y146" s="17">
        <f t="shared" si="138"/>
        <v>6.2149030768130773</v>
      </c>
      <c r="Z146" s="17">
        <f t="shared" si="139"/>
        <v>0.15918827950586398</v>
      </c>
      <c r="AA146" s="17">
        <f t="shared" si="140"/>
        <v>0.38465390281089573</v>
      </c>
      <c r="AB146" s="17">
        <f t="shared" si="141"/>
        <v>0.60557443741481043</v>
      </c>
      <c r="AC146" s="17">
        <f t="shared" si="142"/>
        <v>0.82009035244436557</v>
      </c>
      <c r="AD146" s="17">
        <f t="shared" si="143"/>
        <v>1.0271341920492065</v>
      </c>
      <c r="AE146" s="17">
        <f t="shared" si="144"/>
        <v>1.2263435625330437</v>
      </c>
      <c r="AF146" s="17">
        <f t="shared" si="145"/>
        <v>1.4178789804036356</v>
      </c>
      <c r="AG146" s="17">
        <f t="shared" si="146"/>
        <v>1.6022352794040562</v>
      </c>
      <c r="AH146" s="17">
        <f t="shared" si="147"/>
        <v>1.7800909674007432</v>
      </c>
      <c r="AI146" s="17">
        <f t="shared" si="148"/>
        <v>1.9522049816318621</v>
      </c>
      <c r="AJ146" s="17">
        <f t="shared" si="149"/>
        <v>2.1193535978952696</v>
      </c>
      <c r="AK146" s="17">
        <f t="shared" si="150"/>
        <v>2.2822960550382114</v>
      </c>
      <c r="AL146" s="17">
        <f t="shared" si="151"/>
        <v>2.441758798945763</v>
      </c>
      <c r="AM146" s="17">
        <f t="shared" si="152"/>
        <v>2.5984310260521966</v>
      </c>
      <c r="AN146" s="17">
        <f t="shared" si="153"/>
        <v>2.7529667357656686</v>
      </c>
      <c r="AO146" s="17">
        <f t="shared" si="154"/>
        <v>2.9059903552841835</v>
      </c>
      <c r="AP146" s="17">
        <f t="shared" si="155"/>
        <v>3.0581042255596524</v>
      </c>
      <c r="AQ146" s="17">
        <f t="shared" si="156"/>
        <v>3.2098969960699275</v>
      </c>
      <c r="AR146" s="17">
        <f t="shared" si="157"/>
        <v>3.3619524176145008</v>
      </c>
      <c r="AS146" s="17">
        <f t="shared" si="158"/>
        <v>3.5148582504705055</v>
      </c>
      <c r="AT146" s="17">
        <f t="shared" si="159"/>
        <v>3.6692150791414453</v>
      </c>
      <c r="AU146" s="17">
        <f t="shared" si="160"/>
        <v>3.8256447647417424</v>
      </c>
      <c r="AV146" s="17">
        <f t="shared" si="161"/>
        <v>3.9847980553423312</v>
      </c>
      <c r="AW146" s="17">
        <f t="shared" si="162"/>
        <v>4.1473604582837087</v>
      </c>
      <c r="AX146" s="17">
        <f t="shared" si="163"/>
        <v>4.3140547573312116</v>
      </c>
      <c r="AY146" s="17">
        <f t="shared" si="164"/>
        <v>4.4856373865330061</v>
      </c>
      <c r="AZ146" s="17">
        <f t="shared" si="165"/>
        <v>4.6628840872152866</v>
      </c>
      <c r="BA146" s="17">
        <f t="shared" si="166"/>
        <v>4.8465578056745064</v>
      </c>
      <c r="BB146" s="17">
        <f t="shared" si="167"/>
        <v>5.0373489914236798</v>
      </c>
      <c r="BC146" s="17">
        <f t="shared" si="168"/>
        <v>5.2357768345221247</v>
      </c>
      <c r="BD146" s="17">
        <f t="shared" si="169"/>
        <v>5.4420433467463889</v>
      </c>
      <c r="BE146" s="17">
        <f t="shared" si="170"/>
        <v>5.6558472858929898</v>
      </c>
      <c r="BF146" s="17">
        <f t="shared" si="171"/>
        <v>5.876198048319468</v>
      </c>
      <c r="BG146" s="17">
        <f t="shared" si="172"/>
        <v>6.1013142367054352</v>
      </c>
      <c r="BH146" s="17">
        <f t="shared" si="173"/>
        <v>4.5526396999525397E-2</v>
      </c>
      <c r="BI146" s="17">
        <f t="shared" si="174"/>
        <v>0.27234342028739872</v>
      </c>
      <c r="BJ146" s="17">
        <f t="shared" si="175"/>
        <v>0.49581696905667039</v>
      </c>
      <c r="BK146" s="17">
        <f t="shared" si="176"/>
        <v>0.71371796715570868</v>
      </c>
      <c r="BL146" s="17">
        <f t="shared" si="177"/>
        <v>0.92458352458142923</v>
      </c>
      <c r="BM146" s="17">
        <f t="shared" si="178"/>
        <v>1.1277180748609379</v>
      </c>
      <c r="BN146" s="17">
        <f t="shared" si="179"/>
        <v>1.3230454233697129</v>
      </c>
      <c r="BO146" s="17">
        <f t="shared" si="180"/>
        <v>1.5109149850377224</v>
      </c>
      <c r="BP146" s="17">
        <f t="shared" si="181"/>
        <v>1.6919292436178215</v>
      </c>
      <c r="BQ146" s="17">
        <f t="shared" si="182"/>
        <v>1.8668170572942708</v>
      </c>
      <c r="BR146" s="17">
        <f t="shared" si="183"/>
        <v>2.0363518581224884</v>
      </c>
      <c r="BS146" s="17">
        <f t="shared" si="184"/>
        <v>2.2013043315600198</v>
      </c>
      <c r="BT146" s="17">
        <f t="shared" si="185"/>
        <v>2.3624184443827736</v>
      </c>
      <c r="BU146" s="17">
        <f t="shared" si="186"/>
        <v>2.520402080875126</v>
      </c>
      <c r="BV146" s="17">
        <f t="shared" si="187"/>
        <v>2.6759263073584267</v>
      </c>
      <c r="BW146" s="17">
        <f t="shared" si="188"/>
        <v>2.8296294883675297</v>
      </c>
      <c r="BX146" s="17">
        <f t="shared" si="189"/>
        <v>2.9821239995302267</v>
      </c>
      <c r="BY146" s="17">
        <f t="shared" si="190"/>
        <v>3.1340042533934427</v>
      </c>
      <c r="BZ146" s="17">
        <f t="shared" si="191"/>
        <v>3.2858553386919724</v>
      </c>
      <c r="CA146" s="17">
        <f t="shared" si="192"/>
        <v>3.438261898340035</v>
      </c>
      <c r="CB146" s="17">
        <f t="shared" si="193"/>
        <v>3.5918170175848667</v>
      </c>
      <c r="CC146" s="17">
        <f t="shared" si="194"/>
        <v>3.7471309003892408</v>
      </c>
      <c r="CD146" s="17">
        <f t="shared" si="195"/>
        <v>3.9048389810253505</v>
      </c>
      <c r="CE146" s="17">
        <f t="shared" si="196"/>
        <v>4.0656088138400541</v>
      </c>
      <c r="CF146" s="17">
        <f t="shared" si="197"/>
        <v>4.2301445308022982</v>
      </c>
      <c r="CG146" s="17">
        <f t="shared" si="198"/>
        <v>4.3991867309578074</v>
      </c>
      <c r="CH146" s="17">
        <f t="shared" si="199"/>
        <v>4.5735042066812861</v>
      </c>
      <c r="CI146" s="17">
        <f t="shared" si="200"/>
        <v>4.7538717780174871</v>
      </c>
      <c r="CJ146" s="17">
        <f t="shared" si="201"/>
        <v>4.9410257798335886</v>
      </c>
      <c r="CK146" s="17">
        <f t="shared" si="202"/>
        <v>5.1355862346037036</v>
      </c>
      <c r="CL146" s="17">
        <f t="shared" si="203"/>
        <v>5.3379349494729462</v>
      </c>
      <c r="CM146" s="17">
        <f t="shared" si="204"/>
        <v>5.5480470276106173</v>
      </c>
      <c r="CN146" s="17">
        <f t="shared" si="205"/>
        <v>5.7652969927394278</v>
      </c>
      <c r="CO146" s="17">
        <f t="shared" si="206"/>
        <v>5.9883019515556777</v>
      </c>
      <c r="CP146" s="17">
        <f t="shared" si="207"/>
        <v>6.2149030768130764</v>
      </c>
      <c r="CQ146" s="17">
        <f t="shared" si="208"/>
        <v>0.15918827950586398</v>
      </c>
      <c r="CR146" s="17">
        <f t="shared" si="209"/>
        <v>0.38465390281089812</v>
      </c>
      <c r="CS146" s="17">
        <f t="shared" si="210"/>
        <v>0.60557443741480932</v>
      </c>
      <c r="CT146" s="17">
        <f t="shared" si="211"/>
        <v>0.82009035244436668</v>
      </c>
      <c r="CU146" s="17">
        <f t="shared" si="212"/>
        <v>1.0271341920492054</v>
      </c>
      <c r="CV146" s="17">
        <f t="shared" si="213"/>
        <v>1.2263435625330437</v>
      </c>
      <c r="CW146" s="17">
        <f t="shared" si="214"/>
        <v>1.4178789804036376</v>
      </c>
      <c r="CX146" s="17">
        <f t="shared" si="215"/>
        <v>1.6022352794040551</v>
      </c>
      <c r="CY146" s="17">
        <f t="shared" si="216"/>
        <v>1.7800909674007441</v>
      </c>
    </row>
    <row r="147" spans="2:103" ht="18" hidden="1" x14ac:dyDescent="0.25">
      <c r="B147" s="11" t="s">
        <v>41</v>
      </c>
      <c r="C147" s="83">
        <f t="shared" si="116"/>
        <v>2.3624184443931178</v>
      </c>
      <c r="D147" s="17">
        <f t="shared" si="117"/>
        <v>2.5204020809196859</v>
      </c>
      <c r="E147" s="17">
        <f t="shared" si="118"/>
        <v>2.6759263074683912</v>
      </c>
      <c r="F147" s="17">
        <f t="shared" si="119"/>
        <v>2.8296294885313444</v>
      </c>
      <c r="G147" s="17">
        <f t="shared" si="120"/>
        <v>2.9821239996635578</v>
      </c>
      <c r="H147" s="17">
        <f t="shared" si="121"/>
        <v>3.1340042534008994</v>
      </c>
      <c r="I147" s="17">
        <f t="shared" si="122"/>
        <v>3.2858553385677438</v>
      </c>
      <c r="J147" s="17">
        <f t="shared" si="123"/>
        <v>3.4382618981744755</v>
      </c>
      <c r="K147" s="17">
        <f t="shared" si="124"/>
        <v>3.5918170174677968</v>
      </c>
      <c r="L147" s="17">
        <f t="shared" si="125"/>
        <v>3.7471309003393123</v>
      </c>
      <c r="M147" s="17">
        <f t="shared" si="126"/>
        <v>3.9048389810130311</v>
      </c>
      <c r="N147" s="17">
        <f t="shared" si="127"/>
        <v>4.0656088138385433</v>
      </c>
      <c r="O147" s="17">
        <f t="shared" si="128"/>
        <v>4.2301445308022316</v>
      </c>
      <c r="P147" s="17">
        <f t="shared" si="129"/>
        <v>4.3991867309578057</v>
      </c>
      <c r="Q147" s="17">
        <f t="shared" si="130"/>
        <v>4.5735042066812861</v>
      </c>
      <c r="R147" s="17">
        <f t="shared" si="131"/>
        <v>4.7538717780174871</v>
      </c>
      <c r="S147" s="17">
        <f t="shared" si="132"/>
        <v>4.9410257798335904</v>
      </c>
      <c r="T147" s="17">
        <f t="shared" si="133"/>
        <v>5.1355862346036858</v>
      </c>
      <c r="U147" s="17">
        <f t="shared" si="134"/>
        <v>5.3379349494718733</v>
      </c>
      <c r="V147" s="17">
        <f t="shared" si="135"/>
        <v>5.5480470275967368</v>
      </c>
      <c r="W147" s="17">
        <f t="shared" si="136"/>
        <v>5.7652969926753697</v>
      </c>
      <c r="X147" s="17">
        <f t="shared" si="137"/>
        <v>5.9883019514411231</v>
      </c>
      <c r="Y147" s="17">
        <f t="shared" si="138"/>
        <v>6.2149030767695477</v>
      </c>
      <c r="Z147" s="17">
        <f t="shared" si="139"/>
        <v>0.15918827959558896</v>
      </c>
      <c r="AA147" s="17">
        <f t="shared" si="140"/>
        <v>0.38465390291342616</v>
      </c>
      <c r="AB147" s="17">
        <f t="shared" si="141"/>
        <v>0.60557443745367556</v>
      </c>
      <c r="AC147" s="17">
        <f t="shared" si="142"/>
        <v>0.82009035245008466</v>
      </c>
      <c r="AD147" s="17">
        <f t="shared" si="143"/>
        <v>1.0271341920494734</v>
      </c>
      <c r="AE147" s="17">
        <f t="shared" si="144"/>
        <v>1.2263435625330457</v>
      </c>
      <c r="AF147" s="17">
        <f t="shared" si="145"/>
        <v>1.4178789804036356</v>
      </c>
      <c r="AG147" s="17">
        <f t="shared" si="146"/>
        <v>1.6022352794040562</v>
      </c>
      <c r="AH147" s="17">
        <f t="shared" si="147"/>
        <v>1.7800909674007432</v>
      </c>
      <c r="AI147" s="17">
        <f t="shared" si="148"/>
        <v>1.9522049816318667</v>
      </c>
      <c r="AJ147" s="17">
        <f t="shared" si="149"/>
        <v>2.1193535978955396</v>
      </c>
      <c r="AK147" s="17">
        <f t="shared" si="150"/>
        <v>2.2822960550420754</v>
      </c>
      <c r="AL147" s="17">
        <f t="shared" si="151"/>
        <v>2.441758798968948</v>
      </c>
      <c r="AM147" s="17">
        <f t="shared" si="152"/>
        <v>2.5984310261268218</v>
      </c>
      <c r="AN147" s="17">
        <f t="shared" si="153"/>
        <v>2.7529667359087617</v>
      </c>
      <c r="AO147" s="17">
        <f t="shared" si="154"/>
        <v>2.9059903554465549</v>
      </c>
      <c r="AP147" s="17">
        <f t="shared" si="155"/>
        <v>3.0581042256381732</v>
      </c>
      <c r="AQ147" s="17">
        <f t="shared" si="156"/>
        <v>3.2098969960047401</v>
      </c>
      <c r="AR147" s="17">
        <f t="shared" si="157"/>
        <v>3.3619524174556719</v>
      </c>
      <c r="AS147" s="17">
        <f t="shared" si="158"/>
        <v>3.5148582503219319</v>
      </c>
      <c r="AT147" s="17">
        <f t="shared" si="159"/>
        <v>3.6692150790599909</v>
      </c>
      <c r="AU147" s="17">
        <f t="shared" si="160"/>
        <v>3.8256447647150105</v>
      </c>
      <c r="AV147" s="17">
        <f t="shared" si="161"/>
        <v>3.9847980553375519</v>
      </c>
      <c r="AW147" s="17">
        <f t="shared" si="162"/>
        <v>4.1473604582833383</v>
      </c>
      <c r="AX147" s="17">
        <f t="shared" si="163"/>
        <v>4.3140547573312045</v>
      </c>
      <c r="AY147" s="17">
        <f t="shared" si="164"/>
        <v>4.4856373865330061</v>
      </c>
      <c r="AZ147" s="17">
        <f t="shared" si="165"/>
        <v>4.6628840872152866</v>
      </c>
      <c r="BA147" s="17">
        <f t="shared" si="166"/>
        <v>4.8465578056745064</v>
      </c>
      <c r="BB147" s="17">
        <f t="shared" si="167"/>
        <v>5.0373489914236789</v>
      </c>
      <c r="BC147" s="17">
        <f t="shared" si="168"/>
        <v>5.2357768345219444</v>
      </c>
      <c r="BD147" s="17">
        <f t="shared" si="169"/>
        <v>5.4420433467419294</v>
      </c>
      <c r="BE147" s="17">
        <f t="shared" si="170"/>
        <v>5.6558472858594691</v>
      </c>
      <c r="BF147" s="17">
        <f t="shared" si="171"/>
        <v>5.8761980482223555</v>
      </c>
      <c r="BG147" s="17">
        <f t="shared" si="172"/>
        <v>6.1013142366075623</v>
      </c>
      <c r="BH147" s="17">
        <f t="shared" si="173"/>
        <v>4.552639702899737E-2</v>
      </c>
      <c r="BI147" s="17">
        <f t="shared" si="174"/>
        <v>0.27234342040176696</v>
      </c>
      <c r="BJ147" s="17">
        <f t="shared" si="175"/>
        <v>0.49581696912760403</v>
      </c>
      <c r="BK147" s="17">
        <f t="shared" si="176"/>
        <v>0.71371796717258695</v>
      </c>
      <c r="BL147" s="17">
        <f t="shared" si="177"/>
        <v>0.92458352458289228</v>
      </c>
      <c r="BM147" s="17">
        <f t="shared" si="178"/>
        <v>1.1277180748609694</v>
      </c>
      <c r="BN147" s="17">
        <f t="shared" si="179"/>
        <v>1.3230454233697129</v>
      </c>
      <c r="BO147" s="17">
        <f t="shared" si="180"/>
        <v>1.5109149850377224</v>
      </c>
      <c r="BP147" s="17">
        <f t="shared" si="181"/>
        <v>1.6919292436178215</v>
      </c>
      <c r="BQ147" s="17">
        <f t="shared" si="182"/>
        <v>1.8668170572942711</v>
      </c>
      <c r="BR147" s="17">
        <f t="shared" si="183"/>
        <v>2.0363518581225324</v>
      </c>
      <c r="BS147" s="17">
        <f t="shared" si="184"/>
        <v>2.2013043315611864</v>
      </c>
      <c r="BT147" s="17">
        <f t="shared" si="185"/>
        <v>2.3624184443931182</v>
      </c>
      <c r="BU147" s="17">
        <f t="shared" si="186"/>
        <v>2.5204020809196859</v>
      </c>
      <c r="BV147" s="17">
        <f t="shared" si="187"/>
        <v>2.6759263074683908</v>
      </c>
      <c r="BW147" s="17">
        <f t="shared" si="188"/>
        <v>2.8296294885313453</v>
      </c>
      <c r="BX147" s="17">
        <f t="shared" si="189"/>
        <v>2.9821239996635578</v>
      </c>
      <c r="BY147" s="17">
        <f t="shared" si="190"/>
        <v>3.1340042534008994</v>
      </c>
      <c r="BZ147" s="17">
        <f t="shared" si="191"/>
        <v>3.2858553385677429</v>
      </c>
      <c r="CA147" s="17">
        <f t="shared" si="192"/>
        <v>3.438261898174475</v>
      </c>
      <c r="CB147" s="17">
        <f t="shared" si="193"/>
        <v>3.5918170174677972</v>
      </c>
      <c r="CC147" s="17">
        <f t="shared" si="194"/>
        <v>3.7471309003393132</v>
      </c>
      <c r="CD147" s="17">
        <f t="shared" si="195"/>
        <v>3.9048389810130311</v>
      </c>
      <c r="CE147" s="17">
        <f t="shared" si="196"/>
        <v>4.0656088138385433</v>
      </c>
      <c r="CF147" s="17">
        <f t="shared" si="197"/>
        <v>4.2301445308022325</v>
      </c>
      <c r="CG147" s="17">
        <f t="shared" si="198"/>
        <v>4.3991867309578074</v>
      </c>
      <c r="CH147" s="17">
        <f t="shared" si="199"/>
        <v>4.5735042066812861</v>
      </c>
      <c r="CI147" s="17">
        <f t="shared" si="200"/>
        <v>4.7538717780174871</v>
      </c>
      <c r="CJ147" s="17">
        <f t="shared" si="201"/>
        <v>4.9410257798335886</v>
      </c>
      <c r="CK147" s="17">
        <f t="shared" si="202"/>
        <v>5.1355862346036849</v>
      </c>
      <c r="CL147" s="17">
        <f t="shared" si="203"/>
        <v>5.3379349494718733</v>
      </c>
      <c r="CM147" s="17">
        <f t="shared" si="204"/>
        <v>5.5480470275967404</v>
      </c>
      <c r="CN147" s="17">
        <f t="shared" si="205"/>
        <v>5.7652969926753697</v>
      </c>
      <c r="CO147" s="17">
        <f t="shared" si="206"/>
        <v>5.988301951441124</v>
      </c>
      <c r="CP147" s="17">
        <f t="shared" si="207"/>
        <v>6.2149030767695468</v>
      </c>
      <c r="CQ147" s="17">
        <f t="shared" si="208"/>
        <v>0.15918827959558896</v>
      </c>
      <c r="CR147" s="17">
        <f t="shared" si="209"/>
        <v>0.38465390291342855</v>
      </c>
      <c r="CS147" s="17">
        <f t="shared" si="210"/>
        <v>0.60557443745367445</v>
      </c>
      <c r="CT147" s="17">
        <f t="shared" si="211"/>
        <v>0.82009035245008577</v>
      </c>
      <c r="CU147" s="17">
        <f t="shared" si="212"/>
        <v>1.0271341920494725</v>
      </c>
      <c r="CV147" s="17">
        <f t="shared" si="213"/>
        <v>1.2263435625330457</v>
      </c>
      <c r="CW147" s="17">
        <f t="shared" si="214"/>
        <v>1.4178789804036376</v>
      </c>
      <c r="CX147" s="17">
        <f t="shared" si="215"/>
        <v>1.6022352794040551</v>
      </c>
      <c r="CY147" s="17">
        <f t="shared" si="216"/>
        <v>1.7800909674007441</v>
      </c>
    </row>
    <row r="148" spans="2:103" ht="18" hidden="1" x14ac:dyDescent="0.25">
      <c r="B148" s="11" t="s">
        <v>42</v>
      </c>
      <c r="C148" s="83">
        <f t="shared" si="116"/>
        <v>2.3624184443916456</v>
      </c>
      <c r="D148" s="17">
        <f t="shared" si="117"/>
        <v>2.5204020809124383</v>
      </c>
      <c r="E148" s="17">
        <f t="shared" si="118"/>
        <v>2.6759263074487403</v>
      </c>
      <c r="F148" s="17">
        <f t="shared" si="119"/>
        <v>2.8296294885001627</v>
      </c>
      <c r="G148" s="17">
        <f t="shared" si="120"/>
        <v>2.9821239996372295</v>
      </c>
      <c r="H148" s="17">
        <f t="shared" si="121"/>
        <v>3.1340042533994081</v>
      </c>
      <c r="I148" s="17">
        <f t="shared" si="122"/>
        <v>3.2858553385923317</v>
      </c>
      <c r="J148" s="17">
        <f t="shared" si="123"/>
        <v>3.4382618982061408</v>
      </c>
      <c r="K148" s="17">
        <f t="shared" si="124"/>
        <v>3.5918170174888773</v>
      </c>
      <c r="L148" s="17">
        <f t="shared" si="125"/>
        <v>3.7471309003475226</v>
      </c>
      <c r="M148" s="17">
        <f t="shared" si="126"/>
        <v>3.9048389810148114</v>
      </c>
      <c r="N148" s="17">
        <f t="shared" si="127"/>
        <v>4.0656088138387254</v>
      </c>
      <c r="O148" s="17">
        <f t="shared" si="128"/>
        <v>4.2301445308022378</v>
      </c>
      <c r="P148" s="17">
        <f t="shared" si="129"/>
        <v>4.3991867309578057</v>
      </c>
      <c r="Q148" s="17">
        <f t="shared" si="130"/>
        <v>4.5735042066812861</v>
      </c>
      <c r="R148" s="17">
        <f t="shared" si="131"/>
        <v>4.7538717780174871</v>
      </c>
      <c r="S148" s="17">
        <f t="shared" si="132"/>
        <v>4.9410257798335904</v>
      </c>
      <c r="T148" s="17">
        <f t="shared" si="133"/>
        <v>5.135586234603684</v>
      </c>
      <c r="U148" s="17">
        <f t="shared" si="134"/>
        <v>5.3379349494717481</v>
      </c>
      <c r="V148" s="17">
        <f t="shared" si="135"/>
        <v>5.5480470275946789</v>
      </c>
      <c r="W148" s="17">
        <f t="shared" si="136"/>
        <v>5.7652969926642381</v>
      </c>
      <c r="X148" s="17">
        <f t="shared" si="137"/>
        <v>5.9883019514192011</v>
      </c>
      <c r="Y148" s="17">
        <f t="shared" si="138"/>
        <v>6.2149030767608622</v>
      </c>
      <c r="Z148" s="17">
        <f t="shared" si="139"/>
        <v>0.15918827961330706</v>
      </c>
      <c r="AA148" s="17">
        <f t="shared" si="140"/>
        <v>0.38465390293243384</v>
      </c>
      <c r="AB148" s="17">
        <f t="shared" si="141"/>
        <v>0.60557443746006645</v>
      </c>
      <c r="AC148" s="17">
        <f t="shared" si="142"/>
        <v>0.82009035245086492</v>
      </c>
      <c r="AD148" s="17">
        <f t="shared" si="143"/>
        <v>1.0271341920495012</v>
      </c>
      <c r="AE148" s="17">
        <f t="shared" si="144"/>
        <v>1.2263435625330459</v>
      </c>
      <c r="AF148" s="17">
        <f t="shared" si="145"/>
        <v>1.4178789804036356</v>
      </c>
      <c r="AG148" s="17">
        <f t="shared" si="146"/>
        <v>1.6022352794040562</v>
      </c>
      <c r="AH148" s="17">
        <f t="shared" si="147"/>
        <v>1.7800909674007432</v>
      </c>
      <c r="AI148" s="17">
        <f t="shared" si="148"/>
        <v>1.9522049816318663</v>
      </c>
      <c r="AJ148" s="17">
        <f t="shared" si="149"/>
        <v>2.1193535978955111</v>
      </c>
      <c r="AK148" s="17">
        <f t="shared" si="150"/>
        <v>2.282296055041571</v>
      </c>
      <c r="AL148" s="17">
        <f t="shared" si="151"/>
        <v>2.4417587989654006</v>
      </c>
      <c r="AM148" s="17">
        <f t="shared" si="152"/>
        <v>2.5984310261140449</v>
      </c>
      <c r="AN148" s="17">
        <f t="shared" si="153"/>
        <v>2.7529667358822771</v>
      </c>
      <c r="AO148" s="17">
        <f t="shared" si="154"/>
        <v>2.905990355414978</v>
      </c>
      <c r="AP148" s="17">
        <f t="shared" si="155"/>
        <v>3.0581042256225235</v>
      </c>
      <c r="AQ148" s="17">
        <f t="shared" si="156"/>
        <v>3.209896996017747</v>
      </c>
      <c r="AR148" s="17">
        <f t="shared" si="157"/>
        <v>3.3619524174866693</v>
      </c>
      <c r="AS148" s="17">
        <f t="shared" si="158"/>
        <v>3.5148582503496004</v>
      </c>
      <c r="AT148" s="17">
        <f t="shared" si="159"/>
        <v>3.6692150790740663</v>
      </c>
      <c r="AU148" s="17">
        <f t="shared" si="160"/>
        <v>3.8256447647191543</v>
      </c>
      <c r="AV148" s="17">
        <f t="shared" si="161"/>
        <v>3.9847980553381879</v>
      </c>
      <c r="AW148" s="17">
        <f t="shared" si="162"/>
        <v>4.1473604582833783</v>
      </c>
      <c r="AX148" s="17">
        <f t="shared" si="163"/>
        <v>4.3140547573312054</v>
      </c>
      <c r="AY148" s="17">
        <f t="shared" si="164"/>
        <v>4.4856373865330061</v>
      </c>
      <c r="AZ148" s="17">
        <f t="shared" si="165"/>
        <v>4.6628840872152866</v>
      </c>
      <c r="BA148" s="17">
        <f t="shared" si="166"/>
        <v>4.8465578056745064</v>
      </c>
      <c r="BB148" s="17">
        <f t="shared" si="167"/>
        <v>5.0373489914236789</v>
      </c>
      <c r="BC148" s="17">
        <f t="shared" si="168"/>
        <v>5.2357768345219258</v>
      </c>
      <c r="BD148" s="17">
        <f t="shared" si="169"/>
        <v>5.4420433467413352</v>
      </c>
      <c r="BE148" s="17">
        <f t="shared" si="170"/>
        <v>5.6558472858540414</v>
      </c>
      <c r="BF148" s="17">
        <f t="shared" si="171"/>
        <v>5.87619804820452</v>
      </c>
      <c r="BG148" s="17">
        <f t="shared" si="172"/>
        <v>6.1013142365883111</v>
      </c>
      <c r="BH148" s="17">
        <f t="shared" si="173"/>
        <v>4.552639703488566E-2</v>
      </c>
      <c r="BI148" s="17">
        <f t="shared" si="174"/>
        <v>0.27234342042379756</v>
      </c>
      <c r="BJ148" s="17">
        <f t="shared" si="175"/>
        <v>0.49581696914008239</v>
      </c>
      <c r="BK148" s="17">
        <f t="shared" si="176"/>
        <v>0.7137179671751388</v>
      </c>
      <c r="BL148" s="17">
        <f t="shared" si="177"/>
        <v>0.92458352458306847</v>
      </c>
      <c r="BM148" s="17">
        <f t="shared" si="178"/>
        <v>1.1277180748609721</v>
      </c>
      <c r="BN148" s="17">
        <f t="shared" si="179"/>
        <v>1.3230454233697129</v>
      </c>
      <c r="BO148" s="17">
        <f t="shared" si="180"/>
        <v>1.5109149850377224</v>
      </c>
      <c r="BP148" s="17">
        <f t="shared" si="181"/>
        <v>1.6919292436178215</v>
      </c>
      <c r="BQ148" s="17">
        <f t="shared" si="182"/>
        <v>1.8668170572942711</v>
      </c>
      <c r="BR148" s="17">
        <f t="shared" si="183"/>
        <v>2.0363518581225284</v>
      </c>
      <c r="BS148" s="17">
        <f t="shared" si="184"/>
        <v>2.2013043315610488</v>
      </c>
      <c r="BT148" s="17">
        <f t="shared" si="185"/>
        <v>2.3624184443916461</v>
      </c>
      <c r="BU148" s="17">
        <f t="shared" si="186"/>
        <v>2.5204020809124383</v>
      </c>
      <c r="BV148" s="17">
        <f t="shared" si="187"/>
        <v>2.6759263074487398</v>
      </c>
      <c r="BW148" s="17">
        <f t="shared" si="188"/>
        <v>2.8296294885001636</v>
      </c>
      <c r="BX148" s="17">
        <f t="shared" si="189"/>
        <v>2.98212399963723</v>
      </c>
      <c r="BY148" s="17">
        <f t="shared" si="190"/>
        <v>3.1340042533994081</v>
      </c>
      <c r="BZ148" s="17">
        <f t="shared" si="191"/>
        <v>3.2858553385923308</v>
      </c>
      <c r="CA148" s="17">
        <f t="shared" si="192"/>
        <v>3.4382618982061404</v>
      </c>
      <c r="CB148" s="17">
        <f t="shared" si="193"/>
        <v>3.5918170174888782</v>
      </c>
      <c r="CC148" s="17">
        <f t="shared" si="194"/>
        <v>3.7471309003475231</v>
      </c>
      <c r="CD148" s="17">
        <f t="shared" si="195"/>
        <v>3.9048389810148114</v>
      </c>
      <c r="CE148" s="17">
        <f t="shared" si="196"/>
        <v>4.0656088138387254</v>
      </c>
      <c r="CF148" s="17">
        <f t="shared" si="197"/>
        <v>4.2301445308022387</v>
      </c>
      <c r="CG148" s="17">
        <f t="shared" si="198"/>
        <v>4.3991867309578074</v>
      </c>
      <c r="CH148" s="17">
        <f t="shared" si="199"/>
        <v>4.5735042066812861</v>
      </c>
      <c r="CI148" s="17">
        <f t="shared" si="200"/>
        <v>4.7538717780174871</v>
      </c>
      <c r="CJ148" s="17">
        <f t="shared" si="201"/>
        <v>4.9410257798335886</v>
      </c>
      <c r="CK148" s="17">
        <f t="shared" si="202"/>
        <v>5.1355862346036831</v>
      </c>
      <c r="CL148" s="17">
        <f t="shared" si="203"/>
        <v>5.3379349494717481</v>
      </c>
      <c r="CM148" s="17">
        <f t="shared" si="204"/>
        <v>5.5480470275946816</v>
      </c>
      <c r="CN148" s="17">
        <f t="shared" si="205"/>
        <v>5.7652969926642381</v>
      </c>
      <c r="CO148" s="17">
        <f t="shared" si="206"/>
        <v>5.9883019514192029</v>
      </c>
      <c r="CP148" s="17">
        <f t="shared" si="207"/>
        <v>6.2149030767608613</v>
      </c>
      <c r="CQ148" s="17">
        <f t="shared" si="208"/>
        <v>0.15918827961330706</v>
      </c>
      <c r="CR148" s="17">
        <f t="shared" si="209"/>
        <v>0.38465390293243623</v>
      </c>
      <c r="CS148" s="17">
        <f t="shared" si="210"/>
        <v>0.60557443746006523</v>
      </c>
      <c r="CT148" s="17">
        <f t="shared" si="211"/>
        <v>0.82009035245086603</v>
      </c>
      <c r="CU148" s="17">
        <f t="shared" si="212"/>
        <v>1.0271341920495001</v>
      </c>
      <c r="CV148" s="17">
        <f t="shared" si="213"/>
        <v>1.2263435625330459</v>
      </c>
      <c r="CW148" s="17">
        <f t="shared" si="214"/>
        <v>1.4178789804036376</v>
      </c>
      <c r="CX148" s="17">
        <f t="shared" si="215"/>
        <v>1.6022352794040551</v>
      </c>
      <c r="CY148" s="17">
        <f t="shared" si="216"/>
        <v>1.7800909674007441</v>
      </c>
    </row>
    <row r="149" spans="2:103" ht="18" hidden="1" x14ac:dyDescent="0.25">
      <c r="B149" s="11" t="s">
        <v>43</v>
      </c>
      <c r="C149" s="83">
        <f t="shared" si="116"/>
        <v>2.3624184443918552</v>
      </c>
      <c r="D149" s="17">
        <f t="shared" si="117"/>
        <v>2.5204020809136174</v>
      </c>
      <c r="E149" s="17">
        <f t="shared" si="118"/>
        <v>2.6759263074522517</v>
      </c>
      <c r="F149" s="17">
        <f t="shared" si="119"/>
        <v>2.829629488506098</v>
      </c>
      <c r="G149" s="17">
        <f t="shared" si="120"/>
        <v>2.9821239996424285</v>
      </c>
      <c r="H149" s="17">
        <f t="shared" si="121"/>
        <v>3.1340042533997066</v>
      </c>
      <c r="I149" s="17">
        <f t="shared" si="122"/>
        <v>3.2858553385874649</v>
      </c>
      <c r="J149" s="17">
        <f t="shared" si="123"/>
        <v>3.4382618982000843</v>
      </c>
      <c r="K149" s="17">
        <f t="shared" si="124"/>
        <v>3.5918170174850812</v>
      </c>
      <c r="L149" s="17">
        <f t="shared" si="125"/>
        <v>3.7471309003461721</v>
      </c>
      <c r="M149" s="17">
        <f t="shared" si="126"/>
        <v>3.9048389810145543</v>
      </c>
      <c r="N149" s="17">
        <f t="shared" si="127"/>
        <v>4.0656088138387032</v>
      </c>
      <c r="O149" s="17">
        <f t="shared" si="128"/>
        <v>4.2301445308022378</v>
      </c>
      <c r="P149" s="17">
        <f t="shared" si="129"/>
        <v>4.3991867309578057</v>
      </c>
      <c r="Q149" s="17">
        <f t="shared" si="130"/>
        <v>4.5735042066812861</v>
      </c>
      <c r="R149" s="17">
        <f t="shared" si="131"/>
        <v>4.7538717780174871</v>
      </c>
      <c r="S149" s="17">
        <f t="shared" si="132"/>
        <v>4.9410257798335904</v>
      </c>
      <c r="T149" s="17">
        <f t="shared" si="133"/>
        <v>5.135586234603684</v>
      </c>
      <c r="U149" s="17">
        <f t="shared" si="134"/>
        <v>5.3379349494717339</v>
      </c>
      <c r="V149" s="17">
        <f t="shared" si="135"/>
        <v>5.5480470275943734</v>
      </c>
      <c r="W149" s="17">
        <f t="shared" si="136"/>
        <v>5.7652969926623037</v>
      </c>
      <c r="X149" s="17">
        <f t="shared" si="137"/>
        <v>5.9883019514150062</v>
      </c>
      <c r="Y149" s="17">
        <f t="shared" si="138"/>
        <v>6.2149030767591293</v>
      </c>
      <c r="Z149" s="17">
        <f t="shared" si="139"/>
        <v>0.15918827961680587</v>
      </c>
      <c r="AA149" s="17">
        <f t="shared" si="140"/>
        <v>0.38465390293595758</v>
      </c>
      <c r="AB149" s="17">
        <f t="shared" si="141"/>
        <v>0.60557443746111728</v>
      </c>
      <c r="AC149" s="17">
        <f t="shared" si="142"/>
        <v>0.82009035245097139</v>
      </c>
      <c r="AD149" s="17">
        <f t="shared" si="143"/>
        <v>1.0271341920495041</v>
      </c>
      <c r="AE149" s="17">
        <f t="shared" si="144"/>
        <v>1.2263435625330459</v>
      </c>
      <c r="AF149" s="17">
        <f t="shared" si="145"/>
        <v>1.4178789804036356</v>
      </c>
      <c r="AG149" s="17">
        <f t="shared" si="146"/>
        <v>1.6022352794040562</v>
      </c>
      <c r="AH149" s="17">
        <f t="shared" si="147"/>
        <v>1.7800909674007432</v>
      </c>
      <c r="AI149" s="17">
        <f t="shared" si="148"/>
        <v>1.9522049816318663</v>
      </c>
      <c r="AJ149" s="17">
        <f t="shared" si="149"/>
        <v>2.1193535978955143</v>
      </c>
      <c r="AK149" s="17">
        <f t="shared" si="150"/>
        <v>2.2822960550416367</v>
      </c>
      <c r="AL149" s="17">
        <f t="shared" si="151"/>
        <v>2.4417587989659433</v>
      </c>
      <c r="AM149" s="17">
        <f t="shared" si="152"/>
        <v>2.5984310261162324</v>
      </c>
      <c r="AN149" s="17">
        <f t="shared" si="153"/>
        <v>2.752966735887179</v>
      </c>
      <c r="AO149" s="17">
        <f t="shared" si="154"/>
        <v>2.9059903554211188</v>
      </c>
      <c r="AP149" s="17">
        <f t="shared" si="155"/>
        <v>3.0581042256256428</v>
      </c>
      <c r="AQ149" s="17">
        <f t="shared" si="156"/>
        <v>3.2098969960151518</v>
      </c>
      <c r="AR149" s="17">
        <f t="shared" si="157"/>
        <v>3.3619524174806199</v>
      </c>
      <c r="AS149" s="17">
        <f t="shared" si="158"/>
        <v>3.5148582503444481</v>
      </c>
      <c r="AT149" s="17">
        <f t="shared" si="159"/>
        <v>3.669215079071634</v>
      </c>
      <c r="AU149" s="17">
        <f t="shared" si="160"/>
        <v>3.8256447647185121</v>
      </c>
      <c r="AV149" s="17">
        <f t="shared" si="161"/>
        <v>3.9847980553381031</v>
      </c>
      <c r="AW149" s="17">
        <f t="shared" si="162"/>
        <v>4.1473604582833739</v>
      </c>
      <c r="AX149" s="17">
        <f t="shared" si="163"/>
        <v>4.3140547573312045</v>
      </c>
      <c r="AY149" s="17">
        <f t="shared" si="164"/>
        <v>4.4856373865330061</v>
      </c>
      <c r="AZ149" s="17">
        <f t="shared" si="165"/>
        <v>4.6628840872152866</v>
      </c>
      <c r="BA149" s="17">
        <f t="shared" si="166"/>
        <v>4.8465578056745064</v>
      </c>
      <c r="BB149" s="17">
        <f t="shared" si="167"/>
        <v>5.0373489914236789</v>
      </c>
      <c r="BC149" s="17">
        <f t="shared" si="168"/>
        <v>5.235776834521924</v>
      </c>
      <c r="BD149" s="17">
        <f t="shared" si="169"/>
        <v>5.4420433467412552</v>
      </c>
      <c r="BE149" s="17">
        <f t="shared" si="170"/>
        <v>5.655847285853163</v>
      </c>
      <c r="BF149" s="17">
        <f t="shared" si="171"/>
        <v>5.8761980482012444</v>
      </c>
      <c r="BG149" s="17">
        <f t="shared" si="172"/>
        <v>6.1013142365845239</v>
      </c>
      <c r="BH149" s="17">
        <f t="shared" si="173"/>
        <v>4.5526397036062094E-2</v>
      </c>
      <c r="BI149" s="17">
        <f t="shared" si="174"/>
        <v>0.27234342042804127</v>
      </c>
      <c r="BJ149" s="17">
        <f t="shared" si="175"/>
        <v>0.49581696914227757</v>
      </c>
      <c r="BK149" s="17">
        <f t="shared" si="176"/>
        <v>0.7137179671755246</v>
      </c>
      <c r="BL149" s="17">
        <f t="shared" si="177"/>
        <v>0.92458352458308968</v>
      </c>
      <c r="BM149" s="17">
        <f t="shared" si="178"/>
        <v>1.1277180748609723</v>
      </c>
      <c r="BN149" s="17">
        <f t="shared" si="179"/>
        <v>1.3230454233697129</v>
      </c>
      <c r="BO149" s="17">
        <f t="shared" si="180"/>
        <v>1.5109149850377224</v>
      </c>
      <c r="BP149" s="17">
        <f t="shared" si="181"/>
        <v>1.6919292436178215</v>
      </c>
      <c r="BQ149" s="17">
        <f t="shared" si="182"/>
        <v>1.8668170572942711</v>
      </c>
      <c r="BR149" s="17">
        <f t="shared" si="183"/>
        <v>2.0363518581225288</v>
      </c>
      <c r="BS149" s="17">
        <f t="shared" si="184"/>
        <v>2.2013043315610652</v>
      </c>
      <c r="BT149" s="17">
        <f t="shared" si="185"/>
        <v>2.3624184443918557</v>
      </c>
      <c r="BU149" s="17">
        <f t="shared" si="186"/>
        <v>2.5204020809136174</v>
      </c>
      <c r="BV149" s="17">
        <f t="shared" si="187"/>
        <v>2.6759263074522517</v>
      </c>
      <c r="BW149" s="17">
        <f t="shared" si="188"/>
        <v>2.8296294885060989</v>
      </c>
      <c r="BX149" s="17">
        <f t="shared" si="189"/>
        <v>2.9821239996424289</v>
      </c>
      <c r="BY149" s="17">
        <f t="shared" si="190"/>
        <v>3.1340042533997066</v>
      </c>
      <c r="BZ149" s="17">
        <f t="shared" si="191"/>
        <v>3.2858553385874645</v>
      </c>
      <c r="CA149" s="17">
        <f t="shared" si="192"/>
        <v>3.4382618982000839</v>
      </c>
      <c r="CB149" s="17">
        <f t="shared" si="193"/>
        <v>3.5918170174850821</v>
      </c>
      <c r="CC149" s="17">
        <f t="shared" si="194"/>
        <v>3.747130900346173</v>
      </c>
      <c r="CD149" s="17">
        <f t="shared" si="195"/>
        <v>3.9048389810145543</v>
      </c>
      <c r="CE149" s="17">
        <f t="shared" si="196"/>
        <v>4.0656088138387032</v>
      </c>
      <c r="CF149" s="17">
        <f t="shared" si="197"/>
        <v>4.2301445308022387</v>
      </c>
      <c r="CG149" s="17">
        <f t="shared" si="198"/>
        <v>4.3991867309578074</v>
      </c>
      <c r="CH149" s="17">
        <f t="shared" si="199"/>
        <v>4.5735042066812861</v>
      </c>
      <c r="CI149" s="17">
        <f t="shared" si="200"/>
        <v>4.7538717780174871</v>
      </c>
      <c r="CJ149" s="17">
        <f t="shared" si="201"/>
        <v>4.9410257798335886</v>
      </c>
      <c r="CK149" s="17">
        <f t="shared" si="202"/>
        <v>5.1355862346036831</v>
      </c>
      <c r="CL149" s="17">
        <f t="shared" si="203"/>
        <v>5.3379349494717339</v>
      </c>
      <c r="CM149" s="17">
        <f t="shared" si="204"/>
        <v>5.5480470275943761</v>
      </c>
      <c r="CN149" s="17">
        <f t="shared" si="205"/>
        <v>5.7652969926623037</v>
      </c>
      <c r="CO149" s="17">
        <f t="shared" si="206"/>
        <v>5.988301951415008</v>
      </c>
      <c r="CP149" s="17">
        <f t="shared" si="207"/>
        <v>6.2149030767591276</v>
      </c>
      <c r="CQ149" s="17">
        <f t="shared" si="208"/>
        <v>0.15918827961680587</v>
      </c>
      <c r="CR149" s="17">
        <f t="shared" si="209"/>
        <v>0.38465390293596002</v>
      </c>
      <c r="CS149" s="17">
        <f t="shared" si="210"/>
        <v>0.60557443746111606</v>
      </c>
      <c r="CT149" s="17">
        <f t="shared" si="211"/>
        <v>0.8200903524509725</v>
      </c>
      <c r="CU149" s="17">
        <f t="shared" si="212"/>
        <v>1.027134192049503</v>
      </c>
      <c r="CV149" s="17">
        <f t="shared" si="213"/>
        <v>1.2263435625330459</v>
      </c>
      <c r="CW149" s="17">
        <f t="shared" si="214"/>
        <v>1.4178789804036376</v>
      </c>
      <c r="CX149" s="17">
        <f t="shared" si="215"/>
        <v>1.6022352794040551</v>
      </c>
      <c r="CY149" s="17">
        <f t="shared" si="216"/>
        <v>1.7800909674007441</v>
      </c>
    </row>
    <row r="150" spans="2:103" ht="18" hidden="1" x14ac:dyDescent="0.25">
      <c r="B150" s="11" t="s">
        <v>44</v>
      </c>
      <c r="C150" s="83">
        <f t="shared" si="116"/>
        <v>2.3624184443918255</v>
      </c>
      <c r="D150" s="17">
        <f t="shared" si="117"/>
        <v>2.5204020809134255</v>
      </c>
      <c r="E150" s="17">
        <f t="shared" si="118"/>
        <v>2.6759263074516242</v>
      </c>
      <c r="F150" s="17">
        <f t="shared" si="119"/>
        <v>2.8296294885049682</v>
      </c>
      <c r="G150" s="17">
        <f t="shared" si="120"/>
        <v>2.9821239996414017</v>
      </c>
      <c r="H150" s="17">
        <f t="shared" si="121"/>
        <v>3.1340042533996466</v>
      </c>
      <c r="I150" s="17">
        <f t="shared" si="122"/>
        <v>3.2858553385884282</v>
      </c>
      <c r="J150" s="17">
        <f t="shared" si="123"/>
        <v>3.4382618982012429</v>
      </c>
      <c r="K150" s="17">
        <f t="shared" si="124"/>
        <v>3.5918170174857647</v>
      </c>
      <c r="L150" s="17">
        <f t="shared" si="125"/>
        <v>3.7471309003463942</v>
      </c>
      <c r="M150" s="17">
        <f t="shared" si="126"/>
        <v>3.9048389810145916</v>
      </c>
      <c r="N150" s="17">
        <f t="shared" si="127"/>
        <v>4.0656088138387059</v>
      </c>
      <c r="O150" s="17">
        <f t="shared" si="128"/>
        <v>4.2301445308022378</v>
      </c>
      <c r="P150" s="17">
        <f t="shared" si="129"/>
        <v>4.3991867309578057</v>
      </c>
      <c r="Q150" s="17">
        <f t="shared" si="130"/>
        <v>4.5735042066812861</v>
      </c>
      <c r="R150" s="17">
        <f t="shared" si="131"/>
        <v>4.7538717780174871</v>
      </c>
      <c r="S150" s="17">
        <f t="shared" si="132"/>
        <v>4.9410257798335904</v>
      </c>
      <c r="T150" s="17">
        <f t="shared" si="133"/>
        <v>5.135586234603684</v>
      </c>
      <c r="U150" s="17">
        <f t="shared" si="134"/>
        <v>5.3379349494717321</v>
      </c>
      <c r="V150" s="17">
        <f t="shared" si="135"/>
        <v>5.5480470275943281</v>
      </c>
      <c r="W150" s="17">
        <f t="shared" si="136"/>
        <v>5.7652969926619679</v>
      </c>
      <c r="X150" s="17">
        <f t="shared" si="137"/>
        <v>5.9883019514142033</v>
      </c>
      <c r="Y150" s="17">
        <f t="shared" si="138"/>
        <v>6.214903076758783</v>
      </c>
      <c r="Z150" s="17">
        <f t="shared" si="139"/>
        <v>0.15918827961749679</v>
      </c>
      <c r="AA150" s="17">
        <f t="shared" si="140"/>
        <v>0.38465390293661084</v>
      </c>
      <c r="AB150" s="17">
        <f t="shared" si="141"/>
        <v>0.60557443746129014</v>
      </c>
      <c r="AC150" s="17">
        <f t="shared" si="142"/>
        <v>0.82009035245098594</v>
      </c>
      <c r="AD150" s="17">
        <f t="shared" si="143"/>
        <v>1.0271341920495043</v>
      </c>
      <c r="AE150" s="17">
        <f t="shared" si="144"/>
        <v>1.2263435625330459</v>
      </c>
      <c r="AF150" s="17">
        <f t="shared" si="145"/>
        <v>1.4178789804036356</v>
      </c>
      <c r="AG150" s="17">
        <f t="shared" si="146"/>
        <v>1.6022352794040562</v>
      </c>
      <c r="AH150" s="17">
        <f t="shared" si="147"/>
        <v>1.7800909674007432</v>
      </c>
      <c r="AI150" s="17">
        <f t="shared" si="148"/>
        <v>1.9522049816318663</v>
      </c>
      <c r="AJ150" s="17">
        <f t="shared" si="149"/>
        <v>2.1193535978955138</v>
      </c>
      <c r="AK150" s="17">
        <f t="shared" si="150"/>
        <v>2.2822960550416282</v>
      </c>
      <c r="AL150" s="17">
        <f t="shared" si="151"/>
        <v>2.4417587989658602</v>
      </c>
      <c r="AM150" s="17">
        <f t="shared" si="152"/>
        <v>2.5984310261158576</v>
      </c>
      <c r="AN150" s="17">
        <f t="shared" si="153"/>
        <v>2.7529667358862717</v>
      </c>
      <c r="AO150" s="17">
        <f t="shared" si="154"/>
        <v>2.9059903554199247</v>
      </c>
      <c r="AP150" s="17">
        <f t="shared" si="155"/>
        <v>3.058104225625021</v>
      </c>
      <c r="AQ150" s="17">
        <f t="shared" si="156"/>
        <v>3.2098969960156696</v>
      </c>
      <c r="AR150" s="17">
        <f t="shared" si="157"/>
        <v>3.3619524174818003</v>
      </c>
      <c r="AS150" s="17">
        <f t="shared" si="158"/>
        <v>3.5148582503454073</v>
      </c>
      <c r="AT150" s="17">
        <f t="shared" si="159"/>
        <v>3.6692150790720541</v>
      </c>
      <c r="AU150" s="17">
        <f t="shared" si="160"/>
        <v>3.8256447647186116</v>
      </c>
      <c r="AV150" s="17">
        <f t="shared" si="161"/>
        <v>3.9847980553381146</v>
      </c>
      <c r="AW150" s="17">
        <f t="shared" si="162"/>
        <v>4.1473604582833739</v>
      </c>
      <c r="AX150" s="17">
        <f t="shared" si="163"/>
        <v>4.3140547573312054</v>
      </c>
      <c r="AY150" s="17">
        <f t="shared" si="164"/>
        <v>4.4856373865330061</v>
      </c>
      <c r="AZ150" s="17">
        <f t="shared" si="165"/>
        <v>4.6628840872152866</v>
      </c>
      <c r="BA150" s="17">
        <f t="shared" si="166"/>
        <v>4.8465578056745064</v>
      </c>
      <c r="BB150" s="17">
        <f t="shared" si="167"/>
        <v>5.0373489914236789</v>
      </c>
      <c r="BC150" s="17">
        <f t="shared" si="168"/>
        <v>5.235776834521924</v>
      </c>
      <c r="BD150" s="17">
        <f t="shared" si="169"/>
        <v>5.4420433467412446</v>
      </c>
      <c r="BE150" s="17">
        <f t="shared" si="170"/>
        <v>5.6558472858530209</v>
      </c>
      <c r="BF150" s="17">
        <f t="shared" si="171"/>
        <v>5.8761980482006422</v>
      </c>
      <c r="BG150" s="17">
        <f t="shared" si="172"/>
        <v>6.1013142365837787</v>
      </c>
      <c r="BH150" s="17">
        <f t="shared" si="173"/>
        <v>4.5526397036297135E-2</v>
      </c>
      <c r="BI150" s="17">
        <f t="shared" si="174"/>
        <v>0.27234342042885873</v>
      </c>
      <c r="BJ150" s="17">
        <f t="shared" si="175"/>
        <v>0.49581696914266371</v>
      </c>
      <c r="BK150" s="17">
        <f t="shared" si="176"/>
        <v>0.71371796717558289</v>
      </c>
      <c r="BL150" s="17">
        <f t="shared" si="177"/>
        <v>0.92458352458309223</v>
      </c>
      <c r="BM150" s="17">
        <f t="shared" si="178"/>
        <v>1.1277180748609723</v>
      </c>
      <c r="BN150" s="17">
        <f t="shared" si="179"/>
        <v>1.3230454233697129</v>
      </c>
      <c r="BO150" s="17">
        <f t="shared" si="180"/>
        <v>1.5109149850377224</v>
      </c>
      <c r="BP150" s="17">
        <f t="shared" si="181"/>
        <v>1.6919292436178215</v>
      </c>
      <c r="BQ150" s="17">
        <f t="shared" si="182"/>
        <v>1.8668170572942711</v>
      </c>
      <c r="BR150" s="17">
        <f t="shared" si="183"/>
        <v>2.0363518581225288</v>
      </c>
      <c r="BS150" s="17">
        <f t="shared" si="184"/>
        <v>2.2013043315610634</v>
      </c>
      <c r="BT150" s="17">
        <f t="shared" si="185"/>
        <v>2.3624184443918255</v>
      </c>
      <c r="BU150" s="17">
        <f t="shared" si="186"/>
        <v>2.5204020809134255</v>
      </c>
      <c r="BV150" s="17">
        <f t="shared" si="187"/>
        <v>2.6759263074516237</v>
      </c>
      <c r="BW150" s="17">
        <f t="shared" si="188"/>
        <v>2.8296294885049691</v>
      </c>
      <c r="BX150" s="17">
        <f t="shared" si="189"/>
        <v>2.9821239996414022</v>
      </c>
      <c r="BY150" s="17">
        <f t="shared" si="190"/>
        <v>3.1340042533996466</v>
      </c>
      <c r="BZ150" s="17">
        <f t="shared" si="191"/>
        <v>3.2858553385884277</v>
      </c>
      <c r="CA150" s="17">
        <f t="shared" si="192"/>
        <v>3.4382618982012425</v>
      </c>
      <c r="CB150" s="17">
        <f t="shared" si="193"/>
        <v>3.5918170174857655</v>
      </c>
      <c r="CC150" s="17">
        <f t="shared" si="194"/>
        <v>3.7471309003463951</v>
      </c>
      <c r="CD150" s="17">
        <f t="shared" si="195"/>
        <v>3.9048389810145916</v>
      </c>
      <c r="CE150" s="17">
        <f t="shared" si="196"/>
        <v>4.0656088138387059</v>
      </c>
      <c r="CF150" s="17">
        <f t="shared" si="197"/>
        <v>4.2301445308022387</v>
      </c>
      <c r="CG150" s="17">
        <f t="shared" si="198"/>
        <v>4.3991867309578074</v>
      </c>
      <c r="CH150" s="17">
        <f t="shared" si="199"/>
        <v>4.5735042066812861</v>
      </c>
      <c r="CI150" s="17">
        <f t="shared" si="200"/>
        <v>4.7538717780174871</v>
      </c>
      <c r="CJ150" s="17">
        <f t="shared" si="201"/>
        <v>4.9410257798335886</v>
      </c>
      <c r="CK150" s="17">
        <f t="shared" si="202"/>
        <v>5.1355862346036831</v>
      </c>
      <c r="CL150" s="17">
        <f t="shared" si="203"/>
        <v>5.3379349494717321</v>
      </c>
      <c r="CM150" s="17">
        <f t="shared" si="204"/>
        <v>5.5480470275943308</v>
      </c>
      <c r="CN150" s="17">
        <f t="shared" si="205"/>
        <v>5.7652969926619679</v>
      </c>
      <c r="CO150" s="17">
        <f t="shared" si="206"/>
        <v>5.9883019514142051</v>
      </c>
      <c r="CP150" s="17">
        <f t="shared" si="207"/>
        <v>6.2149030767587821</v>
      </c>
      <c r="CQ150" s="17">
        <f t="shared" si="208"/>
        <v>0.15918827961749679</v>
      </c>
      <c r="CR150" s="17">
        <f t="shared" si="209"/>
        <v>0.38465390293661328</v>
      </c>
      <c r="CS150" s="17">
        <f t="shared" si="210"/>
        <v>0.60557443746128892</v>
      </c>
      <c r="CT150" s="17">
        <f t="shared" si="211"/>
        <v>0.82009035245098705</v>
      </c>
      <c r="CU150" s="17">
        <f t="shared" si="212"/>
        <v>1.0271341920495032</v>
      </c>
      <c r="CV150" s="17">
        <f t="shared" si="213"/>
        <v>1.2263435625330459</v>
      </c>
      <c r="CW150" s="17">
        <f t="shared" si="214"/>
        <v>1.4178789804036376</v>
      </c>
      <c r="CX150" s="17">
        <f t="shared" si="215"/>
        <v>1.6022352794040551</v>
      </c>
      <c r="CY150" s="17">
        <f t="shared" si="216"/>
        <v>1.7800909674007441</v>
      </c>
    </row>
    <row r="151" spans="2:103" ht="18" hidden="1" x14ac:dyDescent="0.25">
      <c r="B151" s="11" t="s">
        <v>45</v>
      </c>
      <c r="C151" s="83">
        <f t="shared" si="116"/>
        <v>2.3624184443918295</v>
      </c>
      <c r="D151" s="17">
        <f t="shared" si="117"/>
        <v>2.5204020809134566</v>
      </c>
      <c r="E151" s="17">
        <f t="shared" si="118"/>
        <v>2.6759263074517365</v>
      </c>
      <c r="F151" s="17">
        <f t="shared" si="119"/>
        <v>2.8296294885051836</v>
      </c>
      <c r="G151" s="17">
        <f t="shared" si="120"/>
        <v>2.9821239996416047</v>
      </c>
      <c r="H151" s="17">
        <f t="shared" si="121"/>
        <v>3.1340042533996586</v>
      </c>
      <c r="I151" s="17">
        <f t="shared" si="122"/>
        <v>3.2858553385882376</v>
      </c>
      <c r="J151" s="17">
        <f t="shared" si="123"/>
        <v>3.4382618982010213</v>
      </c>
      <c r="K151" s="17">
        <f t="shared" si="124"/>
        <v>3.5918170174856416</v>
      </c>
      <c r="L151" s="17">
        <f t="shared" si="125"/>
        <v>3.7471309003463578</v>
      </c>
      <c r="M151" s="17">
        <f t="shared" si="126"/>
        <v>3.9048389810145858</v>
      </c>
      <c r="N151" s="17">
        <f t="shared" si="127"/>
        <v>4.0656088138387059</v>
      </c>
      <c r="O151" s="17">
        <f t="shared" si="128"/>
        <v>4.2301445308022378</v>
      </c>
      <c r="P151" s="17">
        <f t="shared" si="129"/>
        <v>4.3991867309578057</v>
      </c>
      <c r="Q151" s="17">
        <f t="shared" si="130"/>
        <v>4.5735042066812861</v>
      </c>
      <c r="R151" s="17">
        <f t="shared" si="131"/>
        <v>4.7538717780174871</v>
      </c>
      <c r="S151" s="17">
        <f t="shared" si="132"/>
        <v>4.9410257798335904</v>
      </c>
      <c r="T151" s="17">
        <f t="shared" si="133"/>
        <v>5.135586234603684</v>
      </c>
      <c r="U151" s="17">
        <f t="shared" si="134"/>
        <v>5.3379349494717312</v>
      </c>
      <c r="V151" s="17">
        <f t="shared" si="135"/>
        <v>5.548047027594321</v>
      </c>
      <c r="W151" s="17">
        <f t="shared" si="136"/>
        <v>5.7652969926619093</v>
      </c>
      <c r="X151" s="17">
        <f t="shared" si="137"/>
        <v>5.9883019514140496</v>
      </c>
      <c r="Y151" s="17">
        <f t="shared" si="138"/>
        <v>6.2149030767587146</v>
      </c>
      <c r="Z151" s="17">
        <f t="shared" si="139"/>
        <v>0.15918827961763321</v>
      </c>
      <c r="AA151" s="17">
        <f t="shared" si="140"/>
        <v>0.38465390293673196</v>
      </c>
      <c r="AB151" s="17">
        <f t="shared" si="141"/>
        <v>0.60557443746131856</v>
      </c>
      <c r="AC151" s="17">
        <f t="shared" si="142"/>
        <v>0.82009035245098794</v>
      </c>
      <c r="AD151" s="17">
        <f t="shared" si="143"/>
        <v>1.0271341920495043</v>
      </c>
      <c r="AE151" s="17">
        <f t="shared" si="144"/>
        <v>1.2263435625330459</v>
      </c>
      <c r="AF151" s="17">
        <f t="shared" si="145"/>
        <v>1.4178789804036356</v>
      </c>
      <c r="AG151" s="17">
        <f t="shared" si="146"/>
        <v>1.6022352794040562</v>
      </c>
      <c r="AH151" s="17">
        <f t="shared" si="147"/>
        <v>1.7800909674007432</v>
      </c>
      <c r="AI151" s="17">
        <f t="shared" si="148"/>
        <v>1.9522049816318663</v>
      </c>
      <c r="AJ151" s="17">
        <f t="shared" si="149"/>
        <v>2.1193535978955138</v>
      </c>
      <c r="AK151" s="17">
        <f t="shared" si="150"/>
        <v>2.2822960550416291</v>
      </c>
      <c r="AL151" s="17">
        <f t="shared" si="151"/>
        <v>2.4417587989658731</v>
      </c>
      <c r="AM151" s="17">
        <f t="shared" si="152"/>
        <v>2.598431026115922</v>
      </c>
      <c r="AN151" s="17">
        <f t="shared" si="153"/>
        <v>2.7529667358864396</v>
      </c>
      <c r="AO151" s="17">
        <f t="shared" si="154"/>
        <v>2.9059903554201569</v>
      </c>
      <c r="AP151" s="17">
        <f t="shared" si="155"/>
        <v>3.0581042256251449</v>
      </c>
      <c r="AQ151" s="17">
        <f t="shared" si="156"/>
        <v>3.2098969960155661</v>
      </c>
      <c r="AR151" s="17">
        <f t="shared" si="157"/>
        <v>3.3619524174815703</v>
      </c>
      <c r="AS151" s="17">
        <f t="shared" si="158"/>
        <v>3.5148582503452288</v>
      </c>
      <c r="AT151" s="17">
        <f t="shared" si="159"/>
        <v>3.6692150790719817</v>
      </c>
      <c r="AU151" s="17">
        <f t="shared" si="160"/>
        <v>3.825644764718596</v>
      </c>
      <c r="AV151" s="17">
        <f t="shared" si="161"/>
        <v>3.9847980553381128</v>
      </c>
      <c r="AW151" s="17">
        <f t="shared" si="162"/>
        <v>4.1473604582833739</v>
      </c>
      <c r="AX151" s="17">
        <f t="shared" si="163"/>
        <v>4.3140547573312045</v>
      </c>
      <c r="AY151" s="17">
        <f t="shared" si="164"/>
        <v>4.4856373865330061</v>
      </c>
      <c r="AZ151" s="17">
        <f t="shared" si="165"/>
        <v>4.6628840872152866</v>
      </c>
      <c r="BA151" s="17">
        <f t="shared" si="166"/>
        <v>4.8465578056745064</v>
      </c>
      <c r="BB151" s="17">
        <f t="shared" si="167"/>
        <v>5.0373489914236789</v>
      </c>
      <c r="BC151" s="17">
        <f t="shared" si="168"/>
        <v>5.235776834521924</v>
      </c>
      <c r="BD151" s="17">
        <f t="shared" si="169"/>
        <v>5.4420433467412437</v>
      </c>
      <c r="BE151" s="17">
        <f t="shared" si="170"/>
        <v>5.6558472858529978</v>
      </c>
      <c r="BF151" s="17">
        <f t="shared" si="171"/>
        <v>5.876198048200532</v>
      </c>
      <c r="BG151" s="17">
        <f t="shared" si="172"/>
        <v>6.1013142365836321</v>
      </c>
      <c r="BH151" s="17">
        <f t="shared" si="173"/>
        <v>4.5526397036344098E-2</v>
      </c>
      <c r="BI151" s="17">
        <f t="shared" si="174"/>
        <v>0.27234342042901621</v>
      </c>
      <c r="BJ151" s="17">
        <f t="shared" si="175"/>
        <v>0.49581696914273166</v>
      </c>
      <c r="BK151" s="17">
        <f t="shared" si="176"/>
        <v>0.71371796717559166</v>
      </c>
      <c r="BL151" s="17">
        <f t="shared" si="177"/>
        <v>0.92458352458309256</v>
      </c>
      <c r="BM151" s="17">
        <f t="shared" si="178"/>
        <v>1.1277180748609723</v>
      </c>
      <c r="BN151" s="17">
        <f t="shared" si="179"/>
        <v>1.3230454233697129</v>
      </c>
      <c r="BO151" s="17">
        <f t="shared" si="180"/>
        <v>1.5109149850377224</v>
      </c>
      <c r="BP151" s="17">
        <f t="shared" si="181"/>
        <v>1.6919292436178215</v>
      </c>
      <c r="BQ151" s="17">
        <f t="shared" si="182"/>
        <v>1.8668170572942711</v>
      </c>
      <c r="BR151" s="17">
        <f t="shared" si="183"/>
        <v>2.0363518581225288</v>
      </c>
      <c r="BS151" s="17">
        <f t="shared" si="184"/>
        <v>2.2013043315610634</v>
      </c>
      <c r="BT151" s="17">
        <f t="shared" si="185"/>
        <v>2.3624184443918299</v>
      </c>
      <c r="BU151" s="17">
        <f t="shared" si="186"/>
        <v>2.5204020809134566</v>
      </c>
      <c r="BV151" s="17">
        <f t="shared" si="187"/>
        <v>2.6759263074517361</v>
      </c>
      <c r="BW151" s="17">
        <f t="shared" si="188"/>
        <v>2.829629488505184</v>
      </c>
      <c r="BX151" s="17">
        <f t="shared" si="189"/>
        <v>2.9821239996416051</v>
      </c>
      <c r="BY151" s="17">
        <f t="shared" si="190"/>
        <v>3.1340042533996586</v>
      </c>
      <c r="BZ151" s="17">
        <f t="shared" si="191"/>
        <v>3.2858553385882368</v>
      </c>
      <c r="CA151" s="17">
        <f t="shared" si="192"/>
        <v>3.4382618982010209</v>
      </c>
      <c r="CB151" s="17">
        <f t="shared" si="193"/>
        <v>3.5918170174856425</v>
      </c>
      <c r="CC151" s="17">
        <f t="shared" si="194"/>
        <v>3.7471309003463587</v>
      </c>
      <c r="CD151" s="17">
        <f t="shared" si="195"/>
        <v>3.9048389810145858</v>
      </c>
      <c r="CE151" s="17">
        <f t="shared" si="196"/>
        <v>4.0656088138387059</v>
      </c>
      <c r="CF151" s="17">
        <f t="shared" si="197"/>
        <v>4.2301445308022387</v>
      </c>
      <c r="CG151" s="17">
        <f t="shared" si="198"/>
        <v>4.3991867309578074</v>
      </c>
      <c r="CH151" s="17">
        <f t="shared" si="199"/>
        <v>4.5735042066812861</v>
      </c>
      <c r="CI151" s="17">
        <f t="shared" si="200"/>
        <v>4.7538717780174871</v>
      </c>
      <c r="CJ151" s="17">
        <f t="shared" si="201"/>
        <v>4.9410257798335886</v>
      </c>
      <c r="CK151" s="17">
        <f t="shared" si="202"/>
        <v>5.1355862346036831</v>
      </c>
      <c r="CL151" s="17">
        <f t="shared" si="203"/>
        <v>5.3379349494717312</v>
      </c>
      <c r="CM151" s="17">
        <f t="shared" si="204"/>
        <v>5.5480470275943246</v>
      </c>
      <c r="CN151" s="17">
        <f t="shared" si="205"/>
        <v>5.7652969926619093</v>
      </c>
      <c r="CO151" s="17">
        <f t="shared" si="206"/>
        <v>5.9883019514140514</v>
      </c>
      <c r="CP151" s="17">
        <f t="shared" si="207"/>
        <v>6.2149030767587128</v>
      </c>
      <c r="CQ151" s="17">
        <f t="shared" si="208"/>
        <v>0.15918827961763321</v>
      </c>
      <c r="CR151" s="17">
        <f t="shared" si="209"/>
        <v>0.38465390293673435</v>
      </c>
      <c r="CS151" s="17">
        <f t="shared" si="210"/>
        <v>0.60557443746131734</v>
      </c>
      <c r="CT151" s="17">
        <f t="shared" si="211"/>
        <v>0.82009035245098905</v>
      </c>
      <c r="CU151" s="17">
        <f t="shared" si="212"/>
        <v>1.0271341920495032</v>
      </c>
      <c r="CV151" s="17">
        <f t="shared" si="213"/>
        <v>1.2263435625330459</v>
      </c>
      <c r="CW151" s="17">
        <f t="shared" si="214"/>
        <v>1.4178789804036376</v>
      </c>
      <c r="CX151" s="17">
        <f t="shared" si="215"/>
        <v>1.6022352794040551</v>
      </c>
      <c r="CY151" s="17">
        <f t="shared" si="216"/>
        <v>1.7800909674007441</v>
      </c>
    </row>
    <row r="152" spans="2:103" ht="18" hidden="1" x14ac:dyDescent="0.25">
      <c r="B152" s="11" t="s">
        <v>46</v>
      </c>
      <c r="C152" s="83">
        <f t="shared" si="116"/>
        <v>2.362418444391829</v>
      </c>
      <c r="D152" s="17">
        <f t="shared" si="117"/>
        <v>2.5204020809134517</v>
      </c>
      <c r="E152" s="17">
        <f t="shared" si="118"/>
        <v>2.6759263074517166</v>
      </c>
      <c r="F152" s="17">
        <f t="shared" si="119"/>
        <v>2.8296294885051423</v>
      </c>
      <c r="G152" s="17">
        <f t="shared" si="120"/>
        <v>2.9821239996415647</v>
      </c>
      <c r="H152" s="17">
        <f t="shared" si="121"/>
        <v>3.1340042533996564</v>
      </c>
      <c r="I152" s="17">
        <f t="shared" si="122"/>
        <v>3.2858553385882754</v>
      </c>
      <c r="J152" s="17">
        <f t="shared" si="123"/>
        <v>3.4382618982010635</v>
      </c>
      <c r="K152" s="17">
        <f t="shared" si="124"/>
        <v>3.5918170174856638</v>
      </c>
      <c r="L152" s="17">
        <f t="shared" si="125"/>
        <v>3.747130900346364</v>
      </c>
      <c r="M152" s="17">
        <f t="shared" si="126"/>
        <v>3.9048389810145867</v>
      </c>
      <c r="N152" s="17">
        <f t="shared" si="127"/>
        <v>4.0656088138387059</v>
      </c>
      <c r="O152" s="17">
        <f t="shared" si="128"/>
        <v>4.2301445308022378</v>
      </c>
      <c r="P152" s="17">
        <f t="shared" si="129"/>
        <v>4.3991867309578057</v>
      </c>
      <c r="Q152" s="17">
        <f t="shared" si="130"/>
        <v>4.5735042066812861</v>
      </c>
      <c r="R152" s="17">
        <f t="shared" si="131"/>
        <v>4.7538717780174871</v>
      </c>
      <c r="S152" s="17">
        <f t="shared" si="132"/>
        <v>4.9410257798335904</v>
      </c>
      <c r="T152" s="17">
        <f t="shared" si="133"/>
        <v>5.135586234603684</v>
      </c>
      <c r="U152" s="17">
        <f t="shared" si="134"/>
        <v>5.3379349494717312</v>
      </c>
      <c r="V152" s="17">
        <f t="shared" si="135"/>
        <v>5.5480470275943201</v>
      </c>
      <c r="W152" s="17">
        <f t="shared" si="136"/>
        <v>5.7652969926618995</v>
      </c>
      <c r="X152" s="17">
        <f t="shared" si="137"/>
        <v>5.9883019514140203</v>
      </c>
      <c r="Y152" s="17">
        <f t="shared" si="138"/>
        <v>6.2149030767587004</v>
      </c>
      <c r="Z152" s="17">
        <f t="shared" si="139"/>
        <v>0.15918827961766016</v>
      </c>
      <c r="AA152" s="17">
        <f t="shared" si="140"/>
        <v>0.38465390293675439</v>
      </c>
      <c r="AB152" s="17">
        <f t="shared" si="141"/>
        <v>0.60557443746132322</v>
      </c>
      <c r="AC152" s="17">
        <f t="shared" si="142"/>
        <v>0.82009035245098816</v>
      </c>
      <c r="AD152" s="17">
        <f t="shared" si="143"/>
        <v>1.0271341920495043</v>
      </c>
      <c r="AE152" s="17">
        <f t="shared" si="144"/>
        <v>1.2263435625330459</v>
      </c>
      <c r="AF152" s="17">
        <f t="shared" si="145"/>
        <v>1.4178789804036356</v>
      </c>
      <c r="AG152" s="17">
        <f t="shared" si="146"/>
        <v>1.6022352794040562</v>
      </c>
      <c r="AH152" s="17">
        <f t="shared" si="147"/>
        <v>1.7800909674007432</v>
      </c>
      <c r="AI152" s="17">
        <f t="shared" si="148"/>
        <v>1.9522049816318663</v>
      </c>
      <c r="AJ152" s="17">
        <f t="shared" si="149"/>
        <v>2.1193535978955138</v>
      </c>
      <c r="AK152" s="17">
        <f t="shared" si="150"/>
        <v>2.2822960550416291</v>
      </c>
      <c r="AL152" s="17">
        <f t="shared" si="151"/>
        <v>2.4417587989658713</v>
      </c>
      <c r="AM152" s="17">
        <f t="shared" si="152"/>
        <v>2.5984310261159109</v>
      </c>
      <c r="AN152" s="17">
        <f t="shared" si="153"/>
        <v>2.7529667358864085</v>
      </c>
      <c r="AO152" s="17">
        <f t="shared" si="154"/>
        <v>2.9059903554201116</v>
      </c>
      <c r="AP152" s="17">
        <f t="shared" si="155"/>
        <v>3.0581042256251201</v>
      </c>
      <c r="AQ152" s="17">
        <f t="shared" si="156"/>
        <v>3.209896996015587</v>
      </c>
      <c r="AR152" s="17">
        <f t="shared" si="157"/>
        <v>3.3619524174816151</v>
      </c>
      <c r="AS152" s="17">
        <f t="shared" si="158"/>
        <v>3.5148582503452621</v>
      </c>
      <c r="AT152" s="17">
        <f t="shared" si="159"/>
        <v>3.6692150790719942</v>
      </c>
      <c r="AU152" s="17">
        <f t="shared" si="160"/>
        <v>3.8256447647185983</v>
      </c>
      <c r="AV152" s="17">
        <f t="shared" si="161"/>
        <v>3.9847980553381133</v>
      </c>
      <c r="AW152" s="17">
        <f t="shared" si="162"/>
        <v>4.1473604582833739</v>
      </c>
      <c r="AX152" s="17">
        <f t="shared" si="163"/>
        <v>4.3140547573312054</v>
      </c>
      <c r="AY152" s="17">
        <f t="shared" si="164"/>
        <v>4.4856373865330061</v>
      </c>
      <c r="AZ152" s="17">
        <f t="shared" si="165"/>
        <v>4.6628840872152866</v>
      </c>
      <c r="BA152" s="17">
        <f t="shared" si="166"/>
        <v>4.8465578056745064</v>
      </c>
      <c r="BB152" s="17">
        <f t="shared" si="167"/>
        <v>5.0373489914236789</v>
      </c>
      <c r="BC152" s="17">
        <f t="shared" si="168"/>
        <v>5.235776834521924</v>
      </c>
      <c r="BD152" s="17">
        <f t="shared" si="169"/>
        <v>5.4420433467412437</v>
      </c>
      <c r="BE152" s="17">
        <f t="shared" si="170"/>
        <v>5.6558472858529933</v>
      </c>
      <c r="BF152" s="17">
        <f t="shared" si="171"/>
        <v>5.8761980482005116</v>
      </c>
      <c r="BG152" s="17">
        <f t="shared" si="172"/>
        <v>6.1013142365836037</v>
      </c>
      <c r="BH152" s="17">
        <f t="shared" si="173"/>
        <v>4.5526397036353479E-2</v>
      </c>
      <c r="BI152" s="17">
        <f t="shared" si="174"/>
        <v>0.27234342042904658</v>
      </c>
      <c r="BJ152" s="17">
        <f t="shared" si="175"/>
        <v>0.49581696914274359</v>
      </c>
      <c r="BK152" s="17">
        <f t="shared" si="176"/>
        <v>0.71371796717559299</v>
      </c>
      <c r="BL152" s="17">
        <f t="shared" si="177"/>
        <v>0.92458352458309268</v>
      </c>
      <c r="BM152" s="17">
        <f t="shared" si="178"/>
        <v>1.1277180748609723</v>
      </c>
      <c r="BN152" s="17">
        <f t="shared" si="179"/>
        <v>1.3230454233697129</v>
      </c>
      <c r="BO152" s="17">
        <f t="shared" si="180"/>
        <v>1.5109149850377224</v>
      </c>
      <c r="BP152" s="17">
        <f t="shared" si="181"/>
        <v>1.6919292436178215</v>
      </c>
      <c r="BQ152" s="17">
        <f t="shared" si="182"/>
        <v>1.8668170572942711</v>
      </c>
      <c r="BR152" s="17">
        <f t="shared" si="183"/>
        <v>2.0363518581225288</v>
      </c>
      <c r="BS152" s="17">
        <f t="shared" si="184"/>
        <v>2.2013043315610634</v>
      </c>
      <c r="BT152" s="17">
        <f t="shared" si="185"/>
        <v>2.3624184443918295</v>
      </c>
      <c r="BU152" s="17">
        <f t="shared" si="186"/>
        <v>2.5204020809134517</v>
      </c>
      <c r="BV152" s="17">
        <f t="shared" si="187"/>
        <v>2.6759263074517161</v>
      </c>
      <c r="BW152" s="17">
        <f t="shared" si="188"/>
        <v>2.8296294885051432</v>
      </c>
      <c r="BX152" s="17">
        <f t="shared" si="189"/>
        <v>2.9821239996415647</v>
      </c>
      <c r="BY152" s="17">
        <f t="shared" si="190"/>
        <v>3.1340042533996564</v>
      </c>
      <c r="BZ152" s="17">
        <f t="shared" si="191"/>
        <v>3.2858553385882745</v>
      </c>
      <c r="CA152" s="17">
        <f t="shared" si="192"/>
        <v>3.4382618982010631</v>
      </c>
      <c r="CB152" s="17">
        <f t="shared" si="193"/>
        <v>3.5918170174856647</v>
      </c>
      <c r="CC152" s="17">
        <f t="shared" si="194"/>
        <v>3.7471309003463644</v>
      </c>
      <c r="CD152" s="17">
        <f t="shared" si="195"/>
        <v>3.9048389810145867</v>
      </c>
      <c r="CE152" s="17">
        <f t="shared" si="196"/>
        <v>4.0656088138387059</v>
      </c>
      <c r="CF152" s="17">
        <f t="shared" si="197"/>
        <v>4.2301445308022387</v>
      </c>
      <c r="CG152" s="17">
        <f t="shared" si="198"/>
        <v>4.3991867309578074</v>
      </c>
      <c r="CH152" s="17">
        <f t="shared" si="199"/>
        <v>4.5735042066812861</v>
      </c>
      <c r="CI152" s="17">
        <f t="shared" si="200"/>
        <v>4.7538717780174871</v>
      </c>
      <c r="CJ152" s="17">
        <f t="shared" si="201"/>
        <v>4.9410257798335886</v>
      </c>
      <c r="CK152" s="17">
        <f t="shared" si="202"/>
        <v>5.1355862346036831</v>
      </c>
      <c r="CL152" s="17">
        <f t="shared" si="203"/>
        <v>5.3379349494717312</v>
      </c>
      <c r="CM152" s="17">
        <f t="shared" si="204"/>
        <v>5.5480470275943237</v>
      </c>
      <c r="CN152" s="17">
        <f t="shared" si="205"/>
        <v>5.7652969926618995</v>
      </c>
      <c r="CO152" s="17">
        <f t="shared" si="206"/>
        <v>5.9883019514140221</v>
      </c>
      <c r="CP152" s="17">
        <f t="shared" si="207"/>
        <v>6.2149030767586995</v>
      </c>
      <c r="CQ152" s="17">
        <f t="shared" si="208"/>
        <v>0.15918827961766016</v>
      </c>
      <c r="CR152" s="17">
        <f t="shared" si="209"/>
        <v>0.38465390293675683</v>
      </c>
      <c r="CS152" s="17">
        <f t="shared" si="210"/>
        <v>0.605574437461322</v>
      </c>
      <c r="CT152" s="17">
        <f t="shared" si="211"/>
        <v>0.82009035245098927</v>
      </c>
      <c r="CU152" s="17">
        <f t="shared" si="212"/>
        <v>1.0271341920495032</v>
      </c>
      <c r="CV152" s="17">
        <f t="shared" si="213"/>
        <v>1.2263435625330459</v>
      </c>
      <c r="CW152" s="17">
        <f t="shared" si="214"/>
        <v>1.4178789804036376</v>
      </c>
      <c r="CX152" s="17">
        <f t="shared" si="215"/>
        <v>1.6022352794040551</v>
      </c>
      <c r="CY152" s="17">
        <f t="shared" si="216"/>
        <v>1.7800909674007441</v>
      </c>
    </row>
    <row r="153" spans="2:103" ht="18" hidden="1" x14ac:dyDescent="0.25">
      <c r="B153" s="11" t="s">
        <v>47</v>
      </c>
      <c r="C153" s="83">
        <f t="shared" si="116"/>
        <v>2.362418444391829</v>
      </c>
      <c r="D153" s="17">
        <f t="shared" si="117"/>
        <v>2.5204020809134526</v>
      </c>
      <c r="E153" s="17">
        <f t="shared" si="118"/>
        <v>2.6759263074517201</v>
      </c>
      <c r="F153" s="17">
        <f t="shared" si="119"/>
        <v>2.8296294885051503</v>
      </c>
      <c r="G153" s="17">
        <f t="shared" si="120"/>
        <v>2.9821239996415723</v>
      </c>
      <c r="H153" s="17">
        <f t="shared" si="121"/>
        <v>3.1340042533996568</v>
      </c>
      <c r="I153" s="17">
        <f t="shared" si="122"/>
        <v>3.2858553385882678</v>
      </c>
      <c r="J153" s="17">
        <f t="shared" si="123"/>
        <v>3.4382618982010555</v>
      </c>
      <c r="K153" s="17">
        <f t="shared" si="124"/>
        <v>3.5918170174856598</v>
      </c>
      <c r="L153" s="17">
        <f t="shared" si="125"/>
        <v>3.7471309003463626</v>
      </c>
      <c r="M153" s="17">
        <f t="shared" si="126"/>
        <v>3.9048389810145867</v>
      </c>
      <c r="N153" s="17">
        <f t="shared" si="127"/>
        <v>4.0656088138387059</v>
      </c>
      <c r="O153" s="17">
        <f t="shared" si="128"/>
        <v>4.2301445308022378</v>
      </c>
      <c r="P153" s="17">
        <f t="shared" si="129"/>
        <v>4.3991867309578057</v>
      </c>
      <c r="Q153" s="17">
        <f t="shared" si="130"/>
        <v>4.5735042066812861</v>
      </c>
      <c r="R153" s="17">
        <f t="shared" si="131"/>
        <v>4.7538717780174871</v>
      </c>
      <c r="S153" s="17">
        <f t="shared" si="132"/>
        <v>4.9410257798335904</v>
      </c>
      <c r="T153" s="17">
        <f t="shared" si="133"/>
        <v>5.135586234603684</v>
      </c>
      <c r="U153" s="17">
        <f t="shared" si="134"/>
        <v>5.3379349494717312</v>
      </c>
      <c r="V153" s="17">
        <f t="shared" si="135"/>
        <v>5.5480470275943201</v>
      </c>
      <c r="W153" s="17">
        <f t="shared" si="136"/>
        <v>5.7652969926618978</v>
      </c>
      <c r="X153" s="17">
        <f t="shared" si="137"/>
        <v>5.988301951414015</v>
      </c>
      <c r="Y153" s="17">
        <f t="shared" si="138"/>
        <v>6.2149030767586977</v>
      </c>
      <c r="Z153" s="17">
        <f t="shared" si="139"/>
        <v>0.15918827961766549</v>
      </c>
      <c r="AA153" s="17">
        <f t="shared" si="140"/>
        <v>0.38465390293675861</v>
      </c>
      <c r="AB153" s="17">
        <f t="shared" si="141"/>
        <v>0.60557443746132389</v>
      </c>
      <c r="AC153" s="17">
        <f t="shared" si="142"/>
        <v>0.82009035245098816</v>
      </c>
      <c r="AD153" s="17">
        <f t="shared" si="143"/>
        <v>1.0271341920495043</v>
      </c>
      <c r="AE153" s="17">
        <f t="shared" si="144"/>
        <v>1.2263435625330459</v>
      </c>
      <c r="AF153" s="17">
        <f t="shared" si="145"/>
        <v>1.4178789804036356</v>
      </c>
      <c r="AG153" s="17">
        <f t="shared" si="146"/>
        <v>1.6022352794040562</v>
      </c>
      <c r="AH153" s="17">
        <f t="shared" si="147"/>
        <v>1.7800909674007432</v>
      </c>
      <c r="AI153" s="17">
        <f t="shared" si="148"/>
        <v>1.9522049816318663</v>
      </c>
      <c r="AJ153" s="17">
        <f t="shared" si="149"/>
        <v>2.1193535978955138</v>
      </c>
      <c r="AK153" s="17">
        <f t="shared" si="150"/>
        <v>2.2822960550416291</v>
      </c>
      <c r="AL153" s="17">
        <f t="shared" si="151"/>
        <v>2.4417587989658713</v>
      </c>
      <c r="AM153" s="17">
        <f t="shared" si="152"/>
        <v>2.5984310261159127</v>
      </c>
      <c r="AN153" s="17">
        <f t="shared" si="153"/>
        <v>2.7529667358864143</v>
      </c>
      <c r="AO153" s="17">
        <f t="shared" si="154"/>
        <v>2.9059903554201205</v>
      </c>
      <c r="AP153" s="17">
        <f t="shared" si="155"/>
        <v>3.058104225625125</v>
      </c>
      <c r="AQ153" s="17">
        <f t="shared" si="156"/>
        <v>3.2098969960155825</v>
      </c>
      <c r="AR153" s="17">
        <f t="shared" si="157"/>
        <v>3.3619524174816062</v>
      </c>
      <c r="AS153" s="17">
        <f t="shared" si="158"/>
        <v>3.5148582503452559</v>
      </c>
      <c r="AT153" s="17">
        <f t="shared" si="159"/>
        <v>3.669215079071992</v>
      </c>
      <c r="AU153" s="17">
        <f t="shared" si="160"/>
        <v>3.8256447647185983</v>
      </c>
      <c r="AV153" s="17">
        <f t="shared" si="161"/>
        <v>3.9847980553381133</v>
      </c>
      <c r="AW153" s="17">
        <f t="shared" si="162"/>
        <v>4.1473604582833739</v>
      </c>
      <c r="AX153" s="17">
        <f t="shared" si="163"/>
        <v>4.3140547573312045</v>
      </c>
      <c r="AY153" s="17">
        <f t="shared" si="164"/>
        <v>4.4856373865330061</v>
      </c>
      <c r="AZ153" s="17">
        <f t="shared" si="165"/>
        <v>4.6628840872152866</v>
      </c>
      <c r="BA153" s="17">
        <f t="shared" si="166"/>
        <v>4.8465578056745064</v>
      </c>
      <c r="BB153" s="17">
        <f t="shared" si="167"/>
        <v>5.0373489914236789</v>
      </c>
      <c r="BC153" s="17">
        <f t="shared" si="168"/>
        <v>5.235776834521924</v>
      </c>
      <c r="BD153" s="17">
        <f t="shared" si="169"/>
        <v>5.4420433467412437</v>
      </c>
      <c r="BE153" s="17">
        <f t="shared" si="170"/>
        <v>5.6558472858529933</v>
      </c>
      <c r="BF153" s="17">
        <f t="shared" si="171"/>
        <v>5.8761980482005081</v>
      </c>
      <c r="BG153" s="17">
        <f t="shared" si="172"/>
        <v>6.1013142365835984</v>
      </c>
      <c r="BH153" s="17">
        <f t="shared" si="173"/>
        <v>4.5526397036355352E-2</v>
      </c>
      <c r="BI153" s="17">
        <f t="shared" si="174"/>
        <v>0.27234342042905241</v>
      </c>
      <c r="BJ153" s="17">
        <f t="shared" si="175"/>
        <v>0.4958169691427457</v>
      </c>
      <c r="BK153" s="17">
        <f t="shared" si="176"/>
        <v>0.71371796717559322</v>
      </c>
      <c r="BL153" s="17">
        <f t="shared" si="177"/>
        <v>0.92458352458309268</v>
      </c>
      <c r="BM153" s="17">
        <f t="shared" si="178"/>
        <v>1.1277180748609723</v>
      </c>
      <c r="BN153" s="17">
        <f t="shared" si="179"/>
        <v>1.3230454233697129</v>
      </c>
      <c r="BO153" s="17">
        <f t="shared" si="180"/>
        <v>1.5109149850377224</v>
      </c>
      <c r="BP153" s="17">
        <f t="shared" si="181"/>
        <v>1.6919292436178215</v>
      </c>
      <c r="BQ153" s="17">
        <f t="shared" si="182"/>
        <v>1.8668170572942711</v>
      </c>
      <c r="BR153" s="17">
        <f t="shared" si="183"/>
        <v>2.0363518581225288</v>
      </c>
      <c r="BS153" s="17">
        <f t="shared" si="184"/>
        <v>2.2013043315610634</v>
      </c>
      <c r="BT153" s="17">
        <f t="shared" si="185"/>
        <v>2.3624184443918295</v>
      </c>
      <c r="BU153" s="17">
        <f t="shared" si="186"/>
        <v>2.5204020809134526</v>
      </c>
      <c r="BV153" s="17">
        <f t="shared" si="187"/>
        <v>2.6759263074517197</v>
      </c>
      <c r="BW153" s="17">
        <f t="shared" si="188"/>
        <v>2.8296294885051512</v>
      </c>
      <c r="BX153" s="17">
        <f t="shared" si="189"/>
        <v>2.9821239996415727</v>
      </c>
      <c r="BY153" s="17">
        <f t="shared" si="190"/>
        <v>3.1340042533996568</v>
      </c>
      <c r="BZ153" s="17">
        <f t="shared" si="191"/>
        <v>3.2858553385882674</v>
      </c>
      <c r="CA153" s="17">
        <f t="shared" si="192"/>
        <v>3.4382618982010551</v>
      </c>
      <c r="CB153" s="17">
        <f t="shared" si="193"/>
        <v>3.5918170174856607</v>
      </c>
      <c r="CC153" s="17">
        <f t="shared" si="194"/>
        <v>3.7471309003463635</v>
      </c>
      <c r="CD153" s="17">
        <f t="shared" si="195"/>
        <v>3.9048389810145867</v>
      </c>
      <c r="CE153" s="17">
        <f t="shared" si="196"/>
        <v>4.0656088138387059</v>
      </c>
      <c r="CF153" s="17">
        <f t="shared" si="197"/>
        <v>4.2301445308022387</v>
      </c>
      <c r="CG153" s="17">
        <f t="shared" si="198"/>
        <v>4.3991867309578074</v>
      </c>
      <c r="CH153" s="17">
        <f t="shared" si="199"/>
        <v>4.5735042066812861</v>
      </c>
      <c r="CI153" s="17">
        <f t="shared" si="200"/>
        <v>4.7538717780174871</v>
      </c>
      <c r="CJ153" s="17">
        <f t="shared" si="201"/>
        <v>4.9410257798335886</v>
      </c>
      <c r="CK153" s="17">
        <f t="shared" si="202"/>
        <v>5.1355862346036831</v>
      </c>
      <c r="CL153" s="17">
        <f t="shared" si="203"/>
        <v>5.3379349494717312</v>
      </c>
      <c r="CM153" s="17">
        <f t="shared" si="204"/>
        <v>5.5480470275943237</v>
      </c>
      <c r="CN153" s="17">
        <f t="shared" si="205"/>
        <v>5.7652969926618978</v>
      </c>
      <c r="CO153" s="17">
        <f t="shared" si="206"/>
        <v>5.9883019514140159</v>
      </c>
      <c r="CP153" s="17">
        <f t="shared" si="207"/>
        <v>6.2149030767586968</v>
      </c>
      <c r="CQ153" s="17">
        <f t="shared" si="208"/>
        <v>0.15918827961766549</v>
      </c>
      <c r="CR153" s="17">
        <f t="shared" si="209"/>
        <v>0.38465390293676094</v>
      </c>
      <c r="CS153" s="17">
        <f t="shared" si="210"/>
        <v>0.60557443746132278</v>
      </c>
      <c r="CT153" s="17">
        <f t="shared" si="211"/>
        <v>0.82009035245098938</v>
      </c>
      <c r="CU153" s="17">
        <f t="shared" si="212"/>
        <v>1.0271341920495032</v>
      </c>
      <c r="CV153" s="17">
        <f t="shared" si="213"/>
        <v>1.2263435625330459</v>
      </c>
      <c r="CW153" s="17">
        <f t="shared" si="214"/>
        <v>1.4178789804036376</v>
      </c>
      <c r="CX153" s="17">
        <f t="shared" si="215"/>
        <v>1.6022352794040551</v>
      </c>
      <c r="CY153" s="17">
        <f t="shared" si="216"/>
        <v>1.7800909674007441</v>
      </c>
    </row>
    <row r="154" spans="2:103" ht="18" hidden="1" x14ac:dyDescent="0.25">
      <c r="B154" s="11" t="s">
        <v>48</v>
      </c>
      <c r="C154" s="83">
        <f t="shared" si="116"/>
        <v>2.362418444391829</v>
      </c>
      <c r="D154" s="17">
        <f t="shared" si="117"/>
        <v>2.5204020809134522</v>
      </c>
      <c r="E154" s="17">
        <f t="shared" si="118"/>
        <v>2.6759263074517192</v>
      </c>
      <c r="F154" s="17">
        <f t="shared" si="119"/>
        <v>2.8296294885051489</v>
      </c>
      <c r="G154" s="17">
        <f t="shared" si="120"/>
        <v>2.9821239996415709</v>
      </c>
      <c r="H154" s="17">
        <f t="shared" si="121"/>
        <v>3.1340042533996568</v>
      </c>
      <c r="I154" s="17">
        <f t="shared" si="122"/>
        <v>3.2858553385882692</v>
      </c>
      <c r="J154" s="17">
        <f t="shared" si="123"/>
        <v>3.4382618982010569</v>
      </c>
      <c r="K154" s="17">
        <f t="shared" si="124"/>
        <v>3.5918170174856607</v>
      </c>
      <c r="L154" s="17">
        <f t="shared" si="125"/>
        <v>3.7471309003463631</v>
      </c>
      <c r="M154" s="17">
        <f t="shared" si="126"/>
        <v>3.9048389810145867</v>
      </c>
      <c r="N154" s="17">
        <f t="shared" si="127"/>
        <v>4.0656088138387059</v>
      </c>
      <c r="O154" s="17">
        <f t="shared" si="128"/>
        <v>4.2301445308022378</v>
      </c>
      <c r="P154" s="17">
        <f t="shared" si="129"/>
        <v>4.3991867309578057</v>
      </c>
      <c r="Q154" s="17">
        <f t="shared" si="130"/>
        <v>4.5735042066812861</v>
      </c>
      <c r="R154" s="17">
        <f t="shared" si="131"/>
        <v>4.7538717780174871</v>
      </c>
      <c r="S154" s="17">
        <f t="shared" si="132"/>
        <v>4.9410257798335904</v>
      </c>
      <c r="T154" s="17">
        <f t="shared" si="133"/>
        <v>5.135586234603684</v>
      </c>
      <c r="U154" s="17">
        <f t="shared" si="134"/>
        <v>5.3379349494717312</v>
      </c>
      <c r="V154" s="17">
        <f t="shared" si="135"/>
        <v>5.5480470275943201</v>
      </c>
      <c r="W154" s="17">
        <f t="shared" si="136"/>
        <v>5.7652969926618969</v>
      </c>
      <c r="X154" s="17">
        <f t="shared" si="137"/>
        <v>5.9883019514140141</v>
      </c>
      <c r="Y154" s="17">
        <f t="shared" si="138"/>
        <v>6.2149030767586968</v>
      </c>
      <c r="Z154" s="17">
        <f t="shared" si="139"/>
        <v>0.15918827961766654</v>
      </c>
      <c r="AA154" s="17">
        <f t="shared" si="140"/>
        <v>0.38465390293675938</v>
      </c>
      <c r="AB154" s="17">
        <f t="shared" si="141"/>
        <v>0.60557443746132411</v>
      </c>
      <c r="AC154" s="17">
        <f t="shared" si="142"/>
        <v>0.82009035245098816</v>
      </c>
      <c r="AD154" s="17">
        <f t="shared" si="143"/>
        <v>1.0271341920495043</v>
      </c>
      <c r="AE154" s="17">
        <f t="shared" si="144"/>
        <v>1.2263435625330459</v>
      </c>
      <c r="AF154" s="17">
        <f t="shared" si="145"/>
        <v>1.4178789804036356</v>
      </c>
      <c r="AG154" s="17">
        <f t="shared" si="146"/>
        <v>1.6022352794040562</v>
      </c>
      <c r="AH154" s="17">
        <f t="shared" si="147"/>
        <v>1.7800909674007432</v>
      </c>
      <c r="AI154" s="17">
        <f t="shared" si="148"/>
        <v>1.9522049816318663</v>
      </c>
      <c r="AJ154" s="17">
        <f t="shared" si="149"/>
        <v>2.1193535978955138</v>
      </c>
      <c r="AK154" s="17">
        <f t="shared" si="150"/>
        <v>2.2822960550416291</v>
      </c>
      <c r="AL154" s="17">
        <f t="shared" si="151"/>
        <v>2.4417587989658713</v>
      </c>
      <c r="AM154" s="17">
        <f t="shared" si="152"/>
        <v>2.5984310261159127</v>
      </c>
      <c r="AN154" s="17">
        <f t="shared" si="153"/>
        <v>2.7529667358864134</v>
      </c>
      <c r="AO154" s="17">
        <f t="shared" si="154"/>
        <v>2.9059903554201187</v>
      </c>
      <c r="AP154" s="17">
        <f t="shared" si="155"/>
        <v>3.0581042256251241</v>
      </c>
      <c r="AQ154" s="17">
        <f t="shared" si="156"/>
        <v>3.2098969960155834</v>
      </c>
      <c r="AR154" s="17">
        <f t="shared" si="157"/>
        <v>3.361952417481608</v>
      </c>
      <c r="AS154" s="17">
        <f t="shared" si="158"/>
        <v>3.5148582503452568</v>
      </c>
      <c r="AT154" s="17">
        <f t="shared" si="159"/>
        <v>3.6692150790719924</v>
      </c>
      <c r="AU154" s="17">
        <f t="shared" si="160"/>
        <v>3.8256447647185983</v>
      </c>
      <c r="AV154" s="17">
        <f t="shared" si="161"/>
        <v>3.9847980553381133</v>
      </c>
      <c r="AW154" s="17">
        <f t="shared" si="162"/>
        <v>4.1473604582833739</v>
      </c>
      <c r="AX154" s="17">
        <f t="shared" si="163"/>
        <v>4.3140547573312054</v>
      </c>
      <c r="AY154" s="17">
        <f t="shared" si="164"/>
        <v>4.4856373865330061</v>
      </c>
      <c r="AZ154" s="17">
        <f t="shared" si="165"/>
        <v>4.6628840872152866</v>
      </c>
      <c r="BA154" s="17">
        <f t="shared" si="166"/>
        <v>4.8465578056745064</v>
      </c>
      <c r="BB154" s="17">
        <f t="shared" si="167"/>
        <v>5.0373489914236789</v>
      </c>
      <c r="BC154" s="17">
        <f t="shared" si="168"/>
        <v>5.235776834521924</v>
      </c>
      <c r="BD154" s="17">
        <f t="shared" si="169"/>
        <v>5.4420433467412437</v>
      </c>
      <c r="BE154" s="17">
        <f t="shared" si="170"/>
        <v>5.6558472858529933</v>
      </c>
      <c r="BF154" s="17">
        <f t="shared" si="171"/>
        <v>5.8761980482005072</v>
      </c>
      <c r="BG154" s="17">
        <f t="shared" si="172"/>
        <v>6.1013142365835966</v>
      </c>
      <c r="BH154" s="17">
        <f t="shared" si="173"/>
        <v>4.5526397036355727E-2</v>
      </c>
      <c r="BI154" s="17">
        <f t="shared" si="174"/>
        <v>0.27234342042905352</v>
      </c>
      <c r="BJ154" s="17">
        <f t="shared" si="175"/>
        <v>0.49581696914274609</v>
      </c>
      <c r="BK154" s="17">
        <f t="shared" si="176"/>
        <v>0.71371796717559333</v>
      </c>
      <c r="BL154" s="17">
        <f t="shared" si="177"/>
        <v>0.92458352458309268</v>
      </c>
      <c r="BM154" s="17">
        <f t="shared" si="178"/>
        <v>1.1277180748609723</v>
      </c>
      <c r="BN154" s="17">
        <f t="shared" si="179"/>
        <v>1.3230454233697129</v>
      </c>
      <c r="BO154" s="17">
        <f t="shared" si="180"/>
        <v>1.5109149850377224</v>
      </c>
      <c r="BP154" s="17">
        <f t="shared" si="181"/>
        <v>1.6919292436178215</v>
      </c>
      <c r="BQ154" s="17">
        <f t="shared" si="182"/>
        <v>1.8668170572942711</v>
      </c>
      <c r="BR154" s="17">
        <f t="shared" si="183"/>
        <v>2.0363518581225288</v>
      </c>
      <c r="BS154" s="17">
        <f t="shared" si="184"/>
        <v>2.2013043315610634</v>
      </c>
      <c r="BT154" s="17">
        <f t="shared" si="185"/>
        <v>2.3624184443918295</v>
      </c>
      <c r="BU154" s="17">
        <f t="shared" si="186"/>
        <v>2.5204020809134522</v>
      </c>
      <c r="BV154" s="17">
        <f t="shared" si="187"/>
        <v>2.6759263074517188</v>
      </c>
      <c r="BW154" s="17">
        <f t="shared" si="188"/>
        <v>2.8296294885051494</v>
      </c>
      <c r="BX154" s="17">
        <f t="shared" si="189"/>
        <v>2.9821239996415714</v>
      </c>
      <c r="BY154" s="17">
        <f t="shared" si="190"/>
        <v>3.1340042533996568</v>
      </c>
      <c r="BZ154" s="17">
        <f t="shared" si="191"/>
        <v>3.2858553385882687</v>
      </c>
      <c r="CA154" s="17">
        <f t="shared" si="192"/>
        <v>3.4382618982010569</v>
      </c>
      <c r="CB154" s="17">
        <f t="shared" si="193"/>
        <v>3.5918170174856612</v>
      </c>
      <c r="CC154" s="17">
        <f t="shared" si="194"/>
        <v>3.747130900346364</v>
      </c>
      <c r="CD154" s="17">
        <f t="shared" si="195"/>
        <v>3.9048389810145867</v>
      </c>
      <c r="CE154" s="17">
        <f t="shared" si="196"/>
        <v>4.0656088138387059</v>
      </c>
      <c r="CF154" s="17">
        <f t="shared" si="197"/>
        <v>4.2301445308022387</v>
      </c>
      <c r="CG154" s="17">
        <f t="shared" si="198"/>
        <v>4.3991867309578074</v>
      </c>
      <c r="CH154" s="17">
        <f t="shared" si="199"/>
        <v>4.5735042066812861</v>
      </c>
      <c r="CI154" s="17">
        <f t="shared" si="200"/>
        <v>4.7538717780174871</v>
      </c>
      <c r="CJ154" s="17">
        <f t="shared" si="201"/>
        <v>4.9410257798335886</v>
      </c>
      <c r="CK154" s="17">
        <f t="shared" si="202"/>
        <v>5.1355862346036831</v>
      </c>
      <c r="CL154" s="17">
        <f t="shared" si="203"/>
        <v>5.3379349494717312</v>
      </c>
      <c r="CM154" s="17">
        <f t="shared" si="204"/>
        <v>5.5480470275943237</v>
      </c>
      <c r="CN154" s="17">
        <f t="shared" si="205"/>
        <v>5.7652969926618969</v>
      </c>
      <c r="CO154" s="17">
        <f t="shared" si="206"/>
        <v>5.988301951414015</v>
      </c>
      <c r="CP154" s="17">
        <f t="shared" si="207"/>
        <v>6.2149030767586959</v>
      </c>
      <c r="CQ154" s="17">
        <f t="shared" si="208"/>
        <v>0.15918827961766654</v>
      </c>
      <c r="CR154" s="17">
        <f t="shared" si="209"/>
        <v>0.38465390293676172</v>
      </c>
      <c r="CS154" s="17">
        <f t="shared" si="210"/>
        <v>0.60557443746132289</v>
      </c>
      <c r="CT154" s="17">
        <f t="shared" si="211"/>
        <v>0.82009035245098938</v>
      </c>
      <c r="CU154" s="17">
        <f t="shared" si="212"/>
        <v>1.0271341920495032</v>
      </c>
      <c r="CV154" s="17">
        <f t="shared" si="213"/>
        <v>1.2263435625330459</v>
      </c>
      <c r="CW154" s="17">
        <f t="shared" si="214"/>
        <v>1.4178789804036376</v>
      </c>
      <c r="CX154" s="17">
        <f t="shared" si="215"/>
        <v>1.6022352794040551</v>
      </c>
      <c r="CY154" s="17">
        <f t="shared" si="216"/>
        <v>1.7800909674007441</v>
      </c>
    </row>
    <row r="155" spans="2:103" ht="18" hidden="1" x14ac:dyDescent="0.25">
      <c r="B155" s="11" t="s">
        <v>49</v>
      </c>
      <c r="C155" s="83">
        <f t="shared" si="116"/>
        <v>2.362418444391829</v>
      </c>
      <c r="D155" s="17">
        <f t="shared" si="117"/>
        <v>2.5204020809134522</v>
      </c>
      <c r="E155" s="17">
        <f t="shared" si="118"/>
        <v>2.6759263074517197</v>
      </c>
      <c r="F155" s="17">
        <f t="shared" si="119"/>
        <v>2.8296294885051489</v>
      </c>
      <c r="G155" s="17">
        <f t="shared" si="120"/>
        <v>2.9821239996415714</v>
      </c>
      <c r="H155" s="17">
        <f t="shared" si="121"/>
        <v>3.1340042533996568</v>
      </c>
      <c r="I155" s="17">
        <f t="shared" si="122"/>
        <v>3.2858553385882692</v>
      </c>
      <c r="J155" s="17">
        <f t="shared" si="123"/>
        <v>3.4382618982010569</v>
      </c>
      <c r="K155" s="17">
        <f t="shared" si="124"/>
        <v>3.5918170174856603</v>
      </c>
      <c r="L155" s="17">
        <f t="shared" si="125"/>
        <v>3.7471309003463631</v>
      </c>
      <c r="M155" s="17">
        <f t="shared" si="126"/>
        <v>3.9048389810145867</v>
      </c>
      <c r="N155" s="17">
        <f t="shared" si="127"/>
        <v>4.0656088138387059</v>
      </c>
      <c r="O155" s="17">
        <f t="shared" si="128"/>
        <v>4.2301445308022378</v>
      </c>
      <c r="P155" s="17">
        <f t="shared" si="129"/>
        <v>4.3991867309578057</v>
      </c>
      <c r="Q155" s="17">
        <f t="shared" si="130"/>
        <v>4.5735042066812861</v>
      </c>
      <c r="R155" s="17">
        <f t="shared" si="131"/>
        <v>4.7538717780174871</v>
      </c>
      <c r="S155" s="17">
        <f t="shared" si="132"/>
        <v>4.9410257798335904</v>
      </c>
      <c r="T155" s="17">
        <f t="shared" si="133"/>
        <v>5.135586234603684</v>
      </c>
      <c r="U155" s="17">
        <f t="shared" si="134"/>
        <v>5.3379349494717312</v>
      </c>
      <c r="V155" s="17">
        <f t="shared" si="135"/>
        <v>5.5480470275943201</v>
      </c>
      <c r="W155" s="17">
        <f t="shared" si="136"/>
        <v>5.7652969926618969</v>
      </c>
      <c r="X155" s="17">
        <f t="shared" si="137"/>
        <v>5.9883019514140141</v>
      </c>
      <c r="Y155" s="17">
        <f t="shared" si="138"/>
        <v>6.2149030767586968</v>
      </c>
      <c r="Z155" s="17">
        <f t="shared" si="139"/>
        <v>0.15918827961766674</v>
      </c>
      <c r="AA155" s="17">
        <f t="shared" si="140"/>
        <v>0.3846539029367595</v>
      </c>
      <c r="AB155" s="17">
        <f t="shared" si="141"/>
        <v>0.60557443746132411</v>
      </c>
      <c r="AC155" s="17">
        <f t="shared" si="142"/>
        <v>0.82009035245098816</v>
      </c>
      <c r="AD155" s="17">
        <f t="shared" si="143"/>
        <v>1.0271341920495043</v>
      </c>
      <c r="AE155" s="17">
        <f t="shared" si="144"/>
        <v>1.2263435625330459</v>
      </c>
      <c r="AF155" s="17">
        <f t="shared" si="145"/>
        <v>1.4178789804036356</v>
      </c>
      <c r="AG155" s="17">
        <f t="shared" si="146"/>
        <v>1.6022352794040562</v>
      </c>
      <c r="AH155" s="17">
        <f t="shared" si="147"/>
        <v>1.7800909674007432</v>
      </c>
      <c r="AI155" s="17">
        <f t="shared" si="148"/>
        <v>1.9522049816318663</v>
      </c>
      <c r="AJ155" s="17">
        <f t="shared" si="149"/>
        <v>2.1193535978955138</v>
      </c>
      <c r="AK155" s="17">
        <f t="shared" si="150"/>
        <v>2.2822960550416291</v>
      </c>
      <c r="AL155" s="17">
        <f t="shared" si="151"/>
        <v>2.4417587989658713</v>
      </c>
      <c r="AM155" s="17">
        <f t="shared" si="152"/>
        <v>2.5984310261159127</v>
      </c>
      <c r="AN155" s="17">
        <f t="shared" si="153"/>
        <v>2.7529667358864134</v>
      </c>
      <c r="AO155" s="17">
        <f t="shared" si="154"/>
        <v>2.9059903554201192</v>
      </c>
      <c r="AP155" s="17">
        <f t="shared" si="155"/>
        <v>3.0581042256251245</v>
      </c>
      <c r="AQ155" s="17">
        <f t="shared" si="156"/>
        <v>3.2098969960155834</v>
      </c>
      <c r="AR155" s="17">
        <f t="shared" si="157"/>
        <v>3.3619524174816076</v>
      </c>
      <c r="AS155" s="17">
        <f t="shared" si="158"/>
        <v>3.5148582503452568</v>
      </c>
      <c r="AT155" s="17">
        <f t="shared" si="159"/>
        <v>3.6692150790719924</v>
      </c>
      <c r="AU155" s="17">
        <f t="shared" si="160"/>
        <v>3.8256447647185983</v>
      </c>
      <c r="AV155" s="17">
        <f t="shared" si="161"/>
        <v>3.9847980553381133</v>
      </c>
      <c r="AW155" s="17">
        <f t="shared" si="162"/>
        <v>4.1473604582833739</v>
      </c>
      <c r="AX155" s="17">
        <f t="shared" si="163"/>
        <v>4.3140547573312045</v>
      </c>
      <c r="AY155" s="17">
        <f t="shared" si="164"/>
        <v>4.4856373865330061</v>
      </c>
      <c r="AZ155" s="17">
        <f t="shared" si="165"/>
        <v>4.6628840872152866</v>
      </c>
      <c r="BA155" s="17">
        <f t="shared" si="166"/>
        <v>4.8465578056745064</v>
      </c>
      <c r="BB155" s="17">
        <f t="shared" si="167"/>
        <v>5.0373489914236789</v>
      </c>
      <c r="BC155" s="17">
        <f t="shared" si="168"/>
        <v>5.235776834521924</v>
      </c>
      <c r="BD155" s="17">
        <f t="shared" si="169"/>
        <v>5.4420433467412437</v>
      </c>
      <c r="BE155" s="17">
        <f t="shared" si="170"/>
        <v>5.6558472858529933</v>
      </c>
      <c r="BF155" s="17">
        <f t="shared" si="171"/>
        <v>5.8761980482005072</v>
      </c>
      <c r="BG155" s="17">
        <f t="shared" si="172"/>
        <v>6.1013142365835966</v>
      </c>
      <c r="BH155" s="17">
        <f t="shared" si="173"/>
        <v>4.5526397036355803E-2</v>
      </c>
      <c r="BI155" s="17">
        <f t="shared" si="174"/>
        <v>0.27234342042905374</v>
      </c>
      <c r="BJ155" s="17">
        <f t="shared" si="175"/>
        <v>0.49581696914274614</v>
      </c>
      <c r="BK155" s="17">
        <f t="shared" si="176"/>
        <v>0.71371796717559333</v>
      </c>
      <c r="BL155" s="17">
        <f t="shared" si="177"/>
        <v>0.92458352458309268</v>
      </c>
      <c r="BM155" s="17">
        <f t="shared" si="178"/>
        <v>1.1277180748609723</v>
      </c>
      <c r="BN155" s="17">
        <f t="shared" si="179"/>
        <v>1.3230454233697129</v>
      </c>
      <c r="BO155" s="17">
        <f t="shared" si="180"/>
        <v>1.5109149850377224</v>
      </c>
      <c r="BP155" s="17">
        <f t="shared" si="181"/>
        <v>1.6919292436178215</v>
      </c>
      <c r="BQ155" s="17">
        <f t="shared" si="182"/>
        <v>1.8668170572942711</v>
      </c>
      <c r="BR155" s="17">
        <f t="shared" si="183"/>
        <v>2.0363518581225288</v>
      </c>
      <c r="BS155" s="17">
        <f t="shared" si="184"/>
        <v>2.2013043315610634</v>
      </c>
      <c r="BT155" s="17">
        <f t="shared" si="185"/>
        <v>2.3624184443918295</v>
      </c>
      <c r="BU155" s="17">
        <f t="shared" si="186"/>
        <v>2.5204020809134522</v>
      </c>
      <c r="BV155" s="17">
        <f t="shared" si="187"/>
        <v>2.6759263074517192</v>
      </c>
      <c r="BW155" s="17">
        <f t="shared" si="188"/>
        <v>2.8296294885051498</v>
      </c>
      <c r="BX155" s="17">
        <f t="shared" si="189"/>
        <v>2.9821239996415714</v>
      </c>
      <c r="BY155" s="17">
        <f t="shared" si="190"/>
        <v>3.1340042533996568</v>
      </c>
      <c r="BZ155" s="17">
        <f t="shared" si="191"/>
        <v>3.2858553385882683</v>
      </c>
      <c r="CA155" s="17">
        <f t="shared" si="192"/>
        <v>3.4382618982010564</v>
      </c>
      <c r="CB155" s="17">
        <f t="shared" si="193"/>
        <v>3.5918170174856612</v>
      </c>
      <c r="CC155" s="17">
        <f t="shared" si="194"/>
        <v>3.7471309003463635</v>
      </c>
      <c r="CD155" s="17">
        <f t="shared" si="195"/>
        <v>3.9048389810145867</v>
      </c>
      <c r="CE155" s="17">
        <f t="shared" si="196"/>
        <v>4.0656088138387059</v>
      </c>
      <c r="CF155" s="17">
        <f t="shared" si="197"/>
        <v>4.2301445308022387</v>
      </c>
      <c r="CG155" s="17">
        <f t="shared" si="198"/>
        <v>4.3991867309578074</v>
      </c>
      <c r="CH155" s="17">
        <f t="shared" si="199"/>
        <v>4.5735042066812861</v>
      </c>
      <c r="CI155" s="17">
        <f t="shared" si="200"/>
        <v>4.7538717780174871</v>
      </c>
      <c r="CJ155" s="17">
        <f t="shared" si="201"/>
        <v>4.9410257798335886</v>
      </c>
      <c r="CK155" s="17">
        <f t="shared" si="202"/>
        <v>5.1355862346036831</v>
      </c>
      <c r="CL155" s="17">
        <f t="shared" si="203"/>
        <v>5.3379349494717312</v>
      </c>
      <c r="CM155" s="17">
        <f t="shared" si="204"/>
        <v>5.5480470275943237</v>
      </c>
      <c r="CN155" s="17">
        <f t="shared" si="205"/>
        <v>5.7652969926618969</v>
      </c>
      <c r="CO155" s="17">
        <f t="shared" si="206"/>
        <v>5.988301951414015</v>
      </c>
      <c r="CP155" s="17">
        <f t="shared" si="207"/>
        <v>6.2149030767586959</v>
      </c>
      <c r="CQ155" s="17">
        <f t="shared" si="208"/>
        <v>0.15918827961766674</v>
      </c>
      <c r="CR155" s="17">
        <f t="shared" si="209"/>
        <v>0.38465390293676188</v>
      </c>
      <c r="CS155" s="17">
        <f t="shared" si="210"/>
        <v>0.60557443746132289</v>
      </c>
      <c r="CT155" s="17">
        <f t="shared" si="211"/>
        <v>0.82009035245098938</v>
      </c>
      <c r="CU155" s="17">
        <f t="shared" si="212"/>
        <v>1.0271341920495032</v>
      </c>
      <c r="CV155" s="17">
        <f t="shared" si="213"/>
        <v>1.2263435625330459</v>
      </c>
      <c r="CW155" s="17">
        <f t="shared" si="214"/>
        <v>1.4178789804036376</v>
      </c>
      <c r="CX155" s="17">
        <f t="shared" si="215"/>
        <v>1.6022352794040551</v>
      </c>
      <c r="CY155" s="17">
        <f t="shared" si="216"/>
        <v>1.7800909674007441</v>
      </c>
    </row>
    <row r="156" spans="2:103" ht="18" hidden="1" x14ac:dyDescent="0.25">
      <c r="B156" s="11" t="s">
        <v>50</v>
      </c>
      <c r="C156" s="83">
        <f t="shared" si="116"/>
        <v>2.362418444391829</v>
      </c>
      <c r="D156" s="17">
        <f t="shared" si="117"/>
        <v>2.5204020809134522</v>
      </c>
      <c r="E156" s="17">
        <f t="shared" si="118"/>
        <v>2.6759263074517192</v>
      </c>
      <c r="F156" s="17">
        <f t="shared" si="119"/>
        <v>2.8296294885051489</v>
      </c>
      <c r="G156" s="17">
        <f t="shared" si="120"/>
        <v>2.9821239996415709</v>
      </c>
      <c r="H156" s="17">
        <f t="shared" si="121"/>
        <v>3.1340042533996568</v>
      </c>
      <c r="I156" s="17">
        <f t="shared" si="122"/>
        <v>3.2858553385882692</v>
      </c>
      <c r="J156" s="17">
        <f t="shared" si="123"/>
        <v>3.4382618982010569</v>
      </c>
      <c r="K156" s="17">
        <f t="shared" si="124"/>
        <v>3.5918170174856607</v>
      </c>
      <c r="L156" s="17">
        <f t="shared" si="125"/>
        <v>3.7471309003463631</v>
      </c>
      <c r="M156" s="17">
        <f t="shared" si="126"/>
        <v>3.9048389810145867</v>
      </c>
      <c r="N156" s="17">
        <f t="shared" si="127"/>
        <v>4.0656088138387059</v>
      </c>
      <c r="O156" s="17">
        <f t="shared" si="128"/>
        <v>4.2301445308022378</v>
      </c>
      <c r="P156" s="17">
        <f t="shared" si="129"/>
        <v>4.3991867309578057</v>
      </c>
      <c r="Q156" s="17">
        <f t="shared" si="130"/>
        <v>4.5735042066812861</v>
      </c>
      <c r="R156" s="17">
        <f t="shared" si="131"/>
        <v>4.7538717780174871</v>
      </c>
      <c r="S156" s="17">
        <f t="shared" si="132"/>
        <v>4.9410257798335904</v>
      </c>
      <c r="T156" s="17">
        <f t="shared" si="133"/>
        <v>5.135586234603684</v>
      </c>
      <c r="U156" s="17">
        <f t="shared" si="134"/>
        <v>5.3379349494717312</v>
      </c>
      <c r="V156" s="17">
        <f t="shared" si="135"/>
        <v>5.5480470275943201</v>
      </c>
      <c r="W156" s="17">
        <f t="shared" si="136"/>
        <v>5.7652969926618969</v>
      </c>
      <c r="X156" s="17">
        <f t="shared" si="137"/>
        <v>5.9883019514140141</v>
      </c>
      <c r="Y156" s="17">
        <f t="shared" si="138"/>
        <v>6.2149030767586968</v>
      </c>
      <c r="Z156" s="17">
        <f t="shared" si="139"/>
        <v>0.15918827961766679</v>
      </c>
      <c r="AA156" s="17">
        <f t="shared" si="140"/>
        <v>0.3846539029367595</v>
      </c>
      <c r="AB156" s="17">
        <f t="shared" si="141"/>
        <v>0.60557443746132411</v>
      </c>
      <c r="AC156" s="17">
        <f t="shared" si="142"/>
        <v>0.82009035245098816</v>
      </c>
      <c r="AD156" s="17">
        <f t="shared" si="143"/>
        <v>1.0271341920495043</v>
      </c>
      <c r="AE156" s="17">
        <f t="shared" si="144"/>
        <v>1.2263435625330459</v>
      </c>
      <c r="AF156" s="17">
        <f t="shared" si="145"/>
        <v>1.4178789804036356</v>
      </c>
      <c r="AG156" s="17">
        <f t="shared" si="146"/>
        <v>1.6022352794040562</v>
      </c>
      <c r="AH156" s="17">
        <f t="shared" si="147"/>
        <v>1.7800909674007432</v>
      </c>
      <c r="AI156" s="17">
        <f t="shared" si="148"/>
        <v>1.9522049816318663</v>
      </c>
      <c r="AJ156" s="17">
        <f t="shared" si="149"/>
        <v>2.1193535978955138</v>
      </c>
      <c r="AK156" s="17">
        <f t="shared" si="150"/>
        <v>2.2822960550416291</v>
      </c>
      <c r="AL156" s="17">
        <f t="shared" si="151"/>
        <v>2.4417587989658713</v>
      </c>
      <c r="AM156" s="17">
        <f t="shared" si="152"/>
        <v>2.5984310261159127</v>
      </c>
      <c r="AN156" s="17">
        <f t="shared" si="153"/>
        <v>2.7529667358864134</v>
      </c>
      <c r="AO156" s="17">
        <f t="shared" si="154"/>
        <v>2.9059903554201192</v>
      </c>
      <c r="AP156" s="17">
        <f t="shared" si="155"/>
        <v>3.0581042256251241</v>
      </c>
      <c r="AQ156" s="17">
        <f t="shared" si="156"/>
        <v>3.2098969960155834</v>
      </c>
      <c r="AR156" s="17">
        <f t="shared" si="157"/>
        <v>3.3619524174816076</v>
      </c>
      <c r="AS156" s="17">
        <f t="shared" si="158"/>
        <v>3.5148582503452568</v>
      </c>
      <c r="AT156" s="17">
        <f t="shared" si="159"/>
        <v>3.6692150790719924</v>
      </c>
      <c r="AU156" s="17">
        <f t="shared" si="160"/>
        <v>3.8256447647185983</v>
      </c>
      <c r="AV156" s="17">
        <f t="shared" si="161"/>
        <v>3.9847980553381133</v>
      </c>
      <c r="AW156" s="17">
        <f t="shared" si="162"/>
        <v>4.1473604582833739</v>
      </c>
      <c r="AX156" s="17">
        <f t="shared" si="163"/>
        <v>4.3140547573312054</v>
      </c>
      <c r="AY156" s="17">
        <f t="shared" si="164"/>
        <v>4.4856373865330061</v>
      </c>
      <c r="AZ156" s="17">
        <f t="shared" si="165"/>
        <v>4.6628840872152866</v>
      </c>
      <c r="BA156" s="17">
        <f t="shared" si="166"/>
        <v>4.8465578056745064</v>
      </c>
      <c r="BB156" s="17">
        <f t="shared" si="167"/>
        <v>5.0373489914236789</v>
      </c>
      <c r="BC156" s="17">
        <f t="shared" si="168"/>
        <v>5.235776834521924</v>
      </c>
      <c r="BD156" s="17">
        <f t="shared" si="169"/>
        <v>5.4420433467412437</v>
      </c>
      <c r="BE156" s="17">
        <f t="shared" si="170"/>
        <v>5.6558472858529933</v>
      </c>
      <c r="BF156" s="17">
        <f t="shared" si="171"/>
        <v>5.8761980482005072</v>
      </c>
      <c r="BG156" s="17">
        <f t="shared" si="172"/>
        <v>6.1013142365835966</v>
      </c>
      <c r="BH156" s="17">
        <f t="shared" si="173"/>
        <v>4.5526397036355817E-2</v>
      </c>
      <c r="BI156" s="17">
        <f t="shared" si="174"/>
        <v>0.2723434204290538</v>
      </c>
      <c r="BJ156" s="17">
        <f t="shared" si="175"/>
        <v>0.49581696914274614</v>
      </c>
      <c r="BK156" s="17">
        <f t="shared" si="176"/>
        <v>0.71371796717559333</v>
      </c>
      <c r="BL156" s="17">
        <f t="shared" si="177"/>
        <v>0.92458352458309268</v>
      </c>
      <c r="BM156" s="17">
        <f t="shared" si="178"/>
        <v>1.1277180748609723</v>
      </c>
      <c r="BN156" s="17">
        <f t="shared" si="179"/>
        <v>1.3230454233697129</v>
      </c>
      <c r="BO156" s="17">
        <f t="shared" si="180"/>
        <v>1.5109149850377224</v>
      </c>
      <c r="BP156" s="17">
        <f t="shared" si="181"/>
        <v>1.6919292436178215</v>
      </c>
      <c r="BQ156" s="17">
        <f t="shared" si="182"/>
        <v>1.8668170572942711</v>
      </c>
      <c r="BR156" s="17">
        <f t="shared" si="183"/>
        <v>2.0363518581225288</v>
      </c>
      <c r="BS156" s="17">
        <f t="shared" si="184"/>
        <v>2.2013043315610634</v>
      </c>
      <c r="BT156" s="17">
        <f t="shared" si="185"/>
        <v>2.3624184443918295</v>
      </c>
      <c r="BU156" s="17">
        <f t="shared" si="186"/>
        <v>2.5204020809134522</v>
      </c>
      <c r="BV156" s="17">
        <f t="shared" si="187"/>
        <v>2.6759263074517192</v>
      </c>
      <c r="BW156" s="17">
        <f t="shared" si="188"/>
        <v>2.8296294885051498</v>
      </c>
      <c r="BX156" s="17">
        <f t="shared" si="189"/>
        <v>2.9821239996415714</v>
      </c>
      <c r="BY156" s="17">
        <f t="shared" si="190"/>
        <v>3.1340042533996568</v>
      </c>
      <c r="BZ156" s="17">
        <f t="shared" si="191"/>
        <v>3.2858553385882683</v>
      </c>
      <c r="CA156" s="17">
        <f t="shared" si="192"/>
        <v>3.4382618982010564</v>
      </c>
      <c r="CB156" s="17">
        <f t="shared" si="193"/>
        <v>3.5918170174856612</v>
      </c>
      <c r="CC156" s="17">
        <f t="shared" si="194"/>
        <v>3.747130900346364</v>
      </c>
      <c r="CD156" s="17">
        <f t="shared" si="195"/>
        <v>3.9048389810145867</v>
      </c>
      <c r="CE156" s="17">
        <f t="shared" si="196"/>
        <v>4.0656088138387059</v>
      </c>
      <c r="CF156" s="17">
        <f t="shared" si="197"/>
        <v>4.2301445308022387</v>
      </c>
      <c r="CG156" s="17">
        <f t="shared" si="198"/>
        <v>4.3991867309578074</v>
      </c>
      <c r="CH156" s="17">
        <f t="shared" si="199"/>
        <v>4.5735042066812861</v>
      </c>
      <c r="CI156" s="17">
        <f t="shared" si="200"/>
        <v>4.7538717780174871</v>
      </c>
      <c r="CJ156" s="17">
        <f t="shared" si="201"/>
        <v>4.9410257798335886</v>
      </c>
      <c r="CK156" s="17">
        <f t="shared" si="202"/>
        <v>5.1355862346036831</v>
      </c>
      <c r="CL156" s="17">
        <f t="shared" si="203"/>
        <v>5.3379349494717312</v>
      </c>
      <c r="CM156" s="17">
        <f t="shared" si="204"/>
        <v>5.5480470275943237</v>
      </c>
      <c r="CN156" s="17">
        <f t="shared" si="205"/>
        <v>5.7652969926618969</v>
      </c>
      <c r="CO156" s="17">
        <f t="shared" si="206"/>
        <v>5.988301951414015</v>
      </c>
      <c r="CP156" s="17">
        <f t="shared" si="207"/>
        <v>6.2149030767586959</v>
      </c>
      <c r="CQ156" s="17">
        <f t="shared" si="208"/>
        <v>0.15918827961766679</v>
      </c>
      <c r="CR156" s="17">
        <f t="shared" si="209"/>
        <v>0.38465390293676194</v>
      </c>
      <c r="CS156" s="17">
        <f t="shared" si="210"/>
        <v>0.60557443746132289</v>
      </c>
      <c r="CT156" s="17">
        <f t="shared" si="211"/>
        <v>0.82009035245098938</v>
      </c>
      <c r="CU156" s="17">
        <f t="shared" si="212"/>
        <v>1.0271341920495032</v>
      </c>
      <c r="CV156" s="17">
        <f t="shared" si="213"/>
        <v>1.2263435625330459</v>
      </c>
      <c r="CW156" s="17">
        <f t="shared" si="214"/>
        <v>1.4178789804036376</v>
      </c>
      <c r="CX156" s="17">
        <f t="shared" si="215"/>
        <v>1.6022352794040551</v>
      </c>
      <c r="CY156" s="17">
        <f t="shared" si="216"/>
        <v>1.7800909674007441</v>
      </c>
    </row>
    <row r="157" spans="2:103" ht="18" hidden="1" x14ac:dyDescent="0.25">
      <c r="B157" s="11" t="s">
        <v>51</v>
      </c>
      <c r="C157" s="83">
        <f t="shared" si="116"/>
        <v>2.362418444391829</v>
      </c>
      <c r="D157" s="17">
        <f t="shared" si="117"/>
        <v>2.5204020809134522</v>
      </c>
      <c r="E157" s="17">
        <f t="shared" si="118"/>
        <v>2.6759263074517197</v>
      </c>
      <c r="F157" s="17">
        <f t="shared" si="119"/>
        <v>2.8296294885051489</v>
      </c>
      <c r="G157" s="17">
        <f t="shared" si="120"/>
        <v>2.9821239996415714</v>
      </c>
      <c r="H157" s="17">
        <f t="shared" si="121"/>
        <v>3.1340042533996568</v>
      </c>
      <c r="I157" s="17">
        <f t="shared" si="122"/>
        <v>3.2858553385882692</v>
      </c>
      <c r="J157" s="17">
        <f t="shared" si="123"/>
        <v>3.4382618982010569</v>
      </c>
      <c r="K157" s="17">
        <f t="shared" si="124"/>
        <v>3.5918170174856603</v>
      </c>
      <c r="L157" s="17">
        <f t="shared" si="125"/>
        <v>3.7471309003463631</v>
      </c>
      <c r="M157" s="17">
        <f t="shared" si="126"/>
        <v>3.9048389810145867</v>
      </c>
      <c r="N157" s="17">
        <f t="shared" si="127"/>
        <v>4.0656088138387059</v>
      </c>
      <c r="O157" s="17">
        <f t="shared" si="128"/>
        <v>4.2301445308022378</v>
      </c>
      <c r="P157" s="17">
        <f t="shared" si="129"/>
        <v>4.3991867309578057</v>
      </c>
      <c r="Q157" s="17">
        <f t="shared" si="130"/>
        <v>4.5735042066812861</v>
      </c>
      <c r="R157" s="17">
        <f t="shared" si="131"/>
        <v>4.7538717780174871</v>
      </c>
      <c r="S157" s="17">
        <f t="shared" si="132"/>
        <v>4.9410257798335904</v>
      </c>
      <c r="T157" s="17">
        <f t="shared" si="133"/>
        <v>5.135586234603684</v>
      </c>
      <c r="U157" s="17">
        <f t="shared" si="134"/>
        <v>5.3379349494717312</v>
      </c>
      <c r="V157" s="17">
        <f t="shared" si="135"/>
        <v>5.5480470275943201</v>
      </c>
      <c r="W157" s="17">
        <f t="shared" si="136"/>
        <v>5.7652969926618969</v>
      </c>
      <c r="X157" s="17">
        <f t="shared" si="137"/>
        <v>5.9883019514140141</v>
      </c>
      <c r="Y157" s="17">
        <f t="shared" si="138"/>
        <v>6.2149030767586968</v>
      </c>
      <c r="Z157" s="17">
        <f t="shared" si="139"/>
        <v>0.15918827961766679</v>
      </c>
      <c r="AA157" s="17">
        <f t="shared" si="140"/>
        <v>0.3846539029367595</v>
      </c>
      <c r="AB157" s="17">
        <f t="shared" si="141"/>
        <v>0.60557443746132411</v>
      </c>
      <c r="AC157" s="17">
        <f t="shared" si="142"/>
        <v>0.82009035245098816</v>
      </c>
      <c r="AD157" s="17">
        <f t="shared" si="143"/>
        <v>1.0271341920495043</v>
      </c>
      <c r="AE157" s="17">
        <f t="shared" si="144"/>
        <v>1.2263435625330459</v>
      </c>
      <c r="AF157" s="17">
        <f t="shared" si="145"/>
        <v>1.4178789804036356</v>
      </c>
      <c r="AG157" s="17">
        <f t="shared" si="146"/>
        <v>1.6022352794040562</v>
      </c>
      <c r="AH157" s="17">
        <f t="shared" si="147"/>
        <v>1.7800909674007432</v>
      </c>
      <c r="AI157" s="17">
        <f t="shared" si="148"/>
        <v>1.9522049816318663</v>
      </c>
      <c r="AJ157" s="17">
        <f t="shared" si="149"/>
        <v>2.1193535978955138</v>
      </c>
      <c r="AK157" s="17">
        <f t="shared" si="150"/>
        <v>2.2822960550416291</v>
      </c>
      <c r="AL157" s="17">
        <f t="shared" si="151"/>
        <v>2.4417587989658713</v>
      </c>
      <c r="AM157" s="17">
        <f t="shared" si="152"/>
        <v>2.5984310261159127</v>
      </c>
      <c r="AN157" s="17">
        <f t="shared" si="153"/>
        <v>2.7529667358864134</v>
      </c>
      <c r="AO157" s="17">
        <f t="shared" si="154"/>
        <v>2.9059903554201192</v>
      </c>
      <c r="AP157" s="17">
        <f t="shared" si="155"/>
        <v>3.0581042256251245</v>
      </c>
      <c r="AQ157" s="17">
        <f t="shared" si="156"/>
        <v>3.2098969960155834</v>
      </c>
      <c r="AR157" s="17">
        <f t="shared" si="157"/>
        <v>3.3619524174816076</v>
      </c>
      <c r="AS157" s="17">
        <f t="shared" si="158"/>
        <v>3.5148582503452568</v>
      </c>
      <c r="AT157" s="17">
        <f t="shared" si="159"/>
        <v>3.6692150790719924</v>
      </c>
      <c r="AU157" s="17">
        <f t="shared" si="160"/>
        <v>3.8256447647185983</v>
      </c>
      <c r="AV157" s="17">
        <f t="shared" si="161"/>
        <v>3.9847980553381133</v>
      </c>
      <c r="AW157" s="17">
        <f t="shared" si="162"/>
        <v>4.1473604582833739</v>
      </c>
      <c r="AX157" s="17">
        <f t="shared" si="163"/>
        <v>4.3140547573312045</v>
      </c>
      <c r="AY157" s="17">
        <f t="shared" si="164"/>
        <v>4.4856373865330061</v>
      </c>
      <c r="AZ157" s="17">
        <f t="shared" si="165"/>
        <v>4.6628840872152866</v>
      </c>
      <c r="BA157" s="17">
        <f t="shared" si="166"/>
        <v>4.8465578056745064</v>
      </c>
      <c r="BB157" s="17">
        <f t="shared" si="167"/>
        <v>5.0373489914236789</v>
      </c>
      <c r="BC157" s="17">
        <f t="shared" si="168"/>
        <v>5.235776834521924</v>
      </c>
      <c r="BD157" s="17">
        <f t="shared" si="169"/>
        <v>5.4420433467412437</v>
      </c>
      <c r="BE157" s="17">
        <f t="shared" si="170"/>
        <v>5.6558472858529933</v>
      </c>
      <c r="BF157" s="17">
        <f t="shared" si="171"/>
        <v>5.8761980482005072</v>
      </c>
      <c r="BG157" s="17">
        <f t="shared" si="172"/>
        <v>6.1013142365835966</v>
      </c>
      <c r="BH157" s="17">
        <f t="shared" si="173"/>
        <v>4.5526397036355817E-2</v>
      </c>
      <c r="BI157" s="17">
        <f t="shared" si="174"/>
        <v>0.2723434204290538</v>
      </c>
      <c r="BJ157" s="17">
        <f t="shared" si="175"/>
        <v>0.49581696914274614</v>
      </c>
      <c r="BK157" s="17">
        <f t="shared" si="176"/>
        <v>0.71371796717559333</v>
      </c>
      <c r="BL157" s="17">
        <f t="shared" si="177"/>
        <v>0.92458352458309268</v>
      </c>
      <c r="BM157" s="17">
        <f t="shared" si="178"/>
        <v>1.1277180748609723</v>
      </c>
      <c r="BN157" s="17">
        <f t="shared" si="179"/>
        <v>1.3230454233697129</v>
      </c>
      <c r="BO157" s="17">
        <f t="shared" si="180"/>
        <v>1.5109149850377224</v>
      </c>
      <c r="BP157" s="17">
        <f t="shared" si="181"/>
        <v>1.6919292436178215</v>
      </c>
      <c r="BQ157" s="17">
        <f t="shared" si="182"/>
        <v>1.8668170572942711</v>
      </c>
      <c r="BR157" s="17">
        <f t="shared" si="183"/>
        <v>2.0363518581225288</v>
      </c>
      <c r="BS157" s="17">
        <f t="shared" si="184"/>
        <v>2.2013043315610634</v>
      </c>
      <c r="BT157" s="17">
        <f t="shared" si="185"/>
        <v>2.3624184443918295</v>
      </c>
      <c r="BU157" s="17">
        <f t="shared" si="186"/>
        <v>2.5204020809134522</v>
      </c>
      <c r="BV157" s="17">
        <f t="shared" si="187"/>
        <v>2.6759263074517192</v>
      </c>
      <c r="BW157" s="17">
        <f t="shared" si="188"/>
        <v>2.8296294885051498</v>
      </c>
      <c r="BX157" s="17">
        <f t="shared" si="189"/>
        <v>2.9821239996415714</v>
      </c>
      <c r="BY157" s="17">
        <f t="shared" si="190"/>
        <v>3.1340042533996568</v>
      </c>
      <c r="BZ157" s="17">
        <f t="shared" si="191"/>
        <v>3.2858553385882683</v>
      </c>
      <c r="CA157" s="17">
        <f t="shared" si="192"/>
        <v>3.4382618982010564</v>
      </c>
      <c r="CB157" s="17">
        <f t="shared" si="193"/>
        <v>3.5918170174856612</v>
      </c>
      <c r="CC157" s="17">
        <f t="shared" si="194"/>
        <v>3.7471309003463635</v>
      </c>
      <c r="CD157" s="17">
        <f t="shared" si="195"/>
        <v>3.9048389810145867</v>
      </c>
      <c r="CE157" s="17">
        <f t="shared" si="196"/>
        <v>4.0656088138387059</v>
      </c>
      <c r="CF157" s="17">
        <f t="shared" si="197"/>
        <v>4.2301445308022387</v>
      </c>
      <c r="CG157" s="17">
        <f t="shared" si="198"/>
        <v>4.3991867309578074</v>
      </c>
      <c r="CH157" s="17">
        <f t="shared" si="199"/>
        <v>4.5735042066812861</v>
      </c>
      <c r="CI157" s="17">
        <f t="shared" si="200"/>
        <v>4.7538717780174871</v>
      </c>
      <c r="CJ157" s="17">
        <f t="shared" si="201"/>
        <v>4.9410257798335886</v>
      </c>
      <c r="CK157" s="17">
        <f t="shared" si="202"/>
        <v>5.1355862346036831</v>
      </c>
      <c r="CL157" s="17">
        <f t="shared" si="203"/>
        <v>5.3379349494717312</v>
      </c>
      <c r="CM157" s="17">
        <f t="shared" si="204"/>
        <v>5.5480470275943237</v>
      </c>
      <c r="CN157" s="17">
        <f t="shared" si="205"/>
        <v>5.7652969926618969</v>
      </c>
      <c r="CO157" s="17">
        <f t="shared" si="206"/>
        <v>5.988301951414015</v>
      </c>
      <c r="CP157" s="17">
        <f t="shared" si="207"/>
        <v>6.2149030767586959</v>
      </c>
      <c r="CQ157" s="17">
        <f t="shared" si="208"/>
        <v>0.15918827961766679</v>
      </c>
      <c r="CR157" s="17">
        <f t="shared" si="209"/>
        <v>0.38465390293676194</v>
      </c>
      <c r="CS157" s="17">
        <f t="shared" si="210"/>
        <v>0.60557443746132289</v>
      </c>
      <c r="CT157" s="17">
        <f t="shared" si="211"/>
        <v>0.82009035245098938</v>
      </c>
      <c r="CU157" s="17">
        <f t="shared" si="212"/>
        <v>1.0271341920495032</v>
      </c>
      <c r="CV157" s="17">
        <f t="shared" si="213"/>
        <v>1.2263435625330459</v>
      </c>
      <c r="CW157" s="17">
        <f t="shared" si="214"/>
        <v>1.4178789804036376</v>
      </c>
      <c r="CX157" s="17">
        <f t="shared" si="215"/>
        <v>1.6022352794040551</v>
      </c>
      <c r="CY157" s="17">
        <f t="shared" si="216"/>
        <v>1.7800909674007441</v>
      </c>
    </row>
    <row r="158" spans="2:103" ht="18" hidden="1" x14ac:dyDescent="0.25">
      <c r="B158" s="20" t="s">
        <v>60</v>
      </c>
      <c r="C158" s="83">
        <f t="shared" si="116"/>
        <v>2.362418444391829</v>
      </c>
      <c r="D158" s="17">
        <f t="shared" si="117"/>
        <v>2.5204020809134522</v>
      </c>
      <c r="E158" s="17">
        <f t="shared" si="118"/>
        <v>2.6759263074517192</v>
      </c>
      <c r="F158" s="17">
        <f t="shared" si="119"/>
        <v>2.8296294885051489</v>
      </c>
      <c r="G158" s="17">
        <f t="shared" si="120"/>
        <v>2.9821239996415709</v>
      </c>
      <c r="H158" s="17">
        <f t="shared" si="121"/>
        <v>3.1340042533996568</v>
      </c>
      <c r="I158" s="17">
        <f t="shared" si="122"/>
        <v>3.2858553385882692</v>
      </c>
      <c r="J158" s="17">
        <f t="shared" si="123"/>
        <v>3.4382618982010569</v>
      </c>
      <c r="K158" s="17">
        <f t="shared" si="124"/>
        <v>3.5918170174856607</v>
      </c>
      <c r="L158" s="17">
        <f t="shared" si="125"/>
        <v>3.7471309003463631</v>
      </c>
      <c r="M158" s="17">
        <f t="shared" si="126"/>
        <v>3.9048389810145867</v>
      </c>
      <c r="N158" s="17">
        <f t="shared" si="127"/>
        <v>4.0656088138387059</v>
      </c>
      <c r="O158" s="17">
        <f t="shared" si="128"/>
        <v>4.2301445308022378</v>
      </c>
      <c r="P158" s="17">
        <f t="shared" si="129"/>
        <v>4.3991867309578057</v>
      </c>
      <c r="Q158" s="17">
        <f t="shared" si="130"/>
        <v>4.5735042066812861</v>
      </c>
      <c r="R158" s="17">
        <f t="shared" si="131"/>
        <v>4.7538717780174871</v>
      </c>
      <c r="S158" s="17">
        <f t="shared" si="132"/>
        <v>4.9410257798335904</v>
      </c>
      <c r="T158" s="17">
        <f t="shared" si="133"/>
        <v>5.135586234603684</v>
      </c>
      <c r="U158" s="17">
        <f t="shared" si="134"/>
        <v>5.3379349494717312</v>
      </c>
      <c r="V158" s="17">
        <f t="shared" si="135"/>
        <v>5.5480470275943201</v>
      </c>
      <c r="W158" s="17">
        <f t="shared" si="136"/>
        <v>5.7652969926618969</v>
      </c>
      <c r="X158" s="17">
        <f t="shared" si="137"/>
        <v>5.9883019514140141</v>
      </c>
      <c r="Y158" s="17">
        <f t="shared" si="138"/>
        <v>6.2149030767586968</v>
      </c>
      <c r="Z158" s="17">
        <f t="shared" si="139"/>
        <v>0.15918827961766679</v>
      </c>
      <c r="AA158" s="17">
        <f t="shared" si="140"/>
        <v>0.3846539029367595</v>
      </c>
      <c r="AB158" s="17">
        <f t="shared" si="141"/>
        <v>0.60557443746132411</v>
      </c>
      <c r="AC158" s="17">
        <f t="shared" si="142"/>
        <v>0.82009035245098816</v>
      </c>
      <c r="AD158" s="17">
        <f t="shared" si="143"/>
        <v>1.0271341920495043</v>
      </c>
      <c r="AE158" s="17">
        <f t="shared" si="144"/>
        <v>1.2263435625330459</v>
      </c>
      <c r="AF158" s="17">
        <f t="shared" si="145"/>
        <v>1.4178789804036356</v>
      </c>
      <c r="AG158" s="17">
        <f t="shared" si="146"/>
        <v>1.6022352794040562</v>
      </c>
      <c r="AH158" s="17">
        <f t="shared" si="147"/>
        <v>1.7800909674007432</v>
      </c>
      <c r="AI158" s="17">
        <f t="shared" si="148"/>
        <v>1.9522049816318663</v>
      </c>
      <c r="AJ158" s="17">
        <f t="shared" si="149"/>
        <v>2.1193535978955138</v>
      </c>
      <c r="AK158" s="17">
        <f t="shared" si="150"/>
        <v>2.2822960550416291</v>
      </c>
      <c r="AL158" s="17">
        <f t="shared" si="151"/>
        <v>2.4417587989658713</v>
      </c>
      <c r="AM158" s="17">
        <f t="shared" si="152"/>
        <v>2.5984310261159127</v>
      </c>
      <c r="AN158" s="17">
        <f t="shared" si="153"/>
        <v>2.7529667358864134</v>
      </c>
      <c r="AO158" s="17">
        <f t="shared" si="154"/>
        <v>2.9059903554201192</v>
      </c>
      <c r="AP158" s="17">
        <f t="shared" si="155"/>
        <v>3.0581042256251241</v>
      </c>
      <c r="AQ158" s="17">
        <f t="shared" si="156"/>
        <v>3.2098969960155834</v>
      </c>
      <c r="AR158" s="17">
        <f t="shared" si="157"/>
        <v>3.3619524174816076</v>
      </c>
      <c r="AS158" s="17">
        <f t="shared" si="158"/>
        <v>3.5148582503452568</v>
      </c>
      <c r="AT158" s="17">
        <f t="shared" si="159"/>
        <v>3.6692150790719924</v>
      </c>
      <c r="AU158" s="17">
        <f t="shared" si="160"/>
        <v>3.8256447647185983</v>
      </c>
      <c r="AV158" s="17">
        <f t="shared" si="161"/>
        <v>3.9847980553381133</v>
      </c>
      <c r="AW158" s="17">
        <f t="shared" si="162"/>
        <v>4.1473604582833739</v>
      </c>
      <c r="AX158" s="17">
        <f t="shared" si="163"/>
        <v>4.3140547573312054</v>
      </c>
      <c r="AY158" s="17">
        <f t="shared" si="164"/>
        <v>4.4856373865330061</v>
      </c>
      <c r="AZ158" s="17">
        <f t="shared" si="165"/>
        <v>4.6628840872152866</v>
      </c>
      <c r="BA158" s="17">
        <f t="shared" si="166"/>
        <v>4.8465578056745064</v>
      </c>
      <c r="BB158" s="17">
        <f t="shared" si="167"/>
        <v>5.0373489914236789</v>
      </c>
      <c r="BC158" s="17">
        <f t="shared" si="168"/>
        <v>5.235776834521924</v>
      </c>
      <c r="BD158" s="17">
        <f t="shared" si="169"/>
        <v>5.4420433467412437</v>
      </c>
      <c r="BE158" s="17">
        <f t="shared" si="170"/>
        <v>5.6558472858529933</v>
      </c>
      <c r="BF158" s="17">
        <f t="shared" si="171"/>
        <v>5.8761980482005072</v>
      </c>
      <c r="BG158" s="17">
        <f t="shared" si="172"/>
        <v>6.1013142365835966</v>
      </c>
      <c r="BH158" s="17">
        <f t="shared" si="173"/>
        <v>4.5526397036355817E-2</v>
      </c>
      <c r="BI158" s="17">
        <f t="shared" si="174"/>
        <v>0.2723434204290538</v>
      </c>
      <c r="BJ158" s="17">
        <f t="shared" si="175"/>
        <v>0.49581696914274614</v>
      </c>
      <c r="BK158" s="17">
        <f t="shared" si="176"/>
        <v>0.71371796717559333</v>
      </c>
      <c r="BL158" s="17">
        <f t="shared" si="177"/>
        <v>0.92458352458309268</v>
      </c>
      <c r="BM158" s="17">
        <f t="shared" si="178"/>
        <v>1.1277180748609723</v>
      </c>
      <c r="BN158" s="17">
        <f t="shared" si="179"/>
        <v>1.3230454233697129</v>
      </c>
      <c r="BO158" s="17">
        <f t="shared" si="180"/>
        <v>1.5109149850377224</v>
      </c>
      <c r="BP158" s="17">
        <f t="shared" si="181"/>
        <v>1.6919292436178215</v>
      </c>
      <c r="BQ158" s="17">
        <f t="shared" si="182"/>
        <v>1.8668170572942711</v>
      </c>
      <c r="BR158" s="17">
        <f t="shared" si="183"/>
        <v>2.0363518581225288</v>
      </c>
      <c r="BS158" s="17">
        <f t="shared" si="184"/>
        <v>2.2013043315610634</v>
      </c>
      <c r="BT158" s="17">
        <f t="shared" si="185"/>
        <v>2.3624184443918295</v>
      </c>
      <c r="BU158" s="17">
        <f t="shared" si="186"/>
        <v>2.5204020809134522</v>
      </c>
      <c r="BV158" s="17">
        <f t="shared" si="187"/>
        <v>2.6759263074517192</v>
      </c>
      <c r="BW158" s="17">
        <f t="shared" si="188"/>
        <v>2.8296294885051498</v>
      </c>
      <c r="BX158" s="17">
        <f t="shared" si="189"/>
        <v>2.9821239996415714</v>
      </c>
      <c r="BY158" s="17">
        <f t="shared" si="190"/>
        <v>3.1340042533996568</v>
      </c>
      <c r="BZ158" s="17">
        <f t="shared" si="191"/>
        <v>3.2858553385882683</v>
      </c>
      <c r="CA158" s="17">
        <f t="shared" si="192"/>
        <v>3.4382618982010564</v>
      </c>
      <c r="CB158" s="17">
        <f t="shared" si="193"/>
        <v>3.5918170174856612</v>
      </c>
      <c r="CC158" s="17">
        <f t="shared" si="194"/>
        <v>3.747130900346364</v>
      </c>
      <c r="CD158" s="17">
        <f t="shared" si="195"/>
        <v>3.9048389810145867</v>
      </c>
      <c r="CE158" s="17">
        <f t="shared" si="196"/>
        <v>4.0656088138387059</v>
      </c>
      <c r="CF158" s="17">
        <f t="shared" si="197"/>
        <v>4.2301445308022387</v>
      </c>
      <c r="CG158" s="17">
        <f t="shared" si="198"/>
        <v>4.3991867309578074</v>
      </c>
      <c r="CH158" s="17">
        <f t="shared" si="199"/>
        <v>4.5735042066812861</v>
      </c>
      <c r="CI158" s="17">
        <f t="shared" si="200"/>
        <v>4.7538717780174871</v>
      </c>
      <c r="CJ158" s="17">
        <f t="shared" si="201"/>
        <v>4.9410257798335886</v>
      </c>
      <c r="CK158" s="17">
        <f t="shared" si="202"/>
        <v>5.1355862346036831</v>
      </c>
      <c r="CL158" s="17">
        <f t="shared" si="203"/>
        <v>5.3379349494717312</v>
      </c>
      <c r="CM158" s="17">
        <f t="shared" si="204"/>
        <v>5.5480470275943237</v>
      </c>
      <c r="CN158" s="17">
        <f t="shared" si="205"/>
        <v>5.7652969926618969</v>
      </c>
      <c r="CO158" s="17">
        <f t="shared" si="206"/>
        <v>5.988301951414015</v>
      </c>
      <c r="CP158" s="17">
        <f t="shared" si="207"/>
        <v>6.2149030767586959</v>
      </c>
      <c r="CQ158" s="17">
        <f t="shared" si="208"/>
        <v>0.15918827961766679</v>
      </c>
      <c r="CR158" s="17">
        <f t="shared" si="209"/>
        <v>0.38465390293676194</v>
      </c>
      <c r="CS158" s="17">
        <f t="shared" si="210"/>
        <v>0.60557443746132289</v>
      </c>
      <c r="CT158" s="17">
        <f t="shared" si="211"/>
        <v>0.82009035245098938</v>
      </c>
      <c r="CU158" s="17">
        <f t="shared" si="212"/>
        <v>1.0271341920495032</v>
      </c>
      <c r="CV158" s="17">
        <f t="shared" si="213"/>
        <v>1.2263435625330459</v>
      </c>
      <c r="CW158" s="17">
        <f t="shared" si="214"/>
        <v>1.4178789804036376</v>
      </c>
      <c r="CX158" s="17">
        <f t="shared" si="215"/>
        <v>1.6022352794040551</v>
      </c>
      <c r="CY158" s="17">
        <f t="shared" si="216"/>
        <v>1.7800909674007441</v>
      </c>
    </row>
    <row r="159" spans="2:103" ht="18" hidden="1" x14ac:dyDescent="0.25">
      <c r="B159" s="20" t="s">
        <v>63</v>
      </c>
      <c r="C159" s="83">
        <f t="shared" si="116"/>
        <v>2.362418444391829</v>
      </c>
      <c r="D159" s="17">
        <f t="shared" si="117"/>
        <v>2.5204020809134522</v>
      </c>
      <c r="E159" s="17">
        <f t="shared" si="118"/>
        <v>2.6759263074517197</v>
      </c>
      <c r="F159" s="17">
        <f t="shared" si="119"/>
        <v>2.8296294885051489</v>
      </c>
      <c r="G159" s="17">
        <f t="shared" si="120"/>
        <v>2.9821239996415714</v>
      </c>
      <c r="H159" s="17">
        <f t="shared" si="121"/>
        <v>3.1340042533996568</v>
      </c>
      <c r="I159" s="17">
        <f t="shared" si="122"/>
        <v>3.2858553385882692</v>
      </c>
      <c r="J159" s="17">
        <f t="shared" si="123"/>
        <v>3.4382618982010569</v>
      </c>
      <c r="K159" s="17">
        <f t="shared" si="124"/>
        <v>3.5918170174856603</v>
      </c>
      <c r="L159" s="17">
        <f t="shared" si="125"/>
        <v>3.7471309003463631</v>
      </c>
      <c r="M159" s="17">
        <f t="shared" si="126"/>
        <v>3.9048389810145867</v>
      </c>
      <c r="N159" s="17">
        <f t="shared" si="127"/>
        <v>4.0656088138387059</v>
      </c>
      <c r="O159" s="17">
        <f t="shared" si="128"/>
        <v>4.2301445308022378</v>
      </c>
      <c r="P159" s="17">
        <f t="shared" si="129"/>
        <v>4.3991867309578057</v>
      </c>
      <c r="Q159" s="17">
        <f t="shared" si="130"/>
        <v>4.5735042066812861</v>
      </c>
      <c r="R159" s="17">
        <f t="shared" si="131"/>
        <v>4.7538717780174871</v>
      </c>
      <c r="S159" s="17">
        <f t="shared" si="132"/>
        <v>4.9410257798335904</v>
      </c>
      <c r="T159" s="17">
        <f t="shared" si="133"/>
        <v>5.135586234603684</v>
      </c>
      <c r="U159" s="17">
        <f t="shared" si="134"/>
        <v>5.3379349494717312</v>
      </c>
      <c r="V159" s="17">
        <f t="shared" si="135"/>
        <v>5.5480470275943201</v>
      </c>
      <c r="W159" s="17">
        <f t="shared" si="136"/>
        <v>5.7652969926618969</v>
      </c>
      <c r="X159" s="17">
        <f t="shared" si="137"/>
        <v>5.9883019514140141</v>
      </c>
      <c r="Y159" s="17">
        <f t="shared" si="138"/>
        <v>6.2149030767586968</v>
      </c>
      <c r="Z159" s="17">
        <f t="shared" si="139"/>
        <v>0.15918827961766679</v>
      </c>
      <c r="AA159" s="17">
        <f t="shared" si="140"/>
        <v>0.3846539029367595</v>
      </c>
      <c r="AB159" s="17">
        <f t="shared" si="141"/>
        <v>0.60557443746132411</v>
      </c>
      <c r="AC159" s="17">
        <f t="shared" si="142"/>
        <v>0.82009035245098816</v>
      </c>
      <c r="AD159" s="17">
        <f t="shared" si="143"/>
        <v>1.0271341920495043</v>
      </c>
      <c r="AE159" s="17">
        <f t="shared" si="144"/>
        <v>1.2263435625330459</v>
      </c>
      <c r="AF159" s="17">
        <f t="shared" si="145"/>
        <v>1.4178789804036356</v>
      </c>
      <c r="AG159" s="17">
        <f t="shared" si="146"/>
        <v>1.6022352794040562</v>
      </c>
      <c r="AH159" s="17">
        <f t="shared" si="147"/>
        <v>1.7800909674007432</v>
      </c>
      <c r="AI159" s="17">
        <f t="shared" si="148"/>
        <v>1.9522049816318663</v>
      </c>
      <c r="AJ159" s="17">
        <f t="shared" si="149"/>
        <v>2.1193535978955138</v>
      </c>
      <c r="AK159" s="17">
        <f t="shared" si="150"/>
        <v>2.2822960550416291</v>
      </c>
      <c r="AL159" s="17">
        <f t="shared" si="151"/>
        <v>2.4417587989658713</v>
      </c>
      <c r="AM159" s="17">
        <f t="shared" si="152"/>
        <v>2.5984310261159127</v>
      </c>
      <c r="AN159" s="17">
        <f t="shared" si="153"/>
        <v>2.7529667358864134</v>
      </c>
      <c r="AO159" s="17">
        <f t="shared" si="154"/>
        <v>2.9059903554201192</v>
      </c>
      <c r="AP159" s="17">
        <f t="shared" si="155"/>
        <v>3.0581042256251245</v>
      </c>
      <c r="AQ159" s="17">
        <f t="shared" si="156"/>
        <v>3.2098969960155834</v>
      </c>
      <c r="AR159" s="17">
        <f t="shared" si="157"/>
        <v>3.3619524174816076</v>
      </c>
      <c r="AS159" s="17">
        <f t="shared" si="158"/>
        <v>3.5148582503452568</v>
      </c>
      <c r="AT159" s="17">
        <f t="shared" si="159"/>
        <v>3.6692150790719924</v>
      </c>
      <c r="AU159" s="17">
        <f t="shared" si="160"/>
        <v>3.8256447647185983</v>
      </c>
      <c r="AV159" s="17">
        <f t="shared" si="161"/>
        <v>3.9847980553381133</v>
      </c>
      <c r="AW159" s="17">
        <f t="shared" si="162"/>
        <v>4.1473604582833739</v>
      </c>
      <c r="AX159" s="17">
        <f t="shared" si="163"/>
        <v>4.3140547573312045</v>
      </c>
      <c r="AY159" s="17">
        <f t="shared" si="164"/>
        <v>4.4856373865330061</v>
      </c>
      <c r="AZ159" s="17">
        <f t="shared" si="165"/>
        <v>4.6628840872152866</v>
      </c>
      <c r="BA159" s="17">
        <f t="shared" si="166"/>
        <v>4.8465578056745064</v>
      </c>
      <c r="BB159" s="17">
        <f t="shared" si="167"/>
        <v>5.0373489914236789</v>
      </c>
      <c r="BC159" s="17">
        <f t="shared" si="168"/>
        <v>5.235776834521924</v>
      </c>
      <c r="BD159" s="17">
        <f t="shared" si="169"/>
        <v>5.4420433467412437</v>
      </c>
      <c r="BE159" s="17">
        <f t="shared" si="170"/>
        <v>5.6558472858529933</v>
      </c>
      <c r="BF159" s="17">
        <f t="shared" si="171"/>
        <v>5.8761980482005072</v>
      </c>
      <c r="BG159" s="17">
        <f t="shared" si="172"/>
        <v>6.1013142365835966</v>
      </c>
      <c r="BH159" s="17">
        <f t="shared" si="173"/>
        <v>4.5526397036355817E-2</v>
      </c>
      <c r="BI159" s="17">
        <f t="shared" si="174"/>
        <v>0.2723434204290538</v>
      </c>
      <c r="BJ159" s="17">
        <f t="shared" si="175"/>
        <v>0.49581696914274614</v>
      </c>
      <c r="BK159" s="17">
        <f t="shared" si="176"/>
        <v>0.71371796717559333</v>
      </c>
      <c r="BL159" s="17">
        <f t="shared" si="177"/>
        <v>0.92458352458309268</v>
      </c>
      <c r="BM159" s="17">
        <f t="shared" si="178"/>
        <v>1.1277180748609723</v>
      </c>
      <c r="BN159" s="17">
        <f t="shared" si="179"/>
        <v>1.3230454233697129</v>
      </c>
      <c r="BO159" s="17">
        <f t="shared" si="180"/>
        <v>1.5109149850377224</v>
      </c>
      <c r="BP159" s="17">
        <f t="shared" si="181"/>
        <v>1.6919292436178215</v>
      </c>
      <c r="BQ159" s="17">
        <f t="shared" si="182"/>
        <v>1.8668170572942711</v>
      </c>
      <c r="BR159" s="17">
        <f t="shared" si="183"/>
        <v>2.0363518581225288</v>
      </c>
      <c r="BS159" s="17">
        <f t="shared" si="184"/>
        <v>2.2013043315610634</v>
      </c>
      <c r="BT159" s="17">
        <f t="shared" si="185"/>
        <v>2.3624184443918295</v>
      </c>
      <c r="BU159" s="17">
        <f t="shared" si="186"/>
        <v>2.5204020809134522</v>
      </c>
      <c r="BV159" s="17">
        <f t="shared" si="187"/>
        <v>2.6759263074517192</v>
      </c>
      <c r="BW159" s="17">
        <f t="shared" si="188"/>
        <v>2.8296294885051498</v>
      </c>
      <c r="BX159" s="17">
        <f t="shared" si="189"/>
        <v>2.9821239996415714</v>
      </c>
      <c r="BY159" s="17">
        <f t="shared" si="190"/>
        <v>3.1340042533996568</v>
      </c>
      <c r="BZ159" s="17">
        <f t="shared" si="191"/>
        <v>3.2858553385882683</v>
      </c>
      <c r="CA159" s="17">
        <f t="shared" si="192"/>
        <v>3.4382618982010564</v>
      </c>
      <c r="CB159" s="17">
        <f t="shared" si="193"/>
        <v>3.5918170174856612</v>
      </c>
      <c r="CC159" s="17">
        <f t="shared" si="194"/>
        <v>3.7471309003463635</v>
      </c>
      <c r="CD159" s="17">
        <f t="shared" si="195"/>
        <v>3.9048389810145867</v>
      </c>
      <c r="CE159" s="17">
        <f t="shared" si="196"/>
        <v>4.0656088138387059</v>
      </c>
      <c r="CF159" s="17">
        <f t="shared" si="197"/>
        <v>4.2301445308022387</v>
      </c>
      <c r="CG159" s="17">
        <f t="shared" si="198"/>
        <v>4.3991867309578074</v>
      </c>
      <c r="CH159" s="17">
        <f t="shared" si="199"/>
        <v>4.5735042066812861</v>
      </c>
      <c r="CI159" s="17">
        <f t="shared" si="200"/>
        <v>4.7538717780174871</v>
      </c>
      <c r="CJ159" s="17">
        <f t="shared" si="201"/>
        <v>4.9410257798335886</v>
      </c>
      <c r="CK159" s="17">
        <f t="shared" si="202"/>
        <v>5.1355862346036831</v>
      </c>
      <c r="CL159" s="17">
        <f t="shared" si="203"/>
        <v>5.3379349494717312</v>
      </c>
      <c r="CM159" s="17">
        <f t="shared" si="204"/>
        <v>5.5480470275943237</v>
      </c>
      <c r="CN159" s="17">
        <f t="shared" si="205"/>
        <v>5.7652969926618969</v>
      </c>
      <c r="CO159" s="17">
        <f t="shared" si="206"/>
        <v>5.988301951414015</v>
      </c>
      <c r="CP159" s="17">
        <f t="shared" si="207"/>
        <v>6.2149030767586959</v>
      </c>
      <c r="CQ159" s="17">
        <f t="shared" si="208"/>
        <v>0.15918827961766679</v>
      </c>
      <c r="CR159" s="17">
        <f t="shared" si="209"/>
        <v>0.38465390293676194</v>
      </c>
      <c r="CS159" s="17">
        <f t="shared" si="210"/>
        <v>0.60557443746132289</v>
      </c>
      <c r="CT159" s="17">
        <f t="shared" si="211"/>
        <v>0.82009035245098938</v>
      </c>
      <c r="CU159" s="17">
        <f t="shared" si="212"/>
        <v>1.0271341920495032</v>
      </c>
      <c r="CV159" s="17">
        <f t="shared" si="213"/>
        <v>1.2263435625330459</v>
      </c>
      <c r="CW159" s="17">
        <f t="shared" si="214"/>
        <v>1.4178789804036376</v>
      </c>
      <c r="CX159" s="17">
        <f t="shared" si="215"/>
        <v>1.6022352794040551</v>
      </c>
      <c r="CY159" s="17">
        <f t="shared" si="216"/>
        <v>1.7800909674007441</v>
      </c>
    </row>
    <row r="160" spans="2:103" ht="18" hidden="1" x14ac:dyDescent="0.25">
      <c r="B160" s="20" t="s">
        <v>64</v>
      </c>
      <c r="C160" s="83">
        <f t="shared" si="116"/>
        <v>2.362418444391829</v>
      </c>
      <c r="D160" s="17">
        <f t="shared" si="117"/>
        <v>2.5204020809134522</v>
      </c>
      <c r="E160" s="17">
        <f t="shared" si="118"/>
        <v>2.6759263074517192</v>
      </c>
      <c r="F160" s="17">
        <f t="shared" si="119"/>
        <v>2.8296294885051489</v>
      </c>
      <c r="G160" s="17">
        <f t="shared" si="120"/>
        <v>2.9821239996415709</v>
      </c>
      <c r="H160" s="17">
        <f t="shared" si="121"/>
        <v>3.1340042533996568</v>
      </c>
      <c r="I160" s="17">
        <f t="shared" si="122"/>
        <v>3.2858553385882692</v>
      </c>
      <c r="J160" s="17">
        <f t="shared" si="123"/>
        <v>3.4382618982010569</v>
      </c>
      <c r="K160" s="17">
        <f t="shared" si="124"/>
        <v>3.5918170174856607</v>
      </c>
      <c r="L160" s="17">
        <f t="shared" si="125"/>
        <v>3.7471309003463631</v>
      </c>
      <c r="M160" s="17">
        <f t="shared" si="126"/>
        <v>3.9048389810145867</v>
      </c>
      <c r="N160" s="17">
        <f t="shared" si="127"/>
        <v>4.0656088138387059</v>
      </c>
      <c r="O160" s="17">
        <f t="shared" si="128"/>
        <v>4.2301445308022378</v>
      </c>
      <c r="P160" s="17">
        <f t="shared" si="129"/>
        <v>4.3991867309578057</v>
      </c>
      <c r="Q160" s="17">
        <f t="shared" si="130"/>
        <v>4.5735042066812861</v>
      </c>
      <c r="R160" s="17">
        <f t="shared" si="131"/>
        <v>4.7538717780174871</v>
      </c>
      <c r="S160" s="17">
        <f t="shared" si="132"/>
        <v>4.9410257798335904</v>
      </c>
      <c r="T160" s="17">
        <f t="shared" si="133"/>
        <v>5.135586234603684</v>
      </c>
      <c r="U160" s="17">
        <f t="shared" si="134"/>
        <v>5.3379349494717312</v>
      </c>
      <c r="V160" s="17">
        <f t="shared" si="135"/>
        <v>5.5480470275943201</v>
      </c>
      <c r="W160" s="17">
        <f t="shared" si="136"/>
        <v>5.7652969926618969</v>
      </c>
      <c r="X160" s="17">
        <f t="shared" si="137"/>
        <v>5.9883019514140141</v>
      </c>
      <c r="Y160" s="17">
        <f t="shared" si="138"/>
        <v>6.2149030767586968</v>
      </c>
      <c r="Z160" s="17">
        <f t="shared" si="139"/>
        <v>0.15918827961766679</v>
      </c>
      <c r="AA160" s="17">
        <f t="shared" si="140"/>
        <v>0.3846539029367595</v>
      </c>
      <c r="AB160" s="17">
        <f t="shared" si="141"/>
        <v>0.60557443746132411</v>
      </c>
      <c r="AC160" s="17">
        <f t="shared" si="142"/>
        <v>0.82009035245098816</v>
      </c>
      <c r="AD160" s="17">
        <f t="shared" si="143"/>
        <v>1.0271341920495043</v>
      </c>
      <c r="AE160" s="17">
        <f t="shared" si="144"/>
        <v>1.2263435625330459</v>
      </c>
      <c r="AF160" s="17">
        <f t="shared" si="145"/>
        <v>1.4178789804036356</v>
      </c>
      <c r="AG160" s="17">
        <f t="shared" si="146"/>
        <v>1.6022352794040562</v>
      </c>
      <c r="AH160" s="17">
        <f t="shared" si="147"/>
        <v>1.7800909674007432</v>
      </c>
      <c r="AI160" s="17">
        <f t="shared" si="148"/>
        <v>1.9522049816318663</v>
      </c>
      <c r="AJ160" s="17">
        <f t="shared" si="149"/>
        <v>2.1193535978955138</v>
      </c>
      <c r="AK160" s="17">
        <f t="shared" si="150"/>
        <v>2.2822960550416291</v>
      </c>
      <c r="AL160" s="17">
        <f t="shared" si="151"/>
        <v>2.4417587989658713</v>
      </c>
      <c r="AM160" s="17">
        <f t="shared" si="152"/>
        <v>2.5984310261159127</v>
      </c>
      <c r="AN160" s="17">
        <f t="shared" si="153"/>
        <v>2.7529667358864134</v>
      </c>
      <c r="AO160" s="17">
        <f t="shared" si="154"/>
        <v>2.9059903554201192</v>
      </c>
      <c r="AP160" s="17">
        <f t="shared" si="155"/>
        <v>3.0581042256251241</v>
      </c>
      <c r="AQ160" s="17">
        <f t="shared" si="156"/>
        <v>3.2098969960155834</v>
      </c>
      <c r="AR160" s="17">
        <f t="shared" si="157"/>
        <v>3.3619524174816076</v>
      </c>
      <c r="AS160" s="17">
        <f t="shared" si="158"/>
        <v>3.5148582503452568</v>
      </c>
      <c r="AT160" s="17">
        <f t="shared" si="159"/>
        <v>3.6692150790719924</v>
      </c>
      <c r="AU160" s="17">
        <f t="shared" si="160"/>
        <v>3.8256447647185983</v>
      </c>
      <c r="AV160" s="17">
        <f t="shared" si="161"/>
        <v>3.9847980553381133</v>
      </c>
      <c r="AW160" s="17">
        <f t="shared" si="162"/>
        <v>4.1473604582833739</v>
      </c>
      <c r="AX160" s="17">
        <f t="shared" si="163"/>
        <v>4.3140547573312054</v>
      </c>
      <c r="AY160" s="17">
        <f t="shared" si="164"/>
        <v>4.4856373865330061</v>
      </c>
      <c r="AZ160" s="17">
        <f t="shared" si="165"/>
        <v>4.6628840872152866</v>
      </c>
      <c r="BA160" s="17">
        <f t="shared" si="166"/>
        <v>4.8465578056745064</v>
      </c>
      <c r="BB160" s="17">
        <f t="shared" si="167"/>
        <v>5.0373489914236789</v>
      </c>
      <c r="BC160" s="17">
        <f t="shared" si="168"/>
        <v>5.235776834521924</v>
      </c>
      <c r="BD160" s="17">
        <f t="shared" si="169"/>
        <v>5.4420433467412437</v>
      </c>
      <c r="BE160" s="17">
        <f t="shared" si="170"/>
        <v>5.6558472858529933</v>
      </c>
      <c r="BF160" s="17">
        <f t="shared" si="171"/>
        <v>5.8761980482005072</v>
      </c>
      <c r="BG160" s="17">
        <f t="shared" si="172"/>
        <v>6.1013142365835966</v>
      </c>
      <c r="BH160" s="17">
        <f t="shared" si="173"/>
        <v>4.5526397036355817E-2</v>
      </c>
      <c r="BI160" s="17">
        <f t="shared" si="174"/>
        <v>0.2723434204290538</v>
      </c>
      <c r="BJ160" s="17">
        <f t="shared" si="175"/>
        <v>0.49581696914274614</v>
      </c>
      <c r="BK160" s="17">
        <f t="shared" si="176"/>
        <v>0.71371796717559333</v>
      </c>
      <c r="BL160" s="17">
        <f t="shared" si="177"/>
        <v>0.92458352458309268</v>
      </c>
      <c r="BM160" s="17">
        <f t="shared" si="178"/>
        <v>1.1277180748609723</v>
      </c>
      <c r="BN160" s="17">
        <f t="shared" si="179"/>
        <v>1.3230454233697129</v>
      </c>
      <c r="BO160" s="17">
        <f t="shared" si="180"/>
        <v>1.5109149850377224</v>
      </c>
      <c r="BP160" s="17">
        <f t="shared" si="181"/>
        <v>1.6919292436178215</v>
      </c>
      <c r="BQ160" s="17">
        <f t="shared" si="182"/>
        <v>1.8668170572942711</v>
      </c>
      <c r="BR160" s="17">
        <f t="shared" si="183"/>
        <v>2.0363518581225288</v>
      </c>
      <c r="BS160" s="17">
        <f t="shared" si="184"/>
        <v>2.2013043315610634</v>
      </c>
      <c r="BT160" s="17">
        <f t="shared" si="185"/>
        <v>2.3624184443918295</v>
      </c>
      <c r="BU160" s="17">
        <f t="shared" si="186"/>
        <v>2.5204020809134522</v>
      </c>
      <c r="BV160" s="17">
        <f t="shared" si="187"/>
        <v>2.6759263074517192</v>
      </c>
      <c r="BW160" s="17">
        <f t="shared" si="188"/>
        <v>2.8296294885051498</v>
      </c>
      <c r="BX160" s="17">
        <f t="shared" si="189"/>
        <v>2.9821239996415714</v>
      </c>
      <c r="BY160" s="17">
        <f t="shared" si="190"/>
        <v>3.1340042533996568</v>
      </c>
      <c r="BZ160" s="17">
        <f t="shared" si="191"/>
        <v>3.2858553385882683</v>
      </c>
      <c r="CA160" s="17">
        <f t="shared" si="192"/>
        <v>3.4382618982010564</v>
      </c>
      <c r="CB160" s="17">
        <f t="shared" si="193"/>
        <v>3.5918170174856612</v>
      </c>
      <c r="CC160" s="17">
        <f t="shared" si="194"/>
        <v>3.747130900346364</v>
      </c>
      <c r="CD160" s="17">
        <f t="shared" si="195"/>
        <v>3.9048389810145867</v>
      </c>
      <c r="CE160" s="17">
        <f t="shared" si="196"/>
        <v>4.0656088138387059</v>
      </c>
      <c r="CF160" s="17">
        <f t="shared" si="197"/>
        <v>4.2301445308022387</v>
      </c>
      <c r="CG160" s="17">
        <f t="shared" si="198"/>
        <v>4.3991867309578074</v>
      </c>
      <c r="CH160" s="17">
        <f t="shared" si="199"/>
        <v>4.5735042066812861</v>
      </c>
      <c r="CI160" s="17">
        <f t="shared" si="200"/>
        <v>4.7538717780174871</v>
      </c>
      <c r="CJ160" s="17">
        <f t="shared" si="201"/>
        <v>4.9410257798335886</v>
      </c>
      <c r="CK160" s="17">
        <f t="shared" si="202"/>
        <v>5.1355862346036831</v>
      </c>
      <c r="CL160" s="17">
        <f t="shared" si="203"/>
        <v>5.3379349494717312</v>
      </c>
      <c r="CM160" s="17">
        <f t="shared" si="204"/>
        <v>5.5480470275943237</v>
      </c>
      <c r="CN160" s="17">
        <f t="shared" si="205"/>
        <v>5.7652969926618969</v>
      </c>
      <c r="CO160" s="17">
        <f t="shared" si="206"/>
        <v>5.988301951414015</v>
      </c>
      <c r="CP160" s="17">
        <f t="shared" si="207"/>
        <v>6.2149030767586959</v>
      </c>
      <c r="CQ160" s="17">
        <f t="shared" si="208"/>
        <v>0.15918827961766679</v>
      </c>
      <c r="CR160" s="17">
        <f t="shared" si="209"/>
        <v>0.38465390293676194</v>
      </c>
      <c r="CS160" s="17">
        <f t="shared" si="210"/>
        <v>0.60557443746132289</v>
      </c>
      <c r="CT160" s="17">
        <f t="shared" si="211"/>
        <v>0.82009035245098938</v>
      </c>
      <c r="CU160" s="17">
        <f t="shared" si="212"/>
        <v>1.0271341920495032</v>
      </c>
      <c r="CV160" s="17">
        <f t="shared" si="213"/>
        <v>1.2263435625330459</v>
      </c>
      <c r="CW160" s="17">
        <f t="shared" si="214"/>
        <v>1.4178789804036376</v>
      </c>
      <c r="CX160" s="17">
        <f t="shared" si="215"/>
        <v>1.6022352794040551</v>
      </c>
      <c r="CY160" s="17">
        <f t="shared" si="216"/>
        <v>1.7800909674007441</v>
      </c>
    </row>
    <row r="161" spans="2:103" ht="18" hidden="1" x14ac:dyDescent="0.25">
      <c r="B161" s="20" t="s">
        <v>65</v>
      </c>
      <c r="C161" s="83">
        <f t="shared" si="116"/>
        <v>2.362418444391829</v>
      </c>
      <c r="D161" s="17">
        <f t="shared" si="117"/>
        <v>2.5204020809134522</v>
      </c>
      <c r="E161" s="17">
        <f t="shared" si="118"/>
        <v>2.6759263074517197</v>
      </c>
      <c r="F161" s="17">
        <f t="shared" si="119"/>
        <v>2.8296294885051489</v>
      </c>
      <c r="G161" s="17">
        <f t="shared" si="120"/>
        <v>2.9821239996415714</v>
      </c>
      <c r="H161" s="17">
        <f t="shared" si="121"/>
        <v>3.1340042533996568</v>
      </c>
      <c r="I161" s="17">
        <f t="shared" si="122"/>
        <v>3.2858553385882692</v>
      </c>
      <c r="J161" s="17">
        <f t="shared" si="123"/>
        <v>3.4382618982010569</v>
      </c>
      <c r="K161" s="17">
        <f t="shared" si="124"/>
        <v>3.5918170174856603</v>
      </c>
      <c r="L161" s="17">
        <f t="shared" si="125"/>
        <v>3.7471309003463631</v>
      </c>
      <c r="M161" s="17">
        <f t="shared" si="126"/>
        <v>3.9048389810145867</v>
      </c>
      <c r="N161" s="17">
        <f t="shared" si="127"/>
        <v>4.0656088138387059</v>
      </c>
      <c r="O161" s="17">
        <f t="shared" si="128"/>
        <v>4.2301445308022378</v>
      </c>
      <c r="P161" s="17">
        <f t="shared" si="129"/>
        <v>4.3991867309578057</v>
      </c>
      <c r="Q161" s="17">
        <f t="shared" si="130"/>
        <v>4.5735042066812861</v>
      </c>
      <c r="R161" s="17">
        <f t="shared" si="131"/>
        <v>4.7538717780174871</v>
      </c>
      <c r="S161" s="17">
        <f t="shared" si="132"/>
        <v>4.9410257798335904</v>
      </c>
      <c r="T161" s="17">
        <f t="shared" si="133"/>
        <v>5.135586234603684</v>
      </c>
      <c r="U161" s="17">
        <f t="shared" si="134"/>
        <v>5.3379349494717312</v>
      </c>
      <c r="V161" s="17">
        <f t="shared" si="135"/>
        <v>5.5480470275943201</v>
      </c>
      <c r="W161" s="17">
        <f t="shared" si="136"/>
        <v>5.7652969926618969</v>
      </c>
      <c r="X161" s="17">
        <f t="shared" si="137"/>
        <v>5.9883019514140141</v>
      </c>
      <c r="Y161" s="17">
        <f t="shared" si="138"/>
        <v>6.2149030767586968</v>
      </c>
      <c r="Z161" s="17">
        <f t="shared" si="139"/>
        <v>0.15918827961766679</v>
      </c>
      <c r="AA161" s="17">
        <f t="shared" si="140"/>
        <v>0.3846539029367595</v>
      </c>
      <c r="AB161" s="17">
        <f t="shared" si="141"/>
        <v>0.60557443746132411</v>
      </c>
      <c r="AC161" s="17">
        <f t="shared" si="142"/>
        <v>0.82009035245098816</v>
      </c>
      <c r="AD161" s="17">
        <f t="shared" si="143"/>
        <v>1.0271341920495043</v>
      </c>
      <c r="AE161" s="17">
        <f t="shared" si="144"/>
        <v>1.2263435625330459</v>
      </c>
      <c r="AF161" s="17">
        <f t="shared" si="145"/>
        <v>1.4178789804036356</v>
      </c>
      <c r="AG161" s="17">
        <f t="shared" si="146"/>
        <v>1.6022352794040562</v>
      </c>
      <c r="AH161" s="17">
        <f t="shared" si="147"/>
        <v>1.7800909674007432</v>
      </c>
      <c r="AI161" s="17">
        <f t="shared" si="148"/>
        <v>1.9522049816318663</v>
      </c>
      <c r="AJ161" s="17">
        <f t="shared" si="149"/>
        <v>2.1193535978955138</v>
      </c>
      <c r="AK161" s="17">
        <f t="shared" si="150"/>
        <v>2.2822960550416291</v>
      </c>
      <c r="AL161" s="17">
        <f t="shared" si="151"/>
        <v>2.4417587989658713</v>
      </c>
      <c r="AM161" s="17">
        <f t="shared" si="152"/>
        <v>2.5984310261159127</v>
      </c>
      <c r="AN161" s="17">
        <f t="shared" si="153"/>
        <v>2.7529667358864134</v>
      </c>
      <c r="AO161" s="17">
        <f t="shared" si="154"/>
        <v>2.9059903554201192</v>
      </c>
      <c r="AP161" s="17">
        <f t="shared" si="155"/>
        <v>3.0581042256251245</v>
      </c>
      <c r="AQ161" s="17">
        <f t="shared" si="156"/>
        <v>3.2098969960155834</v>
      </c>
      <c r="AR161" s="17">
        <f t="shared" si="157"/>
        <v>3.3619524174816076</v>
      </c>
      <c r="AS161" s="17">
        <f t="shared" si="158"/>
        <v>3.5148582503452568</v>
      </c>
      <c r="AT161" s="17">
        <f t="shared" si="159"/>
        <v>3.6692150790719924</v>
      </c>
      <c r="AU161" s="17">
        <f t="shared" si="160"/>
        <v>3.8256447647185983</v>
      </c>
      <c r="AV161" s="17">
        <f t="shared" si="161"/>
        <v>3.9847980553381133</v>
      </c>
      <c r="AW161" s="17">
        <f t="shared" si="162"/>
        <v>4.1473604582833739</v>
      </c>
      <c r="AX161" s="17">
        <f t="shared" si="163"/>
        <v>4.3140547573312045</v>
      </c>
      <c r="AY161" s="17">
        <f t="shared" si="164"/>
        <v>4.4856373865330061</v>
      </c>
      <c r="AZ161" s="17">
        <f t="shared" si="165"/>
        <v>4.6628840872152866</v>
      </c>
      <c r="BA161" s="17">
        <f t="shared" si="166"/>
        <v>4.8465578056745064</v>
      </c>
      <c r="BB161" s="17">
        <f t="shared" si="167"/>
        <v>5.0373489914236789</v>
      </c>
      <c r="BC161" s="17">
        <f t="shared" si="168"/>
        <v>5.235776834521924</v>
      </c>
      <c r="BD161" s="17">
        <f t="shared" si="169"/>
        <v>5.4420433467412437</v>
      </c>
      <c r="BE161" s="17">
        <f t="shared" si="170"/>
        <v>5.6558472858529933</v>
      </c>
      <c r="BF161" s="17">
        <f t="shared" si="171"/>
        <v>5.8761980482005072</v>
      </c>
      <c r="BG161" s="17">
        <f t="shared" si="172"/>
        <v>6.1013142365835966</v>
      </c>
      <c r="BH161" s="17">
        <f t="shared" si="173"/>
        <v>4.5526397036355817E-2</v>
      </c>
      <c r="BI161" s="17">
        <f t="shared" si="174"/>
        <v>0.2723434204290538</v>
      </c>
      <c r="BJ161" s="17">
        <f t="shared" si="175"/>
        <v>0.49581696914274614</v>
      </c>
      <c r="BK161" s="17">
        <f t="shared" si="176"/>
        <v>0.71371796717559333</v>
      </c>
      <c r="BL161" s="17">
        <f t="shared" si="177"/>
        <v>0.92458352458309268</v>
      </c>
      <c r="BM161" s="17">
        <f t="shared" si="178"/>
        <v>1.1277180748609723</v>
      </c>
      <c r="BN161" s="17">
        <f t="shared" si="179"/>
        <v>1.3230454233697129</v>
      </c>
      <c r="BO161" s="17">
        <f t="shared" si="180"/>
        <v>1.5109149850377224</v>
      </c>
      <c r="BP161" s="17">
        <f t="shared" si="181"/>
        <v>1.6919292436178215</v>
      </c>
      <c r="BQ161" s="17">
        <f t="shared" si="182"/>
        <v>1.8668170572942711</v>
      </c>
      <c r="BR161" s="17">
        <f t="shared" si="183"/>
        <v>2.0363518581225288</v>
      </c>
      <c r="BS161" s="17">
        <f t="shared" si="184"/>
        <v>2.2013043315610634</v>
      </c>
      <c r="BT161" s="17">
        <f t="shared" si="185"/>
        <v>2.3624184443918295</v>
      </c>
      <c r="BU161" s="17">
        <f t="shared" si="186"/>
        <v>2.5204020809134522</v>
      </c>
      <c r="BV161" s="17">
        <f t="shared" si="187"/>
        <v>2.6759263074517192</v>
      </c>
      <c r="BW161" s="17">
        <f t="shared" si="188"/>
        <v>2.8296294885051498</v>
      </c>
      <c r="BX161" s="17">
        <f t="shared" si="189"/>
        <v>2.9821239996415714</v>
      </c>
      <c r="BY161" s="17">
        <f t="shared" si="190"/>
        <v>3.1340042533996568</v>
      </c>
      <c r="BZ161" s="17">
        <f t="shared" si="191"/>
        <v>3.2858553385882683</v>
      </c>
      <c r="CA161" s="17">
        <f t="shared" si="192"/>
        <v>3.4382618982010564</v>
      </c>
      <c r="CB161" s="17">
        <f t="shared" si="193"/>
        <v>3.5918170174856612</v>
      </c>
      <c r="CC161" s="17">
        <f t="shared" si="194"/>
        <v>3.7471309003463635</v>
      </c>
      <c r="CD161" s="17">
        <f t="shared" si="195"/>
        <v>3.9048389810145867</v>
      </c>
      <c r="CE161" s="17">
        <f t="shared" si="196"/>
        <v>4.0656088138387059</v>
      </c>
      <c r="CF161" s="17">
        <f t="shared" si="197"/>
        <v>4.2301445308022387</v>
      </c>
      <c r="CG161" s="17">
        <f t="shared" si="198"/>
        <v>4.3991867309578074</v>
      </c>
      <c r="CH161" s="17">
        <f t="shared" si="199"/>
        <v>4.5735042066812861</v>
      </c>
      <c r="CI161" s="17">
        <f t="shared" si="200"/>
        <v>4.7538717780174871</v>
      </c>
      <c r="CJ161" s="17">
        <f t="shared" si="201"/>
        <v>4.9410257798335886</v>
      </c>
      <c r="CK161" s="17">
        <f t="shared" si="202"/>
        <v>5.1355862346036831</v>
      </c>
      <c r="CL161" s="17">
        <f t="shared" si="203"/>
        <v>5.3379349494717312</v>
      </c>
      <c r="CM161" s="17">
        <f t="shared" si="204"/>
        <v>5.5480470275943237</v>
      </c>
      <c r="CN161" s="17">
        <f t="shared" si="205"/>
        <v>5.7652969926618969</v>
      </c>
      <c r="CO161" s="17">
        <f t="shared" si="206"/>
        <v>5.988301951414015</v>
      </c>
      <c r="CP161" s="17">
        <f t="shared" si="207"/>
        <v>6.2149030767586959</v>
      </c>
      <c r="CQ161" s="17">
        <f t="shared" si="208"/>
        <v>0.15918827961766679</v>
      </c>
      <c r="CR161" s="17">
        <f t="shared" si="209"/>
        <v>0.38465390293676194</v>
      </c>
      <c r="CS161" s="17">
        <f t="shared" si="210"/>
        <v>0.60557443746132289</v>
      </c>
      <c r="CT161" s="17">
        <f t="shared" si="211"/>
        <v>0.82009035245098938</v>
      </c>
      <c r="CU161" s="17">
        <f t="shared" si="212"/>
        <v>1.0271341920495032</v>
      </c>
      <c r="CV161" s="17">
        <f t="shared" si="213"/>
        <v>1.2263435625330459</v>
      </c>
      <c r="CW161" s="17">
        <f t="shared" si="214"/>
        <v>1.4178789804036376</v>
      </c>
      <c r="CX161" s="17">
        <f t="shared" si="215"/>
        <v>1.6022352794040551</v>
      </c>
      <c r="CY161" s="17">
        <f t="shared" si="216"/>
        <v>1.7800909674007441</v>
      </c>
    </row>
    <row r="162" spans="2:103" ht="18" hidden="1" x14ac:dyDescent="0.25">
      <c r="B162" s="20" t="s">
        <v>66</v>
      </c>
      <c r="C162" s="83">
        <f t="shared" si="116"/>
        <v>2.362418444391829</v>
      </c>
      <c r="D162" s="17">
        <f t="shared" si="117"/>
        <v>2.5204020809134522</v>
      </c>
      <c r="E162" s="17">
        <f t="shared" si="118"/>
        <v>2.6759263074517192</v>
      </c>
      <c r="F162" s="17">
        <f t="shared" si="119"/>
        <v>2.8296294885051489</v>
      </c>
      <c r="G162" s="17">
        <f t="shared" si="120"/>
        <v>2.9821239996415709</v>
      </c>
      <c r="H162" s="17">
        <f t="shared" si="121"/>
        <v>3.1340042533996568</v>
      </c>
      <c r="I162" s="17">
        <f t="shared" si="122"/>
        <v>3.2858553385882692</v>
      </c>
      <c r="J162" s="17">
        <f t="shared" si="123"/>
        <v>3.4382618982010569</v>
      </c>
      <c r="K162" s="17">
        <f t="shared" si="124"/>
        <v>3.5918170174856607</v>
      </c>
      <c r="L162" s="17">
        <f t="shared" si="125"/>
        <v>3.7471309003463631</v>
      </c>
      <c r="M162" s="17">
        <f t="shared" si="126"/>
        <v>3.9048389810145867</v>
      </c>
      <c r="N162" s="17">
        <f t="shared" si="127"/>
        <v>4.0656088138387059</v>
      </c>
      <c r="O162" s="17">
        <f t="shared" si="128"/>
        <v>4.2301445308022378</v>
      </c>
      <c r="P162" s="17">
        <f t="shared" si="129"/>
        <v>4.3991867309578057</v>
      </c>
      <c r="Q162" s="17">
        <f t="shared" si="130"/>
        <v>4.5735042066812861</v>
      </c>
      <c r="R162" s="17">
        <f t="shared" si="131"/>
        <v>4.7538717780174871</v>
      </c>
      <c r="S162" s="17">
        <f t="shared" si="132"/>
        <v>4.9410257798335904</v>
      </c>
      <c r="T162" s="17">
        <f t="shared" si="133"/>
        <v>5.135586234603684</v>
      </c>
      <c r="U162" s="17">
        <f t="shared" si="134"/>
        <v>5.3379349494717312</v>
      </c>
      <c r="V162" s="17">
        <f t="shared" si="135"/>
        <v>5.5480470275943201</v>
      </c>
      <c r="W162" s="17">
        <f t="shared" si="136"/>
        <v>5.7652969926618969</v>
      </c>
      <c r="X162" s="17">
        <f t="shared" si="137"/>
        <v>5.9883019514140141</v>
      </c>
      <c r="Y162" s="17">
        <f t="shared" si="138"/>
        <v>6.2149030767586968</v>
      </c>
      <c r="Z162" s="17">
        <f t="shared" si="139"/>
        <v>0.15918827961766679</v>
      </c>
      <c r="AA162" s="17">
        <f t="shared" si="140"/>
        <v>0.3846539029367595</v>
      </c>
      <c r="AB162" s="17">
        <f t="shared" si="141"/>
        <v>0.60557443746132411</v>
      </c>
      <c r="AC162" s="17">
        <f t="shared" si="142"/>
        <v>0.82009035245098816</v>
      </c>
      <c r="AD162" s="17">
        <f t="shared" si="143"/>
        <v>1.0271341920495043</v>
      </c>
      <c r="AE162" s="17">
        <f t="shared" si="144"/>
        <v>1.2263435625330459</v>
      </c>
      <c r="AF162" s="17">
        <f t="shared" si="145"/>
        <v>1.4178789804036356</v>
      </c>
      <c r="AG162" s="17">
        <f t="shared" si="146"/>
        <v>1.6022352794040562</v>
      </c>
      <c r="AH162" s="17">
        <f t="shared" si="147"/>
        <v>1.7800909674007432</v>
      </c>
      <c r="AI162" s="17">
        <f t="shared" si="148"/>
        <v>1.9522049816318663</v>
      </c>
      <c r="AJ162" s="17">
        <f t="shared" si="149"/>
        <v>2.1193535978955138</v>
      </c>
      <c r="AK162" s="17">
        <f t="shared" si="150"/>
        <v>2.2822960550416291</v>
      </c>
      <c r="AL162" s="17">
        <f t="shared" si="151"/>
        <v>2.4417587989658713</v>
      </c>
      <c r="AM162" s="17">
        <f t="shared" si="152"/>
        <v>2.5984310261159127</v>
      </c>
      <c r="AN162" s="17">
        <f t="shared" si="153"/>
        <v>2.7529667358864134</v>
      </c>
      <c r="AO162" s="17">
        <f t="shared" si="154"/>
        <v>2.9059903554201192</v>
      </c>
      <c r="AP162" s="17">
        <f t="shared" si="155"/>
        <v>3.0581042256251241</v>
      </c>
      <c r="AQ162" s="17">
        <f t="shared" si="156"/>
        <v>3.2098969960155834</v>
      </c>
      <c r="AR162" s="17">
        <f t="shared" si="157"/>
        <v>3.3619524174816076</v>
      </c>
      <c r="AS162" s="17">
        <f t="shared" si="158"/>
        <v>3.5148582503452568</v>
      </c>
      <c r="AT162" s="17">
        <f t="shared" si="159"/>
        <v>3.6692150790719924</v>
      </c>
      <c r="AU162" s="17">
        <f t="shared" si="160"/>
        <v>3.8256447647185983</v>
      </c>
      <c r="AV162" s="17">
        <f t="shared" si="161"/>
        <v>3.9847980553381133</v>
      </c>
      <c r="AW162" s="17">
        <f t="shared" si="162"/>
        <v>4.1473604582833739</v>
      </c>
      <c r="AX162" s="17">
        <f t="shared" si="163"/>
        <v>4.3140547573312054</v>
      </c>
      <c r="AY162" s="17">
        <f t="shared" si="164"/>
        <v>4.4856373865330061</v>
      </c>
      <c r="AZ162" s="17">
        <f t="shared" si="165"/>
        <v>4.6628840872152866</v>
      </c>
      <c r="BA162" s="17">
        <f t="shared" si="166"/>
        <v>4.8465578056745064</v>
      </c>
      <c r="BB162" s="17">
        <f t="shared" si="167"/>
        <v>5.0373489914236789</v>
      </c>
      <c r="BC162" s="17">
        <f t="shared" si="168"/>
        <v>5.235776834521924</v>
      </c>
      <c r="BD162" s="17">
        <f t="shared" si="169"/>
        <v>5.4420433467412437</v>
      </c>
      <c r="BE162" s="17">
        <f t="shared" si="170"/>
        <v>5.6558472858529933</v>
      </c>
      <c r="BF162" s="17">
        <f t="shared" si="171"/>
        <v>5.8761980482005072</v>
      </c>
      <c r="BG162" s="17">
        <f t="shared" si="172"/>
        <v>6.1013142365835966</v>
      </c>
      <c r="BH162" s="17">
        <f t="shared" si="173"/>
        <v>4.5526397036355817E-2</v>
      </c>
      <c r="BI162" s="17">
        <f t="shared" si="174"/>
        <v>0.2723434204290538</v>
      </c>
      <c r="BJ162" s="17">
        <f t="shared" si="175"/>
        <v>0.49581696914274614</v>
      </c>
      <c r="BK162" s="17">
        <f t="shared" si="176"/>
        <v>0.71371796717559333</v>
      </c>
      <c r="BL162" s="17">
        <f t="shared" si="177"/>
        <v>0.92458352458309268</v>
      </c>
      <c r="BM162" s="17">
        <f t="shared" si="178"/>
        <v>1.1277180748609723</v>
      </c>
      <c r="BN162" s="17">
        <f t="shared" si="179"/>
        <v>1.3230454233697129</v>
      </c>
      <c r="BO162" s="17">
        <f t="shared" si="180"/>
        <v>1.5109149850377224</v>
      </c>
      <c r="BP162" s="17">
        <f t="shared" si="181"/>
        <v>1.6919292436178215</v>
      </c>
      <c r="BQ162" s="17">
        <f t="shared" si="182"/>
        <v>1.8668170572942711</v>
      </c>
      <c r="BR162" s="17">
        <f t="shared" si="183"/>
        <v>2.0363518581225288</v>
      </c>
      <c r="BS162" s="17">
        <f t="shared" si="184"/>
        <v>2.2013043315610634</v>
      </c>
      <c r="BT162" s="17">
        <f t="shared" si="185"/>
        <v>2.3624184443918295</v>
      </c>
      <c r="BU162" s="17">
        <f t="shared" si="186"/>
        <v>2.5204020809134522</v>
      </c>
      <c r="BV162" s="17">
        <f t="shared" si="187"/>
        <v>2.6759263074517192</v>
      </c>
      <c r="BW162" s="17">
        <f t="shared" si="188"/>
        <v>2.8296294885051498</v>
      </c>
      <c r="BX162" s="17">
        <f t="shared" si="189"/>
        <v>2.9821239996415714</v>
      </c>
      <c r="BY162" s="17">
        <f t="shared" si="190"/>
        <v>3.1340042533996568</v>
      </c>
      <c r="BZ162" s="17">
        <f t="shared" si="191"/>
        <v>3.2858553385882683</v>
      </c>
      <c r="CA162" s="17">
        <f t="shared" si="192"/>
        <v>3.4382618982010564</v>
      </c>
      <c r="CB162" s="17">
        <f t="shared" si="193"/>
        <v>3.5918170174856612</v>
      </c>
      <c r="CC162" s="17">
        <f t="shared" si="194"/>
        <v>3.747130900346364</v>
      </c>
      <c r="CD162" s="17">
        <f t="shared" si="195"/>
        <v>3.9048389810145867</v>
      </c>
      <c r="CE162" s="17">
        <f t="shared" si="196"/>
        <v>4.0656088138387059</v>
      </c>
      <c r="CF162" s="17">
        <f t="shared" si="197"/>
        <v>4.2301445308022387</v>
      </c>
      <c r="CG162" s="17">
        <f t="shared" si="198"/>
        <v>4.3991867309578074</v>
      </c>
      <c r="CH162" s="17">
        <f t="shared" si="199"/>
        <v>4.5735042066812861</v>
      </c>
      <c r="CI162" s="17">
        <f t="shared" si="200"/>
        <v>4.7538717780174871</v>
      </c>
      <c r="CJ162" s="17">
        <f t="shared" si="201"/>
        <v>4.9410257798335886</v>
      </c>
      <c r="CK162" s="17">
        <f t="shared" si="202"/>
        <v>5.1355862346036831</v>
      </c>
      <c r="CL162" s="17">
        <f t="shared" si="203"/>
        <v>5.3379349494717312</v>
      </c>
      <c r="CM162" s="17">
        <f t="shared" si="204"/>
        <v>5.5480470275943237</v>
      </c>
      <c r="CN162" s="17">
        <f t="shared" si="205"/>
        <v>5.7652969926618969</v>
      </c>
      <c r="CO162" s="17">
        <f t="shared" si="206"/>
        <v>5.988301951414015</v>
      </c>
      <c r="CP162" s="17">
        <f t="shared" si="207"/>
        <v>6.2149030767586959</v>
      </c>
      <c r="CQ162" s="17">
        <f t="shared" si="208"/>
        <v>0.15918827961766679</v>
      </c>
      <c r="CR162" s="17">
        <f t="shared" si="209"/>
        <v>0.38465390293676194</v>
      </c>
      <c r="CS162" s="17">
        <f t="shared" si="210"/>
        <v>0.60557443746132289</v>
      </c>
      <c r="CT162" s="17">
        <f t="shared" si="211"/>
        <v>0.82009035245098938</v>
      </c>
      <c r="CU162" s="17">
        <f t="shared" si="212"/>
        <v>1.0271341920495032</v>
      </c>
      <c r="CV162" s="17">
        <f t="shared" si="213"/>
        <v>1.2263435625330459</v>
      </c>
      <c r="CW162" s="17">
        <f t="shared" si="214"/>
        <v>1.4178789804036376</v>
      </c>
      <c r="CX162" s="17">
        <f t="shared" si="215"/>
        <v>1.6022352794040551</v>
      </c>
      <c r="CY162" s="17">
        <f t="shared" si="216"/>
        <v>1.7800909674007441</v>
      </c>
    </row>
    <row r="163" spans="2:103" ht="18" hidden="1" x14ac:dyDescent="0.25">
      <c r="B163" s="20" t="s">
        <v>67</v>
      </c>
      <c r="C163" s="83">
        <f t="shared" si="116"/>
        <v>2.362418444391829</v>
      </c>
      <c r="D163" s="17">
        <f t="shared" si="117"/>
        <v>2.5204020809134522</v>
      </c>
      <c r="E163" s="17">
        <f t="shared" si="118"/>
        <v>2.6759263074517197</v>
      </c>
      <c r="F163" s="17">
        <f t="shared" si="119"/>
        <v>2.8296294885051489</v>
      </c>
      <c r="G163" s="17">
        <f t="shared" si="120"/>
        <v>2.9821239996415714</v>
      </c>
      <c r="H163" s="17">
        <f t="shared" si="121"/>
        <v>3.1340042533996568</v>
      </c>
      <c r="I163" s="17">
        <f t="shared" si="122"/>
        <v>3.2858553385882692</v>
      </c>
      <c r="J163" s="17">
        <f t="shared" si="123"/>
        <v>3.4382618982010569</v>
      </c>
      <c r="K163" s="17">
        <f t="shared" si="124"/>
        <v>3.5918170174856603</v>
      </c>
      <c r="L163" s="17">
        <f t="shared" si="125"/>
        <v>3.7471309003463631</v>
      </c>
      <c r="M163" s="17">
        <f t="shared" si="126"/>
        <v>3.9048389810145867</v>
      </c>
      <c r="N163" s="17">
        <f t="shared" si="127"/>
        <v>4.0656088138387059</v>
      </c>
      <c r="O163" s="17">
        <f t="shared" si="128"/>
        <v>4.2301445308022378</v>
      </c>
      <c r="P163" s="17">
        <f t="shared" si="129"/>
        <v>4.3991867309578057</v>
      </c>
      <c r="Q163" s="17">
        <f t="shared" si="130"/>
        <v>4.5735042066812861</v>
      </c>
      <c r="R163" s="17">
        <f t="shared" si="131"/>
        <v>4.7538717780174871</v>
      </c>
      <c r="S163" s="17">
        <f t="shared" si="132"/>
        <v>4.9410257798335904</v>
      </c>
      <c r="T163" s="17">
        <f t="shared" si="133"/>
        <v>5.135586234603684</v>
      </c>
      <c r="U163" s="17">
        <f t="shared" si="134"/>
        <v>5.3379349494717312</v>
      </c>
      <c r="V163" s="17">
        <f t="shared" si="135"/>
        <v>5.5480470275943201</v>
      </c>
      <c r="W163" s="17">
        <f t="shared" si="136"/>
        <v>5.7652969926618969</v>
      </c>
      <c r="X163" s="17">
        <f t="shared" si="137"/>
        <v>5.9883019514140141</v>
      </c>
      <c r="Y163" s="17">
        <f t="shared" si="138"/>
        <v>6.2149030767586968</v>
      </c>
      <c r="Z163" s="17">
        <f t="shared" si="139"/>
        <v>0.15918827961766679</v>
      </c>
      <c r="AA163" s="17">
        <f t="shared" si="140"/>
        <v>0.3846539029367595</v>
      </c>
      <c r="AB163" s="17">
        <f t="shared" si="141"/>
        <v>0.60557443746132411</v>
      </c>
      <c r="AC163" s="17">
        <f t="shared" si="142"/>
        <v>0.82009035245098816</v>
      </c>
      <c r="AD163" s="17">
        <f t="shared" si="143"/>
        <v>1.0271341920495043</v>
      </c>
      <c r="AE163" s="17">
        <f t="shared" si="144"/>
        <v>1.2263435625330459</v>
      </c>
      <c r="AF163" s="17">
        <f t="shared" si="145"/>
        <v>1.4178789804036356</v>
      </c>
      <c r="AG163" s="17">
        <f t="shared" si="146"/>
        <v>1.6022352794040562</v>
      </c>
      <c r="AH163" s="17">
        <f t="shared" si="147"/>
        <v>1.7800909674007432</v>
      </c>
      <c r="AI163" s="17">
        <f t="shared" si="148"/>
        <v>1.9522049816318663</v>
      </c>
      <c r="AJ163" s="17">
        <f t="shared" si="149"/>
        <v>2.1193535978955138</v>
      </c>
      <c r="AK163" s="17">
        <f t="shared" si="150"/>
        <v>2.2822960550416291</v>
      </c>
      <c r="AL163" s="17">
        <f t="shared" si="151"/>
        <v>2.4417587989658713</v>
      </c>
      <c r="AM163" s="17">
        <f t="shared" si="152"/>
        <v>2.5984310261159127</v>
      </c>
      <c r="AN163" s="17">
        <f t="shared" si="153"/>
        <v>2.7529667358864134</v>
      </c>
      <c r="AO163" s="17">
        <f t="shared" si="154"/>
        <v>2.9059903554201192</v>
      </c>
      <c r="AP163" s="17">
        <f t="shared" si="155"/>
        <v>3.0581042256251245</v>
      </c>
      <c r="AQ163" s="17">
        <f t="shared" si="156"/>
        <v>3.2098969960155834</v>
      </c>
      <c r="AR163" s="17">
        <f t="shared" si="157"/>
        <v>3.3619524174816076</v>
      </c>
      <c r="AS163" s="17">
        <f t="shared" si="158"/>
        <v>3.5148582503452568</v>
      </c>
      <c r="AT163" s="17">
        <f t="shared" si="159"/>
        <v>3.6692150790719924</v>
      </c>
      <c r="AU163" s="17">
        <f t="shared" si="160"/>
        <v>3.8256447647185983</v>
      </c>
      <c r="AV163" s="17">
        <f t="shared" si="161"/>
        <v>3.9847980553381133</v>
      </c>
      <c r="AW163" s="17">
        <f t="shared" si="162"/>
        <v>4.1473604582833739</v>
      </c>
      <c r="AX163" s="17">
        <f t="shared" si="163"/>
        <v>4.3140547573312045</v>
      </c>
      <c r="AY163" s="17">
        <f t="shared" si="164"/>
        <v>4.4856373865330061</v>
      </c>
      <c r="AZ163" s="17">
        <f t="shared" si="165"/>
        <v>4.6628840872152866</v>
      </c>
      <c r="BA163" s="17">
        <f t="shared" si="166"/>
        <v>4.8465578056745064</v>
      </c>
      <c r="BB163" s="17">
        <f t="shared" si="167"/>
        <v>5.0373489914236789</v>
      </c>
      <c r="BC163" s="17">
        <f t="shared" si="168"/>
        <v>5.235776834521924</v>
      </c>
      <c r="BD163" s="17">
        <f t="shared" si="169"/>
        <v>5.4420433467412437</v>
      </c>
      <c r="BE163" s="17">
        <f t="shared" si="170"/>
        <v>5.6558472858529933</v>
      </c>
      <c r="BF163" s="17">
        <f t="shared" si="171"/>
        <v>5.8761980482005072</v>
      </c>
      <c r="BG163" s="17">
        <f t="shared" si="172"/>
        <v>6.1013142365835966</v>
      </c>
      <c r="BH163" s="17">
        <f t="shared" si="173"/>
        <v>4.5526397036355817E-2</v>
      </c>
      <c r="BI163" s="17">
        <f t="shared" si="174"/>
        <v>0.2723434204290538</v>
      </c>
      <c r="BJ163" s="17">
        <f t="shared" si="175"/>
        <v>0.49581696914274614</v>
      </c>
      <c r="BK163" s="17">
        <f t="shared" si="176"/>
        <v>0.71371796717559333</v>
      </c>
      <c r="BL163" s="17">
        <f t="shared" si="177"/>
        <v>0.92458352458309268</v>
      </c>
      <c r="BM163" s="17">
        <f t="shared" si="178"/>
        <v>1.1277180748609723</v>
      </c>
      <c r="BN163" s="17">
        <f t="shared" si="179"/>
        <v>1.3230454233697129</v>
      </c>
      <c r="BO163" s="17">
        <f t="shared" si="180"/>
        <v>1.5109149850377224</v>
      </c>
      <c r="BP163" s="17">
        <f t="shared" si="181"/>
        <v>1.6919292436178215</v>
      </c>
      <c r="BQ163" s="17">
        <f t="shared" si="182"/>
        <v>1.8668170572942711</v>
      </c>
      <c r="BR163" s="17">
        <f t="shared" si="183"/>
        <v>2.0363518581225288</v>
      </c>
      <c r="BS163" s="17">
        <f t="shared" si="184"/>
        <v>2.2013043315610634</v>
      </c>
      <c r="BT163" s="17">
        <f t="shared" si="185"/>
        <v>2.3624184443918295</v>
      </c>
      <c r="BU163" s="17">
        <f t="shared" si="186"/>
        <v>2.5204020809134522</v>
      </c>
      <c r="BV163" s="17">
        <f t="shared" si="187"/>
        <v>2.6759263074517192</v>
      </c>
      <c r="BW163" s="17">
        <f t="shared" si="188"/>
        <v>2.8296294885051498</v>
      </c>
      <c r="BX163" s="17">
        <f t="shared" si="189"/>
        <v>2.9821239996415714</v>
      </c>
      <c r="BY163" s="17">
        <f t="shared" si="190"/>
        <v>3.1340042533996568</v>
      </c>
      <c r="BZ163" s="17">
        <f t="shared" si="191"/>
        <v>3.2858553385882683</v>
      </c>
      <c r="CA163" s="17">
        <f t="shared" si="192"/>
        <v>3.4382618982010564</v>
      </c>
      <c r="CB163" s="17">
        <f t="shared" si="193"/>
        <v>3.5918170174856612</v>
      </c>
      <c r="CC163" s="17">
        <f t="shared" si="194"/>
        <v>3.7471309003463635</v>
      </c>
      <c r="CD163" s="17">
        <f t="shared" si="195"/>
        <v>3.9048389810145867</v>
      </c>
      <c r="CE163" s="17">
        <f t="shared" si="196"/>
        <v>4.0656088138387059</v>
      </c>
      <c r="CF163" s="17">
        <f t="shared" si="197"/>
        <v>4.2301445308022387</v>
      </c>
      <c r="CG163" s="17">
        <f t="shared" si="198"/>
        <v>4.3991867309578074</v>
      </c>
      <c r="CH163" s="17">
        <f t="shared" si="199"/>
        <v>4.5735042066812861</v>
      </c>
      <c r="CI163" s="17">
        <f t="shared" si="200"/>
        <v>4.7538717780174871</v>
      </c>
      <c r="CJ163" s="17">
        <f t="shared" si="201"/>
        <v>4.9410257798335886</v>
      </c>
      <c r="CK163" s="17">
        <f t="shared" si="202"/>
        <v>5.1355862346036831</v>
      </c>
      <c r="CL163" s="17">
        <f t="shared" si="203"/>
        <v>5.3379349494717312</v>
      </c>
      <c r="CM163" s="17">
        <f t="shared" si="204"/>
        <v>5.5480470275943237</v>
      </c>
      <c r="CN163" s="17">
        <f t="shared" si="205"/>
        <v>5.7652969926618969</v>
      </c>
      <c r="CO163" s="17">
        <f t="shared" si="206"/>
        <v>5.988301951414015</v>
      </c>
      <c r="CP163" s="17">
        <f t="shared" si="207"/>
        <v>6.2149030767586959</v>
      </c>
      <c r="CQ163" s="17">
        <f t="shared" si="208"/>
        <v>0.15918827961766679</v>
      </c>
      <c r="CR163" s="17">
        <f t="shared" si="209"/>
        <v>0.38465390293676194</v>
      </c>
      <c r="CS163" s="17">
        <f t="shared" si="210"/>
        <v>0.60557443746132289</v>
      </c>
      <c r="CT163" s="17">
        <f t="shared" si="211"/>
        <v>0.82009035245098938</v>
      </c>
      <c r="CU163" s="17">
        <f t="shared" si="212"/>
        <v>1.0271341920495032</v>
      </c>
      <c r="CV163" s="17">
        <f t="shared" si="213"/>
        <v>1.2263435625330459</v>
      </c>
      <c r="CW163" s="17">
        <f t="shared" si="214"/>
        <v>1.4178789804036376</v>
      </c>
      <c r="CX163" s="17">
        <f t="shared" si="215"/>
        <v>1.6022352794040551</v>
      </c>
      <c r="CY163" s="17">
        <f t="shared" si="216"/>
        <v>1.7800909674007441</v>
      </c>
    </row>
    <row r="164" spans="2:103" ht="18" hidden="1" x14ac:dyDescent="0.25">
      <c r="B164" s="20" t="s">
        <v>68</v>
      </c>
      <c r="C164" s="83">
        <f t="shared" si="116"/>
        <v>2.362418444391829</v>
      </c>
      <c r="D164" s="17">
        <f t="shared" si="117"/>
        <v>2.5204020809134522</v>
      </c>
      <c r="E164" s="17">
        <f t="shared" si="118"/>
        <v>2.6759263074517192</v>
      </c>
      <c r="F164" s="17">
        <f t="shared" si="119"/>
        <v>2.8296294885051489</v>
      </c>
      <c r="G164" s="17">
        <f t="shared" si="120"/>
        <v>2.9821239996415709</v>
      </c>
      <c r="H164" s="17">
        <f t="shared" si="121"/>
        <v>3.1340042533996568</v>
      </c>
      <c r="I164" s="17">
        <f t="shared" si="122"/>
        <v>3.2858553385882692</v>
      </c>
      <c r="J164" s="17">
        <f t="shared" si="123"/>
        <v>3.4382618982010569</v>
      </c>
      <c r="K164" s="17">
        <f t="shared" si="124"/>
        <v>3.5918170174856607</v>
      </c>
      <c r="L164" s="17">
        <f t="shared" si="125"/>
        <v>3.7471309003463631</v>
      </c>
      <c r="M164" s="17">
        <f t="shared" si="126"/>
        <v>3.9048389810145867</v>
      </c>
      <c r="N164" s="17">
        <f t="shared" si="127"/>
        <v>4.0656088138387059</v>
      </c>
      <c r="O164" s="17">
        <f t="shared" si="128"/>
        <v>4.2301445308022378</v>
      </c>
      <c r="P164" s="17">
        <f t="shared" si="129"/>
        <v>4.3991867309578057</v>
      </c>
      <c r="Q164" s="17">
        <f t="shared" si="130"/>
        <v>4.5735042066812861</v>
      </c>
      <c r="R164" s="17">
        <f t="shared" si="131"/>
        <v>4.7538717780174871</v>
      </c>
      <c r="S164" s="17">
        <f t="shared" si="132"/>
        <v>4.9410257798335904</v>
      </c>
      <c r="T164" s="17">
        <f t="shared" si="133"/>
        <v>5.135586234603684</v>
      </c>
      <c r="U164" s="17">
        <f t="shared" si="134"/>
        <v>5.3379349494717312</v>
      </c>
      <c r="V164" s="17">
        <f t="shared" si="135"/>
        <v>5.5480470275943201</v>
      </c>
      <c r="W164" s="17">
        <f t="shared" si="136"/>
        <v>5.7652969926618969</v>
      </c>
      <c r="X164" s="17">
        <f t="shared" si="137"/>
        <v>5.9883019514140141</v>
      </c>
      <c r="Y164" s="17">
        <f t="shared" si="138"/>
        <v>6.2149030767586968</v>
      </c>
      <c r="Z164" s="17">
        <f t="shared" si="139"/>
        <v>0.15918827961766679</v>
      </c>
      <c r="AA164" s="17">
        <f t="shared" si="140"/>
        <v>0.3846539029367595</v>
      </c>
      <c r="AB164" s="17">
        <f t="shared" si="141"/>
        <v>0.60557443746132411</v>
      </c>
      <c r="AC164" s="17">
        <f t="shared" si="142"/>
        <v>0.82009035245098816</v>
      </c>
      <c r="AD164" s="17">
        <f t="shared" si="143"/>
        <v>1.0271341920495043</v>
      </c>
      <c r="AE164" s="17">
        <f t="shared" si="144"/>
        <v>1.2263435625330459</v>
      </c>
      <c r="AF164" s="17">
        <f t="shared" si="145"/>
        <v>1.4178789804036356</v>
      </c>
      <c r="AG164" s="17">
        <f t="shared" si="146"/>
        <v>1.6022352794040562</v>
      </c>
      <c r="AH164" s="17">
        <f t="shared" si="147"/>
        <v>1.7800909674007432</v>
      </c>
      <c r="AI164" s="17">
        <f t="shared" si="148"/>
        <v>1.9522049816318663</v>
      </c>
      <c r="AJ164" s="17">
        <f t="shared" si="149"/>
        <v>2.1193535978955138</v>
      </c>
      <c r="AK164" s="17">
        <f t="shared" si="150"/>
        <v>2.2822960550416291</v>
      </c>
      <c r="AL164" s="17">
        <f t="shared" si="151"/>
        <v>2.4417587989658713</v>
      </c>
      <c r="AM164" s="17">
        <f t="shared" si="152"/>
        <v>2.5984310261159127</v>
      </c>
      <c r="AN164" s="17">
        <f t="shared" si="153"/>
        <v>2.7529667358864134</v>
      </c>
      <c r="AO164" s="17">
        <f t="shared" si="154"/>
        <v>2.9059903554201192</v>
      </c>
      <c r="AP164" s="17">
        <f t="shared" si="155"/>
        <v>3.0581042256251241</v>
      </c>
      <c r="AQ164" s="17">
        <f t="shared" si="156"/>
        <v>3.2098969960155834</v>
      </c>
      <c r="AR164" s="17">
        <f t="shared" si="157"/>
        <v>3.3619524174816076</v>
      </c>
      <c r="AS164" s="17">
        <f t="shared" si="158"/>
        <v>3.5148582503452568</v>
      </c>
      <c r="AT164" s="17">
        <f t="shared" si="159"/>
        <v>3.6692150790719924</v>
      </c>
      <c r="AU164" s="17">
        <f t="shared" si="160"/>
        <v>3.8256447647185983</v>
      </c>
      <c r="AV164" s="17">
        <f t="shared" si="161"/>
        <v>3.9847980553381133</v>
      </c>
      <c r="AW164" s="17">
        <f t="shared" si="162"/>
        <v>4.1473604582833739</v>
      </c>
      <c r="AX164" s="17">
        <f t="shared" si="163"/>
        <v>4.3140547573312054</v>
      </c>
      <c r="AY164" s="17">
        <f t="shared" si="164"/>
        <v>4.4856373865330061</v>
      </c>
      <c r="AZ164" s="17">
        <f t="shared" si="165"/>
        <v>4.6628840872152866</v>
      </c>
      <c r="BA164" s="17">
        <f t="shared" si="166"/>
        <v>4.8465578056745064</v>
      </c>
      <c r="BB164" s="17">
        <f t="shared" si="167"/>
        <v>5.0373489914236789</v>
      </c>
      <c r="BC164" s="17">
        <f t="shared" si="168"/>
        <v>5.235776834521924</v>
      </c>
      <c r="BD164" s="17">
        <f t="shared" si="169"/>
        <v>5.4420433467412437</v>
      </c>
      <c r="BE164" s="17">
        <f t="shared" si="170"/>
        <v>5.6558472858529933</v>
      </c>
      <c r="BF164" s="17">
        <f t="shared" si="171"/>
        <v>5.8761980482005072</v>
      </c>
      <c r="BG164" s="17">
        <f t="shared" si="172"/>
        <v>6.1013142365835966</v>
      </c>
      <c r="BH164" s="17">
        <f t="shared" si="173"/>
        <v>4.5526397036355817E-2</v>
      </c>
      <c r="BI164" s="17">
        <f t="shared" si="174"/>
        <v>0.2723434204290538</v>
      </c>
      <c r="BJ164" s="17">
        <f t="shared" si="175"/>
        <v>0.49581696914274614</v>
      </c>
      <c r="BK164" s="17">
        <f t="shared" si="176"/>
        <v>0.71371796717559333</v>
      </c>
      <c r="BL164" s="17">
        <f t="shared" si="177"/>
        <v>0.92458352458309268</v>
      </c>
      <c r="BM164" s="17">
        <f t="shared" si="178"/>
        <v>1.1277180748609723</v>
      </c>
      <c r="BN164" s="17">
        <f t="shared" si="179"/>
        <v>1.3230454233697129</v>
      </c>
      <c r="BO164" s="17">
        <f t="shared" si="180"/>
        <v>1.5109149850377224</v>
      </c>
      <c r="BP164" s="17">
        <f t="shared" si="181"/>
        <v>1.6919292436178215</v>
      </c>
      <c r="BQ164" s="17">
        <f t="shared" si="182"/>
        <v>1.8668170572942711</v>
      </c>
      <c r="BR164" s="17">
        <f t="shared" si="183"/>
        <v>2.0363518581225288</v>
      </c>
      <c r="BS164" s="17">
        <f t="shared" si="184"/>
        <v>2.2013043315610634</v>
      </c>
      <c r="BT164" s="17">
        <f t="shared" si="185"/>
        <v>2.3624184443918295</v>
      </c>
      <c r="BU164" s="17">
        <f t="shared" si="186"/>
        <v>2.5204020809134522</v>
      </c>
      <c r="BV164" s="17">
        <f t="shared" si="187"/>
        <v>2.6759263074517192</v>
      </c>
      <c r="BW164" s="17">
        <f t="shared" si="188"/>
        <v>2.8296294885051498</v>
      </c>
      <c r="BX164" s="17">
        <f t="shared" si="189"/>
        <v>2.9821239996415714</v>
      </c>
      <c r="BY164" s="17">
        <f t="shared" si="190"/>
        <v>3.1340042533996568</v>
      </c>
      <c r="BZ164" s="17">
        <f t="shared" si="191"/>
        <v>3.2858553385882683</v>
      </c>
      <c r="CA164" s="17">
        <f t="shared" si="192"/>
        <v>3.4382618982010564</v>
      </c>
      <c r="CB164" s="17">
        <f t="shared" si="193"/>
        <v>3.5918170174856612</v>
      </c>
      <c r="CC164" s="17">
        <f t="shared" si="194"/>
        <v>3.747130900346364</v>
      </c>
      <c r="CD164" s="17">
        <f t="shared" si="195"/>
        <v>3.9048389810145867</v>
      </c>
      <c r="CE164" s="17">
        <f t="shared" si="196"/>
        <v>4.0656088138387059</v>
      </c>
      <c r="CF164" s="17">
        <f t="shared" si="197"/>
        <v>4.2301445308022387</v>
      </c>
      <c r="CG164" s="17">
        <f t="shared" si="198"/>
        <v>4.3991867309578074</v>
      </c>
      <c r="CH164" s="17">
        <f t="shared" si="199"/>
        <v>4.5735042066812861</v>
      </c>
      <c r="CI164" s="17">
        <f t="shared" si="200"/>
        <v>4.7538717780174871</v>
      </c>
      <c r="CJ164" s="17">
        <f t="shared" si="201"/>
        <v>4.9410257798335886</v>
      </c>
      <c r="CK164" s="17">
        <f t="shared" si="202"/>
        <v>5.1355862346036831</v>
      </c>
      <c r="CL164" s="17">
        <f t="shared" si="203"/>
        <v>5.3379349494717312</v>
      </c>
      <c r="CM164" s="17">
        <f t="shared" si="204"/>
        <v>5.5480470275943237</v>
      </c>
      <c r="CN164" s="17">
        <f t="shared" si="205"/>
        <v>5.7652969926618969</v>
      </c>
      <c r="CO164" s="17">
        <f t="shared" si="206"/>
        <v>5.988301951414015</v>
      </c>
      <c r="CP164" s="17">
        <f t="shared" si="207"/>
        <v>6.2149030767586959</v>
      </c>
      <c r="CQ164" s="17">
        <f t="shared" si="208"/>
        <v>0.15918827961766679</v>
      </c>
      <c r="CR164" s="17">
        <f t="shared" si="209"/>
        <v>0.38465390293676194</v>
      </c>
      <c r="CS164" s="17">
        <f t="shared" si="210"/>
        <v>0.60557443746132289</v>
      </c>
      <c r="CT164" s="17">
        <f t="shared" si="211"/>
        <v>0.82009035245098938</v>
      </c>
      <c r="CU164" s="17">
        <f t="shared" si="212"/>
        <v>1.0271341920495032</v>
      </c>
      <c r="CV164" s="17">
        <f t="shared" si="213"/>
        <v>1.2263435625330459</v>
      </c>
      <c r="CW164" s="17">
        <f t="shared" si="214"/>
        <v>1.4178789804036376</v>
      </c>
      <c r="CX164" s="17">
        <f t="shared" si="215"/>
        <v>1.6022352794040551</v>
      </c>
      <c r="CY164" s="17">
        <f t="shared" si="216"/>
        <v>1.7800909674007441</v>
      </c>
    </row>
    <row r="165" spans="2:103" ht="18" hidden="1" x14ac:dyDescent="0.25">
      <c r="B165" s="20" t="s">
        <v>69</v>
      </c>
      <c r="C165" s="83">
        <f t="shared" si="116"/>
        <v>2.362418444391829</v>
      </c>
      <c r="D165" s="17">
        <f t="shared" si="117"/>
        <v>2.5204020809134522</v>
      </c>
      <c r="E165" s="17">
        <f t="shared" si="118"/>
        <v>2.6759263074517197</v>
      </c>
      <c r="F165" s="17">
        <f t="shared" si="119"/>
        <v>2.8296294885051489</v>
      </c>
      <c r="G165" s="17">
        <f t="shared" si="120"/>
        <v>2.9821239996415714</v>
      </c>
      <c r="H165" s="17">
        <f t="shared" si="121"/>
        <v>3.1340042533996568</v>
      </c>
      <c r="I165" s="17">
        <f t="shared" si="122"/>
        <v>3.2858553385882692</v>
      </c>
      <c r="J165" s="17">
        <f t="shared" si="123"/>
        <v>3.4382618982010569</v>
      </c>
      <c r="K165" s="17">
        <f t="shared" si="124"/>
        <v>3.5918170174856603</v>
      </c>
      <c r="L165" s="17">
        <f t="shared" si="125"/>
        <v>3.7471309003463631</v>
      </c>
      <c r="M165" s="17">
        <f t="shared" si="126"/>
        <v>3.9048389810145867</v>
      </c>
      <c r="N165" s="17">
        <f t="shared" si="127"/>
        <v>4.0656088138387059</v>
      </c>
      <c r="O165" s="17">
        <f t="shared" si="128"/>
        <v>4.2301445308022378</v>
      </c>
      <c r="P165" s="17">
        <f t="shared" si="129"/>
        <v>4.3991867309578057</v>
      </c>
      <c r="Q165" s="17">
        <f t="shared" si="130"/>
        <v>4.5735042066812861</v>
      </c>
      <c r="R165" s="17">
        <f t="shared" si="131"/>
        <v>4.7538717780174871</v>
      </c>
      <c r="S165" s="17">
        <f t="shared" si="132"/>
        <v>4.9410257798335904</v>
      </c>
      <c r="T165" s="17">
        <f t="shared" si="133"/>
        <v>5.135586234603684</v>
      </c>
      <c r="U165" s="17">
        <f t="shared" si="134"/>
        <v>5.3379349494717312</v>
      </c>
      <c r="V165" s="17">
        <f t="shared" si="135"/>
        <v>5.5480470275943201</v>
      </c>
      <c r="W165" s="17">
        <f t="shared" si="136"/>
        <v>5.7652969926618969</v>
      </c>
      <c r="X165" s="17">
        <f t="shared" si="137"/>
        <v>5.9883019514140141</v>
      </c>
      <c r="Y165" s="17">
        <f t="shared" si="138"/>
        <v>6.2149030767586968</v>
      </c>
      <c r="Z165" s="17">
        <f t="shared" si="139"/>
        <v>0.15918827961766679</v>
      </c>
      <c r="AA165" s="17">
        <f t="shared" si="140"/>
        <v>0.3846539029367595</v>
      </c>
      <c r="AB165" s="17">
        <f t="shared" si="141"/>
        <v>0.60557443746132411</v>
      </c>
      <c r="AC165" s="17">
        <f t="shared" si="142"/>
        <v>0.82009035245098816</v>
      </c>
      <c r="AD165" s="17">
        <f t="shared" si="143"/>
        <v>1.0271341920495043</v>
      </c>
      <c r="AE165" s="17">
        <f t="shared" si="144"/>
        <v>1.2263435625330459</v>
      </c>
      <c r="AF165" s="17">
        <f t="shared" si="145"/>
        <v>1.4178789804036356</v>
      </c>
      <c r="AG165" s="17">
        <f t="shared" si="146"/>
        <v>1.6022352794040562</v>
      </c>
      <c r="AH165" s="17">
        <f t="shared" si="147"/>
        <v>1.7800909674007432</v>
      </c>
      <c r="AI165" s="17">
        <f t="shared" si="148"/>
        <v>1.9522049816318663</v>
      </c>
      <c r="AJ165" s="17">
        <f t="shared" si="149"/>
        <v>2.1193535978955138</v>
      </c>
      <c r="AK165" s="17">
        <f t="shared" si="150"/>
        <v>2.2822960550416291</v>
      </c>
      <c r="AL165" s="17">
        <f t="shared" si="151"/>
        <v>2.4417587989658713</v>
      </c>
      <c r="AM165" s="17">
        <f t="shared" si="152"/>
        <v>2.5984310261159127</v>
      </c>
      <c r="AN165" s="17">
        <f t="shared" si="153"/>
        <v>2.7529667358864134</v>
      </c>
      <c r="AO165" s="17">
        <f t="shared" si="154"/>
        <v>2.9059903554201192</v>
      </c>
      <c r="AP165" s="17">
        <f t="shared" si="155"/>
        <v>3.0581042256251245</v>
      </c>
      <c r="AQ165" s="17">
        <f t="shared" si="156"/>
        <v>3.2098969960155834</v>
      </c>
      <c r="AR165" s="17">
        <f t="shared" si="157"/>
        <v>3.3619524174816076</v>
      </c>
      <c r="AS165" s="17">
        <f t="shared" si="158"/>
        <v>3.5148582503452568</v>
      </c>
      <c r="AT165" s="17">
        <f t="shared" si="159"/>
        <v>3.6692150790719924</v>
      </c>
      <c r="AU165" s="17">
        <f t="shared" si="160"/>
        <v>3.8256447647185983</v>
      </c>
      <c r="AV165" s="17">
        <f t="shared" si="161"/>
        <v>3.9847980553381133</v>
      </c>
      <c r="AW165" s="17">
        <f t="shared" si="162"/>
        <v>4.1473604582833739</v>
      </c>
      <c r="AX165" s="17">
        <f t="shared" si="163"/>
        <v>4.3140547573312045</v>
      </c>
      <c r="AY165" s="17">
        <f t="shared" si="164"/>
        <v>4.4856373865330061</v>
      </c>
      <c r="AZ165" s="17">
        <f t="shared" si="165"/>
        <v>4.6628840872152866</v>
      </c>
      <c r="BA165" s="17">
        <f t="shared" si="166"/>
        <v>4.8465578056745064</v>
      </c>
      <c r="BB165" s="17">
        <f t="shared" si="167"/>
        <v>5.0373489914236789</v>
      </c>
      <c r="BC165" s="17">
        <f t="shared" si="168"/>
        <v>5.235776834521924</v>
      </c>
      <c r="BD165" s="17">
        <f t="shared" si="169"/>
        <v>5.4420433467412437</v>
      </c>
      <c r="BE165" s="17">
        <f t="shared" si="170"/>
        <v>5.6558472858529933</v>
      </c>
      <c r="BF165" s="17">
        <f t="shared" si="171"/>
        <v>5.8761980482005072</v>
      </c>
      <c r="BG165" s="17">
        <f t="shared" si="172"/>
        <v>6.1013142365835966</v>
      </c>
      <c r="BH165" s="17">
        <f t="shared" si="173"/>
        <v>4.5526397036355817E-2</v>
      </c>
      <c r="BI165" s="17">
        <f t="shared" si="174"/>
        <v>0.2723434204290538</v>
      </c>
      <c r="BJ165" s="17">
        <f t="shared" si="175"/>
        <v>0.49581696914274614</v>
      </c>
      <c r="BK165" s="17">
        <f t="shared" si="176"/>
        <v>0.71371796717559333</v>
      </c>
      <c r="BL165" s="17">
        <f t="shared" si="177"/>
        <v>0.92458352458309268</v>
      </c>
      <c r="BM165" s="17">
        <f t="shared" si="178"/>
        <v>1.1277180748609723</v>
      </c>
      <c r="BN165" s="17">
        <f t="shared" si="179"/>
        <v>1.3230454233697129</v>
      </c>
      <c r="BO165" s="17">
        <f t="shared" si="180"/>
        <v>1.5109149850377224</v>
      </c>
      <c r="BP165" s="17">
        <f t="shared" si="181"/>
        <v>1.6919292436178215</v>
      </c>
      <c r="BQ165" s="17">
        <f t="shared" si="182"/>
        <v>1.8668170572942711</v>
      </c>
      <c r="BR165" s="17">
        <f t="shared" si="183"/>
        <v>2.0363518581225288</v>
      </c>
      <c r="BS165" s="17">
        <f t="shared" si="184"/>
        <v>2.2013043315610634</v>
      </c>
      <c r="BT165" s="17">
        <f t="shared" si="185"/>
        <v>2.3624184443918295</v>
      </c>
      <c r="BU165" s="17">
        <f t="shared" si="186"/>
        <v>2.5204020809134522</v>
      </c>
      <c r="BV165" s="17">
        <f t="shared" si="187"/>
        <v>2.6759263074517192</v>
      </c>
      <c r="BW165" s="17">
        <f t="shared" si="188"/>
        <v>2.8296294885051498</v>
      </c>
      <c r="BX165" s="17">
        <f t="shared" si="189"/>
        <v>2.9821239996415714</v>
      </c>
      <c r="BY165" s="17">
        <f t="shared" si="190"/>
        <v>3.1340042533996568</v>
      </c>
      <c r="BZ165" s="17">
        <f t="shared" si="191"/>
        <v>3.2858553385882683</v>
      </c>
      <c r="CA165" s="17">
        <f t="shared" si="192"/>
        <v>3.4382618982010564</v>
      </c>
      <c r="CB165" s="17">
        <f t="shared" si="193"/>
        <v>3.5918170174856612</v>
      </c>
      <c r="CC165" s="17">
        <f t="shared" si="194"/>
        <v>3.7471309003463635</v>
      </c>
      <c r="CD165" s="17">
        <f t="shared" si="195"/>
        <v>3.9048389810145867</v>
      </c>
      <c r="CE165" s="17">
        <f t="shared" si="196"/>
        <v>4.0656088138387059</v>
      </c>
      <c r="CF165" s="17">
        <f t="shared" si="197"/>
        <v>4.2301445308022387</v>
      </c>
      <c r="CG165" s="17">
        <f t="shared" si="198"/>
        <v>4.3991867309578074</v>
      </c>
      <c r="CH165" s="17">
        <f t="shared" si="199"/>
        <v>4.5735042066812861</v>
      </c>
      <c r="CI165" s="17">
        <f t="shared" si="200"/>
        <v>4.7538717780174871</v>
      </c>
      <c r="CJ165" s="17">
        <f t="shared" si="201"/>
        <v>4.9410257798335886</v>
      </c>
      <c r="CK165" s="17">
        <f t="shared" si="202"/>
        <v>5.1355862346036831</v>
      </c>
      <c r="CL165" s="17">
        <f t="shared" si="203"/>
        <v>5.3379349494717312</v>
      </c>
      <c r="CM165" s="17">
        <f t="shared" si="204"/>
        <v>5.5480470275943237</v>
      </c>
      <c r="CN165" s="17">
        <f t="shared" si="205"/>
        <v>5.7652969926618969</v>
      </c>
      <c r="CO165" s="17">
        <f t="shared" si="206"/>
        <v>5.988301951414015</v>
      </c>
      <c r="CP165" s="17">
        <f t="shared" si="207"/>
        <v>6.2149030767586959</v>
      </c>
      <c r="CQ165" s="17">
        <f t="shared" si="208"/>
        <v>0.15918827961766679</v>
      </c>
      <c r="CR165" s="17">
        <f t="shared" si="209"/>
        <v>0.38465390293676194</v>
      </c>
      <c r="CS165" s="17">
        <f t="shared" si="210"/>
        <v>0.60557443746132289</v>
      </c>
      <c r="CT165" s="17">
        <f t="shared" si="211"/>
        <v>0.82009035245098938</v>
      </c>
      <c r="CU165" s="17">
        <f t="shared" si="212"/>
        <v>1.0271341920495032</v>
      </c>
      <c r="CV165" s="17">
        <f t="shared" si="213"/>
        <v>1.2263435625330459</v>
      </c>
      <c r="CW165" s="17">
        <f t="shared" si="214"/>
        <v>1.4178789804036376</v>
      </c>
      <c r="CX165" s="17">
        <f t="shared" si="215"/>
        <v>1.6022352794040551</v>
      </c>
      <c r="CY165" s="17">
        <f t="shared" si="216"/>
        <v>1.7800909674007441</v>
      </c>
    </row>
    <row r="166" spans="2:103" ht="18" hidden="1" x14ac:dyDescent="0.25">
      <c r="B166" s="20" t="s">
        <v>70</v>
      </c>
      <c r="C166" s="83">
        <f t="shared" si="116"/>
        <v>2.362418444391829</v>
      </c>
      <c r="D166" s="17">
        <f t="shared" si="117"/>
        <v>2.5204020809134522</v>
      </c>
      <c r="E166" s="17">
        <f t="shared" si="118"/>
        <v>2.6759263074517192</v>
      </c>
      <c r="F166" s="17">
        <f t="shared" si="119"/>
        <v>2.8296294885051489</v>
      </c>
      <c r="G166" s="17">
        <f t="shared" si="120"/>
        <v>2.9821239996415709</v>
      </c>
      <c r="H166" s="17">
        <f t="shared" si="121"/>
        <v>3.1340042533996568</v>
      </c>
      <c r="I166" s="17">
        <f t="shared" si="122"/>
        <v>3.2858553385882692</v>
      </c>
      <c r="J166" s="17">
        <f t="shared" si="123"/>
        <v>3.4382618982010569</v>
      </c>
      <c r="K166" s="17">
        <f t="shared" si="124"/>
        <v>3.5918170174856607</v>
      </c>
      <c r="L166" s="17">
        <f t="shared" si="125"/>
        <v>3.7471309003463631</v>
      </c>
      <c r="M166" s="17">
        <f t="shared" si="126"/>
        <v>3.9048389810145867</v>
      </c>
      <c r="N166" s="17">
        <f t="shared" si="127"/>
        <v>4.0656088138387059</v>
      </c>
      <c r="O166" s="17">
        <f t="shared" si="128"/>
        <v>4.2301445308022378</v>
      </c>
      <c r="P166" s="17">
        <f t="shared" si="129"/>
        <v>4.3991867309578057</v>
      </c>
      <c r="Q166" s="17">
        <f t="shared" si="130"/>
        <v>4.5735042066812861</v>
      </c>
      <c r="R166" s="17">
        <f t="shared" si="131"/>
        <v>4.7538717780174871</v>
      </c>
      <c r="S166" s="17">
        <f t="shared" si="132"/>
        <v>4.9410257798335904</v>
      </c>
      <c r="T166" s="17">
        <f t="shared" si="133"/>
        <v>5.135586234603684</v>
      </c>
      <c r="U166" s="17">
        <f t="shared" si="134"/>
        <v>5.3379349494717312</v>
      </c>
      <c r="V166" s="17">
        <f t="shared" si="135"/>
        <v>5.5480470275943201</v>
      </c>
      <c r="W166" s="17">
        <f t="shared" si="136"/>
        <v>5.7652969926618969</v>
      </c>
      <c r="X166" s="17">
        <f t="shared" si="137"/>
        <v>5.9883019514140141</v>
      </c>
      <c r="Y166" s="17">
        <f t="shared" si="138"/>
        <v>6.2149030767586968</v>
      </c>
      <c r="Z166" s="17">
        <f t="shared" si="139"/>
        <v>0.15918827961766679</v>
      </c>
      <c r="AA166" s="17">
        <f t="shared" si="140"/>
        <v>0.3846539029367595</v>
      </c>
      <c r="AB166" s="17">
        <f t="shared" si="141"/>
        <v>0.60557443746132411</v>
      </c>
      <c r="AC166" s="17">
        <f t="shared" si="142"/>
        <v>0.82009035245098816</v>
      </c>
      <c r="AD166" s="17">
        <f t="shared" si="143"/>
        <v>1.0271341920495043</v>
      </c>
      <c r="AE166" s="17">
        <f t="shared" si="144"/>
        <v>1.2263435625330459</v>
      </c>
      <c r="AF166" s="17">
        <f t="shared" si="145"/>
        <v>1.4178789804036356</v>
      </c>
      <c r="AG166" s="17">
        <f t="shared" si="146"/>
        <v>1.6022352794040562</v>
      </c>
      <c r="AH166" s="17">
        <f t="shared" si="147"/>
        <v>1.7800909674007432</v>
      </c>
      <c r="AI166" s="17">
        <f t="shared" si="148"/>
        <v>1.9522049816318663</v>
      </c>
      <c r="AJ166" s="17">
        <f t="shared" si="149"/>
        <v>2.1193535978955138</v>
      </c>
      <c r="AK166" s="17">
        <f t="shared" si="150"/>
        <v>2.2822960550416291</v>
      </c>
      <c r="AL166" s="17">
        <f t="shared" si="151"/>
        <v>2.4417587989658713</v>
      </c>
      <c r="AM166" s="17">
        <f t="shared" si="152"/>
        <v>2.5984310261159127</v>
      </c>
      <c r="AN166" s="17">
        <f t="shared" si="153"/>
        <v>2.7529667358864134</v>
      </c>
      <c r="AO166" s="17">
        <f t="shared" si="154"/>
        <v>2.9059903554201192</v>
      </c>
      <c r="AP166" s="17">
        <f t="shared" si="155"/>
        <v>3.0581042256251241</v>
      </c>
      <c r="AQ166" s="17">
        <f t="shared" si="156"/>
        <v>3.2098969960155834</v>
      </c>
      <c r="AR166" s="17">
        <f t="shared" si="157"/>
        <v>3.3619524174816076</v>
      </c>
      <c r="AS166" s="17">
        <f t="shared" si="158"/>
        <v>3.5148582503452568</v>
      </c>
      <c r="AT166" s="17">
        <f t="shared" si="159"/>
        <v>3.6692150790719924</v>
      </c>
      <c r="AU166" s="17">
        <f t="shared" si="160"/>
        <v>3.8256447647185983</v>
      </c>
      <c r="AV166" s="17">
        <f t="shared" si="161"/>
        <v>3.9847980553381133</v>
      </c>
      <c r="AW166" s="17">
        <f t="shared" si="162"/>
        <v>4.1473604582833739</v>
      </c>
      <c r="AX166" s="17">
        <f t="shared" si="163"/>
        <v>4.3140547573312054</v>
      </c>
      <c r="AY166" s="17">
        <f t="shared" si="164"/>
        <v>4.4856373865330061</v>
      </c>
      <c r="AZ166" s="17">
        <f t="shared" si="165"/>
        <v>4.6628840872152866</v>
      </c>
      <c r="BA166" s="17">
        <f t="shared" si="166"/>
        <v>4.8465578056745064</v>
      </c>
      <c r="BB166" s="17">
        <f t="shared" si="167"/>
        <v>5.0373489914236789</v>
      </c>
      <c r="BC166" s="17">
        <f t="shared" si="168"/>
        <v>5.235776834521924</v>
      </c>
      <c r="BD166" s="17">
        <f t="shared" si="169"/>
        <v>5.4420433467412437</v>
      </c>
      <c r="BE166" s="17">
        <f t="shared" si="170"/>
        <v>5.6558472858529933</v>
      </c>
      <c r="BF166" s="17">
        <f t="shared" si="171"/>
        <v>5.8761980482005072</v>
      </c>
      <c r="BG166" s="17">
        <f t="shared" si="172"/>
        <v>6.1013142365835966</v>
      </c>
      <c r="BH166" s="17">
        <f t="shared" si="173"/>
        <v>4.5526397036355817E-2</v>
      </c>
      <c r="BI166" s="17">
        <f t="shared" si="174"/>
        <v>0.2723434204290538</v>
      </c>
      <c r="BJ166" s="17">
        <f t="shared" si="175"/>
        <v>0.49581696914274614</v>
      </c>
      <c r="BK166" s="17">
        <f t="shared" si="176"/>
        <v>0.71371796717559333</v>
      </c>
      <c r="BL166" s="17">
        <f t="shared" si="177"/>
        <v>0.92458352458309268</v>
      </c>
      <c r="BM166" s="17">
        <f t="shared" si="178"/>
        <v>1.1277180748609723</v>
      </c>
      <c r="BN166" s="17">
        <f t="shared" si="179"/>
        <v>1.3230454233697129</v>
      </c>
      <c r="BO166" s="17">
        <f t="shared" si="180"/>
        <v>1.5109149850377224</v>
      </c>
      <c r="BP166" s="17">
        <f t="shared" si="181"/>
        <v>1.6919292436178215</v>
      </c>
      <c r="BQ166" s="17">
        <f t="shared" si="182"/>
        <v>1.8668170572942711</v>
      </c>
      <c r="BR166" s="17">
        <f t="shared" si="183"/>
        <v>2.0363518581225288</v>
      </c>
      <c r="BS166" s="17">
        <f t="shared" si="184"/>
        <v>2.2013043315610634</v>
      </c>
      <c r="BT166" s="17">
        <f t="shared" si="185"/>
        <v>2.3624184443918295</v>
      </c>
      <c r="BU166" s="17">
        <f t="shared" si="186"/>
        <v>2.5204020809134522</v>
      </c>
      <c r="BV166" s="17">
        <f t="shared" si="187"/>
        <v>2.6759263074517192</v>
      </c>
      <c r="BW166" s="17">
        <f t="shared" si="188"/>
        <v>2.8296294885051498</v>
      </c>
      <c r="BX166" s="17">
        <f t="shared" si="189"/>
        <v>2.9821239996415714</v>
      </c>
      <c r="BY166" s="17">
        <f t="shared" si="190"/>
        <v>3.1340042533996568</v>
      </c>
      <c r="BZ166" s="17">
        <f t="shared" si="191"/>
        <v>3.2858553385882683</v>
      </c>
      <c r="CA166" s="17">
        <f t="shared" si="192"/>
        <v>3.4382618982010564</v>
      </c>
      <c r="CB166" s="17">
        <f t="shared" si="193"/>
        <v>3.5918170174856612</v>
      </c>
      <c r="CC166" s="17">
        <f t="shared" si="194"/>
        <v>3.747130900346364</v>
      </c>
      <c r="CD166" s="17">
        <f t="shared" si="195"/>
        <v>3.9048389810145867</v>
      </c>
      <c r="CE166" s="17">
        <f t="shared" si="196"/>
        <v>4.0656088138387059</v>
      </c>
      <c r="CF166" s="17">
        <f t="shared" si="197"/>
        <v>4.2301445308022387</v>
      </c>
      <c r="CG166" s="17">
        <f t="shared" si="198"/>
        <v>4.3991867309578074</v>
      </c>
      <c r="CH166" s="17">
        <f t="shared" si="199"/>
        <v>4.5735042066812861</v>
      </c>
      <c r="CI166" s="17">
        <f t="shared" si="200"/>
        <v>4.7538717780174871</v>
      </c>
      <c r="CJ166" s="17">
        <f t="shared" si="201"/>
        <v>4.9410257798335886</v>
      </c>
      <c r="CK166" s="17">
        <f t="shared" si="202"/>
        <v>5.1355862346036831</v>
      </c>
      <c r="CL166" s="17">
        <f t="shared" si="203"/>
        <v>5.3379349494717312</v>
      </c>
      <c r="CM166" s="17">
        <f t="shared" si="204"/>
        <v>5.5480470275943237</v>
      </c>
      <c r="CN166" s="17">
        <f t="shared" si="205"/>
        <v>5.7652969926618969</v>
      </c>
      <c r="CO166" s="17">
        <f t="shared" si="206"/>
        <v>5.988301951414015</v>
      </c>
      <c r="CP166" s="17">
        <f t="shared" si="207"/>
        <v>6.2149030767586959</v>
      </c>
      <c r="CQ166" s="17">
        <f t="shared" si="208"/>
        <v>0.15918827961766679</v>
      </c>
      <c r="CR166" s="17">
        <f t="shared" si="209"/>
        <v>0.38465390293676194</v>
      </c>
      <c r="CS166" s="17">
        <f t="shared" si="210"/>
        <v>0.60557443746132289</v>
      </c>
      <c r="CT166" s="17">
        <f t="shared" si="211"/>
        <v>0.82009035245098938</v>
      </c>
      <c r="CU166" s="17">
        <f t="shared" si="212"/>
        <v>1.0271341920495032</v>
      </c>
      <c r="CV166" s="17">
        <f t="shared" si="213"/>
        <v>1.2263435625330459</v>
      </c>
      <c r="CW166" s="17">
        <f t="shared" si="214"/>
        <v>1.4178789804036376</v>
      </c>
      <c r="CX166" s="17">
        <f t="shared" si="215"/>
        <v>1.6022352794040551</v>
      </c>
      <c r="CY166" s="17">
        <f t="shared" si="216"/>
        <v>1.7800909674007441</v>
      </c>
    </row>
    <row r="167" spans="2:103" ht="18" hidden="1" x14ac:dyDescent="0.25">
      <c r="B167" s="20" t="s">
        <v>71</v>
      </c>
      <c r="C167" s="83">
        <f t="shared" ref="C167:C185" si="217">C$134+$C$6*SIN(C166)</f>
        <v>2.362418444391829</v>
      </c>
      <c r="D167" s="17">
        <f t="shared" ref="D167:D185" si="218">D$134+$C$6*SIN(D166)</f>
        <v>2.5204020809134522</v>
      </c>
      <c r="E167" s="17">
        <f t="shared" ref="E167:E185" si="219">E$134+$C$6*SIN(E166)</f>
        <v>2.6759263074517197</v>
      </c>
      <c r="F167" s="17">
        <f t="shared" ref="F167:F185" si="220">F$134+$C$6*SIN(F166)</f>
        <v>2.8296294885051489</v>
      </c>
      <c r="G167" s="17">
        <f t="shared" ref="G167:G185" si="221">G$134+$C$6*SIN(G166)</f>
        <v>2.9821239996415714</v>
      </c>
      <c r="H167" s="17">
        <f t="shared" ref="H167:H185" si="222">H$134+$C$6*SIN(H166)</f>
        <v>3.1340042533996568</v>
      </c>
      <c r="I167" s="17">
        <f t="shared" ref="I167:I185" si="223">I$134+$C$6*SIN(I166)</f>
        <v>3.2858553385882692</v>
      </c>
      <c r="J167" s="17">
        <f t="shared" ref="J167:J185" si="224">J$134+$C$6*SIN(J166)</f>
        <v>3.4382618982010569</v>
      </c>
      <c r="K167" s="17">
        <f t="shared" ref="K167:K185" si="225">K$134+$C$6*SIN(K166)</f>
        <v>3.5918170174856603</v>
      </c>
      <c r="L167" s="17">
        <f t="shared" ref="L167:L185" si="226">L$134+$C$6*SIN(L166)</f>
        <v>3.7471309003463631</v>
      </c>
      <c r="M167" s="17">
        <f t="shared" ref="M167:M185" si="227">M$134+$C$6*SIN(M166)</f>
        <v>3.9048389810145867</v>
      </c>
      <c r="N167" s="17">
        <f t="shared" ref="N167:N185" si="228">N$134+$C$6*SIN(N166)</f>
        <v>4.0656088138387059</v>
      </c>
      <c r="O167" s="17">
        <f t="shared" ref="O167:O185" si="229">O$134+$C$6*SIN(O166)</f>
        <v>4.2301445308022378</v>
      </c>
      <c r="P167" s="17">
        <f t="shared" ref="P167:P185" si="230">P$134+$C$6*SIN(P166)</f>
        <v>4.3991867309578057</v>
      </c>
      <c r="Q167" s="17">
        <f t="shared" ref="Q167:Q185" si="231">Q$134+$C$6*SIN(Q166)</f>
        <v>4.5735042066812861</v>
      </c>
      <c r="R167" s="17">
        <f t="shared" ref="R167:R185" si="232">R$134+$C$6*SIN(R166)</f>
        <v>4.7538717780174871</v>
      </c>
      <c r="S167" s="17">
        <f t="shared" ref="S167:S185" si="233">S$134+$C$6*SIN(S166)</f>
        <v>4.9410257798335904</v>
      </c>
      <c r="T167" s="17">
        <f t="shared" ref="T167:T185" si="234">T$134+$C$6*SIN(T166)</f>
        <v>5.135586234603684</v>
      </c>
      <c r="U167" s="17">
        <f t="shared" ref="U167:U185" si="235">U$134+$C$6*SIN(U166)</f>
        <v>5.3379349494717312</v>
      </c>
      <c r="V167" s="17">
        <f t="shared" ref="V167:V185" si="236">V$134+$C$6*SIN(V166)</f>
        <v>5.5480470275943201</v>
      </c>
      <c r="W167" s="17">
        <f t="shared" ref="W167:W185" si="237">W$134+$C$6*SIN(W166)</f>
        <v>5.7652969926618969</v>
      </c>
      <c r="X167" s="17">
        <f t="shared" ref="X167:X185" si="238">X$134+$C$6*SIN(X166)</f>
        <v>5.9883019514140141</v>
      </c>
      <c r="Y167" s="17">
        <f t="shared" ref="Y167:Y185" si="239">Y$134+$C$6*SIN(Y166)</f>
        <v>6.2149030767586968</v>
      </c>
      <c r="Z167" s="17">
        <f t="shared" ref="Z167:Z185" si="240">Z$134+$C$6*SIN(Z166)</f>
        <v>0.15918827961766679</v>
      </c>
      <c r="AA167" s="17">
        <f t="shared" ref="AA167:AA185" si="241">AA$134+$C$6*SIN(AA166)</f>
        <v>0.3846539029367595</v>
      </c>
      <c r="AB167" s="17">
        <f t="shared" ref="AB167:AB185" si="242">AB$134+$C$6*SIN(AB166)</f>
        <v>0.60557443746132411</v>
      </c>
      <c r="AC167" s="17">
        <f t="shared" ref="AC167:AC185" si="243">AC$134+$C$6*SIN(AC166)</f>
        <v>0.82009035245098816</v>
      </c>
      <c r="AD167" s="17">
        <f t="shared" ref="AD167:AD185" si="244">AD$134+$C$6*SIN(AD166)</f>
        <v>1.0271341920495043</v>
      </c>
      <c r="AE167" s="17">
        <f t="shared" ref="AE167:AE185" si="245">AE$134+$C$6*SIN(AE166)</f>
        <v>1.2263435625330459</v>
      </c>
      <c r="AF167" s="17">
        <f t="shared" ref="AF167:AF185" si="246">AF$134+$C$6*SIN(AF166)</f>
        <v>1.4178789804036356</v>
      </c>
      <c r="AG167" s="17">
        <f t="shared" ref="AG167:AG185" si="247">AG$134+$C$6*SIN(AG166)</f>
        <v>1.6022352794040562</v>
      </c>
      <c r="AH167" s="17">
        <f t="shared" ref="AH167:AH185" si="248">AH$134+$C$6*SIN(AH166)</f>
        <v>1.7800909674007432</v>
      </c>
      <c r="AI167" s="17">
        <f t="shared" ref="AI167:AI185" si="249">AI$134+$C$6*SIN(AI166)</f>
        <v>1.9522049816318663</v>
      </c>
      <c r="AJ167" s="17">
        <f t="shared" ref="AJ167:AJ185" si="250">AJ$134+$C$6*SIN(AJ166)</f>
        <v>2.1193535978955138</v>
      </c>
      <c r="AK167" s="17">
        <f t="shared" ref="AK167:AK185" si="251">AK$134+$C$6*SIN(AK166)</f>
        <v>2.2822960550416291</v>
      </c>
      <c r="AL167" s="17">
        <f t="shared" ref="AL167:AL185" si="252">AL$134+$C$6*SIN(AL166)</f>
        <v>2.4417587989658713</v>
      </c>
      <c r="AM167" s="17">
        <f t="shared" ref="AM167:AM185" si="253">AM$134+$C$6*SIN(AM166)</f>
        <v>2.5984310261159127</v>
      </c>
      <c r="AN167" s="17">
        <f t="shared" ref="AN167:AN185" si="254">AN$134+$C$6*SIN(AN166)</f>
        <v>2.7529667358864134</v>
      </c>
      <c r="AO167" s="17">
        <f t="shared" ref="AO167:AO185" si="255">AO$134+$C$6*SIN(AO166)</f>
        <v>2.9059903554201192</v>
      </c>
      <c r="AP167" s="17">
        <f t="shared" ref="AP167:AP185" si="256">AP$134+$C$6*SIN(AP166)</f>
        <v>3.0581042256251245</v>
      </c>
      <c r="AQ167" s="17">
        <f t="shared" ref="AQ167:AQ185" si="257">AQ$134+$C$6*SIN(AQ166)</f>
        <v>3.2098969960155834</v>
      </c>
      <c r="AR167" s="17">
        <f t="shared" ref="AR167:AR185" si="258">AR$134+$C$6*SIN(AR166)</f>
        <v>3.3619524174816076</v>
      </c>
      <c r="AS167" s="17">
        <f t="shared" ref="AS167:AS185" si="259">AS$134+$C$6*SIN(AS166)</f>
        <v>3.5148582503452568</v>
      </c>
      <c r="AT167" s="17">
        <f t="shared" ref="AT167:AT185" si="260">AT$134+$C$6*SIN(AT166)</f>
        <v>3.6692150790719924</v>
      </c>
      <c r="AU167" s="17">
        <f t="shared" ref="AU167:AU185" si="261">AU$134+$C$6*SIN(AU166)</f>
        <v>3.8256447647185983</v>
      </c>
      <c r="AV167" s="17">
        <f t="shared" ref="AV167:AV185" si="262">AV$134+$C$6*SIN(AV166)</f>
        <v>3.9847980553381133</v>
      </c>
      <c r="AW167" s="17">
        <f t="shared" ref="AW167:AW185" si="263">AW$134+$C$6*SIN(AW166)</f>
        <v>4.1473604582833739</v>
      </c>
      <c r="AX167" s="17">
        <f t="shared" ref="AX167:AX185" si="264">AX$134+$C$6*SIN(AX166)</f>
        <v>4.3140547573312045</v>
      </c>
      <c r="AY167" s="17">
        <f t="shared" ref="AY167:AY185" si="265">AY$134+$C$6*SIN(AY166)</f>
        <v>4.4856373865330061</v>
      </c>
      <c r="AZ167" s="17">
        <f t="shared" ref="AZ167:AZ185" si="266">AZ$134+$C$6*SIN(AZ166)</f>
        <v>4.6628840872152866</v>
      </c>
      <c r="BA167" s="17">
        <f t="shared" ref="BA167:BA185" si="267">BA$134+$C$6*SIN(BA166)</f>
        <v>4.8465578056745064</v>
      </c>
      <c r="BB167" s="17">
        <f t="shared" ref="BB167:BB185" si="268">BB$134+$C$6*SIN(BB166)</f>
        <v>5.0373489914236789</v>
      </c>
      <c r="BC167" s="17">
        <f t="shared" ref="BC167:BC185" si="269">BC$134+$C$6*SIN(BC166)</f>
        <v>5.235776834521924</v>
      </c>
      <c r="BD167" s="17">
        <f t="shared" ref="BD167:BD185" si="270">BD$134+$C$6*SIN(BD166)</f>
        <v>5.4420433467412437</v>
      </c>
      <c r="BE167" s="17">
        <f t="shared" ref="BE167:BE185" si="271">BE$134+$C$6*SIN(BE166)</f>
        <v>5.6558472858529933</v>
      </c>
      <c r="BF167" s="17">
        <f t="shared" ref="BF167:BF185" si="272">BF$134+$C$6*SIN(BF166)</f>
        <v>5.8761980482005072</v>
      </c>
      <c r="BG167" s="17">
        <f t="shared" ref="BG167:BG185" si="273">BG$134+$C$6*SIN(BG166)</f>
        <v>6.1013142365835966</v>
      </c>
      <c r="BH167" s="17">
        <f t="shared" ref="BH167:BH185" si="274">BH$134+$C$6*SIN(BH166)</f>
        <v>4.5526397036355817E-2</v>
      </c>
      <c r="BI167" s="17">
        <f t="shared" ref="BI167:BI185" si="275">BI$134+$C$6*SIN(BI166)</f>
        <v>0.2723434204290538</v>
      </c>
      <c r="BJ167" s="17">
        <f t="shared" ref="BJ167:BJ185" si="276">BJ$134+$C$6*SIN(BJ166)</f>
        <v>0.49581696914274614</v>
      </c>
      <c r="BK167" s="17">
        <f t="shared" ref="BK167:BK185" si="277">BK$134+$C$6*SIN(BK166)</f>
        <v>0.71371796717559333</v>
      </c>
      <c r="BL167" s="17">
        <f t="shared" ref="BL167:BL185" si="278">BL$134+$C$6*SIN(BL166)</f>
        <v>0.92458352458309268</v>
      </c>
      <c r="BM167" s="17">
        <f t="shared" ref="BM167:BM185" si="279">BM$134+$C$6*SIN(BM166)</f>
        <v>1.1277180748609723</v>
      </c>
      <c r="BN167" s="17">
        <f t="shared" ref="BN167:BN185" si="280">BN$134+$C$6*SIN(BN166)</f>
        <v>1.3230454233697129</v>
      </c>
      <c r="BO167" s="17">
        <f t="shared" ref="BO167:BO185" si="281">BO$134+$C$6*SIN(BO166)</f>
        <v>1.5109149850377224</v>
      </c>
      <c r="BP167" s="17">
        <f t="shared" ref="BP167:BP185" si="282">BP$134+$C$6*SIN(BP166)</f>
        <v>1.6919292436178215</v>
      </c>
      <c r="BQ167" s="17">
        <f t="shared" ref="BQ167:BQ185" si="283">BQ$134+$C$6*SIN(BQ166)</f>
        <v>1.8668170572942711</v>
      </c>
      <c r="BR167" s="17">
        <f t="shared" ref="BR167:BR185" si="284">BR$134+$C$6*SIN(BR166)</f>
        <v>2.0363518581225288</v>
      </c>
      <c r="BS167" s="17">
        <f t="shared" ref="BS167:BS185" si="285">BS$134+$C$6*SIN(BS166)</f>
        <v>2.2013043315610634</v>
      </c>
      <c r="BT167" s="17">
        <f t="shared" ref="BT167:BT185" si="286">BT$134+$C$6*SIN(BT166)</f>
        <v>2.3624184443918295</v>
      </c>
      <c r="BU167" s="17">
        <f t="shared" ref="BU167:BU185" si="287">BU$134+$C$6*SIN(BU166)</f>
        <v>2.5204020809134522</v>
      </c>
      <c r="BV167" s="17">
        <f t="shared" ref="BV167:BV185" si="288">BV$134+$C$6*SIN(BV166)</f>
        <v>2.6759263074517192</v>
      </c>
      <c r="BW167" s="17">
        <f t="shared" ref="BW167:BW185" si="289">BW$134+$C$6*SIN(BW166)</f>
        <v>2.8296294885051498</v>
      </c>
      <c r="BX167" s="17">
        <f t="shared" ref="BX167:BX185" si="290">BX$134+$C$6*SIN(BX166)</f>
        <v>2.9821239996415714</v>
      </c>
      <c r="BY167" s="17">
        <f t="shared" ref="BY167:BY185" si="291">BY$134+$C$6*SIN(BY166)</f>
        <v>3.1340042533996568</v>
      </c>
      <c r="BZ167" s="17">
        <f t="shared" ref="BZ167:BZ185" si="292">BZ$134+$C$6*SIN(BZ166)</f>
        <v>3.2858553385882683</v>
      </c>
      <c r="CA167" s="17">
        <f t="shared" ref="CA167:CA185" si="293">CA$134+$C$6*SIN(CA166)</f>
        <v>3.4382618982010564</v>
      </c>
      <c r="CB167" s="17">
        <f t="shared" ref="CB167:CB185" si="294">CB$134+$C$6*SIN(CB166)</f>
        <v>3.5918170174856612</v>
      </c>
      <c r="CC167" s="17">
        <f t="shared" ref="CC167:CC185" si="295">CC$134+$C$6*SIN(CC166)</f>
        <v>3.7471309003463635</v>
      </c>
      <c r="CD167" s="17">
        <f t="shared" ref="CD167:CD185" si="296">CD$134+$C$6*SIN(CD166)</f>
        <v>3.9048389810145867</v>
      </c>
      <c r="CE167" s="17">
        <f t="shared" ref="CE167:CE185" si="297">CE$134+$C$6*SIN(CE166)</f>
        <v>4.0656088138387059</v>
      </c>
      <c r="CF167" s="17">
        <f t="shared" ref="CF167:CF185" si="298">CF$134+$C$6*SIN(CF166)</f>
        <v>4.2301445308022387</v>
      </c>
      <c r="CG167" s="17">
        <f t="shared" ref="CG167:CG185" si="299">CG$134+$C$6*SIN(CG166)</f>
        <v>4.3991867309578074</v>
      </c>
      <c r="CH167" s="17">
        <f t="shared" ref="CH167:CH185" si="300">CH$134+$C$6*SIN(CH166)</f>
        <v>4.5735042066812861</v>
      </c>
      <c r="CI167" s="17">
        <f t="shared" ref="CI167:CI185" si="301">CI$134+$C$6*SIN(CI166)</f>
        <v>4.7538717780174871</v>
      </c>
      <c r="CJ167" s="17">
        <f t="shared" ref="CJ167:CJ185" si="302">CJ$134+$C$6*SIN(CJ166)</f>
        <v>4.9410257798335886</v>
      </c>
      <c r="CK167" s="17">
        <f t="shared" ref="CK167:CK185" si="303">CK$134+$C$6*SIN(CK166)</f>
        <v>5.1355862346036831</v>
      </c>
      <c r="CL167" s="17">
        <f t="shared" ref="CL167:CL185" si="304">CL$134+$C$6*SIN(CL166)</f>
        <v>5.3379349494717312</v>
      </c>
      <c r="CM167" s="17">
        <f t="shared" ref="CM167:CM185" si="305">CM$134+$C$6*SIN(CM166)</f>
        <v>5.5480470275943237</v>
      </c>
      <c r="CN167" s="17">
        <f t="shared" ref="CN167:CN185" si="306">CN$134+$C$6*SIN(CN166)</f>
        <v>5.7652969926618969</v>
      </c>
      <c r="CO167" s="17">
        <f t="shared" ref="CO167:CO185" si="307">CO$134+$C$6*SIN(CO166)</f>
        <v>5.988301951414015</v>
      </c>
      <c r="CP167" s="17">
        <f t="shared" ref="CP167:CP185" si="308">CP$134+$C$6*SIN(CP166)</f>
        <v>6.2149030767586959</v>
      </c>
      <c r="CQ167" s="17">
        <f t="shared" ref="CQ167:CQ185" si="309">CQ$134+$C$6*SIN(CQ166)</f>
        <v>0.15918827961766679</v>
      </c>
      <c r="CR167" s="17">
        <f t="shared" ref="CR167:CR185" si="310">CR$134+$C$6*SIN(CR166)</f>
        <v>0.38465390293676194</v>
      </c>
      <c r="CS167" s="17">
        <f t="shared" ref="CS167:CS185" si="311">CS$134+$C$6*SIN(CS166)</f>
        <v>0.60557443746132289</v>
      </c>
      <c r="CT167" s="17">
        <f t="shared" ref="CT167:CT185" si="312">CT$134+$C$6*SIN(CT166)</f>
        <v>0.82009035245098938</v>
      </c>
      <c r="CU167" s="17">
        <f t="shared" ref="CU167:CU185" si="313">CU$134+$C$6*SIN(CU166)</f>
        <v>1.0271341920495032</v>
      </c>
      <c r="CV167" s="17">
        <f t="shared" ref="CV167:CV185" si="314">CV$134+$C$6*SIN(CV166)</f>
        <v>1.2263435625330459</v>
      </c>
      <c r="CW167" s="17">
        <f t="shared" ref="CW167:CW185" si="315">CW$134+$C$6*SIN(CW166)</f>
        <v>1.4178789804036376</v>
      </c>
      <c r="CX167" s="17">
        <f t="shared" ref="CX167:CX185" si="316">CX$134+$C$6*SIN(CX166)</f>
        <v>1.6022352794040551</v>
      </c>
      <c r="CY167" s="17">
        <f t="shared" ref="CY167:CY185" si="317">CY$134+$C$6*SIN(CY166)</f>
        <v>1.7800909674007441</v>
      </c>
    </row>
    <row r="168" spans="2:103" ht="18" hidden="1" x14ac:dyDescent="0.25">
      <c r="B168" s="20" t="s">
        <v>72</v>
      </c>
      <c r="C168" s="83">
        <f t="shared" si="217"/>
        <v>2.362418444391829</v>
      </c>
      <c r="D168" s="17">
        <f t="shared" si="218"/>
        <v>2.5204020809134522</v>
      </c>
      <c r="E168" s="17">
        <f t="shared" si="219"/>
        <v>2.6759263074517192</v>
      </c>
      <c r="F168" s="17">
        <f t="shared" si="220"/>
        <v>2.8296294885051489</v>
      </c>
      <c r="G168" s="17">
        <f t="shared" si="221"/>
        <v>2.9821239996415709</v>
      </c>
      <c r="H168" s="17">
        <f t="shared" si="222"/>
        <v>3.1340042533996568</v>
      </c>
      <c r="I168" s="17">
        <f t="shared" si="223"/>
        <v>3.2858553385882692</v>
      </c>
      <c r="J168" s="17">
        <f t="shared" si="224"/>
        <v>3.4382618982010569</v>
      </c>
      <c r="K168" s="17">
        <f t="shared" si="225"/>
        <v>3.5918170174856607</v>
      </c>
      <c r="L168" s="17">
        <f t="shared" si="226"/>
        <v>3.7471309003463631</v>
      </c>
      <c r="M168" s="17">
        <f t="shared" si="227"/>
        <v>3.9048389810145867</v>
      </c>
      <c r="N168" s="17">
        <f t="shared" si="228"/>
        <v>4.0656088138387059</v>
      </c>
      <c r="O168" s="17">
        <f t="shared" si="229"/>
        <v>4.2301445308022378</v>
      </c>
      <c r="P168" s="17">
        <f t="shared" si="230"/>
        <v>4.3991867309578057</v>
      </c>
      <c r="Q168" s="17">
        <f t="shared" si="231"/>
        <v>4.5735042066812861</v>
      </c>
      <c r="R168" s="17">
        <f t="shared" si="232"/>
        <v>4.7538717780174871</v>
      </c>
      <c r="S168" s="17">
        <f t="shared" si="233"/>
        <v>4.9410257798335904</v>
      </c>
      <c r="T168" s="17">
        <f t="shared" si="234"/>
        <v>5.135586234603684</v>
      </c>
      <c r="U168" s="17">
        <f t="shared" si="235"/>
        <v>5.3379349494717312</v>
      </c>
      <c r="V168" s="17">
        <f t="shared" si="236"/>
        <v>5.5480470275943201</v>
      </c>
      <c r="W168" s="17">
        <f t="shared" si="237"/>
        <v>5.7652969926618969</v>
      </c>
      <c r="X168" s="17">
        <f t="shared" si="238"/>
        <v>5.9883019514140141</v>
      </c>
      <c r="Y168" s="17">
        <f t="shared" si="239"/>
        <v>6.2149030767586968</v>
      </c>
      <c r="Z168" s="17">
        <f t="shared" si="240"/>
        <v>0.15918827961766679</v>
      </c>
      <c r="AA168" s="17">
        <f t="shared" si="241"/>
        <v>0.3846539029367595</v>
      </c>
      <c r="AB168" s="17">
        <f t="shared" si="242"/>
        <v>0.60557443746132411</v>
      </c>
      <c r="AC168" s="17">
        <f t="shared" si="243"/>
        <v>0.82009035245098816</v>
      </c>
      <c r="AD168" s="17">
        <f t="shared" si="244"/>
        <v>1.0271341920495043</v>
      </c>
      <c r="AE168" s="17">
        <f t="shared" si="245"/>
        <v>1.2263435625330459</v>
      </c>
      <c r="AF168" s="17">
        <f t="shared" si="246"/>
        <v>1.4178789804036356</v>
      </c>
      <c r="AG168" s="17">
        <f t="shared" si="247"/>
        <v>1.6022352794040562</v>
      </c>
      <c r="AH168" s="17">
        <f t="shared" si="248"/>
        <v>1.7800909674007432</v>
      </c>
      <c r="AI168" s="17">
        <f t="shared" si="249"/>
        <v>1.9522049816318663</v>
      </c>
      <c r="AJ168" s="17">
        <f t="shared" si="250"/>
        <v>2.1193535978955138</v>
      </c>
      <c r="AK168" s="17">
        <f t="shared" si="251"/>
        <v>2.2822960550416291</v>
      </c>
      <c r="AL168" s="17">
        <f t="shared" si="252"/>
        <v>2.4417587989658713</v>
      </c>
      <c r="AM168" s="17">
        <f t="shared" si="253"/>
        <v>2.5984310261159127</v>
      </c>
      <c r="AN168" s="17">
        <f t="shared" si="254"/>
        <v>2.7529667358864134</v>
      </c>
      <c r="AO168" s="17">
        <f t="shared" si="255"/>
        <v>2.9059903554201192</v>
      </c>
      <c r="AP168" s="17">
        <f t="shared" si="256"/>
        <v>3.0581042256251241</v>
      </c>
      <c r="AQ168" s="17">
        <f t="shared" si="257"/>
        <v>3.2098969960155834</v>
      </c>
      <c r="AR168" s="17">
        <f t="shared" si="258"/>
        <v>3.3619524174816076</v>
      </c>
      <c r="AS168" s="17">
        <f t="shared" si="259"/>
        <v>3.5148582503452568</v>
      </c>
      <c r="AT168" s="17">
        <f t="shared" si="260"/>
        <v>3.6692150790719924</v>
      </c>
      <c r="AU168" s="17">
        <f t="shared" si="261"/>
        <v>3.8256447647185983</v>
      </c>
      <c r="AV168" s="17">
        <f t="shared" si="262"/>
        <v>3.9847980553381133</v>
      </c>
      <c r="AW168" s="17">
        <f t="shared" si="263"/>
        <v>4.1473604582833739</v>
      </c>
      <c r="AX168" s="17">
        <f t="shared" si="264"/>
        <v>4.3140547573312054</v>
      </c>
      <c r="AY168" s="17">
        <f t="shared" si="265"/>
        <v>4.4856373865330061</v>
      </c>
      <c r="AZ168" s="17">
        <f t="shared" si="266"/>
        <v>4.6628840872152866</v>
      </c>
      <c r="BA168" s="17">
        <f t="shared" si="267"/>
        <v>4.8465578056745064</v>
      </c>
      <c r="BB168" s="17">
        <f t="shared" si="268"/>
        <v>5.0373489914236789</v>
      </c>
      <c r="BC168" s="17">
        <f t="shared" si="269"/>
        <v>5.235776834521924</v>
      </c>
      <c r="BD168" s="17">
        <f t="shared" si="270"/>
        <v>5.4420433467412437</v>
      </c>
      <c r="BE168" s="17">
        <f t="shared" si="271"/>
        <v>5.6558472858529933</v>
      </c>
      <c r="BF168" s="17">
        <f t="shared" si="272"/>
        <v>5.8761980482005072</v>
      </c>
      <c r="BG168" s="17">
        <f t="shared" si="273"/>
        <v>6.1013142365835966</v>
      </c>
      <c r="BH168" s="17">
        <f t="shared" si="274"/>
        <v>4.5526397036355817E-2</v>
      </c>
      <c r="BI168" s="17">
        <f t="shared" si="275"/>
        <v>0.2723434204290538</v>
      </c>
      <c r="BJ168" s="17">
        <f t="shared" si="276"/>
        <v>0.49581696914274614</v>
      </c>
      <c r="BK168" s="17">
        <f t="shared" si="277"/>
        <v>0.71371796717559333</v>
      </c>
      <c r="BL168" s="17">
        <f t="shared" si="278"/>
        <v>0.92458352458309268</v>
      </c>
      <c r="BM168" s="17">
        <f t="shared" si="279"/>
        <v>1.1277180748609723</v>
      </c>
      <c r="BN168" s="17">
        <f t="shared" si="280"/>
        <v>1.3230454233697129</v>
      </c>
      <c r="BO168" s="17">
        <f t="shared" si="281"/>
        <v>1.5109149850377224</v>
      </c>
      <c r="BP168" s="17">
        <f t="shared" si="282"/>
        <v>1.6919292436178215</v>
      </c>
      <c r="BQ168" s="17">
        <f t="shared" si="283"/>
        <v>1.8668170572942711</v>
      </c>
      <c r="BR168" s="17">
        <f t="shared" si="284"/>
        <v>2.0363518581225288</v>
      </c>
      <c r="BS168" s="17">
        <f t="shared" si="285"/>
        <v>2.2013043315610634</v>
      </c>
      <c r="BT168" s="17">
        <f t="shared" si="286"/>
        <v>2.3624184443918295</v>
      </c>
      <c r="BU168" s="17">
        <f t="shared" si="287"/>
        <v>2.5204020809134522</v>
      </c>
      <c r="BV168" s="17">
        <f t="shared" si="288"/>
        <v>2.6759263074517192</v>
      </c>
      <c r="BW168" s="17">
        <f t="shared" si="289"/>
        <v>2.8296294885051498</v>
      </c>
      <c r="BX168" s="17">
        <f t="shared" si="290"/>
        <v>2.9821239996415714</v>
      </c>
      <c r="BY168" s="17">
        <f t="shared" si="291"/>
        <v>3.1340042533996568</v>
      </c>
      <c r="BZ168" s="17">
        <f t="shared" si="292"/>
        <v>3.2858553385882683</v>
      </c>
      <c r="CA168" s="17">
        <f t="shared" si="293"/>
        <v>3.4382618982010564</v>
      </c>
      <c r="CB168" s="17">
        <f t="shared" si="294"/>
        <v>3.5918170174856612</v>
      </c>
      <c r="CC168" s="17">
        <f t="shared" si="295"/>
        <v>3.747130900346364</v>
      </c>
      <c r="CD168" s="17">
        <f t="shared" si="296"/>
        <v>3.9048389810145867</v>
      </c>
      <c r="CE168" s="17">
        <f t="shared" si="297"/>
        <v>4.0656088138387059</v>
      </c>
      <c r="CF168" s="17">
        <f t="shared" si="298"/>
        <v>4.2301445308022387</v>
      </c>
      <c r="CG168" s="17">
        <f t="shared" si="299"/>
        <v>4.3991867309578074</v>
      </c>
      <c r="CH168" s="17">
        <f t="shared" si="300"/>
        <v>4.5735042066812861</v>
      </c>
      <c r="CI168" s="17">
        <f t="shared" si="301"/>
        <v>4.7538717780174871</v>
      </c>
      <c r="CJ168" s="17">
        <f t="shared" si="302"/>
        <v>4.9410257798335886</v>
      </c>
      <c r="CK168" s="17">
        <f t="shared" si="303"/>
        <v>5.1355862346036831</v>
      </c>
      <c r="CL168" s="17">
        <f t="shared" si="304"/>
        <v>5.3379349494717312</v>
      </c>
      <c r="CM168" s="17">
        <f t="shared" si="305"/>
        <v>5.5480470275943237</v>
      </c>
      <c r="CN168" s="17">
        <f t="shared" si="306"/>
        <v>5.7652969926618969</v>
      </c>
      <c r="CO168" s="17">
        <f t="shared" si="307"/>
        <v>5.988301951414015</v>
      </c>
      <c r="CP168" s="17">
        <f t="shared" si="308"/>
        <v>6.2149030767586959</v>
      </c>
      <c r="CQ168" s="17">
        <f t="shared" si="309"/>
        <v>0.15918827961766679</v>
      </c>
      <c r="CR168" s="17">
        <f t="shared" si="310"/>
        <v>0.38465390293676194</v>
      </c>
      <c r="CS168" s="17">
        <f t="shared" si="311"/>
        <v>0.60557443746132289</v>
      </c>
      <c r="CT168" s="17">
        <f t="shared" si="312"/>
        <v>0.82009035245098938</v>
      </c>
      <c r="CU168" s="17">
        <f t="shared" si="313"/>
        <v>1.0271341920495032</v>
      </c>
      <c r="CV168" s="17">
        <f t="shared" si="314"/>
        <v>1.2263435625330459</v>
      </c>
      <c r="CW168" s="17">
        <f t="shared" si="315"/>
        <v>1.4178789804036376</v>
      </c>
      <c r="CX168" s="17">
        <f t="shared" si="316"/>
        <v>1.6022352794040551</v>
      </c>
      <c r="CY168" s="17">
        <f t="shared" si="317"/>
        <v>1.7800909674007441</v>
      </c>
    </row>
    <row r="169" spans="2:103" ht="18" hidden="1" x14ac:dyDescent="0.25">
      <c r="B169" s="20" t="s">
        <v>73</v>
      </c>
      <c r="C169" s="83">
        <f t="shared" si="217"/>
        <v>2.362418444391829</v>
      </c>
      <c r="D169" s="17">
        <f t="shared" si="218"/>
        <v>2.5204020809134522</v>
      </c>
      <c r="E169" s="17">
        <f t="shared" si="219"/>
        <v>2.6759263074517197</v>
      </c>
      <c r="F169" s="17">
        <f t="shared" si="220"/>
        <v>2.8296294885051489</v>
      </c>
      <c r="G169" s="17">
        <f t="shared" si="221"/>
        <v>2.9821239996415714</v>
      </c>
      <c r="H169" s="17">
        <f t="shared" si="222"/>
        <v>3.1340042533996568</v>
      </c>
      <c r="I169" s="17">
        <f t="shared" si="223"/>
        <v>3.2858553385882692</v>
      </c>
      <c r="J169" s="17">
        <f t="shared" si="224"/>
        <v>3.4382618982010569</v>
      </c>
      <c r="K169" s="17">
        <f t="shared" si="225"/>
        <v>3.5918170174856603</v>
      </c>
      <c r="L169" s="17">
        <f t="shared" si="226"/>
        <v>3.7471309003463631</v>
      </c>
      <c r="M169" s="17">
        <f t="shared" si="227"/>
        <v>3.9048389810145867</v>
      </c>
      <c r="N169" s="17">
        <f t="shared" si="228"/>
        <v>4.0656088138387059</v>
      </c>
      <c r="O169" s="17">
        <f t="shared" si="229"/>
        <v>4.2301445308022378</v>
      </c>
      <c r="P169" s="17">
        <f t="shared" si="230"/>
        <v>4.3991867309578057</v>
      </c>
      <c r="Q169" s="17">
        <f t="shared" si="231"/>
        <v>4.5735042066812861</v>
      </c>
      <c r="R169" s="17">
        <f t="shared" si="232"/>
        <v>4.7538717780174871</v>
      </c>
      <c r="S169" s="17">
        <f t="shared" si="233"/>
        <v>4.9410257798335904</v>
      </c>
      <c r="T169" s="17">
        <f t="shared" si="234"/>
        <v>5.135586234603684</v>
      </c>
      <c r="U169" s="17">
        <f t="shared" si="235"/>
        <v>5.3379349494717312</v>
      </c>
      <c r="V169" s="17">
        <f t="shared" si="236"/>
        <v>5.5480470275943201</v>
      </c>
      <c r="W169" s="17">
        <f t="shared" si="237"/>
        <v>5.7652969926618969</v>
      </c>
      <c r="X169" s="17">
        <f t="shared" si="238"/>
        <v>5.9883019514140141</v>
      </c>
      <c r="Y169" s="17">
        <f t="shared" si="239"/>
        <v>6.2149030767586968</v>
      </c>
      <c r="Z169" s="17">
        <f t="shared" si="240"/>
        <v>0.15918827961766679</v>
      </c>
      <c r="AA169" s="17">
        <f t="shared" si="241"/>
        <v>0.3846539029367595</v>
      </c>
      <c r="AB169" s="17">
        <f t="shared" si="242"/>
        <v>0.60557443746132411</v>
      </c>
      <c r="AC169" s="17">
        <f t="shared" si="243"/>
        <v>0.82009035245098816</v>
      </c>
      <c r="AD169" s="17">
        <f t="shared" si="244"/>
        <v>1.0271341920495043</v>
      </c>
      <c r="AE169" s="17">
        <f t="shared" si="245"/>
        <v>1.2263435625330459</v>
      </c>
      <c r="AF169" s="17">
        <f t="shared" si="246"/>
        <v>1.4178789804036356</v>
      </c>
      <c r="AG169" s="17">
        <f t="shared" si="247"/>
        <v>1.6022352794040562</v>
      </c>
      <c r="AH169" s="17">
        <f t="shared" si="248"/>
        <v>1.7800909674007432</v>
      </c>
      <c r="AI169" s="17">
        <f t="shared" si="249"/>
        <v>1.9522049816318663</v>
      </c>
      <c r="AJ169" s="17">
        <f t="shared" si="250"/>
        <v>2.1193535978955138</v>
      </c>
      <c r="AK169" s="17">
        <f t="shared" si="251"/>
        <v>2.2822960550416291</v>
      </c>
      <c r="AL169" s="17">
        <f t="shared" si="252"/>
        <v>2.4417587989658713</v>
      </c>
      <c r="AM169" s="17">
        <f t="shared" si="253"/>
        <v>2.5984310261159127</v>
      </c>
      <c r="AN169" s="17">
        <f t="shared" si="254"/>
        <v>2.7529667358864134</v>
      </c>
      <c r="AO169" s="17">
        <f t="shared" si="255"/>
        <v>2.9059903554201192</v>
      </c>
      <c r="AP169" s="17">
        <f t="shared" si="256"/>
        <v>3.0581042256251245</v>
      </c>
      <c r="AQ169" s="17">
        <f t="shared" si="257"/>
        <v>3.2098969960155834</v>
      </c>
      <c r="AR169" s="17">
        <f t="shared" si="258"/>
        <v>3.3619524174816076</v>
      </c>
      <c r="AS169" s="17">
        <f t="shared" si="259"/>
        <v>3.5148582503452568</v>
      </c>
      <c r="AT169" s="17">
        <f t="shared" si="260"/>
        <v>3.6692150790719924</v>
      </c>
      <c r="AU169" s="17">
        <f t="shared" si="261"/>
        <v>3.8256447647185983</v>
      </c>
      <c r="AV169" s="17">
        <f t="shared" si="262"/>
        <v>3.9847980553381133</v>
      </c>
      <c r="AW169" s="17">
        <f t="shared" si="263"/>
        <v>4.1473604582833739</v>
      </c>
      <c r="AX169" s="17">
        <f t="shared" si="264"/>
        <v>4.3140547573312045</v>
      </c>
      <c r="AY169" s="17">
        <f t="shared" si="265"/>
        <v>4.4856373865330061</v>
      </c>
      <c r="AZ169" s="17">
        <f t="shared" si="266"/>
        <v>4.6628840872152866</v>
      </c>
      <c r="BA169" s="17">
        <f t="shared" si="267"/>
        <v>4.8465578056745064</v>
      </c>
      <c r="BB169" s="17">
        <f t="shared" si="268"/>
        <v>5.0373489914236789</v>
      </c>
      <c r="BC169" s="17">
        <f t="shared" si="269"/>
        <v>5.235776834521924</v>
      </c>
      <c r="BD169" s="17">
        <f t="shared" si="270"/>
        <v>5.4420433467412437</v>
      </c>
      <c r="BE169" s="17">
        <f t="shared" si="271"/>
        <v>5.6558472858529933</v>
      </c>
      <c r="BF169" s="17">
        <f t="shared" si="272"/>
        <v>5.8761980482005072</v>
      </c>
      <c r="BG169" s="17">
        <f t="shared" si="273"/>
        <v>6.1013142365835966</v>
      </c>
      <c r="BH169" s="17">
        <f t="shared" si="274"/>
        <v>4.5526397036355817E-2</v>
      </c>
      <c r="BI169" s="17">
        <f t="shared" si="275"/>
        <v>0.2723434204290538</v>
      </c>
      <c r="BJ169" s="17">
        <f t="shared" si="276"/>
        <v>0.49581696914274614</v>
      </c>
      <c r="BK169" s="17">
        <f t="shared" si="277"/>
        <v>0.71371796717559333</v>
      </c>
      <c r="BL169" s="17">
        <f t="shared" si="278"/>
        <v>0.92458352458309268</v>
      </c>
      <c r="BM169" s="17">
        <f t="shared" si="279"/>
        <v>1.1277180748609723</v>
      </c>
      <c r="BN169" s="17">
        <f t="shared" si="280"/>
        <v>1.3230454233697129</v>
      </c>
      <c r="BO169" s="17">
        <f t="shared" si="281"/>
        <v>1.5109149850377224</v>
      </c>
      <c r="BP169" s="17">
        <f t="shared" si="282"/>
        <v>1.6919292436178215</v>
      </c>
      <c r="BQ169" s="17">
        <f t="shared" si="283"/>
        <v>1.8668170572942711</v>
      </c>
      <c r="BR169" s="17">
        <f t="shared" si="284"/>
        <v>2.0363518581225288</v>
      </c>
      <c r="BS169" s="17">
        <f t="shared" si="285"/>
        <v>2.2013043315610634</v>
      </c>
      <c r="BT169" s="17">
        <f t="shared" si="286"/>
        <v>2.3624184443918295</v>
      </c>
      <c r="BU169" s="17">
        <f t="shared" si="287"/>
        <v>2.5204020809134522</v>
      </c>
      <c r="BV169" s="17">
        <f t="shared" si="288"/>
        <v>2.6759263074517192</v>
      </c>
      <c r="BW169" s="17">
        <f t="shared" si="289"/>
        <v>2.8296294885051498</v>
      </c>
      <c r="BX169" s="17">
        <f t="shared" si="290"/>
        <v>2.9821239996415714</v>
      </c>
      <c r="BY169" s="17">
        <f t="shared" si="291"/>
        <v>3.1340042533996568</v>
      </c>
      <c r="BZ169" s="17">
        <f t="shared" si="292"/>
        <v>3.2858553385882683</v>
      </c>
      <c r="CA169" s="17">
        <f t="shared" si="293"/>
        <v>3.4382618982010564</v>
      </c>
      <c r="CB169" s="17">
        <f t="shared" si="294"/>
        <v>3.5918170174856612</v>
      </c>
      <c r="CC169" s="17">
        <f t="shared" si="295"/>
        <v>3.7471309003463635</v>
      </c>
      <c r="CD169" s="17">
        <f t="shared" si="296"/>
        <v>3.9048389810145867</v>
      </c>
      <c r="CE169" s="17">
        <f t="shared" si="297"/>
        <v>4.0656088138387059</v>
      </c>
      <c r="CF169" s="17">
        <f t="shared" si="298"/>
        <v>4.2301445308022387</v>
      </c>
      <c r="CG169" s="17">
        <f t="shared" si="299"/>
        <v>4.3991867309578074</v>
      </c>
      <c r="CH169" s="17">
        <f t="shared" si="300"/>
        <v>4.5735042066812861</v>
      </c>
      <c r="CI169" s="17">
        <f t="shared" si="301"/>
        <v>4.7538717780174871</v>
      </c>
      <c r="CJ169" s="17">
        <f t="shared" si="302"/>
        <v>4.9410257798335886</v>
      </c>
      <c r="CK169" s="17">
        <f t="shared" si="303"/>
        <v>5.1355862346036831</v>
      </c>
      <c r="CL169" s="17">
        <f t="shared" si="304"/>
        <v>5.3379349494717312</v>
      </c>
      <c r="CM169" s="17">
        <f t="shared" si="305"/>
        <v>5.5480470275943237</v>
      </c>
      <c r="CN169" s="17">
        <f t="shared" si="306"/>
        <v>5.7652969926618969</v>
      </c>
      <c r="CO169" s="17">
        <f t="shared" si="307"/>
        <v>5.988301951414015</v>
      </c>
      <c r="CP169" s="17">
        <f t="shared" si="308"/>
        <v>6.2149030767586959</v>
      </c>
      <c r="CQ169" s="17">
        <f t="shared" si="309"/>
        <v>0.15918827961766679</v>
      </c>
      <c r="CR169" s="17">
        <f t="shared" si="310"/>
        <v>0.38465390293676194</v>
      </c>
      <c r="CS169" s="17">
        <f t="shared" si="311"/>
        <v>0.60557443746132289</v>
      </c>
      <c r="CT169" s="17">
        <f t="shared" si="312"/>
        <v>0.82009035245098938</v>
      </c>
      <c r="CU169" s="17">
        <f t="shared" si="313"/>
        <v>1.0271341920495032</v>
      </c>
      <c r="CV169" s="17">
        <f t="shared" si="314"/>
        <v>1.2263435625330459</v>
      </c>
      <c r="CW169" s="17">
        <f t="shared" si="315"/>
        <v>1.4178789804036376</v>
      </c>
      <c r="CX169" s="17">
        <f t="shared" si="316"/>
        <v>1.6022352794040551</v>
      </c>
      <c r="CY169" s="17">
        <f t="shared" si="317"/>
        <v>1.7800909674007441</v>
      </c>
    </row>
    <row r="170" spans="2:103" ht="18" hidden="1" x14ac:dyDescent="0.25">
      <c r="B170" s="20" t="s">
        <v>74</v>
      </c>
      <c r="C170" s="83">
        <f t="shared" si="217"/>
        <v>2.362418444391829</v>
      </c>
      <c r="D170" s="17">
        <f t="shared" si="218"/>
        <v>2.5204020809134522</v>
      </c>
      <c r="E170" s="17">
        <f t="shared" si="219"/>
        <v>2.6759263074517192</v>
      </c>
      <c r="F170" s="17">
        <f t="shared" si="220"/>
        <v>2.8296294885051489</v>
      </c>
      <c r="G170" s="17">
        <f t="shared" si="221"/>
        <v>2.9821239996415709</v>
      </c>
      <c r="H170" s="17">
        <f t="shared" si="222"/>
        <v>3.1340042533996568</v>
      </c>
      <c r="I170" s="17">
        <f t="shared" si="223"/>
        <v>3.2858553385882692</v>
      </c>
      <c r="J170" s="17">
        <f t="shared" si="224"/>
        <v>3.4382618982010569</v>
      </c>
      <c r="K170" s="17">
        <f t="shared" si="225"/>
        <v>3.5918170174856607</v>
      </c>
      <c r="L170" s="17">
        <f t="shared" si="226"/>
        <v>3.7471309003463631</v>
      </c>
      <c r="M170" s="17">
        <f t="shared" si="227"/>
        <v>3.9048389810145867</v>
      </c>
      <c r="N170" s="17">
        <f t="shared" si="228"/>
        <v>4.0656088138387059</v>
      </c>
      <c r="O170" s="17">
        <f t="shared" si="229"/>
        <v>4.2301445308022378</v>
      </c>
      <c r="P170" s="17">
        <f t="shared" si="230"/>
        <v>4.3991867309578057</v>
      </c>
      <c r="Q170" s="17">
        <f t="shared" si="231"/>
        <v>4.5735042066812861</v>
      </c>
      <c r="R170" s="17">
        <f t="shared" si="232"/>
        <v>4.7538717780174871</v>
      </c>
      <c r="S170" s="17">
        <f t="shared" si="233"/>
        <v>4.9410257798335904</v>
      </c>
      <c r="T170" s="17">
        <f t="shared" si="234"/>
        <v>5.135586234603684</v>
      </c>
      <c r="U170" s="17">
        <f t="shared" si="235"/>
        <v>5.3379349494717312</v>
      </c>
      <c r="V170" s="17">
        <f t="shared" si="236"/>
        <v>5.5480470275943201</v>
      </c>
      <c r="W170" s="17">
        <f t="shared" si="237"/>
        <v>5.7652969926618969</v>
      </c>
      <c r="X170" s="17">
        <f t="shared" si="238"/>
        <v>5.9883019514140141</v>
      </c>
      <c r="Y170" s="17">
        <f t="shared" si="239"/>
        <v>6.2149030767586968</v>
      </c>
      <c r="Z170" s="17">
        <f t="shared" si="240"/>
        <v>0.15918827961766679</v>
      </c>
      <c r="AA170" s="17">
        <f t="shared" si="241"/>
        <v>0.3846539029367595</v>
      </c>
      <c r="AB170" s="17">
        <f t="shared" si="242"/>
        <v>0.60557443746132411</v>
      </c>
      <c r="AC170" s="17">
        <f t="shared" si="243"/>
        <v>0.82009035245098816</v>
      </c>
      <c r="AD170" s="17">
        <f t="shared" si="244"/>
        <v>1.0271341920495043</v>
      </c>
      <c r="AE170" s="17">
        <f t="shared" si="245"/>
        <v>1.2263435625330459</v>
      </c>
      <c r="AF170" s="17">
        <f t="shared" si="246"/>
        <v>1.4178789804036356</v>
      </c>
      <c r="AG170" s="17">
        <f t="shared" si="247"/>
        <v>1.6022352794040562</v>
      </c>
      <c r="AH170" s="17">
        <f t="shared" si="248"/>
        <v>1.7800909674007432</v>
      </c>
      <c r="AI170" s="17">
        <f t="shared" si="249"/>
        <v>1.9522049816318663</v>
      </c>
      <c r="AJ170" s="17">
        <f t="shared" si="250"/>
        <v>2.1193535978955138</v>
      </c>
      <c r="AK170" s="17">
        <f t="shared" si="251"/>
        <v>2.2822960550416291</v>
      </c>
      <c r="AL170" s="17">
        <f t="shared" si="252"/>
        <v>2.4417587989658713</v>
      </c>
      <c r="AM170" s="17">
        <f t="shared" si="253"/>
        <v>2.5984310261159127</v>
      </c>
      <c r="AN170" s="17">
        <f t="shared" si="254"/>
        <v>2.7529667358864134</v>
      </c>
      <c r="AO170" s="17">
        <f t="shared" si="255"/>
        <v>2.9059903554201192</v>
      </c>
      <c r="AP170" s="17">
        <f t="shared" si="256"/>
        <v>3.0581042256251241</v>
      </c>
      <c r="AQ170" s="17">
        <f t="shared" si="257"/>
        <v>3.2098969960155834</v>
      </c>
      <c r="AR170" s="17">
        <f t="shared" si="258"/>
        <v>3.3619524174816076</v>
      </c>
      <c r="AS170" s="17">
        <f t="shared" si="259"/>
        <v>3.5148582503452568</v>
      </c>
      <c r="AT170" s="17">
        <f t="shared" si="260"/>
        <v>3.6692150790719924</v>
      </c>
      <c r="AU170" s="17">
        <f t="shared" si="261"/>
        <v>3.8256447647185983</v>
      </c>
      <c r="AV170" s="17">
        <f t="shared" si="262"/>
        <v>3.9847980553381133</v>
      </c>
      <c r="AW170" s="17">
        <f t="shared" si="263"/>
        <v>4.1473604582833739</v>
      </c>
      <c r="AX170" s="17">
        <f t="shared" si="264"/>
        <v>4.3140547573312054</v>
      </c>
      <c r="AY170" s="17">
        <f t="shared" si="265"/>
        <v>4.4856373865330061</v>
      </c>
      <c r="AZ170" s="17">
        <f t="shared" si="266"/>
        <v>4.6628840872152866</v>
      </c>
      <c r="BA170" s="17">
        <f t="shared" si="267"/>
        <v>4.8465578056745064</v>
      </c>
      <c r="BB170" s="17">
        <f t="shared" si="268"/>
        <v>5.0373489914236789</v>
      </c>
      <c r="BC170" s="17">
        <f t="shared" si="269"/>
        <v>5.235776834521924</v>
      </c>
      <c r="BD170" s="17">
        <f t="shared" si="270"/>
        <v>5.4420433467412437</v>
      </c>
      <c r="BE170" s="17">
        <f t="shared" si="271"/>
        <v>5.6558472858529933</v>
      </c>
      <c r="BF170" s="17">
        <f t="shared" si="272"/>
        <v>5.8761980482005072</v>
      </c>
      <c r="BG170" s="17">
        <f t="shared" si="273"/>
        <v>6.1013142365835966</v>
      </c>
      <c r="BH170" s="17">
        <f t="shared" si="274"/>
        <v>4.5526397036355817E-2</v>
      </c>
      <c r="BI170" s="17">
        <f t="shared" si="275"/>
        <v>0.2723434204290538</v>
      </c>
      <c r="BJ170" s="17">
        <f t="shared" si="276"/>
        <v>0.49581696914274614</v>
      </c>
      <c r="BK170" s="17">
        <f t="shared" si="277"/>
        <v>0.71371796717559333</v>
      </c>
      <c r="BL170" s="17">
        <f t="shared" si="278"/>
        <v>0.92458352458309268</v>
      </c>
      <c r="BM170" s="17">
        <f t="shared" si="279"/>
        <v>1.1277180748609723</v>
      </c>
      <c r="BN170" s="17">
        <f t="shared" si="280"/>
        <v>1.3230454233697129</v>
      </c>
      <c r="BO170" s="17">
        <f t="shared" si="281"/>
        <v>1.5109149850377224</v>
      </c>
      <c r="BP170" s="17">
        <f t="shared" si="282"/>
        <v>1.6919292436178215</v>
      </c>
      <c r="BQ170" s="17">
        <f t="shared" si="283"/>
        <v>1.8668170572942711</v>
      </c>
      <c r="BR170" s="17">
        <f t="shared" si="284"/>
        <v>2.0363518581225288</v>
      </c>
      <c r="BS170" s="17">
        <f t="shared" si="285"/>
        <v>2.2013043315610634</v>
      </c>
      <c r="BT170" s="17">
        <f t="shared" si="286"/>
        <v>2.3624184443918295</v>
      </c>
      <c r="BU170" s="17">
        <f t="shared" si="287"/>
        <v>2.5204020809134522</v>
      </c>
      <c r="BV170" s="17">
        <f t="shared" si="288"/>
        <v>2.6759263074517192</v>
      </c>
      <c r="BW170" s="17">
        <f t="shared" si="289"/>
        <v>2.8296294885051498</v>
      </c>
      <c r="BX170" s="17">
        <f t="shared" si="290"/>
        <v>2.9821239996415714</v>
      </c>
      <c r="BY170" s="17">
        <f t="shared" si="291"/>
        <v>3.1340042533996568</v>
      </c>
      <c r="BZ170" s="17">
        <f t="shared" si="292"/>
        <v>3.2858553385882683</v>
      </c>
      <c r="CA170" s="17">
        <f t="shared" si="293"/>
        <v>3.4382618982010564</v>
      </c>
      <c r="CB170" s="17">
        <f t="shared" si="294"/>
        <v>3.5918170174856612</v>
      </c>
      <c r="CC170" s="17">
        <f t="shared" si="295"/>
        <v>3.747130900346364</v>
      </c>
      <c r="CD170" s="17">
        <f t="shared" si="296"/>
        <v>3.9048389810145867</v>
      </c>
      <c r="CE170" s="17">
        <f t="shared" si="297"/>
        <v>4.0656088138387059</v>
      </c>
      <c r="CF170" s="17">
        <f t="shared" si="298"/>
        <v>4.2301445308022387</v>
      </c>
      <c r="CG170" s="17">
        <f t="shared" si="299"/>
        <v>4.3991867309578074</v>
      </c>
      <c r="CH170" s="17">
        <f t="shared" si="300"/>
        <v>4.5735042066812861</v>
      </c>
      <c r="CI170" s="17">
        <f t="shared" si="301"/>
        <v>4.7538717780174871</v>
      </c>
      <c r="CJ170" s="17">
        <f t="shared" si="302"/>
        <v>4.9410257798335886</v>
      </c>
      <c r="CK170" s="17">
        <f t="shared" si="303"/>
        <v>5.1355862346036831</v>
      </c>
      <c r="CL170" s="17">
        <f t="shared" si="304"/>
        <v>5.3379349494717312</v>
      </c>
      <c r="CM170" s="17">
        <f t="shared" si="305"/>
        <v>5.5480470275943237</v>
      </c>
      <c r="CN170" s="17">
        <f t="shared" si="306"/>
        <v>5.7652969926618969</v>
      </c>
      <c r="CO170" s="17">
        <f t="shared" si="307"/>
        <v>5.988301951414015</v>
      </c>
      <c r="CP170" s="17">
        <f t="shared" si="308"/>
        <v>6.2149030767586959</v>
      </c>
      <c r="CQ170" s="17">
        <f t="shared" si="309"/>
        <v>0.15918827961766679</v>
      </c>
      <c r="CR170" s="17">
        <f t="shared" si="310"/>
        <v>0.38465390293676194</v>
      </c>
      <c r="CS170" s="17">
        <f t="shared" si="311"/>
        <v>0.60557443746132289</v>
      </c>
      <c r="CT170" s="17">
        <f t="shared" si="312"/>
        <v>0.82009035245098938</v>
      </c>
      <c r="CU170" s="17">
        <f t="shared" si="313"/>
        <v>1.0271341920495032</v>
      </c>
      <c r="CV170" s="17">
        <f t="shared" si="314"/>
        <v>1.2263435625330459</v>
      </c>
      <c r="CW170" s="17">
        <f t="shared" si="315"/>
        <v>1.4178789804036376</v>
      </c>
      <c r="CX170" s="17">
        <f t="shared" si="316"/>
        <v>1.6022352794040551</v>
      </c>
      <c r="CY170" s="17">
        <f t="shared" si="317"/>
        <v>1.7800909674007441</v>
      </c>
    </row>
    <row r="171" spans="2:103" ht="18" hidden="1" x14ac:dyDescent="0.25">
      <c r="B171" s="20" t="s">
        <v>75</v>
      </c>
      <c r="C171" s="83">
        <f t="shared" si="217"/>
        <v>2.362418444391829</v>
      </c>
      <c r="D171" s="17">
        <f t="shared" si="218"/>
        <v>2.5204020809134522</v>
      </c>
      <c r="E171" s="17">
        <f t="shared" si="219"/>
        <v>2.6759263074517197</v>
      </c>
      <c r="F171" s="17">
        <f t="shared" si="220"/>
        <v>2.8296294885051489</v>
      </c>
      <c r="G171" s="17">
        <f t="shared" si="221"/>
        <v>2.9821239996415714</v>
      </c>
      <c r="H171" s="17">
        <f t="shared" si="222"/>
        <v>3.1340042533996568</v>
      </c>
      <c r="I171" s="17">
        <f t="shared" si="223"/>
        <v>3.2858553385882692</v>
      </c>
      <c r="J171" s="17">
        <f t="shared" si="224"/>
        <v>3.4382618982010569</v>
      </c>
      <c r="K171" s="17">
        <f t="shared" si="225"/>
        <v>3.5918170174856603</v>
      </c>
      <c r="L171" s="17">
        <f t="shared" si="226"/>
        <v>3.7471309003463631</v>
      </c>
      <c r="M171" s="17">
        <f t="shared" si="227"/>
        <v>3.9048389810145867</v>
      </c>
      <c r="N171" s="17">
        <f t="shared" si="228"/>
        <v>4.0656088138387059</v>
      </c>
      <c r="O171" s="17">
        <f t="shared" si="229"/>
        <v>4.2301445308022378</v>
      </c>
      <c r="P171" s="17">
        <f t="shared" si="230"/>
        <v>4.3991867309578057</v>
      </c>
      <c r="Q171" s="17">
        <f t="shared" si="231"/>
        <v>4.5735042066812861</v>
      </c>
      <c r="R171" s="17">
        <f t="shared" si="232"/>
        <v>4.7538717780174871</v>
      </c>
      <c r="S171" s="17">
        <f t="shared" si="233"/>
        <v>4.9410257798335904</v>
      </c>
      <c r="T171" s="17">
        <f t="shared" si="234"/>
        <v>5.135586234603684</v>
      </c>
      <c r="U171" s="17">
        <f t="shared" si="235"/>
        <v>5.3379349494717312</v>
      </c>
      <c r="V171" s="17">
        <f t="shared" si="236"/>
        <v>5.5480470275943201</v>
      </c>
      <c r="W171" s="17">
        <f t="shared" si="237"/>
        <v>5.7652969926618969</v>
      </c>
      <c r="X171" s="17">
        <f t="shared" si="238"/>
        <v>5.9883019514140141</v>
      </c>
      <c r="Y171" s="17">
        <f t="shared" si="239"/>
        <v>6.2149030767586968</v>
      </c>
      <c r="Z171" s="17">
        <f t="shared" si="240"/>
        <v>0.15918827961766679</v>
      </c>
      <c r="AA171" s="17">
        <f t="shared" si="241"/>
        <v>0.3846539029367595</v>
      </c>
      <c r="AB171" s="17">
        <f t="shared" si="242"/>
        <v>0.60557443746132411</v>
      </c>
      <c r="AC171" s="17">
        <f t="shared" si="243"/>
        <v>0.82009035245098816</v>
      </c>
      <c r="AD171" s="17">
        <f t="shared" si="244"/>
        <v>1.0271341920495043</v>
      </c>
      <c r="AE171" s="17">
        <f t="shared" si="245"/>
        <v>1.2263435625330459</v>
      </c>
      <c r="AF171" s="17">
        <f t="shared" si="246"/>
        <v>1.4178789804036356</v>
      </c>
      <c r="AG171" s="17">
        <f t="shared" si="247"/>
        <v>1.6022352794040562</v>
      </c>
      <c r="AH171" s="17">
        <f t="shared" si="248"/>
        <v>1.7800909674007432</v>
      </c>
      <c r="AI171" s="17">
        <f t="shared" si="249"/>
        <v>1.9522049816318663</v>
      </c>
      <c r="AJ171" s="17">
        <f t="shared" si="250"/>
        <v>2.1193535978955138</v>
      </c>
      <c r="AK171" s="17">
        <f t="shared" si="251"/>
        <v>2.2822960550416291</v>
      </c>
      <c r="AL171" s="17">
        <f t="shared" si="252"/>
        <v>2.4417587989658713</v>
      </c>
      <c r="AM171" s="17">
        <f t="shared" si="253"/>
        <v>2.5984310261159127</v>
      </c>
      <c r="AN171" s="17">
        <f t="shared" si="254"/>
        <v>2.7529667358864134</v>
      </c>
      <c r="AO171" s="17">
        <f t="shared" si="255"/>
        <v>2.9059903554201192</v>
      </c>
      <c r="AP171" s="17">
        <f t="shared" si="256"/>
        <v>3.0581042256251245</v>
      </c>
      <c r="AQ171" s="17">
        <f t="shared" si="257"/>
        <v>3.2098969960155834</v>
      </c>
      <c r="AR171" s="17">
        <f t="shared" si="258"/>
        <v>3.3619524174816076</v>
      </c>
      <c r="AS171" s="17">
        <f t="shared" si="259"/>
        <v>3.5148582503452568</v>
      </c>
      <c r="AT171" s="17">
        <f t="shared" si="260"/>
        <v>3.6692150790719924</v>
      </c>
      <c r="AU171" s="17">
        <f t="shared" si="261"/>
        <v>3.8256447647185983</v>
      </c>
      <c r="AV171" s="17">
        <f t="shared" si="262"/>
        <v>3.9847980553381133</v>
      </c>
      <c r="AW171" s="17">
        <f t="shared" si="263"/>
        <v>4.1473604582833739</v>
      </c>
      <c r="AX171" s="17">
        <f t="shared" si="264"/>
        <v>4.3140547573312045</v>
      </c>
      <c r="AY171" s="17">
        <f t="shared" si="265"/>
        <v>4.4856373865330061</v>
      </c>
      <c r="AZ171" s="17">
        <f t="shared" si="266"/>
        <v>4.6628840872152866</v>
      </c>
      <c r="BA171" s="17">
        <f t="shared" si="267"/>
        <v>4.8465578056745064</v>
      </c>
      <c r="BB171" s="17">
        <f t="shared" si="268"/>
        <v>5.0373489914236789</v>
      </c>
      <c r="BC171" s="17">
        <f t="shared" si="269"/>
        <v>5.235776834521924</v>
      </c>
      <c r="BD171" s="17">
        <f t="shared" si="270"/>
        <v>5.4420433467412437</v>
      </c>
      <c r="BE171" s="17">
        <f t="shared" si="271"/>
        <v>5.6558472858529933</v>
      </c>
      <c r="BF171" s="17">
        <f t="shared" si="272"/>
        <v>5.8761980482005072</v>
      </c>
      <c r="BG171" s="17">
        <f t="shared" si="273"/>
        <v>6.1013142365835966</v>
      </c>
      <c r="BH171" s="17">
        <f t="shared" si="274"/>
        <v>4.5526397036355817E-2</v>
      </c>
      <c r="BI171" s="17">
        <f t="shared" si="275"/>
        <v>0.2723434204290538</v>
      </c>
      <c r="BJ171" s="17">
        <f t="shared" si="276"/>
        <v>0.49581696914274614</v>
      </c>
      <c r="BK171" s="17">
        <f t="shared" si="277"/>
        <v>0.71371796717559333</v>
      </c>
      <c r="BL171" s="17">
        <f t="shared" si="278"/>
        <v>0.92458352458309268</v>
      </c>
      <c r="BM171" s="17">
        <f t="shared" si="279"/>
        <v>1.1277180748609723</v>
      </c>
      <c r="BN171" s="17">
        <f t="shared" si="280"/>
        <v>1.3230454233697129</v>
      </c>
      <c r="BO171" s="17">
        <f t="shared" si="281"/>
        <v>1.5109149850377224</v>
      </c>
      <c r="BP171" s="17">
        <f t="shared" si="282"/>
        <v>1.6919292436178215</v>
      </c>
      <c r="BQ171" s="17">
        <f t="shared" si="283"/>
        <v>1.8668170572942711</v>
      </c>
      <c r="BR171" s="17">
        <f t="shared" si="284"/>
        <v>2.0363518581225288</v>
      </c>
      <c r="BS171" s="17">
        <f t="shared" si="285"/>
        <v>2.2013043315610634</v>
      </c>
      <c r="BT171" s="17">
        <f t="shared" si="286"/>
        <v>2.3624184443918295</v>
      </c>
      <c r="BU171" s="17">
        <f t="shared" si="287"/>
        <v>2.5204020809134522</v>
      </c>
      <c r="BV171" s="17">
        <f t="shared" si="288"/>
        <v>2.6759263074517192</v>
      </c>
      <c r="BW171" s="17">
        <f t="shared" si="289"/>
        <v>2.8296294885051498</v>
      </c>
      <c r="BX171" s="17">
        <f t="shared" si="290"/>
        <v>2.9821239996415714</v>
      </c>
      <c r="BY171" s="17">
        <f t="shared" si="291"/>
        <v>3.1340042533996568</v>
      </c>
      <c r="BZ171" s="17">
        <f t="shared" si="292"/>
        <v>3.2858553385882683</v>
      </c>
      <c r="CA171" s="17">
        <f t="shared" si="293"/>
        <v>3.4382618982010564</v>
      </c>
      <c r="CB171" s="17">
        <f t="shared" si="294"/>
        <v>3.5918170174856612</v>
      </c>
      <c r="CC171" s="17">
        <f t="shared" si="295"/>
        <v>3.7471309003463635</v>
      </c>
      <c r="CD171" s="17">
        <f t="shared" si="296"/>
        <v>3.9048389810145867</v>
      </c>
      <c r="CE171" s="17">
        <f t="shared" si="297"/>
        <v>4.0656088138387059</v>
      </c>
      <c r="CF171" s="17">
        <f t="shared" si="298"/>
        <v>4.2301445308022387</v>
      </c>
      <c r="CG171" s="17">
        <f t="shared" si="299"/>
        <v>4.3991867309578074</v>
      </c>
      <c r="CH171" s="17">
        <f t="shared" si="300"/>
        <v>4.5735042066812861</v>
      </c>
      <c r="CI171" s="17">
        <f t="shared" si="301"/>
        <v>4.7538717780174871</v>
      </c>
      <c r="CJ171" s="17">
        <f t="shared" si="302"/>
        <v>4.9410257798335886</v>
      </c>
      <c r="CK171" s="17">
        <f t="shared" si="303"/>
        <v>5.1355862346036831</v>
      </c>
      <c r="CL171" s="17">
        <f t="shared" si="304"/>
        <v>5.3379349494717312</v>
      </c>
      <c r="CM171" s="17">
        <f t="shared" si="305"/>
        <v>5.5480470275943237</v>
      </c>
      <c r="CN171" s="17">
        <f t="shared" si="306"/>
        <v>5.7652969926618969</v>
      </c>
      <c r="CO171" s="17">
        <f t="shared" si="307"/>
        <v>5.988301951414015</v>
      </c>
      <c r="CP171" s="17">
        <f t="shared" si="308"/>
        <v>6.2149030767586959</v>
      </c>
      <c r="CQ171" s="17">
        <f t="shared" si="309"/>
        <v>0.15918827961766679</v>
      </c>
      <c r="CR171" s="17">
        <f t="shared" si="310"/>
        <v>0.38465390293676194</v>
      </c>
      <c r="CS171" s="17">
        <f t="shared" si="311"/>
        <v>0.60557443746132289</v>
      </c>
      <c r="CT171" s="17">
        <f t="shared" si="312"/>
        <v>0.82009035245098938</v>
      </c>
      <c r="CU171" s="17">
        <f t="shared" si="313"/>
        <v>1.0271341920495032</v>
      </c>
      <c r="CV171" s="17">
        <f t="shared" si="314"/>
        <v>1.2263435625330459</v>
      </c>
      <c r="CW171" s="17">
        <f t="shared" si="315"/>
        <v>1.4178789804036376</v>
      </c>
      <c r="CX171" s="17">
        <f t="shared" si="316"/>
        <v>1.6022352794040551</v>
      </c>
      <c r="CY171" s="17">
        <f t="shared" si="317"/>
        <v>1.7800909674007441</v>
      </c>
    </row>
    <row r="172" spans="2:103" ht="18" hidden="1" x14ac:dyDescent="0.25">
      <c r="B172" s="20" t="s">
        <v>76</v>
      </c>
      <c r="C172" s="83">
        <f t="shared" si="217"/>
        <v>2.362418444391829</v>
      </c>
      <c r="D172" s="17">
        <f t="shared" si="218"/>
        <v>2.5204020809134522</v>
      </c>
      <c r="E172" s="17">
        <f t="shared" si="219"/>
        <v>2.6759263074517192</v>
      </c>
      <c r="F172" s="17">
        <f t="shared" si="220"/>
        <v>2.8296294885051489</v>
      </c>
      <c r="G172" s="17">
        <f t="shared" si="221"/>
        <v>2.9821239996415709</v>
      </c>
      <c r="H172" s="17">
        <f t="shared" si="222"/>
        <v>3.1340042533996568</v>
      </c>
      <c r="I172" s="17">
        <f t="shared" si="223"/>
        <v>3.2858553385882692</v>
      </c>
      <c r="J172" s="17">
        <f t="shared" si="224"/>
        <v>3.4382618982010569</v>
      </c>
      <c r="K172" s="17">
        <f t="shared" si="225"/>
        <v>3.5918170174856607</v>
      </c>
      <c r="L172" s="17">
        <f t="shared" si="226"/>
        <v>3.7471309003463631</v>
      </c>
      <c r="M172" s="17">
        <f t="shared" si="227"/>
        <v>3.9048389810145867</v>
      </c>
      <c r="N172" s="17">
        <f t="shared" si="228"/>
        <v>4.0656088138387059</v>
      </c>
      <c r="O172" s="17">
        <f t="shared" si="229"/>
        <v>4.2301445308022378</v>
      </c>
      <c r="P172" s="17">
        <f t="shared" si="230"/>
        <v>4.3991867309578057</v>
      </c>
      <c r="Q172" s="17">
        <f t="shared" si="231"/>
        <v>4.5735042066812861</v>
      </c>
      <c r="R172" s="17">
        <f t="shared" si="232"/>
        <v>4.7538717780174871</v>
      </c>
      <c r="S172" s="17">
        <f t="shared" si="233"/>
        <v>4.9410257798335904</v>
      </c>
      <c r="T172" s="17">
        <f t="shared" si="234"/>
        <v>5.135586234603684</v>
      </c>
      <c r="U172" s="17">
        <f t="shared" si="235"/>
        <v>5.3379349494717312</v>
      </c>
      <c r="V172" s="17">
        <f t="shared" si="236"/>
        <v>5.5480470275943201</v>
      </c>
      <c r="W172" s="17">
        <f t="shared" si="237"/>
        <v>5.7652969926618969</v>
      </c>
      <c r="X172" s="17">
        <f t="shared" si="238"/>
        <v>5.9883019514140141</v>
      </c>
      <c r="Y172" s="17">
        <f t="shared" si="239"/>
        <v>6.2149030767586968</v>
      </c>
      <c r="Z172" s="17">
        <f t="shared" si="240"/>
        <v>0.15918827961766679</v>
      </c>
      <c r="AA172" s="17">
        <f t="shared" si="241"/>
        <v>0.3846539029367595</v>
      </c>
      <c r="AB172" s="17">
        <f t="shared" si="242"/>
        <v>0.60557443746132411</v>
      </c>
      <c r="AC172" s="17">
        <f t="shared" si="243"/>
        <v>0.82009035245098816</v>
      </c>
      <c r="AD172" s="17">
        <f t="shared" si="244"/>
        <v>1.0271341920495043</v>
      </c>
      <c r="AE172" s="17">
        <f t="shared" si="245"/>
        <v>1.2263435625330459</v>
      </c>
      <c r="AF172" s="17">
        <f t="shared" si="246"/>
        <v>1.4178789804036356</v>
      </c>
      <c r="AG172" s="17">
        <f t="shared" si="247"/>
        <v>1.6022352794040562</v>
      </c>
      <c r="AH172" s="17">
        <f t="shared" si="248"/>
        <v>1.7800909674007432</v>
      </c>
      <c r="AI172" s="17">
        <f t="shared" si="249"/>
        <v>1.9522049816318663</v>
      </c>
      <c r="AJ172" s="17">
        <f t="shared" si="250"/>
        <v>2.1193535978955138</v>
      </c>
      <c r="AK172" s="17">
        <f t="shared" si="251"/>
        <v>2.2822960550416291</v>
      </c>
      <c r="AL172" s="17">
        <f t="shared" si="252"/>
        <v>2.4417587989658713</v>
      </c>
      <c r="AM172" s="17">
        <f t="shared" si="253"/>
        <v>2.5984310261159127</v>
      </c>
      <c r="AN172" s="17">
        <f t="shared" si="254"/>
        <v>2.7529667358864134</v>
      </c>
      <c r="AO172" s="17">
        <f t="shared" si="255"/>
        <v>2.9059903554201192</v>
      </c>
      <c r="AP172" s="17">
        <f t="shared" si="256"/>
        <v>3.0581042256251241</v>
      </c>
      <c r="AQ172" s="17">
        <f t="shared" si="257"/>
        <v>3.2098969960155834</v>
      </c>
      <c r="AR172" s="17">
        <f t="shared" si="258"/>
        <v>3.3619524174816076</v>
      </c>
      <c r="AS172" s="17">
        <f t="shared" si="259"/>
        <v>3.5148582503452568</v>
      </c>
      <c r="AT172" s="17">
        <f t="shared" si="260"/>
        <v>3.6692150790719924</v>
      </c>
      <c r="AU172" s="17">
        <f t="shared" si="261"/>
        <v>3.8256447647185983</v>
      </c>
      <c r="AV172" s="17">
        <f t="shared" si="262"/>
        <v>3.9847980553381133</v>
      </c>
      <c r="AW172" s="17">
        <f t="shared" si="263"/>
        <v>4.1473604582833739</v>
      </c>
      <c r="AX172" s="17">
        <f t="shared" si="264"/>
        <v>4.3140547573312054</v>
      </c>
      <c r="AY172" s="17">
        <f t="shared" si="265"/>
        <v>4.4856373865330061</v>
      </c>
      <c r="AZ172" s="17">
        <f t="shared" si="266"/>
        <v>4.6628840872152866</v>
      </c>
      <c r="BA172" s="17">
        <f t="shared" si="267"/>
        <v>4.8465578056745064</v>
      </c>
      <c r="BB172" s="17">
        <f t="shared" si="268"/>
        <v>5.0373489914236789</v>
      </c>
      <c r="BC172" s="17">
        <f t="shared" si="269"/>
        <v>5.235776834521924</v>
      </c>
      <c r="BD172" s="17">
        <f t="shared" si="270"/>
        <v>5.4420433467412437</v>
      </c>
      <c r="BE172" s="17">
        <f t="shared" si="271"/>
        <v>5.6558472858529933</v>
      </c>
      <c r="BF172" s="17">
        <f t="shared" si="272"/>
        <v>5.8761980482005072</v>
      </c>
      <c r="BG172" s="17">
        <f t="shared" si="273"/>
        <v>6.1013142365835966</v>
      </c>
      <c r="BH172" s="17">
        <f t="shared" si="274"/>
        <v>4.5526397036355817E-2</v>
      </c>
      <c r="BI172" s="17">
        <f t="shared" si="275"/>
        <v>0.2723434204290538</v>
      </c>
      <c r="BJ172" s="17">
        <f t="shared" si="276"/>
        <v>0.49581696914274614</v>
      </c>
      <c r="BK172" s="17">
        <f t="shared" si="277"/>
        <v>0.71371796717559333</v>
      </c>
      <c r="BL172" s="17">
        <f t="shared" si="278"/>
        <v>0.92458352458309268</v>
      </c>
      <c r="BM172" s="17">
        <f t="shared" si="279"/>
        <v>1.1277180748609723</v>
      </c>
      <c r="BN172" s="17">
        <f t="shared" si="280"/>
        <v>1.3230454233697129</v>
      </c>
      <c r="BO172" s="17">
        <f t="shared" si="281"/>
        <v>1.5109149850377224</v>
      </c>
      <c r="BP172" s="17">
        <f t="shared" si="282"/>
        <v>1.6919292436178215</v>
      </c>
      <c r="BQ172" s="17">
        <f t="shared" si="283"/>
        <v>1.8668170572942711</v>
      </c>
      <c r="BR172" s="17">
        <f t="shared" si="284"/>
        <v>2.0363518581225288</v>
      </c>
      <c r="BS172" s="17">
        <f t="shared" si="285"/>
        <v>2.2013043315610634</v>
      </c>
      <c r="BT172" s="17">
        <f t="shared" si="286"/>
        <v>2.3624184443918295</v>
      </c>
      <c r="BU172" s="17">
        <f t="shared" si="287"/>
        <v>2.5204020809134522</v>
      </c>
      <c r="BV172" s="17">
        <f t="shared" si="288"/>
        <v>2.6759263074517192</v>
      </c>
      <c r="BW172" s="17">
        <f t="shared" si="289"/>
        <v>2.8296294885051498</v>
      </c>
      <c r="BX172" s="17">
        <f t="shared" si="290"/>
        <v>2.9821239996415714</v>
      </c>
      <c r="BY172" s="17">
        <f t="shared" si="291"/>
        <v>3.1340042533996568</v>
      </c>
      <c r="BZ172" s="17">
        <f t="shared" si="292"/>
        <v>3.2858553385882683</v>
      </c>
      <c r="CA172" s="17">
        <f t="shared" si="293"/>
        <v>3.4382618982010564</v>
      </c>
      <c r="CB172" s="17">
        <f t="shared" si="294"/>
        <v>3.5918170174856612</v>
      </c>
      <c r="CC172" s="17">
        <f t="shared" si="295"/>
        <v>3.747130900346364</v>
      </c>
      <c r="CD172" s="17">
        <f t="shared" si="296"/>
        <v>3.9048389810145867</v>
      </c>
      <c r="CE172" s="17">
        <f t="shared" si="297"/>
        <v>4.0656088138387059</v>
      </c>
      <c r="CF172" s="17">
        <f t="shared" si="298"/>
        <v>4.2301445308022387</v>
      </c>
      <c r="CG172" s="17">
        <f t="shared" si="299"/>
        <v>4.3991867309578074</v>
      </c>
      <c r="CH172" s="17">
        <f t="shared" si="300"/>
        <v>4.5735042066812861</v>
      </c>
      <c r="CI172" s="17">
        <f t="shared" si="301"/>
        <v>4.7538717780174871</v>
      </c>
      <c r="CJ172" s="17">
        <f t="shared" si="302"/>
        <v>4.9410257798335886</v>
      </c>
      <c r="CK172" s="17">
        <f t="shared" si="303"/>
        <v>5.1355862346036831</v>
      </c>
      <c r="CL172" s="17">
        <f t="shared" si="304"/>
        <v>5.3379349494717312</v>
      </c>
      <c r="CM172" s="17">
        <f t="shared" si="305"/>
        <v>5.5480470275943237</v>
      </c>
      <c r="CN172" s="17">
        <f t="shared" si="306"/>
        <v>5.7652969926618969</v>
      </c>
      <c r="CO172" s="17">
        <f t="shared" si="307"/>
        <v>5.988301951414015</v>
      </c>
      <c r="CP172" s="17">
        <f t="shared" si="308"/>
        <v>6.2149030767586959</v>
      </c>
      <c r="CQ172" s="17">
        <f t="shared" si="309"/>
        <v>0.15918827961766679</v>
      </c>
      <c r="CR172" s="17">
        <f t="shared" si="310"/>
        <v>0.38465390293676194</v>
      </c>
      <c r="CS172" s="17">
        <f t="shared" si="311"/>
        <v>0.60557443746132289</v>
      </c>
      <c r="CT172" s="17">
        <f t="shared" si="312"/>
        <v>0.82009035245098938</v>
      </c>
      <c r="CU172" s="17">
        <f t="shared" si="313"/>
        <v>1.0271341920495032</v>
      </c>
      <c r="CV172" s="17">
        <f t="shared" si="314"/>
        <v>1.2263435625330459</v>
      </c>
      <c r="CW172" s="17">
        <f t="shared" si="315"/>
        <v>1.4178789804036376</v>
      </c>
      <c r="CX172" s="17">
        <f t="shared" si="316"/>
        <v>1.6022352794040551</v>
      </c>
      <c r="CY172" s="17">
        <f t="shared" si="317"/>
        <v>1.7800909674007441</v>
      </c>
    </row>
    <row r="173" spans="2:103" ht="18" hidden="1" x14ac:dyDescent="0.25">
      <c r="B173" s="20" t="s">
        <v>77</v>
      </c>
      <c r="C173" s="83">
        <f t="shared" si="217"/>
        <v>2.362418444391829</v>
      </c>
      <c r="D173" s="17">
        <f t="shared" si="218"/>
        <v>2.5204020809134522</v>
      </c>
      <c r="E173" s="17">
        <f t="shared" si="219"/>
        <v>2.6759263074517197</v>
      </c>
      <c r="F173" s="17">
        <f t="shared" si="220"/>
        <v>2.8296294885051489</v>
      </c>
      <c r="G173" s="17">
        <f t="shared" si="221"/>
        <v>2.9821239996415714</v>
      </c>
      <c r="H173" s="17">
        <f t="shared" si="222"/>
        <v>3.1340042533996568</v>
      </c>
      <c r="I173" s="17">
        <f t="shared" si="223"/>
        <v>3.2858553385882692</v>
      </c>
      <c r="J173" s="17">
        <f t="shared" si="224"/>
        <v>3.4382618982010569</v>
      </c>
      <c r="K173" s="17">
        <f t="shared" si="225"/>
        <v>3.5918170174856603</v>
      </c>
      <c r="L173" s="17">
        <f t="shared" si="226"/>
        <v>3.7471309003463631</v>
      </c>
      <c r="M173" s="17">
        <f t="shared" si="227"/>
        <v>3.9048389810145867</v>
      </c>
      <c r="N173" s="17">
        <f t="shared" si="228"/>
        <v>4.0656088138387059</v>
      </c>
      <c r="O173" s="17">
        <f t="shared" si="229"/>
        <v>4.2301445308022378</v>
      </c>
      <c r="P173" s="17">
        <f t="shared" si="230"/>
        <v>4.3991867309578057</v>
      </c>
      <c r="Q173" s="17">
        <f t="shared" si="231"/>
        <v>4.5735042066812861</v>
      </c>
      <c r="R173" s="17">
        <f t="shared" si="232"/>
        <v>4.7538717780174871</v>
      </c>
      <c r="S173" s="17">
        <f t="shared" si="233"/>
        <v>4.9410257798335904</v>
      </c>
      <c r="T173" s="17">
        <f t="shared" si="234"/>
        <v>5.135586234603684</v>
      </c>
      <c r="U173" s="17">
        <f t="shared" si="235"/>
        <v>5.3379349494717312</v>
      </c>
      <c r="V173" s="17">
        <f t="shared" si="236"/>
        <v>5.5480470275943201</v>
      </c>
      <c r="W173" s="17">
        <f t="shared" si="237"/>
        <v>5.7652969926618969</v>
      </c>
      <c r="X173" s="17">
        <f t="shared" si="238"/>
        <v>5.9883019514140141</v>
      </c>
      <c r="Y173" s="17">
        <f t="shared" si="239"/>
        <v>6.2149030767586968</v>
      </c>
      <c r="Z173" s="17">
        <f t="shared" si="240"/>
        <v>0.15918827961766679</v>
      </c>
      <c r="AA173" s="17">
        <f t="shared" si="241"/>
        <v>0.3846539029367595</v>
      </c>
      <c r="AB173" s="17">
        <f t="shared" si="242"/>
        <v>0.60557443746132411</v>
      </c>
      <c r="AC173" s="17">
        <f t="shared" si="243"/>
        <v>0.82009035245098816</v>
      </c>
      <c r="AD173" s="17">
        <f t="shared" si="244"/>
        <v>1.0271341920495043</v>
      </c>
      <c r="AE173" s="17">
        <f t="shared" si="245"/>
        <v>1.2263435625330459</v>
      </c>
      <c r="AF173" s="17">
        <f t="shared" si="246"/>
        <v>1.4178789804036356</v>
      </c>
      <c r="AG173" s="17">
        <f t="shared" si="247"/>
        <v>1.6022352794040562</v>
      </c>
      <c r="AH173" s="17">
        <f t="shared" si="248"/>
        <v>1.7800909674007432</v>
      </c>
      <c r="AI173" s="17">
        <f t="shared" si="249"/>
        <v>1.9522049816318663</v>
      </c>
      <c r="AJ173" s="17">
        <f t="shared" si="250"/>
        <v>2.1193535978955138</v>
      </c>
      <c r="AK173" s="17">
        <f t="shared" si="251"/>
        <v>2.2822960550416291</v>
      </c>
      <c r="AL173" s="17">
        <f t="shared" si="252"/>
        <v>2.4417587989658713</v>
      </c>
      <c r="AM173" s="17">
        <f t="shared" si="253"/>
        <v>2.5984310261159127</v>
      </c>
      <c r="AN173" s="17">
        <f t="shared" si="254"/>
        <v>2.7529667358864134</v>
      </c>
      <c r="AO173" s="17">
        <f t="shared" si="255"/>
        <v>2.9059903554201192</v>
      </c>
      <c r="AP173" s="17">
        <f t="shared" si="256"/>
        <v>3.0581042256251245</v>
      </c>
      <c r="AQ173" s="17">
        <f t="shared" si="257"/>
        <v>3.2098969960155834</v>
      </c>
      <c r="AR173" s="17">
        <f t="shared" si="258"/>
        <v>3.3619524174816076</v>
      </c>
      <c r="AS173" s="17">
        <f t="shared" si="259"/>
        <v>3.5148582503452568</v>
      </c>
      <c r="AT173" s="17">
        <f t="shared" si="260"/>
        <v>3.6692150790719924</v>
      </c>
      <c r="AU173" s="17">
        <f t="shared" si="261"/>
        <v>3.8256447647185983</v>
      </c>
      <c r="AV173" s="17">
        <f t="shared" si="262"/>
        <v>3.9847980553381133</v>
      </c>
      <c r="AW173" s="17">
        <f t="shared" si="263"/>
        <v>4.1473604582833739</v>
      </c>
      <c r="AX173" s="17">
        <f t="shared" si="264"/>
        <v>4.3140547573312045</v>
      </c>
      <c r="AY173" s="17">
        <f t="shared" si="265"/>
        <v>4.4856373865330061</v>
      </c>
      <c r="AZ173" s="17">
        <f t="shared" si="266"/>
        <v>4.6628840872152866</v>
      </c>
      <c r="BA173" s="17">
        <f t="shared" si="267"/>
        <v>4.8465578056745064</v>
      </c>
      <c r="BB173" s="17">
        <f t="shared" si="268"/>
        <v>5.0373489914236789</v>
      </c>
      <c r="BC173" s="17">
        <f t="shared" si="269"/>
        <v>5.235776834521924</v>
      </c>
      <c r="BD173" s="17">
        <f t="shared" si="270"/>
        <v>5.4420433467412437</v>
      </c>
      <c r="BE173" s="17">
        <f t="shared" si="271"/>
        <v>5.6558472858529933</v>
      </c>
      <c r="BF173" s="17">
        <f t="shared" si="272"/>
        <v>5.8761980482005072</v>
      </c>
      <c r="BG173" s="17">
        <f t="shared" si="273"/>
        <v>6.1013142365835966</v>
      </c>
      <c r="BH173" s="17">
        <f t="shared" si="274"/>
        <v>4.5526397036355817E-2</v>
      </c>
      <c r="BI173" s="17">
        <f t="shared" si="275"/>
        <v>0.2723434204290538</v>
      </c>
      <c r="BJ173" s="17">
        <f t="shared" si="276"/>
        <v>0.49581696914274614</v>
      </c>
      <c r="BK173" s="17">
        <f t="shared" si="277"/>
        <v>0.71371796717559333</v>
      </c>
      <c r="BL173" s="17">
        <f t="shared" si="278"/>
        <v>0.92458352458309268</v>
      </c>
      <c r="BM173" s="17">
        <f t="shared" si="279"/>
        <v>1.1277180748609723</v>
      </c>
      <c r="BN173" s="17">
        <f t="shared" si="280"/>
        <v>1.3230454233697129</v>
      </c>
      <c r="BO173" s="17">
        <f t="shared" si="281"/>
        <v>1.5109149850377224</v>
      </c>
      <c r="BP173" s="17">
        <f t="shared" si="282"/>
        <v>1.6919292436178215</v>
      </c>
      <c r="BQ173" s="17">
        <f t="shared" si="283"/>
        <v>1.8668170572942711</v>
      </c>
      <c r="BR173" s="17">
        <f t="shared" si="284"/>
        <v>2.0363518581225288</v>
      </c>
      <c r="BS173" s="17">
        <f t="shared" si="285"/>
        <v>2.2013043315610634</v>
      </c>
      <c r="BT173" s="17">
        <f t="shared" si="286"/>
        <v>2.3624184443918295</v>
      </c>
      <c r="BU173" s="17">
        <f t="shared" si="287"/>
        <v>2.5204020809134522</v>
      </c>
      <c r="BV173" s="17">
        <f t="shared" si="288"/>
        <v>2.6759263074517192</v>
      </c>
      <c r="BW173" s="17">
        <f t="shared" si="289"/>
        <v>2.8296294885051498</v>
      </c>
      <c r="BX173" s="17">
        <f t="shared" si="290"/>
        <v>2.9821239996415714</v>
      </c>
      <c r="BY173" s="17">
        <f t="shared" si="291"/>
        <v>3.1340042533996568</v>
      </c>
      <c r="BZ173" s="17">
        <f t="shared" si="292"/>
        <v>3.2858553385882683</v>
      </c>
      <c r="CA173" s="17">
        <f t="shared" si="293"/>
        <v>3.4382618982010564</v>
      </c>
      <c r="CB173" s="17">
        <f t="shared" si="294"/>
        <v>3.5918170174856612</v>
      </c>
      <c r="CC173" s="17">
        <f t="shared" si="295"/>
        <v>3.7471309003463635</v>
      </c>
      <c r="CD173" s="17">
        <f t="shared" si="296"/>
        <v>3.9048389810145867</v>
      </c>
      <c r="CE173" s="17">
        <f t="shared" si="297"/>
        <v>4.0656088138387059</v>
      </c>
      <c r="CF173" s="17">
        <f t="shared" si="298"/>
        <v>4.2301445308022387</v>
      </c>
      <c r="CG173" s="17">
        <f t="shared" si="299"/>
        <v>4.3991867309578074</v>
      </c>
      <c r="CH173" s="17">
        <f t="shared" si="300"/>
        <v>4.5735042066812861</v>
      </c>
      <c r="CI173" s="17">
        <f t="shared" si="301"/>
        <v>4.7538717780174871</v>
      </c>
      <c r="CJ173" s="17">
        <f t="shared" si="302"/>
        <v>4.9410257798335886</v>
      </c>
      <c r="CK173" s="17">
        <f t="shared" si="303"/>
        <v>5.1355862346036831</v>
      </c>
      <c r="CL173" s="17">
        <f t="shared" si="304"/>
        <v>5.3379349494717312</v>
      </c>
      <c r="CM173" s="17">
        <f t="shared" si="305"/>
        <v>5.5480470275943237</v>
      </c>
      <c r="CN173" s="17">
        <f t="shared" si="306"/>
        <v>5.7652969926618969</v>
      </c>
      <c r="CO173" s="17">
        <f t="shared" si="307"/>
        <v>5.988301951414015</v>
      </c>
      <c r="CP173" s="17">
        <f t="shared" si="308"/>
        <v>6.2149030767586959</v>
      </c>
      <c r="CQ173" s="17">
        <f t="shared" si="309"/>
        <v>0.15918827961766679</v>
      </c>
      <c r="CR173" s="17">
        <f t="shared" si="310"/>
        <v>0.38465390293676194</v>
      </c>
      <c r="CS173" s="17">
        <f t="shared" si="311"/>
        <v>0.60557443746132289</v>
      </c>
      <c r="CT173" s="17">
        <f t="shared" si="312"/>
        <v>0.82009035245098938</v>
      </c>
      <c r="CU173" s="17">
        <f t="shared" si="313"/>
        <v>1.0271341920495032</v>
      </c>
      <c r="CV173" s="17">
        <f t="shared" si="314"/>
        <v>1.2263435625330459</v>
      </c>
      <c r="CW173" s="17">
        <f t="shared" si="315"/>
        <v>1.4178789804036376</v>
      </c>
      <c r="CX173" s="17">
        <f t="shared" si="316"/>
        <v>1.6022352794040551</v>
      </c>
      <c r="CY173" s="17">
        <f t="shared" si="317"/>
        <v>1.7800909674007441</v>
      </c>
    </row>
    <row r="174" spans="2:103" ht="18" hidden="1" x14ac:dyDescent="0.25">
      <c r="B174" s="20" t="s">
        <v>78</v>
      </c>
      <c r="C174" s="83">
        <f t="shared" si="217"/>
        <v>2.362418444391829</v>
      </c>
      <c r="D174" s="17">
        <f t="shared" si="218"/>
        <v>2.5204020809134522</v>
      </c>
      <c r="E174" s="17">
        <f t="shared" si="219"/>
        <v>2.6759263074517192</v>
      </c>
      <c r="F174" s="17">
        <f t="shared" si="220"/>
        <v>2.8296294885051489</v>
      </c>
      <c r="G174" s="17">
        <f t="shared" si="221"/>
        <v>2.9821239996415709</v>
      </c>
      <c r="H174" s="17">
        <f t="shared" si="222"/>
        <v>3.1340042533996568</v>
      </c>
      <c r="I174" s="17">
        <f t="shared" si="223"/>
        <v>3.2858553385882692</v>
      </c>
      <c r="J174" s="17">
        <f t="shared" si="224"/>
        <v>3.4382618982010569</v>
      </c>
      <c r="K174" s="17">
        <f t="shared" si="225"/>
        <v>3.5918170174856607</v>
      </c>
      <c r="L174" s="17">
        <f t="shared" si="226"/>
        <v>3.7471309003463631</v>
      </c>
      <c r="M174" s="17">
        <f t="shared" si="227"/>
        <v>3.9048389810145867</v>
      </c>
      <c r="N174" s="17">
        <f t="shared" si="228"/>
        <v>4.0656088138387059</v>
      </c>
      <c r="O174" s="17">
        <f t="shared" si="229"/>
        <v>4.2301445308022378</v>
      </c>
      <c r="P174" s="17">
        <f t="shared" si="230"/>
        <v>4.3991867309578057</v>
      </c>
      <c r="Q174" s="17">
        <f t="shared" si="231"/>
        <v>4.5735042066812861</v>
      </c>
      <c r="R174" s="17">
        <f t="shared" si="232"/>
        <v>4.7538717780174871</v>
      </c>
      <c r="S174" s="17">
        <f t="shared" si="233"/>
        <v>4.9410257798335904</v>
      </c>
      <c r="T174" s="17">
        <f t="shared" si="234"/>
        <v>5.135586234603684</v>
      </c>
      <c r="U174" s="17">
        <f t="shared" si="235"/>
        <v>5.3379349494717312</v>
      </c>
      <c r="V174" s="17">
        <f t="shared" si="236"/>
        <v>5.5480470275943201</v>
      </c>
      <c r="W174" s="17">
        <f t="shared" si="237"/>
        <v>5.7652969926618969</v>
      </c>
      <c r="X174" s="17">
        <f t="shared" si="238"/>
        <v>5.9883019514140141</v>
      </c>
      <c r="Y174" s="17">
        <f t="shared" si="239"/>
        <v>6.2149030767586968</v>
      </c>
      <c r="Z174" s="17">
        <f t="shared" si="240"/>
        <v>0.15918827961766679</v>
      </c>
      <c r="AA174" s="17">
        <f t="shared" si="241"/>
        <v>0.3846539029367595</v>
      </c>
      <c r="AB174" s="17">
        <f t="shared" si="242"/>
        <v>0.60557443746132411</v>
      </c>
      <c r="AC174" s="17">
        <f t="shared" si="243"/>
        <v>0.82009035245098816</v>
      </c>
      <c r="AD174" s="17">
        <f t="shared" si="244"/>
        <v>1.0271341920495043</v>
      </c>
      <c r="AE174" s="17">
        <f t="shared" si="245"/>
        <v>1.2263435625330459</v>
      </c>
      <c r="AF174" s="17">
        <f t="shared" si="246"/>
        <v>1.4178789804036356</v>
      </c>
      <c r="AG174" s="17">
        <f t="shared" si="247"/>
        <v>1.6022352794040562</v>
      </c>
      <c r="AH174" s="17">
        <f t="shared" si="248"/>
        <v>1.7800909674007432</v>
      </c>
      <c r="AI174" s="17">
        <f t="shared" si="249"/>
        <v>1.9522049816318663</v>
      </c>
      <c r="AJ174" s="17">
        <f t="shared" si="250"/>
        <v>2.1193535978955138</v>
      </c>
      <c r="AK174" s="17">
        <f t="shared" si="251"/>
        <v>2.2822960550416291</v>
      </c>
      <c r="AL174" s="17">
        <f t="shared" si="252"/>
        <v>2.4417587989658713</v>
      </c>
      <c r="AM174" s="17">
        <f t="shared" si="253"/>
        <v>2.5984310261159127</v>
      </c>
      <c r="AN174" s="17">
        <f t="shared" si="254"/>
        <v>2.7529667358864134</v>
      </c>
      <c r="AO174" s="17">
        <f t="shared" si="255"/>
        <v>2.9059903554201192</v>
      </c>
      <c r="AP174" s="17">
        <f t="shared" si="256"/>
        <v>3.0581042256251241</v>
      </c>
      <c r="AQ174" s="17">
        <f t="shared" si="257"/>
        <v>3.2098969960155834</v>
      </c>
      <c r="AR174" s="17">
        <f t="shared" si="258"/>
        <v>3.3619524174816076</v>
      </c>
      <c r="AS174" s="17">
        <f t="shared" si="259"/>
        <v>3.5148582503452568</v>
      </c>
      <c r="AT174" s="17">
        <f t="shared" si="260"/>
        <v>3.6692150790719924</v>
      </c>
      <c r="AU174" s="17">
        <f t="shared" si="261"/>
        <v>3.8256447647185983</v>
      </c>
      <c r="AV174" s="17">
        <f t="shared" si="262"/>
        <v>3.9847980553381133</v>
      </c>
      <c r="AW174" s="17">
        <f t="shared" si="263"/>
        <v>4.1473604582833739</v>
      </c>
      <c r="AX174" s="17">
        <f t="shared" si="264"/>
        <v>4.3140547573312054</v>
      </c>
      <c r="AY174" s="17">
        <f t="shared" si="265"/>
        <v>4.4856373865330061</v>
      </c>
      <c r="AZ174" s="17">
        <f t="shared" si="266"/>
        <v>4.6628840872152866</v>
      </c>
      <c r="BA174" s="17">
        <f t="shared" si="267"/>
        <v>4.8465578056745064</v>
      </c>
      <c r="BB174" s="17">
        <f t="shared" si="268"/>
        <v>5.0373489914236789</v>
      </c>
      <c r="BC174" s="17">
        <f t="shared" si="269"/>
        <v>5.235776834521924</v>
      </c>
      <c r="BD174" s="17">
        <f t="shared" si="270"/>
        <v>5.4420433467412437</v>
      </c>
      <c r="BE174" s="17">
        <f t="shared" si="271"/>
        <v>5.6558472858529933</v>
      </c>
      <c r="BF174" s="17">
        <f t="shared" si="272"/>
        <v>5.8761980482005072</v>
      </c>
      <c r="BG174" s="17">
        <f t="shared" si="273"/>
        <v>6.1013142365835966</v>
      </c>
      <c r="BH174" s="17">
        <f t="shared" si="274"/>
        <v>4.5526397036355817E-2</v>
      </c>
      <c r="BI174" s="17">
        <f t="shared" si="275"/>
        <v>0.2723434204290538</v>
      </c>
      <c r="BJ174" s="17">
        <f t="shared" si="276"/>
        <v>0.49581696914274614</v>
      </c>
      <c r="BK174" s="17">
        <f t="shared" si="277"/>
        <v>0.71371796717559333</v>
      </c>
      <c r="BL174" s="17">
        <f t="shared" si="278"/>
        <v>0.92458352458309268</v>
      </c>
      <c r="BM174" s="17">
        <f t="shared" si="279"/>
        <v>1.1277180748609723</v>
      </c>
      <c r="BN174" s="17">
        <f t="shared" si="280"/>
        <v>1.3230454233697129</v>
      </c>
      <c r="BO174" s="17">
        <f t="shared" si="281"/>
        <v>1.5109149850377224</v>
      </c>
      <c r="BP174" s="17">
        <f t="shared" si="282"/>
        <v>1.6919292436178215</v>
      </c>
      <c r="BQ174" s="17">
        <f t="shared" si="283"/>
        <v>1.8668170572942711</v>
      </c>
      <c r="BR174" s="17">
        <f t="shared" si="284"/>
        <v>2.0363518581225288</v>
      </c>
      <c r="BS174" s="17">
        <f t="shared" si="285"/>
        <v>2.2013043315610634</v>
      </c>
      <c r="BT174" s="17">
        <f t="shared" si="286"/>
        <v>2.3624184443918295</v>
      </c>
      <c r="BU174" s="17">
        <f t="shared" si="287"/>
        <v>2.5204020809134522</v>
      </c>
      <c r="BV174" s="17">
        <f t="shared" si="288"/>
        <v>2.6759263074517192</v>
      </c>
      <c r="BW174" s="17">
        <f t="shared" si="289"/>
        <v>2.8296294885051498</v>
      </c>
      <c r="BX174" s="17">
        <f t="shared" si="290"/>
        <v>2.9821239996415714</v>
      </c>
      <c r="BY174" s="17">
        <f t="shared" si="291"/>
        <v>3.1340042533996568</v>
      </c>
      <c r="BZ174" s="17">
        <f t="shared" si="292"/>
        <v>3.2858553385882683</v>
      </c>
      <c r="CA174" s="17">
        <f t="shared" si="293"/>
        <v>3.4382618982010564</v>
      </c>
      <c r="CB174" s="17">
        <f t="shared" si="294"/>
        <v>3.5918170174856612</v>
      </c>
      <c r="CC174" s="17">
        <f t="shared" si="295"/>
        <v>3.747130900346364</v>
      </c>
      <c r="CD174" s="17">
        <f t="shared" si="296"/>
        <v>3.9048389810145867</v>
      </c>
      <c r="CE174" s="17">
        <f t="shared" si="297"/>
        <v>4.0656088138387059</v>
      </c>
      <c r="CF174" s="17">
        <f t="shared" si="298"/>
        <v>4.2301445308022387</v>
      </c>
      <c r="CG174" s="17">
        <f t="shared" si="299"/>
        <v>4.3991867309578074</v>
      </c>
      <c r="CH174" s="17">
        <f t="shared" si="300"/>
        <v>4.5735042066812861</v>
      </c>
      <c r="CI174" s="17">
        <f t="shared" si="301"/>
        <v>4.7538717780174871</v>
      </c>
      <c r="CJ174" s="17">
        <f t="shared" si="302"/>
        <v>4.9410257798335886</v>
      </c>
      <c r="CK174" s="17">
        <f t="shared" si="303"/>
        <v>5.1355862346036831</v>
      </c>
      <c r="CL174" s="17">
        <f t="shared" si="304"/>
        <v>5.3379349494717312</v>
      </c>
      <c r="CM174" s="17">
        <f t="shared" si="305"/>
        <v>5.5480470275943237</v>
      </c>
      <c r="CN174" s="17">
        <f t="shared" si="306"/>
        <v>5.7652969926618969</v>
      </c>
      <c r="CO174" s="17">
        <f t="shared" si="307"/>
        <v>5.988301951414015</v>
      </c>
      <c r="CP174" s="17">
        <f t="shared" si="308"/>
        <v>6.2149030767586959</v>
      </c>
      <c r="CQ174" s="17">
        <f t="shared" si="309"/>
        <v>0.15918827961766679</v>
      </c>
      <c r="CR174" s="17">
        <f t="shared" si="310"/>
        <v>0.38465390293676194</v>
      </c>
      <c r="CS174" s="17">
        <f t="shared" si="311"/>
        <v>0.60557443746132289</v>
      </c>
      <c r="CT174" s="17">
        <f t="shared" si="312"/>
        <v>0.82009035245098938</v>
      </c>
      <c r="CU174" s="17">
        <f t="shared" si="313"/>
        <v>1.0271341920495032</v>
      </c>
      <c r="CV174" s="17">
        <f t="shared" si="314"/>
        <v>1.2263435625330459</v>
      </c>
      <c r="CW174" s="17">
        <f t="shared" si="315"/>
        <v>1.4178789804036376</v>
      </c>
      <c r="CX174" s="17">
        <f t="shared" si="316"/>
        <v>1.6022352794040551</v>
      </c>
      <c r="CY174" s="17">
        <f t="shared" si="317"/>
        <v>1.7800909674007441</v>
      </c>
    </row>
    <row r="175" spans="2:103" ht="18" hidden="1" x14ac:dyDescent="0.25">
      <c r="B175" s="20" t="s">
        <v>79</v>
      </c>
      <c r="C175" s="83">
        <f t="shared" si="217"/>
        <v>2.362418444391829</v>
      </c>
      <c r="D175" s="17">
        <f t="shared" si="218"/>
        <v>2.5204020809134522</v>
      </c>
      <c r="E175" s="17">
        <f t="shared" si="219"/>
        <v>2.6759263074517197</v>
      </c>
      <c r="F175" s="17">
        <f t="shared" si="220"/>
        <v>2.8296294885051489</v>
      </c>
      <c r="G175" s="17">
        <f t="shared" si="221"/>
        <v>2.9821239996415714</v>
      </c>
      <c r="H175" s="17">
        <f t="shared" si="222"/>
        <v>3.1340042533996568</v>
      </c>
      <c r="I175" s="17">
        <f t="shared" si="223"/>
        <v>3.2858553385882692</v>
      </c>
      <c r="J175" s="17">
        <f t="shared" si="224"/>
        <v>3.4382618982010569</v>
      </c>
      <c r="K175" s="17">
        <f t="shared" si="225"/>
        <v>3.5918170174856603</v>
      </c>
      <c r="L175" s="17">
        <f t="shared" si="226"/>
        <v>3.7471309003463631</v>
      </c>
      <c r="M175" s="17">
        <f t="shared" si="227"/>
        <v>3.9048389810145867</v>
      </c>
      <c r="N175" s="17">
        <f t="shared" si="228"/>
        <v>4.0656088138387059</v>
      </c>
      <c r="O175" s="17">
        <f t="shared" si="229"/>
        <v>4.2301445308022378</v>
      </c>
      <c r="P175" s="17">
        <f t="shared" si="230"/>
        <v>4.3991867309578057</v>
      </c>
      <c r="Q175" s="17">
        <f t="shared" si="231"/>
        <v>4.5735042066812861</v>
      </c>
      <c r="R175" s="17">
        <f t="shared" si="232"/>
        <v>4.7538717780174871</v>
      </c>
      <c r="S175" s="17">
        <f t="shared" si="233"/>
        <v>4.9410257798335904</v>
      </c>
      <c r="T175" s="17">
        <f t="shared" si="234"/>
        <v>5.135586234603684</v>
      </c>
      <c r="U175" s="17">
        <f t="shared" si="235"/>
        <v>5.3379349494717312</v>
      </c>
      <c r="V175" s="17">
        <f t="shared" si="236"/>
        <v>5.5480470275943201</v>
      </c>
      <c r="W175" s="17">
        <f t="shared" si="237"/>
        <v>5.7652969926618969</v>
      </c>
      <c r="X175" s="17">
        <f t="shared" si="238"/>
        <v>5.9883019514140141</v>
      </c>
      <c r="Y175" s="17">
        <f t="shared" si="239"/>
        <v>6.2149030767586968</v>
      </c>
      <c r="Z175" s="17">
        <f t="shared" si="240"/>
        <v>0.15918827961766679</v>
      </c>
      <c r="AA175" s="17">
        <f t="shared" si="241"/>
        <v>0.3846539029367595</v>
      </c>
      <c r="AB175" s="17">
        <f t="shared" si="242"/>
        <v>0.60557443746132411</v>
      </c>
      <c r="AC175" s="17">
        <f t="shared" si="243"/>
        <v>0.82009035245098816</v>
      </c>
      <c r="AD175" s="17">
        <f t="shared" si="244"/>
        <v>1.0271341920495043</v>
      </c>
      <c r="AE175" s="17">
        <f t="shared" si="245"/>
        <v>1.2263435625330459</v>
      </c>
      <c r="AF175" s="17">
        <f t="shared" si="246"/>
        <v>1.4178789804036356</v>
      </c>
      <c r="AG175" s="17">
        <f t="shared" si="247"/>
        <v>1.6022352794040562</v>
      </c>
      <c r="AH175" s="17">
        <f t="shared" si="248"/>
        <v>1.7800909674007432</v>
      </c>
      <c r="AI175" s="17">
        <f t="shared" si="249"/>
        <v>1.9522049816318663</v>
      </c>
      <c r="AJ175" s="17">
        <f t="shared" si="250"/>
        <v>2.1193535978955138</v>
      </c>
      <c r="AK175" s="17">
        <f t="shared" si="251"/>
        <v>2.2822960550416291</v>
      </c>
      <c r="AL175" s="17">
        <f t="shared" si="252"/>
        <v>2.4417587989658713</v>
      </c>
      <c r="AM175" s="17">
        <f t="shared" si="253"/>
        <v>2.5984310261159127</v>
      </c>
      <c r="AN175" s="17">
        <f t="shared" si="254"/>
        <v>2.7529667358864134</v>
      </c>
      <c r="AO175" s="17">
        <f t="shared" si="255"/>
        <v>2.9059903554201192</v>
      </c>
      <c r="AP175" s="17">
        <f t="shared" si="256"/>
        <v>3.0581042256251245</v>
      </c>
      <c r="AQ175" s="17">
        <f t="shared" si="257"/>
        <v>3.2098969960155834</v>
      </c>
      <c r="AR175" s="17">
        <f t="shared" si="258"/>
        <v>3.3619524174816076</v>
      </c>
      <c r="AS175" s="17">
        <f t="shared" si="259"/>
        <v>3.5148582503452568</v>
      </c>
      <c r="AT175" s="17">
        <f t="shared" si="260"/>
        <v>3.6692150790719924</v>
      </c>
      <c r="AU175" s="17">
        <f t="shared" si="261"/>
        <v>3.8256447647185983</v>
      </c>
      <c r="AV175" s="17">
        <f t="shared" si="262"/>
        <v>3.9847980553381133</v>
      </c>
      <c r="AW175" s="17">
        <f t="shared" si="263"/>
        <v>4.1473604582833739</v>
      </c>
      <c r="AX175" s="17">
        <f t="shared" si="264"/>
        <v>4.3140547573312045</v>
      </c>
      <c r="AY175" s="17">
        <f t="shared" si="265"/>
        <v>4.4856373865330061</v>
      </c>
      <c r="AZ175" s="17">
        <f t="shared" si="266"/>
        <v>4.6628840872152866</v>
      </c>
      <c r="BA175" s="17">
        <f t="shared" si="267"/>
        <v>4.8465578056745064</v>
      </c>
      <c r="BB175" s="17">
        <f t="shared" si="268"/>
        <v>5.0373489914236789</v>
      </c>
      <c r="BC175" s="17">
        <f t="shared" si="269"/>
        <v>5.235776834521924</v>
      </c>
      <c r="BD175" s="17">
        <f t="shared" si="270"/>
        <v>5.4420433467412437</v>
      </c>
      <c r="BE175" s="17">
        <f t="shared" si="271"/>
        <v>5.6558472858529933</v>
      </c>
      <c r="BF175" s="17">
        <f t="shared" si="272"/>
        <v>5.8761980482005072</v>
      </c>
      <c r="BG175" s="17">
        <f t="shared" si="273"/>
        <v>6.1013142365835966</v>
      </c>
      <c r="BH175" s="17">
        <f t="shared" si="274"/>
        <v>4.5526397036355817E-2</v>
      </c>
      <c r="BI175" s="17">
        <f t="shared" si="275"/>
        <v>0.2723434204290538</v>
      </c>
      <c r="BJ175" s="17">
        <f t="shared" si="276"/>
        <v>0.49581696914274614</v>
      </c>
      <c r="BK175" s="17">
        <f t="shared" si="277"/>
        <v>0.71371796717559333</v>
      </c>
      <c r="BL175" s="17">
        <f t="shared" si="278"/>
        <v>0.92458352458309268</v>
      </c>
      <c r="BM175" s="17">
        <f t="shared" si="279"/>
        <v>1.1277180748609723</v>
      </c>
      <c r="BN175" s="17">
        <f t="shared" si="280"/>
        <v>1.3230454233697129</v>
      </c>
      <c r="BO175" s="17">
        <f t="shared" si="281"/>
        <v>1.5109149850377224</v>
      </c>
      <c r="BP175" s="17">
        <f t="shared" si="282"/>
        <v>1.6919292436178215</v>
      </c>
      <c r="BQ175" s="17">
        <f t="shared" si="283"/>
        <v>1.8668170572942711</v>
      </c>
      <c r="BR175" s="17">
        <f t="shared" si="284"/>
        <v>2.0363518581225288</v>
      </c>
      <c r="BS175" s="17">
        <f t="shared" si="285"/>
        <v>2.2013043315610634</v>
      </c>
      <c r="BT175" s="17">
        <f t="shared" si="286"/>
        <v>2.3624184443918295</v>
      </c>
      <c r="BU175" s="17">
        <f t="shared" si="287"/>
        <v>2.5204020809134522</v>
      </c>
      <c r="BV175" s="17">
        <f t="shared" si="288"/>
        <v>2.6759263074517192</v>
      </c>
      <c r="BW175" s="17">
        <f t="shared" si="289"/>
        <v>2.8296294885051498</v>
      </c>
      <c r="BX175" s="17">
        <f t="shared" si="290"/>
        <v>2.9821239996415714</v>
      </c>
      <c r="BY175" s="17">
        <f t="shared" si="291"/>
        <v>3.1340042533996568</v>
      </c>
      <c r="BZ175" s="17">
        <f t="shared" si="292"/>
        <v>3.2858553385882683</v>
      </c>
      <c r="CA175" s="17">
        <f t="shared" si="293"/>
        <v>3.4382618982010564</v>
      </c>
      <c r="CB175" s="17">
        <f t="shared" si="294"/>
        <v>3.5918170174856612</v>
      </c>
      <c r="CC175" s="17">
        <f t="shared" si="295"/>
        <v>3.7471309003463635</v>
      </c>
      <c r="CD175" s="17">
        <f t="shared" si="296"/>
        <v>3.9048389810145867</v>
      </c>
      <c r="CE175" s="17">
        <f t="shared" si="297"/>
        <v>4.0656088138387059</v>
      </c>
      <c r="CF175" s="17">
        <f t="shared" si="298"/>
        <v>4.2301445308022387</v>
      </c>
      <c r="CG175" s="17">
        <f t="shared" si="299"/>
        <v>4.3991867309578074</v>
      </c>
      <c r="CH175" s="17">
        <f t="shared" si="300"/>
        <v>4.5735042066812861</v>
      </c>
      <c r="CI175" s="17">
        <f t="shared" si="301"/>
        <v>4.7538717780174871</v>
      </c>
      <c r="CJ175" s="17">
        <f t="shared" si="302"/>
        <v>4.9410257798335886</v>
      </c>
      <c r="CK175" s="17">
        <f t="shared" si="303"/>
        <v>5.1355862346036831</v>
      </c>
      <c r="CL175" s="17">
        <f t="shared" si="304"/>
        <v>5.3379349494717312</v>
      </c>
      <c r="CM175" s="17">
        <f t="shared" si="305"/>
        <v>5.5480470275943237</v>
      </c>
      <c r="CN175" s="17">
        <f t="shared" si="306"/>
        <v>5.7652969926618969</v>
      </c>
      <c r="CO175" s="17">
        <f t="shared" si="307"/>
        <v>5.988301951414015</v>
      </c>
      <c r="CP175" s="17">
        <f t="shared" si="308"/>
        <v>6.2149030767586959</v>
      </c>
      <c r="CQ175" s="17">
        <f t="shared" si="309"/>
        <v>0.15918827961766679</v>
      </c>
      <c r="CR175" s="17">
        <f t="shared" si="310"/>
        <v>0.38465390293676194</v>
      </c>
      <c r="CS175" s="17">
        <f t="shared" si="311"/>
        <v>0.60557443746132289</v>
      </c>
      <c r="CT175" s="17">
        <f t="shared" si="312"/>
        <v>0.82009035245098938</v>
      </c>
      <c r="CU175" s="17">
        <f t="shared" si="313"/>
        <v>1.0271341920495032</v>
      </c>
      <c r="CV175" s="17">
        <f t="shared" si="314"/>
        <v>1.2263435625330459</v>
      </c>
      <c r="CW175" s="17">
        <f t="shared" si="315"/>
        <v>1.4178789804036376</v>
      </c>
      <c r="CX175" s="17">
        <f t="shared" si="316"/>
        <v>1.6022352794040551</v>
      </c>
      <c r="CY175" s="17">
        <f t="shared" si="317"/>
        <v>1.7800909674007441</v>
      </c>
    </row>
    <row r="176" spans="2:103" ht="18" x14ac:dyDescent="0.25">
      <c r="B176" s="20" t="s">
        <v>80</v>
      </c>
      <c r="C176" s="83">
        <f t="shared" si="217"/>
        <v>2.362418444391829</v>
      </c>
      <c r="D176" s="17">
        <f t="shared" si="218"/>
        <v>2.5204020809134522</v>
      </c>
      <c r="E176" s="17">
        <f t="shared" si="219"/>
        <v>2.6759263074517192</v>
      </c>
      <c r="F176" s="17">
        <f t="shared" si="220"/>
        <v>2.8296294885051489</v>
      </c>
      <c r="G176" s="17">
        <f t="shared" si="221"/>
        <v>2.9821239996415709</v>
      </c>
      <c r="H176" s="17">
        <f t="shared" si="222"/>
        <v>3.1340042533996568</v>
      </c>
      <c r="I176" s="17">
        <f t="shared" si="223"/>
        <v>3.2858553385882692</v>
      </c>
      <c r="J176" s="17">
        <f t="shared" si="224"/>
        <v>3.4382618982010569</v>
      </c>
      <c r="K176" s="17">
        <f t="shared" si="225"/>
        <v>3.5918170174856607</v>
      </c>
      <c r="L176" s="17">
        <f t="shared" si="226"/>
        <v>3.7471309003463631</v>
      </c>
      <c r="M176" s="17">
        <f t="shared" si="227"/>
        <v>3.9048389810145867</v>
      </c>
      <c r="N176" s="17">
        <f t="shared" si="228"/>
        <v>4.0656088138387059</v>
      </c>
      <c r="O176" s="17">
        <f t="shared" si="229"/>
        <v>4.2301445308022378</v>
      </c>
      <c r="P176" s="17">
        <f t="shared" si="230"/>
        <v>4.3991867309578057</v>
      </c>
      <c r="Q176" s="17">
        <f t="shared" si="231"/>
        <v>4.5735042066812861</v>
      </c>
      <c r="R176" s="17">
        <f t="shared" si="232"/>
        <v>4.7538717780174871</v>
      </c>
      <c r="S176" s="17">
        <f t="shared" si="233"/>
        <v>4.9410257798335904</v>
      </c>
      <c r="T176" s="17">
        <f t="shared" si="234"/>
        <v>5.135586234603684</v>
      </c>
      <c r="U176" s="17">
        <f t="shared" si="235"/>
        <v>5.3379349494717312</v>
      </c>
      <c r="V176" s="17">
        <f t="shared" si="236"/>
        <v>5.5480470275943201</v>
      </c>
      <c r="W176" s="17">
        <f t="shared" si="237"/>
        <v>5.7652969926618969</v>
      </c>
      <c r="X176" s="17">
        <f t="shared" si="238"/>
        <v>5.9883019514140141</v>
      </c>
      <c r="Y176" s="17">
        <f t="shared" si="239"/>
        <v>6.2149030767586968</v>
      </c>
      <c r="Z176" s="17">
        <f t="shared" si="240"/>
        <v>0.15918827961766679</v>
      </c>
      <c r="AA176" s="17">
        <f t="shared" si="241"/>
        <v>0.3846539029367595</v>
      </c>
      <c r="AB176" s="17">
        <f t="shared" si="242"/>
        <v>0.60557443746132411</v>
      </c>
      <c r="AC176" s="17">
        <f t="shared" si="243"/>
        <v>0.82009035245098816</v>
      </c>
      <c r="AD176" s="17">
        <f t="shared" si="244"/>
        <v>1.0271341920495043</v>
      </c>
      <c r="AE176" s="17">
        <f t="shared" si="245"/>
        <v>1.2263435625330459</v>
      </c>
      <c r="AF176" s="17">
        <f t="shared" si="246"/>
        <v>1.4178789804036356</v>
      </c>
      <c r="AG176" s="17">
        <f t="shared" si="247"/>
        <v>1.6022352794040562</v>
      </c>
      <c r="AH176" s="17">
        <f t="shared" si="248"/>
        <v>1.7800909674007432</v>
      </c>
      <c r="AI176" s="17">
        <f t="shared" si="249"/>
        <v>1.9522049816318663</v>
      </c>
      <c r="AJ176" s="17">
        <f t="shared" si="250"/>
        <v>2.1193535978955138</v>
      </c>
      <c r="AK176" s="17">
        <f t="shared" si="251"/>
        <v>2.2822960550416291</v>
      </c>
      <c r="AL176" s="17">
        <f t="shared" si="252"/>
        <v>2.4417587989658713</v>
      </c>
      <c r="AM176" s="17">
        <f t="shared" si="253"/>
        <v>2.5984310261159127</v>
      </c>
      <c r="AN176" s="17">
        <f t="shared" si="254"/>
        <v>2.7529667358864134</v>
      </c>
      <c r="AO176" s="17">
        <f t="shared" si="255"/>
        <v>2.9059903554201192</v>
      </c>
      <c r="AP176" s="17">
        <f t="shared" si="256"/>
        <v>3.0581042256251241</v>
      </c>
      <c r="AQ176" s="17">
        <f t="shared" si="257"/>
        <v>3.2098969960155834</v>
      </c>
      <c r="AR176" s="17">
        <f t="shared" si="258"/>
        <v>3.3619524174816076</v>
      </c>
      <c r="AS176" s="17">
        <f t="shared" si="259"/>
        <v>3.5148582503452568</v>
      </c>
      <c r="AT176" s="17">
        <f t="shared" si="260"/>
        <v>3.6692150790719924</v>
      </c>
      <c r="AU176" s="17">
        <f t="shared" si="261"/>
        <v>3.8256447647185983</v>
      </c>
      <c r="AV176" s="17">
        <f t="shared" si="262"/>
        <v>3.9847980553381133</v>
      </c>
      <c r="AW176" s="17">
        <f t="shared" si="263"/>
        <v>4.1473604582833739</v>
      </c>
      <c r="AX176" s="17">
        <f t="shared" si="264"/>
        <v>4.3140547573312054</v>
      </c>
      <c r="AY176" s="17">
        <f t="shared" si="265"/>
        <v>4.4856373865330061</v>
      </c>
      <c r="AZ176" s="17">
        <f t="shared" si="266"/>
        <v>4.6628840872152866</v>
      </c>
      <c r="BA176" s="17">
        <f t="shared" si="267"/>
        <v>4.8465578056745064</v>
      </c>
      <c r="BB176" s="17">
        <f t="shared" si="268"/>
        <v>5.0373489914236789</v>
      </c>
      <c r="BC176" s="17">
        <f t="shared" si="269"/>
        <v>5.235776834521924</v>
      </c>
      <c r="BD176" s="17">
        <f t="shared" si="270"/>
        <v>5.4420433467412437</v>
      </c>
      <c r="BE176" s="17">
        <f t="shared" si="271"/>
        <v>5.6558472858529933</v>
      </c>
      <c r="BF176" s="17">
        <f t="shared" si="272"/>
        <v>5.8761980482005072</v>
      </c>
      <c r="BG176" s="17">
        <f t="shared" si="273"/>
        <v>6.1013142365835966</v>
      </c>
      <c r="BH176" s="17">
        <f t="shared" si="274"/>
        <v>4.5526397036355817E-2</v>
      </c>
      <c r="BI176" s="17">
        <f t="shared" si="275"/>
        <v>0.2723434204290538</v>
      </c>
      <c r="BJ176" s="17">
        <f t="shared" si="276"/>
        <v>0.49581696914274614</v>
      </c>
      <c r="BK176" s="17">
        <f t="shared" si="277"/>
        <v>0.71371796717559333</v>
      </c>
      <c r="BL176" s="17">
        <f t="shared" si="278"/>
        <v>0.92458352458309268</v>
      </c>
      <c r="BM176" s="17">
        <f t="shared" si="279"/>
        <v>1.1277180748609723</v>
      </c>
      <c r="BN176" s="17">
        <f t="shared" si="280"/>
        <v>1.3230454233697129</v>
      </c>
      <c r="BO176" s="17">
        <f t="shared" si="281"/>
        <v>1.5109149850377224</v>
      </c>
      <c r="BP176" s="17">
        <f t="shared" si="282"/>
        <v>1.6919292436178215</v>
      </c>
      <c r="BQ176" s="17">
        <f t="shared" si="283"/>
        <v>1.8668170572942711</v>
      </c>
      <c r="BR176" s="17">
        <f t="shared" si="284"/>
        <v>2.0363518581225288</v>
      </c>
      <c r="BS176" s="17">
        <f t="shared" si="285"/>
        <v>2.2013043315610634</v>
      </c>
      <c r="BT176" s="17">
        <f t="shared" si="286"/>
        <v>2.3624184443918295</v>
      </c>
      <c r="BU176" s="17">
        <f t="shared" si="287"/>
        <v>2.5204020809134522</v>
      </c>
      <c r="BV176" s="17">
        <f t="shared" si="288"/>
        <v>2.6759263074517192</v>
      </c>
      <c r="BW176" s="17">
        <f t="shared" si="289"/>
        <v>2.8296294885051498</v>
      </c>
      <c r="BX176" s="17">
        <f t="shared" si="290"/>
        <v>2.9821239996415714</v>
      </c>
      <c r="BY176" s="17">
        <f t="shared" si="291"/>
        <v>3.1340042533996568</v>
      </c>
      <c r="BZ176" s="17">
        <f t="shared" si="292"/>
        <v>3.2858553385882683</v>
      </c>
      <c r="CA176" s="17">
        <f t="shared" si="293"/>
        <v>3.4382618982010564</v>
      </c>
      <c r="CB176" s="17">
        <f t="shared" si="294"/>
        <v>3.5918170174856612</v>
      </c>
      <c r="CC176" s="17">
        <f t="shared" si="295"/>
        <v>3.747130900346364</v>
      </c>
      <c r="CD176" s="17">
        <f t="shared" si="296"/>
        <v>3.9048389810145867</v>
      </c>
      <c r="CE176" s="17">
        <f t="shared" si="297"/>
        <v>4.0656088138387059</v>
      </c>
      <c r="CF176" s="17">
        <f t="shared" si="298"/>
        <v>4.2301445308022387</v>
      </c>
      <c r="CG176" s="17">
        <f t="shared" si="299"/>
        <v>4.3991867309578074</v>
      </c>
      <c r="CH176" s="17">
        <f t="shared" si="300"/>
        <v>4.5735042066812861</v>
      </c>
      <c r="CI176" s="17">
        <f t="shared" si="301"/>
        <v>4.7538717780174871</v>
      </c>
      <c r="CJ176" s="17">
        <f t="shared" si="302"/>
        <v>4.9410257798335886</v>
      </c>
      <c r="CK176" s="17">
        <f t="shared" si="303"/>
        <v>5.1355862346036831</v>
      </c>
      <c r="CL176" s="17">
        <f t="shared" si="304"/>
        <v>5.3379349494717312</v>
      </c>
      <c r="CM176" s="17">
        <f t="shared" si="305"/>
        <v>5.5480470275943237</v>
      </c>
      <c r="CN176" s="17">
        <f t="shared" si="306"/>
        <v>5.7652969926618969</v>
      </c>
      <c r="CO176" s="17">
        <f t="shared" si="307"/>
        <v>5.988301951414015</v>
      </c>
      <c r="CP176" s="17">
        <f t="shared" si="308"/>
        <v>6.2149030767586959</v>
      </c>
      <c r="CQ176" s="17">
        <f t="shared" si="309"/>
        <v>0.15918827961766679</v>
      </c>
      <c r="CR176" s="17">
        <f t="shared" si="310"/>
        <v>0.38465390293676194</v>
      </c>
      <c r="CS176" s="17">
        <f t="shared" si="311"/>
        <v>0.60557443746132289</v>
      </c>
      <c r="CT176" s="17">
        <f t="shared" si="312"/>
        <v>0.82009035245098938</v>
      </c>
      <c r="CU176" s="17">
        <f t="shared" si="313"/>
        <v>1.0271341920495032</v>
      </c>
      <c r="CV176" s="17">
        <f t="shared" si="314"/>
        <v>1.2263435625330459</v>
      </c>
      <c r="CW176" s="17">
        <f t="shared" si="315"/>
        <v>1.4178789804036376</v>
      </c>
      <c r="CX176" s="17">
        <f t="shared" si="316"/>
        <v>1.6022352794040551</v>
      </c>
      <c r="CY176" s="17">
        <f t="shared" si="317"/>
        <v>1.7800909674007441</v>
      </c>
    </row>
    <row r="177" spans="2:103" ht="18" x14ac:dyDescent="0.25">
      <c r="B177" s="20" t="s">
        <v>81</v>
      </c>
      <c r="C177" s="83">
        <f t="shared" si="217"/>
        <v>2.362418444391829</v>
      </c>
      <c r="D177" s="17">
        <f t="shared" si="218"/>
        <v>2.5204020809134522</v>
      </c>
      <c r="E177" s="17">
        <f t="shared" si="219"/>
        <v>2.6759263074517197</v>
      </c>
      <c r="F177" s="17">
        <f t="shared" si="220"/>
        <v>2.8296294885051489</v>
      </c>
      <c r="G177" s="17">
        <f t="shared" si="221"/>
        <v>2.9821239996415714</v>
      </c>
      <c r="H177" s="17">
        <f t="shared" si="222"/>
        <v>3.1340042533996568</v>
      </c>
      <c r="I177" s="17">
        <f t="shared" si="223"/>
        <v>3.2858553385882692</v>
      </c>
      <c r="J177" s="17">
        <f t="shared" si="224"/>
        <v>3.4382618982010569</v>
      </c>
      <c r="K177" s="17">
        <f t="shared" si="225"/>
        <v>3.5918170174856603</v>
      </c>
      <c r="L177" s="17">
        <f t="shared" si="226"/>
        <v>3.7471309003463631</v>
      </c>
      <c r="M177" s="17">
        <f t="shared" si="227"/>
        <v>3.9048389810145867</v>
      </c>
      <c r="N177" s="17">
        <f t="shared" si="228"/>
        <v>4.0656088138387059</v>
      </c>
      <c r="O177" s="17">
        <f t="shared" si="229"/>
        <v>4.2301445308022378</v>
      </c>
      <c r="P177" s="17">
        <f t="shared" si="230"/>
        <v>4.3991867309578057</v>
      </c>
      <c r="Q177" s="17">
        <f t="shared" si="231"/>
        <v>4.5735042066812861</v>
      </c>
      <c r="R177" s="17">
        <f t="shared" si="232"/>
        <v>4.7538717780174871</v>
      </c>
      <c r="S177" s="17">
        <f t="shared" si="233"/>
        <v>4.9410257798335904</v>
      </c>
      <c r="T177" s="17">
        <f t="shared" si="234"/>
        <v>5.135586234603684</v>
      </c>
      <c r="U177" s="17">
        <f t="shared" si="235"/>
        <v>5.3379349494717312</v>
      </c>
      <c r="V177" s="17">
        <f t="shared" si="236"/>
        <v>5.5480470275943201</v>
      </c>
      <c r="W177" s="17">
        <f t="shared" si="237"/>
        <v>5.7652969926618969</v>
      </c>
      <c r="X177" s="17">
        <f t="shared" si="238"/>
        <v>5.9883019514140141</v>
      </c>
      <c r="Y177" s="17">
        <f t="shared" si="239"/>
        <v>6.2149030767586968</v>
      </c>
      <c r="Z177" s="17">
        <f t="shared" si="240"/>
        <v>0.15918827961766679</v>
      </c>
      <c r="AA177" s="17">
        <f t="shared" si="241"/>
        <v>0.3846539029367595</v>
      </c>
      <c r="AB177" s="17">
        <f t="shared" si="242"/>
        <v>0.60557443746132411</v>
      </c>
      <c r="AC177" s="17">
        <f t="shared" si="243"/>
        <v>0.82009035245098816</v>
      </c>
      <c r="AD177" s="17">
        <f t="shared" si="244"/>
        <v>1.0271341920495043</v>
      </c>
      <c r="AE177" s="17">
        <f t="shared" si="245"/>
        <v>1.2263435625330459</v>
      </c>
      <c r="AF177" s="17">
        <f t="shared" si="246"/>
        <v>1.4178789804036356</v>
      </c>
      <c r="AG177" s="17">
        <f t="shared" si="247"/>
        <v>1.6022352794040562</v>
      </c>
      <c r="AH177" s="17">
        <f t="shared" si="248"/>
        <v>1.7800909674007432</v>
      </c>
      <c r="AI177" s="17">
        <f t="shared" si="249"/>
        <v>1.9522049816318663</v>
      </c>
      <c r="AJ177" s="17">
        <f t="shared" si="250"/>
        <v>2.1193535978955138</v>
      </c>
      <c r="AK177" s="17">
        <f t="shared" si="251"/>
        <v>2.2822960550416291</v>
      </c>
      <c r="AL177" s="17">
        <f t="shared" si="252"/>
        <v>2.4417587989658713</v>
      </c>
      <c r="AM177" s="17">
        <f t="shared" si="253"/>
        <v>2.5984310261159127</v>
      </c>
      <c r="AN177" s="17">
        <f t="shared" si="254"/>
        <v>2.7529667358864134</v>
      </c>
      <c r="AO177" s="17">
        <f t="shared" si="255"/>
        <v>2.9059903554201192</v>
      </c>
      <c r="AP177" s="17">
        <f t="shared" si="256"/>
        <v>3.0581042256251245</v>
      </c>
      <c r="AQ177" s="17">
        <f t="shared" si="257"/>
        <v>3.2098969960155834</v>
      </c>
      <c r="AR177" s="17">
        <f t="shared" si="258"/>
        <v>3.3619524174816076</v>
      </c>
      <c r="AS177" s="17">
        <f t="shared" si="259"/>
        <v>3.5148582503452568</v>
      </c>
      <c r="AT177" s="17">
        <f t="shared" si="260"/>
        <v>3.6692150790719924</v>
      </c>
      <c r="AU177" s="17">
        <f t="shared" si="261"/>
        <v>3.8256447647185983</v>
      </c>
      <c r="AV177" s="17">
        <f t="shared" si="262"/>
        <v>3.9847980553381133</v>
      </c>
      <c r="AW177" s="17">
        <f t="shared" si="263"/>
        <v>4.1473604582833739</v>
      </c>
      <c r="AX177" s="17">
        <f t="shared" si="264"/>
        <v>4.3140547573312045</v>
      </c>
      <c r="AY177" s="17">
        <f t="shared" si="265"/>
        <v>4.4856373865330061</v>
      </c>
      <c r="AZ177" s="17">
        <f t="shared" si="266"/>
        <v>4.6628840872152866</v>
      </c>
      <c r="BA177" s="17">
        <f t="shared" si="267"/>
        <v>4.8465578056745064</v>
      </c>
      <c r="BB177" s="17">
        <f t="shared" si="268"/>
        <v>5.0373489914236789</v>
      </c>
      <c r="BC177" s="17">
        <f t="shared" si="269"/>
        <v>5.235776834521924</v>
      </c>
      <c r="BD177" s="17">
        <f t="shared" si="270"/>
        <v>5.4420433467412437</v>
      </c>
      <c r="BE177" s="17">
        <f t="shared" si="271"/>
        <v>5.6558472858529933</v>
      </c>
      <c r="BF177" s="17">
        <f t="shared" si="272"/>
        <v>5.8761980482005072</v>
      </c>
      <c r="BG177" s="17">
        <f t="shared" si="273"/>
        <v>6.1013142365835966</v>
      </c>
      <c r="BH177" s="17">
        <f t="shared" si="274"/>
        <v>4.5526397036355817E-2</v>
      </c>
      <c r="BI177" s="17">
        <f t="shared" si="275"/>
        <v>0.2723434204290538</v>
      </c>
      <c r="BJ177" s="17">
        <f t="shared" si="276"/>
        <v>0.49581696914274614</v>
      </c>
      <c r="BK177" s="17">
        <f t="shared" si="277"/>
        <v>0.71371796717559333</v>
      </c>
      <c r="BL177" s="17">
        <f t="shared" si="278"/>
        <v>0.92458352458309268</v>
      </c>
      <c r="BM177" s="17">
        <f t="shared" si="279"/>
        <v>1.1277180748609723</v>
      </c>
      <c r="BN177" s="17">
        <f t="shared" si="280"/>
        <v>1.3230454233697129</v>
      </c>
      <c r="BO177" s="17">
        <f t="shared" si="281"/>
        <v>1.5109149850377224</v>
      </c>
      <c r="BP177" s="17">
        <f t="shared" si="282"/>
        <v>1.6919292436178215</v>
      </c>
      <c r="BQ177" s="17">
        <f t="shared" si="283"/>
        <v>1.8668170572942711</v>
      </c>
      <c r="BR177" s="17">
        <f t="shared" si="284"/>
        <v>2.0363518581225288</v>
      </c>
      <c r="BS177" s="17">
        <f t="shared" si="285"/>
        <v>2.2013043315610634</v>
      </c>
      <c r="BT177" s="17">
        <f t="shared" si="286"/>
        <v>2.3624184443918295</v>
      </c>
      <c r="BU177" s="17">
        <f t="shared" si="287"/>
        <v>2.5204020809134522</v>
      </c>
      <c r="BV177" s="17">
        <f t="shared" si="288"/>
        <v>2.6759263074517192</v>
      </c>
      <c r="BW177" s="17">
        <f t="shared" si="289"/>
        <v>2.8296294885051498</v>
      </c>
      <c r="BX177" s="17">
        <f t="shared" si="290"/>
        <v>2.9821239996415714</v>
      </c>
      <c r="BY177" s="17">
        <f t="shared" si="291"/>
        <v>3.1340042533996568</v>
      </c>
      <c r="BZ177" s="17">
        <f t="shared" si="292"/>
        <v>3.2858553385882683</v>
      </c>
      <c r="CA177" s="17">
        <f t="shared" si="293"/>
        <v>3.4382618982010564</v>
      </c>
      <c r="CB177" s="17">
        <f t="shared" si="294"/>
        <v>3.5918170174856612</v>
      </c>
      <c r="CC177" s="17">
        <f t="shared" si="295"/>
        <v>3.7471309003463635</v>
      </c>
      <c r="CD177" s="17">
        <f t="shared" si="296"/>
        <v>3.9048389810145867</v>
      </c>
      <c r="CE177" s="17">
        <f t="shared" si="297"/>
        <v>4.0656088138387059</v>
      </c>
      <c r="CF177" s="17">
        <f t="shared" si="298"/>
        <v>4.2301445308022387</v>
      </c>
      <c r="CG177" s="17">
        <f t="shared" si="299"/>
        <v>4.3991867309578074</v>
      </c>
      <c r="CH177" s="17">
        <f t="shared" si="300"/>
        <v>4.5735042066812861</v>
      </c>
      <c r="CI177" s="17">
        <f t="shared" si="301"/>
        <v>4.7538717780174871</v>
      </c>
      <c r="CJ177" s="17">
        <f t="shared" si="302"/>
        <v>4.9410257798335886</v>
      </c>
      <c r="CK177" s="17">
        <f t="shared" si="303"/>
        <v>5.1355862346036831</v>
      </c>
      <c r="CL177" s="17">
        <f t="shared" si="304"/>
        <v>5.3379349494717312</v>
      </c>
      <c r="CM177" s="17">
        <f t="shared" si="305"/>
        <v>5.5480470275943237</v>
      </c>
      <c r="CN177" s="17">
        <f t="shared" si="306"/>
        <v>5.7652969926618969</v>
      </c>
      <c r="CO177" s="17">
        <f t="shared" si="307"/>
        <v>5.988301951414015</v>
      </c>
      <c r="CP177" s="17">
        <f t="shared" si="308"/>
        <v>6.2149030767586959</v>
      </c>
      <c r="CQ177" s="17">
        <f t="shared" si="309"/>
        <v>0.15918827961766679</v>
      </c>
      <c r="CR177" s="17">
        <f t="shared" si="310"/>
        <v>0.38465390293676194</v>
      </c>
      <c r="CS177" s="17">
        <f t="shared" si="311"/>
        <v>0.60557443746132289</v>
      </c>
      <c r="CT177" s="17">
        <f t="shared" si="312"/>
        <v>0.82009035245098938</v>
      </c>
      <c r="CU177" s="17">
        <f t="shared" si="313"/>
        <v>1.0271341920495032</v>
      </c>
      <c r="CV177" s="17">
        <f t="shared" si="314"/>
        <v>1.2263435625330459</v>
      </c>
      <c r="CW177" s="17">
        <f t="shared" si="315"/>
        <v>1.4178789804036376</v>
      </c>
      <c r="CX177" s="17">
        <f t="shared" si="316"/>
        <v>1.6022352794040551</v>
      </c>
      <c r="CY177" s="17">
        <f t="shared" si="317"/>
        <v>1.7800909674007441</v>
      </c>
    </row>
    <row r="178" spans="2:103" ht="18" x14ac:dyDescent="0.25">
      <c r="B178" s="20" t="s">
        <v>82</v>
      </c>
      <c r="C178" s="83">
        <f t="shared" si="217"/>
        <v>2.362418444391829</v>
      </c>
      <c r="D178" s="17">
        <f t="shared" si="218"/>
        <v>2.5204020809134522</v>
      </c>
      <c r="E178" s="17">
        <f t="shared" si="219"/>
        <v>2.6759263074517192</v>
      </c>
      <c r="F178" s="17">
        <f t="shared" si="220"/>
        <v>2.8296294885051489</v>
      </c>
      <c r="G178" s="17">
        <f t="shared" si="221"/>
        <v>2.9821239996415709</v>
      </c>
      <c r="H178" s="17">
        <f t="shared" si="222"/>
        <v>3.1340042533996568</v>
      </c>
      <c r="I178" s="17">
        <f t="shared" si="223"/>
        <v>3.2858553385882692</v>
      </c>
      <c r="J178" s="17">
        <f t="shared" si="224"/>
        <v>3.4382618982010569</v>
      </c>
      <c r="K178" s="17">
        <f t="shared" si="225"/>
        <v>3.5918170174856607</v>
      </c>
      <c r="L178" s="17">
        <f t="shared" si="226"/>
        <v>3.7471309003463631</v>
      </c>
      <c r="M178" s="17">
        <f t="shared" si="227"/>
        <v>3.9048389810145867</v>
      </c>
      <c r="N178" s="17">
        <f t="shared" si="228"/>
        <v>4.0656088138387059</v>
      </c>
      <c r="O178" s="17">
        <f t="shared" si="229"/>
        <v>4.2301445308022378</v>
      </c>
      <c r="P178" s="17">
        <f t="shared" si="230"/>
        <v>4.3991867309578057</v>
      </c>
      <c r="Q178" s="17">
        <f t="shared" si="231"/>
        <v>4.5735042066812861</v>
      </c>
      <c r="R178" s="17">
        <f t="shared" si="232"/>
        <v>4.7538717780174871</v>
      </c>
      <c r="S178" s="17">
        <f t="shared" si="233"/>
        <v>4.9410257798335904</v>
      </c>
      <c r="T178" s="17">
        <f t="shared" si="234"/>
        <v>5.135586234603684</v>
      </c>
      <c r="U178" s="17">
        <f t="shared" si="235"/>
        <v>5.3379349494717312</v>
      </c>
      <c r="V178" s="17">
        <f t="shared" si="236"/>
        <v>5.5480470275943201</v>
      </c>
      <c r="W178" s="17">
        <f t="shared" si="237"/>
        <v>5.7652969926618969</v>
      </c>
      <c r="X178" s="17">
        <f t="shared" si="238"/>
        <v>5.9883019514140141</v>
      </c>
      <c r="Y178" s="17">
        <f t="shared" si="239"/>
        <v>6.2149030767586968</v>
      </c>
      <c r="Z178" s="17">
        <f t="shared" si="240"/>
        <v>0.15918827961766679</v>
      </c>
      <c r="AA178" s="17">
        <f t="shared" si="241"/>
        <v>0.3846539029367595</v>
      </c>
      <c r="AB178" s="17">
        <f t="shared" si="242"/>
        <v>0.60557443746132411</v>
      </c>
      <c r="AC178" s="17">
        <f t="shared" si="243"/>
        <v>0.82009035245098816</v>
      </c>
      <c r="AD178" s="17">
        <f t="shared" si="244"/>
        <v>1.0271341920495043</v>
      </c>
      <c r="AE178" s="17">
        <f t="shared" si="245"/>
        <v>1.2263435625330459</v>
      </c>
      <c r="AF178" s="17">
        <f t="shared" si="246"/>
        <v>1.4178789804036356</v>
      </c>
      <c r="AG178" s="17">
        <f t="shared" si="247"/>
        <v>1.6022352794040562</v>
      </c>
      <c r="AH178" s="17">
        <f t="shared" si="248"/>
        <v>1.7800909674007432</v>
      </c>
      <c r="AI178" s="17">
        <f t="shared" si="249"/>
        <v>1.9522049816318663</v>
      </c>
      <c r="AJ178" s="17">
        <f t="shared" si="250"/>
        <v>2.1193535978955138</v>
      </c>
      <c r="AK178" s="17">
        <f t="shared" si="251"/>
        <v>2.2822960550416291</v>
      </c>
      <c r="AL178" s="17">
        <f t="shared" si="252"/>
        <v>2.4417587989658713</v>
      </c>
      <c r="AM178" s="17">
        <f t="shared" si="253"/>
        <v>2.5984310261159127</v>
      </c>
      <c r="AN178" s="17">
        <f t="shared" si="254"/>
        <v>2.7529667358864134</v>
      </c>
      <c r="AO178" s="17">
        <f t="shared" si="255"/>
        <v>2.9059903554201192</v>
      </c>
      <c r="AP178" s="17">
        <f t="shared" si="256"/>
        <v>3.0581042256251241</v>
      </c>
      <c r="AQ178" s="17">
        <f t="shared" si="257"/>
        <v>3.2098969960155834</v>
      </c>
      <c r="AR178" s="17">
        <f t="shared" si="258"/>
        <v>3.3619524174816076</v>
      </c>
      <c r="AS178" s="17">
        <f t="shared" si="259"/>
        <v>3.5148582503452568</v>
      </c>
      <c r="AT178" s="17">
        <f t="shared" si="260"/>
        <v>3.6692150790719924</v>
      </c>
      <c r="AU178" s="17">
        <f t="shared" si="261"/>
        <v>3.8256447647185983</v>
      </c>
      <c r="AV178" s="17">
        <f t="shared" si="262"/>
        <v>3.9847980553381133</v>
      </c>
      <c r="AW178" s="17">
        <f t="shared" si="263"/>
        <v>4.1473604582833739</v>
      </c>
      <c r="AX178" s="17">
        <f t="shared" si="264"/>
        <v>4.3140547573312054</v>
      </c>
      <c r="AY178" s="17">
        <f t="shared" si="265"/>
        <v>4.4856373865330061</v>
      </c>
      <c r="AZ178" s="17">
        <f t="shared" si="266"/>
        <v>4.6628840872152866</v>
      </c>
      <c r="BA178" s="17">
        <f t="shared" si="267"/>
        <v>4.8465578056745064</v>
      </c>
      <c r="BB178" s="17">
        <f t="shared" si="268"/>
        <v>5.0373489914236789</v>
      </c>
      <c r="BC178" s="17">
        <f t="shared" si="269"/>
        <v>5.235776834521924</v>
      </c>
      <c r="BD178" s="17">
        <f t="shared" si="270"/>
        <v>5.4420433467412437</v>
      </c>
      <c r="BE178" s="17">
        <f t="shared" si="271"/>
        <v>5.6558472858529933</v>
      </c>
      <c r="BF178" s="17">
        <f t="shared" si="272"/>
        <v>5.8761980482005072</v>
      </c>
      <c r="BG178" s="17">
        <f t="shared" si="273"/>
        <v>6.1013142365835966</v>
      </c>
      <c r="BH178" s="17">
        <f t="shared" si="274"/>
        <v>4.5526397036355817E-2</v>
      </c>
      <c r="BI178" s="17">
        <f t="shared" si="275"/>
        <v>0.2723434204290538</v>
      </c>
      <c r="BJ178" s="17">
        <f t="shared" si="276"/>
        <v>0.49581696914274614</v>
      </c>
      <c r="BK178" s="17">
        <f t="shared" si="277"/>
        <v>0.71371796717559333</v>
      </c>
      <c r="BL178" s="17">
        <f t="shared" si="278"/>
        <v>0.92458352458309268</v>
      </c>
      <c r="BM178" s="17">
        <f t="shared" si="279"/>
        <v>1.1277180748609723</v>
      </c>
      <c r="BN178" s="17">
        <f t="shared" si="280"/>
        <v>1.3230454233697129</v>
      </c>
      <c r="BO178" s="17">
        <f t="shared" si="281"/>
        <v>1.5109149850377224</v>
      </c>
      <c r="BP178" s="17">
        <f t="shared" si="282"/>
        <v>1.6919292436178215</v>
      </c>
      <c r="BQ178" s="17">
        <f t="shared" si="283"/>
        <v>1.8668170572942711</v>
      </c>
      <c r="BR178" s="17">
        <f t="shared" si="284"/>
        <v>2.0363518581225288</v>
      </c>
      <c r="BS178" s="17">
        <f t="shared" si="285"/>
        <v>2.2013043315610634</v>
      </c>
      <c r="BT178" s="17">
        <f t="shared" si="286"/>
        <v>2.3624184443918295</v>
      </c>
      <c r="BU178" s="17">
        <f t="shared" si="287"/>
        <v>2.5204020809134522</v>
      </c>
      <c r="BV178" s="17">
        <f t="shared" si="288"/>
        <v>2.6759263074517192</v>
      </c>
      <c r="BW178" s="17">
        <f t="shared" si="289"/>
        <v>2.8296294885051498</v>
      </c>
      <c r="BX178" s="17">
        <f t="shared" si="290"/>
        <v>2.9821239996415714</v>
      </c>
      <c r="BY178" s="17">
        <f t="shared" si="291"/>
        <v>3.1340042533996568</v>
      </c>
      <c r="BZ178" s="17">
        <f t="shared" si="292"/>
        <v>3.2858553385882683</v>
      </c>
      <c r="CA178" s="17">
        <f t="shared" si="293"/>
        <v>3.4382618982010564</v>
      </c>
      <c r="CB178" s="17">
        <f t="shared" si="294"/>
        <v>3.5918170174856612</v>
      </c>
      <c r="CC178" s="17">
        <f t="shared" si="295"/>
        <v>3.747130900346364</v>
      </c>
      <c r="CD178" s="17">
        <f t="shared" si="296"/>
        <v>3.9048389810145867</v>
      </c>
      <c r="CE178" s="17">
        <f t="shared" si="297"/>
        <v>4.0656088138387059</v>
      </c>
      <c r="CF178" s="17">
        <f t="shared" si="298"/>
        <v>4.2301445308022387</v>
      </c>
      <c r="CG178" s="17">
        <f t="shared" si="299"/>
        <v>4.3991867309578074</v>
      </c>
      <c r="CH178" s="17">
        <f t="shared" si="300"/>
        <v>4.5735042066812861</v>
      </c>
      <c r="CI178" s="17">
        <f t="shared" si="301"/>
        <v>4.7538717780174871</v>
      </c>
      <c r="CJ178" s="17">
        <f t="shared" si="302"/>
        <v>4.9410257798335886</v>
      </c>
      <c r="CK178" s="17">
        <f t="shared" si="303"/>
        <v>5.1355862346036831</v>
      </c>
      <c r="CL178" s="17">
        <f t="shared" si="304"/>
        <v>5.3379349494717312</v>
      </c>
      <c r="CM178" s="17">
        <f t="shared" si="305"/>
        <v>5.5480470275943237</v>
      </c>
      <c r="CN178" s="17">
        <f t="shared" si="306"/>
        <v>5.7652969926618969</v>
      </c>
      <c r="CO178" s="17">
        <f t="shared" si="307"/>
        <v>5.988301951414015</v>
      </c>
      <c r="CP178" s="17">
        <f t="shared" si="308"/>
        <v>6.2149030767586959</v>
      </c>
      <c r="CQ178" s="17">
        <f t="shared" si="309"/>
        <v>0.15918827961766679</v>
      </c>
      <c r="CR178" s="17">
        <f t="shared" si="310"/>
        <v>0.38465390293676194</v>
      </c>
      <c r="CS178" s="17">
        <f t="shared" si="311"/>
        <v>0.60557443746132289</v>
      </c>
      <c r="CT178" s="17">
        <f t="shared" si="312"/>
        <v>0.82009035245098938</v>
      </c>
      <c r="CU178" s="17">
        <f t="shared" si="313"/>
        <v>1.0271341920495032</v>
      </c>
      <c r="CV178" s="17">
        <f t="shared" si="314"/>
        <v>1.2263435625330459</v>
      </c>
      <c r="CW178" s="17">
        <f t="shared" si="315"/>
        <v>1.4178789804036376</v>
      </c>
      <c r="CX178" s="17">
        <f t="shared" si="316"/>
        <v>1.6022352794040551</v>
      </c>
      <c r="CY178" s="17">
        <f t="shared" si="317"/>
        <v>1.7800909674007441</v>
      </c>
    </row>
    <row r="179" spans="2:103" ht="18" x14ac:dyDescent="0.25">
      <c r="B179" s="20" t="s">
        <v>83</v>
      </c>
      <c r="C179" s="83">
        <f t="shared" si="217"/>
        <v>2.362418444391829</v>
      </c>
      <c r="D179" s="17">
        <f t="shared" si="218"/>
        <v>2.5204020809134522</v>
      </c>
      <c r="E179" s="17">
        <f t="shared" si="219"/>
        <v>2.6759263074517197</v>
      </c>
      <c r="F179" s="17">
        <f t="shared" si="220"/>
        <v>2.8296294885051489</v>
      </c>
      <c r="G179" s="17">
        <f t="shared" si="221"/>
        <v>2.9821239996415714</v>
      </c>
      <c r="H179" s="17">
        <f t="shared" si="222"/>
        <v>3.1340042533996568</v>
      </c>
      <c r="I179" s="17">
        <f t="shared" si="223"/>
        <v>3.2858553385882692</v>
      </c>
      <c r="J179" s="17">
        <f t="shared" si="224"/>
        <v>3.4382618982010569</v>
      </c>
      <c r="K179" s="17">
        <f t="shared" si="225"/>
        <v>3.5918170174856603</v>
      </c>
      <c r="L179" s="17">
        <f t="shared" si="226"/>
        <v>3.7471309003463631</v>
      </c>
      <c r="M179" s="17">
        <f t="shared" si="227"/>
        <v>3.9048389810145867</v>
      </c>
      <c r="N179" s="17">
        <f t="shared" si="228"/>
        <v>4.0656088138387059</v>
      </c>
      <c r="O179" s="17">
        <f t="shared" si="229"/>
        <v>4.2301445308022378</v>
      </c>
      <c r="P179" s="17">
        <f t="shared" si="230"/>
        <v>4.3991867309578057</v>
      </c>
      <c r="Q179" s="17">
        <f t="shared" si="231"/>
        <v>4.5735042066812861</v>
      </c>
      <c r="R179" s="17">
        <f t="shared" si="232"/>
        <v>4.7538717780174871</v>
      </c>
      <c r="S179" s="17">
        <f t="shared" si="233"/>
        <v>4.9410257798335904</v>
      </c>
      <c r="T179" s="17">
        <f t="shared" si="234"/>
        <v>5.135586234603684</v>
      </c>
      <c r="U179" s="17">
        <f t="shared" si="235"/>
        <v>5.3379349494717312</v>
      </c>
      <c r="V179" s="17">
        <f t="shared" si="236"/>
        <v>5.5480470275943201</v>
      </c>
      <c r="W179" s="17">
        <f t="shared" si="237"/>
        <v>5.7652969926618969</v>
      </c>
      <c r="X179" s="17">
        <f t="shared" si="238"/>
        <v>5.9883019514140141</v>
      </c>
      <c r="Y179" s="17">
        <f t="shared" si="239"/>
        <v>6.2149030767586968</v>
      </c>
      <c r="Z179" s="17">
        <f t="shared" si="240"/>
        <v>0.15918827961766679</v>
      </c>
      <c r="AA179" s="17">
        <f t="shared" si="241"/>
        <v>0.3846539029367595</v>
      </c>
      <c r="AB179" s="17">
        <f t="shared" si="242"/>
        <v>0.60557443746132411</v>
      </c>
      <c r="AC179" s="17">
        <f t="shared" si="243"/>
        <v>0.82009035245098816</v>
      </c>
      <c r="AD179" s="17">
        <f t="shared" si="244"/>
        <v>1.0271341920495043</v>
      </c>
      <c r="AE179" s="17">
        <f t="shared" si="245"/>
        <v>1.2263435625330459</v>
      </c>
      <c r="AF179" s="17">
        <f t="shared" si="246"/>
        <v>1.4178789804036356</v>
      </c>
      <c r="AG179" s="17">
        <f t="shared" si="247"/>
        <v>1.6022352794040562</v>
      </c>
      <c r="AH179" s="17">
        <f t="shared" si="248"/>
        <v>1.7800909674007432</v>
      </c>
      <c r="AI179" s="17">
        <f t="shared" si="249"/>
        <v>1.9522049816318663</v>
      </c>
      <c r="AJ179" s="17">
        <f t="shared" si="250"/>
        <v>2.1193535978955138</v>
      </c>
      <c r="AK179" s="17">
        <f t="shared" si="251"/>
        <v>2.2822960550416291</v>
      </c>
      <c r="AL179" s="17">
        <f t="shared" si="252"/>
        <v>2.4417587989658713</v>
      </c>
      <c r="AM179" s="17">
        <f t="shared" si="253"/>
        <v>2.5984310261159127</v>
      </c>
      <c r="AN179" s="17">
        <f t="shared" si="254"/>
        <v>2.7529667358864134</v>
      </c>
      <c r="AO179" s="17">
        <f t="shared" si="255"/>
        <v>2.9059903554201192</v>
      </c>
      <c r="AP179" s="17">
        <f t="shared" si="256"/>
        <v>3.0581042256251245</v>
      </c>
      <c r="AQ179" s="17">
        <f t="shared" si="257"/>
        <v>3.2098969960155834</v>
      </c>
      <c r="AR179" s="17">
        <f t="shared" si="258"/>
        <v>3.3619524174816076</v>
      </c>
      <c r="AS179" s="17">
        <f t="shared" si="259"/>
        <v>3.5148582503452568</v>
      </c>
      <c r="AT179" s="17">
        <f t="shared" si="260"/>
        <v>3.6692150790719924</v>
      </c>
      <c r="AU179" s="17">
        <f t="shared" si="261"/>
        <v>3.8256447647185983</v>
      </c>
      <c r="AV179" s="17">
        <f t="shared" si="262"/>
        <v>3.9847980553381133</v>
      </c>
      <c r="AW179" s="17">
        <f t="shared" si="263"/>
        <v>4.1473604582833739</v>
      </c>
      <c r="AX179" s="17">
        <f t="shared" si="264"/>
        <v>4.3140547573312045</v>
      </c>
      <c r="AY179" s="17">
        <f t="shared" si="265"/>
        <v>4.4856373865330061</v>
      </c>
      <c r="AZ179" s="17">
        <f t="shared" si="266"/>
        <v>4.6628840872152866</v>
      </c>
      <c r="BA179" s="17">
        <f t="shared" si="267"/>
        <v>4.8465578056745064</v>
      </c>
      <c r="BB179" s="17">
        <f t="shared" si="268"/>
        <v>5.0373489914236789</v>
      </c>
      <c r="BC179" s="17">
        <f t="shared" si="269"/>
        <v>5.235776834521924</v>
      </c>
      <c r="BD179" s="17">
        <f t="shared" si="270"/>
        <v>5.4420433467412437</v>
      </c>
      <c r="BE179" s="17">
        <f t="shared" si="271"/>
        <v>5.6558472858529933</v>
      </c>
      <c r="BF179" s="17">
        <f t="shared" si="272"/>
        <v>5.8761980482005072</v>
      </c>
      <c r="BG179" s="17">
        <f t="shared" si="273"/>
        <v>6.1013142365835966</v>
      </c>
      <c r="BH179" s="17">
        <f t="shared" si="274"/>
        <v>4.5526397036355817E-2</v>
      </c>
      <c r="BI179" s="17">
        <f t="shared" si="275"/>
        <v>0.2723434204290538</v>
      </c>
      <c r="BJ179" s="17">
        <f t="shared" si="276"/>
        <v>0.49581696914274614</v>
      </c>
      <c r="BK179" s="17">
        <f t="shared" si="277"/>
        <v>0.71371796717559333</v>
      </c>
      <c r="BL179" s="17">
        <f t="shared" si="278"/>
        <v>0.92458352458309268</v>
      </c>
      <c r="BM179" s="17">
        <f t="shared" si="279"/>
        <v>1.1277180748609723</v>
      </c>
      <c r="BN179" s="17">
        <f t="shared" si="280"/>
        <v>1.3230454233697129</v>
      </c>
      <c r="BO179" s="17">
        <f t="shared" si="281"/>
        <v>1.5109149850377224</v>
      </c>
      <c r="BP179" s="17">
        <f t="shared" si="282"/>
        <v>1.6919292436178215</v>
      </c>
      <c r="BQ179" s="17">
        <f t="shared" si="283"/>
        <v>1.8668170572942711</v>
      </c>
      <c r="BR179" s="17">
        <f t="shared" si="284"/>
        <v>2.0363518581225288</v>
      </c>
      <c r="BS179" s="17">
        <f t="shared" si="285"/>
        <v>2.2013043315610634</v>
      </c>
      <c r="BT179" s="17">
        <f t="shared" si="286"/>
        <v>2.3624184443918295</v>
      </c>
      <c r="BU179" s="17">
        <f t="shared" si="287"/>
        <v>2.5204020809134522</v>
      </c>
      <c r="BV179" s="17">
        <f t="shared" si="288"/>
        <v>2.6759263074517192</v>
      </c>
      <c r="BW179" s="17">
        <f t="shared" si="289"/>
        <v>2.8296294885051498</v>
      </c>
      <c r="BX179" s="17">
        <f t="shared" si="290"/>
        <v>2.9821239996415714</v>
      </c>
      <c r="BY179" s="17">
        <f t="shared" si="291"/>
        <v>3.1340042533996568</v>
      </c>
      <c r="BZ179" s="17">
        <f t="shared" si="292"/>
        <v>3.2858553385882683</v>
      </c>
      <c r="CA179" s="17">
        <f t="shared" si="293"/>
        <v>3.4382618982010564</v>
      </c>
      <c r="CB179" s="17">
        <f t="shared" si="294"/>
        <v>3.5918170174856612</v>
      </c>
      <c r="CC179" s="17">
        <f t="shared" si="295"/>
        <v>3.7471309003463635</v>
      </c>
      <c r="CD179" s="17">
        <f t="shared" si="296"/>
        <v>3.9048389810145867</v>
      </c>
      <c r="CE179" s="17">
        <f t="shared" si="297"/>
        <v>4.0656088138387059</v>
      </c>
      <c r="CF179" s="17">
        <f t="shared" si="298"/>
        <v>4.2301445308022387</v>
      </c>
      <c r="CG179" s="17">
        <f t="shared" si="299"/>
        <v>4.3991867309578074</v>
      </c>
      <c r="CH179" s="17">
        <f t="shared" si="300"/>
        <v>4.5735042066812861</v>
      </c>
      <c r="CI179" s="17">
        <f t="shared" si="301"/>
        <v>4.7538717780174871</v>
      </c>
      <c r="CJ179" s="17">
        <f t="shared" si="302"/>
        <v>4.9410257798335886</v>
      </c>
      <c r="CK179" s="17">
        <f t="shared" si="303"/>
        <v>5.1355862346036831</v>
      </c>
      <c r="CL179" s="17">
        <f t="shared" si="304"/>
        <v>5.3379349494717312</v>
      </c>
      <c r="CM179" s="17">
        <f t="shared" si="305"/>
        <v>5.5480470275943237</v>
      </c>
      <c r="CN179" s="17">
        <f t="shared" si="306"/>
        <v>5.7652969926618969</v>
      </c>
      <c r="CO179" s="17">
        <f t="shared" si="307"/>
        <v>5.988301951414015</v>
      </c>
      <c r="CP179" s="17">
        <f t="shared" si="308"/>
        <v>6.2149030767586959</v>
      </c>
      <c r="CQ179" s="17">
        <f t="shared" si="309"/>
        <v>0.15918827961766679</v>
      </c>
      <c r="CR179" s="17">
        <f t="shared" si="310"/>
        <v>0.38465390293676194</v>
      </c>
      <c r="CS179" s="17">
        <f t="shared" si="311"/>
        <v>0.60557443746132289</v>
      </c>
      <c r="CT179" s="17">
        <f t="shared" si="312"/>
        <v>0.82009035245098938</v>
      </c>
      <c r="CU179" s="17">
        <f t="shared" si="313"/>
        <v>1.0271341920495032</v>
      </c>
      <c r="CV179" s="17">
        <f t="shared" si="314"/>
        <v>1.2263435625330459</v>
      </c>
      <c r="CW179" s="17">
        <f t="shared" si="315"/>
        <v>1.4178789804036376</v>
      </c>
      <c r="CX179" s="17">
        <f t="shared" si="316"/>
        <v>1.6022352794040551</v>
      </c>
      <c r="CY179" s="17">
        <f t="shared" si="317"/>
        <v>1.7800909674007441</v>
      </c>
    </row>
    <row r="180" spans="2:103" ht="18" x14ac:dyDescent="0.25">
      <c r="B180" s="20" t="s">
        <v>84</v>
      </c>
      <c r="C180" s="83">
        <f t="shared" si="217"/>
        <v>2.362418444391829</v>
      </c>
      <c r="D180" s="17">
        <f t="shared" si="218"/>
        <v>2.5204020809134522</v>
      </c>
      <c r="E180" s="17">
        <f t="shared" si="219"/>
        <v>2.6759263074517192</v>
      </c>
      <c r="F180" s="17">
        <f t="shared" si="220"/>
        <v>2.8296294885051489</v>
      </c>
      <c r="G180" s="17">
        <f t="shared" si="221"/>
        <v>2.9821239996415709</v>
      </c>
      <c r="H180" s="17">
        <f t="shared" si="222"/>
        <v>3.1340042533996568</v>
      </c>
      <c r="I180" s="17">
        <f t="shared" si="223"/>
        <v>3.2858553385882692</v>
      </c>
      <c r="J180" s="17">
        <f t="shared" si="224"/>
        <v>3.4382618982010569</v>
      </c>
      <c r="K180" s="17">
        <f t="shared" si="225"/>
        <v>3.5918170174856607</v>
      </c>
      <c r="L180" s="17">
        <f t="shared" si="226"/>
        <v>3.7471309003463631</v>
      </c>
      <c r="M180" s="17">
        <f t="shared" si="227"/>
        <v>3.9048389810145867</v>
      </c>
      <c r="N180" s="17">
        <f t="shared" si="228"/>
        <v>4.0656088138387059</v>
      </c>
      <c r="O180" s="17">
        <f t="shared" si="229"/>
        <v>4.2301445308022378</v>
      </c>
      <c r="P180" s="17">
        <f t="shared" si="230"/>
        <v>4.3991867309578057</v>
      </c>
      <c r="Q180" s="17">
        <f t="shared" si="231"/>
        <v>4.5735042066812861</v>
      </c>
      <c r="R180" s="17">
        <f t="shared" si="232"/>
        <v>4.7538717780174871</v>
      </c>
      <c r="S180" s="17">
        <f t="shared" si="233"/>
        <v>4.9410257798335904</v>
      </c>
      <c r="T180" s="17">
        <f t="shared" si="234"/>
        <v>5.135586234603684</v>
      </c>
      <c r="U180" s="17">
        <f t="shared" si="235"/>
        <v>5.3379349494717312</v>
      </c>
      <c r="V180" s="17">
        <f t="shared" si="236"/>
        <v>5.5480470275943201</v>
      </c>
      <c r="W180" s="17">
        <f t="shared" si="237"/>
        <v>5.7652969926618969</v>
      </c>
      <c r="X180" s="17">
        <f t="shared" si="238"/>
        <v>5.9883019514140141</v>
      </c>
      <c r="Y180" s="17">
        <f t="shared" si="239"/>
        <v>6.2149030767586968</v>
      </c>
      <c r="Z180" s="17">
        <f t="shared" si="240"/>
        <v>0.15918827961766679</v>
      </c>
      <c r="AA180" s="17">
        <f t="shared" si="241"/>
        <v>0.3846539029367595</v>
      </c>
      <c r="AB180" s="17">
        <f t="shared" si="242"/>
        <v>0.60557443746132411</v>
      </c>
      <c r="AC180" s="17">
        <f t="shared" si="243"/>
        <v>0.82009035245098816</v>
      </c>
      <c r="AD180" s="17">
        <f t="shared" si="244"/>
        <v>1.0271341920495043</v>
      </c>
      <c r="AE180" s="17">
        <f t="shared" si="245"/>
        <v>1.2263435625330459</v>
      </c>
      <c r="AF180" s="17">
        <f t="shared" si="246"/>
        <v>1.4178789804036356</v>
      </c>
      <c r="AG180" s="17">
        <f t="shared" si="247"/>
        <v>1.6022352794040562</v>
      </c>
      <c r="AH180" s="17">
        <f t="shared" si="248"/>
        <v>1.7800909674007432</v>
      </c>
      <c r="AI180" s="17">
        <f t="shared" si="249"/>
        <v>1.9522049816318663</v>
      </c>
      <c r="AJ180" s="17">
        <f t="shared" si="250"/>
        <v>2.1193535978955138</v>
      </c>
      <c r="AK180" s="17">
        <f t="shared" si="251"/>
        <v>2.2822960550416291</v>
      </c>
      <c r="AL180" s="17">
        <f t="shared" si="252"/>
        <v>2.4417587989658713</v>
      </c>
      <c r="AM180" s="17">
        <f t="shared" si="253"/>
        <v>2.5984310261159127</v>
      </c>
      <c r="AN180" s="17">
        <f t="shared" si="254"/>
        <v>2.7529667358864134</v>
      </c>
      <c r="AO180" s="17">
        <f t="shared" si="255"/>
        <v>2.9059903554201192</v>
      </c>
      <c r="AP180" s="17">
        <f t="shared" si="256"/>
        <v>3.0581042256251241</v>
      </c>
      <c r="AQ180" s="17">
        <f t="shared" si="257"/>
        <v>3.2098969960155834</v>
      </c>
      <c r="AR180" s="17">
        <f t="shared" si="258"/>
        <v>3.3619524174816076</v>
      </c>
      <c r="AS180" s="17">
        <f t="shared" si="259"/>
        <v>3.5148582503452568</v>
      </c>
      <c r="AT180" s="17">
        <f t="shared" si="260"/>
        <v>3.6692150790719924</v>
      </c>
      <c r="AU180" s="17">
        <f t="shared" si="261"/>
        <v>3.8256447647185983</v>
      </c>
      <c r="AV180" s="17">
        <f t="shared" si="262"/>
        <v>3.9847980553381133</v>
      </c>
      <c r="AW180" s="17">
        <f t="shared" si="263"/>
        <v>4.1473604582833739</v>
      </c>
      <c r="AX180" s="17">
        <f t="shared" si="264"/>
        <v>4.3140547573312054</v>
      </c>
      <c r="AY180" s="17">
        <f t="shared" si="265"/>
        <v>4.4856373865330061</v>
      </c>
      <c r="AZ180" s="17">
        <f t="shared" si="266"/>
        <v>4.6628840872152866</v>
      </c>
      <c r="BA180" s="17">
        <f t="shared" si="267"/>
        <v>4.8465578056745064</v>
      </c>
      <c r="BB180" s="17">
        <f t="shared" si="268"/>
        <v>5.0373489914236789</v>
      </c>
      <c r="BC180" s="17">
        <f t="shared" si="269"/>
        <v>5.235776834521924</v>
      </c>
      <c r="BD180" s="17">
        <f t="shared" si="270"/>
        <v>5.4420433467412437</v>
      </c>
      <c r="BE180" s="17">
        <f t="shared" si="271"/>
        <v>5.6558472858529933</v>
      </c>
      <c r="BF180" s="17">
        <f t="shared" si="272"/>
        <v>5.8761980482005072</v>
      </c>
      <c r="BG180" s="17">
        <f t="shared" si="273"/>
        <v>6.1013142365835966</v>
      </c>
      <c r="BH180" s="17">
        <f t="shared" si="274"/>
        <v>4.5526397036355817E-2</v>
      </c>
      <c r="BI180" s="17">
        <f t="shared" si="275"/>
        <v>0.2723434204290538</v>
      </c>
      <c r="BJ180" s="17">
        <f t="shared" si="276"/>
        <v>0.49581696914274614</v>
      </c>
      <c r="BK180" s="17">
        <f t="shared" si="277"/>
        <v>0.71371796717559333</v>
      </c>
      <c r="BL180" s="17">
        <f t="shared" si="278"/>
        <v>0.92458352458309268</v>
      </c>
      <c r="BM180" s="17">
        <f t="shared" si="279"/>
        <v>1.1277180748609723</v>
      </c>
      <c r="BN180" s="17">
        <f t="shared" si="280"/>
        <v>1.3230454233697129</v>
      </c>
      <c r="BO180" s="17">
        <f t="shared" si="281"/>
        <v>1.5109149850377224</v>
      </c>
      <c r="BP180" s="17">
        <f t="shared" si="282"/>
        <v>1.6919292436178215</v>
      </c>
      <c r="BQ180" s="17">
        <f t="shared" si="283"/>
        <v>1.8668170572942711</v>
      </c>
      <c r="BR180" s="17">
        <f t="shared" si="284"/>
        <v>2.0363518581225288</v>
      </c>
      <c r="BS180" s="17">
        <f t="shared" si="285"/>
        <v>2.2013043315610634</v>
      </c>
      <c r="BT180" s="17">
        <f t="shared" si="286"/>
        <v>2.3624184443918295</v>
      </c>
      <c r="BU180" s="17">
        <f t="shared" si="287"/>
        <v>2.5204020809134522</v>
      </c>
      <c r="BV180" s="17">
        <f t="shared" si="288"/>
        <v>2.6759263074517192</v>
      </c>
      <c r="BW180" s="17">
        <f t="shared" si="289"/>
        <v>2.8296294885051498</v>
      </c>
      <c r="BX180" s="17">
        <f t="shared" si="290"/>
        <v>2.9821239996415714</v>
      </c>
      <c r="BY180" s="17">
        <f t="shared" si="291"/>
        <v>3.1340042533996568</v>
      </c>
      <c r="BZ180" s="17">
        <f t="shared" si="292"/>
        <v>3.2858553385882683</v>
      </c>
      <c r="CA180" s="17">
        <f t="shared" si="293"/>
        <v>3.4382618982010564</v>
      </c>
      <c r="CB180" s="17">
        <f t="shared" si="294"/>
        <v>3.5918170174856612</v>
      </c>
      <c r="CC180" s="17">
        <f t="shared" si="295"/>
        <v>3.747130900346364</v>
      </c>
      <c r="CD180" s="17">
        <f t="shared" si="296"/>
        <v>3.9048389810145867</v>
      </c>
      <c r="CE180" s="17">
        <f t="shared" si="297"/>
        <v>4.0656088138387059</v>
      </c>
      <c r="CF180" s="17">
        <f t="shared" si="298"/>
        <v>4.2301445308022387</v>
      </c>
      <c r="CG180" s="17">
        <f t="shared" si="299"/>
        <v>4.3991867309578074</v>
      </c>
      <c r="CH180" s="17">
        <f t="shared" si="300"/>
        <v>4.5735042066812861</v>
      </c>
      <c r="CI180" s="17">
        <f t="shared" si="301"/>
        <v>4.7538717780174871</v>
      </c>
      <c r="CJ180" s="17">
        <f t="shared" si="302"/>
        <v>4.9410257798335886</v>
      </c>
      <c r="CK180" s="17">
        <f t="shared" si="303"/>
        <v>5.1355862346036831</v>
      </c>
      <c r="CL180" s="17">
        <f t="shared" si="304"/>
        <v>5.3379349494717312</v>
      </c>
      <c r="CM180" s="17">
        <f t="shared" si="305"/>
        <v>5.5480470275943237</v>
      </c>
      <c r="CN180" s="17">
        <f t="shared" si="306"/>
        <v>5.7652969926618969</v>
      </c>
      <c r="CO180" s="17">
        <f t="shared" si="307"/>
        <v>5.988301951414015</v>
      </c>
      <c r="CP180" s="17">
        <f t="shared" si="308"/>
        <v>6.2149030767586959</v>
      </c>
      <c r="CQ180" s="17">
        <f t="shared" si="309"/>
        <v>0.15918827961766679</v>
      </c>
      <c r="CR180" s="17">
        <f t="shared" si="310"/>
        <v>0.38465390293676194</v>
      </c>
      <c r="CS180" s="17">
        <f t="shared" si="311"/>
        <v>0.60557443746132289</v>
      </c>
      <c r="CT180" s="17">
        <f t="shared" si="312"/>
        <v>0.82009035245098938</v>
      </c>
      <c r="CU180" s="17">
        <f t="shared" si="313"/>
        <v>1.0271341920495032</v>
      </c>
      <c r="CV180" s="17">
        <f t="shared" si="314"/>
        <v>1.2263435625330459</v>
      </c>
      <c r="CW180" s="17">
        <f t="shared" si="315"/>
        <v>1.4178789804036376</v>
      </c>
      <c r="CX180" s="17">
        <f t="shared" si="316"/>
        <v>1.6022352794040551</v>
      </c>
      <c r="CY180" s="17">
        <f t="shared" si="317"/>
        <v>1.7800909674007441</v>
      </c>
    </row>
    <row r="181" spans="2:103" ht="18" x14ac:dyDescent="0.25">
      <c r="B181" s="20" t="s">
        <v>85</v>
      </c>
      <c r="C181" s="83">
        <f t="shared" si="217"/>
        <v>2.362418444391829</v>
      </c>
      <c r="D181" s="17">
        <f t="shared" si="218"/>
        <v>2.5204020809134522</v>
      </c>
      <c r="E181" s="17">
        <f t="shared" si="219"/>
        <v>2.6759263074517197</v>
      </c>
      <c r="F181" s="17">
        <f t="shared" si="220"/>
        <v>2.8296294885051489</v>
      </c>
      <c r="G181" s="17">
        <f t="shared" si="221"/>
        <v>2.9821239996415714</v>
      </c>
      <c r="H181" s="17">
        <f t="shared" si="222"/>
        <v>3.1340042533996568</v>
      </c>
      <c r="I181" s="17">
        <f t="shared" si="223"/>
        <v>3.2858553385882692</v>
      </c>
      <c r="J181" s="17">
        <f t="shared" si="224"/>
        <v>3.4382618982010569</v>
      </c>
      <c r="K181" s="17">
        <f t="shared" si="225"/>
        <v>3.5918170174856603</v>
      </c>
      <c r="L181" s="17">
        <f t="shared" si="226"/>
        <v>3.7471309003463631</v>
      </c>
      <c r="M181" s="17">
        <f t="shared" si="227"/>
        <v>3.9048389810145867</v>
      </c>
      <c r="N181" s="17">
        <f t="shared" si="228"/>
        <v>4.0656088138387059</v>
      </c>
      <c r="O181" s="17">
        <f t="shared" si="229"/>
        <v>4.2301445308022378</v>
      </c>
      <c r="P181" s="17">
        <f t="shared" si="230"/>
        <v>4.3991867309578057</v>
      </c>
      <c r="Q181" s="17">
        <f t="shared" si="231"/>
        <v>4.5735042066812861</v>
      </c>
      <c r="R181" s="17">
        <f t="shared" si="232"/>
        <v>4.7538717780174871</v>
      </c>
      <c r="S181" s="17">
        <f t="shared" si="233"/>
        <v>4.9410257798335904</v>
      </c>
      <c r="T181" s="17">
        <f t="shared" si="234"/>
        <v>5.135586234603684</v>
      </c>
      <c r="U181" s="17">
        <f t="shared" si="235"/>
        <v>5.3379349494717312</v>
      </c>
      <c r="V181" s="17">
        <f t="shared" si="236"/>
        <v>5.5480470275943201</v>
      </c>
      <c r="W181" s="17">
        <f t="shared" si="237"/>
        <v>5.7652969926618969</v>
      </c>
      <c r="X181" s="17">
        <f t="shared" si="238"/>
        <v>5.9883019514140141</v>
      </c>
      <c r="Y181" s="17">
        <f t="shared" si="239"/>
        <v>6.2149030767586968</v>
      </c>
      <c r="Z181" s="17">
        <f t="shared" si="240"/>
        <v>0.15918827961766679</v>
      </c>
      <c r="AA181" s="17">
        <f t="shared" si="241"/>
        <v>0.3846539029367595</v>
      </c>
      <c r="AB181" s="17">
        <f t="shared" si="242"/>
        <v>0.60557443746132411</v>
      </c>
      <c r="AC181" s="17">
        <f t="shared" si="243"/>
        <v>0.82009035245098816</v>
      </c>
      <c r="AD181" s="17">
        <f t="shared" si="244"/>
        <v>1.0271341920495043</v>
      </c>
      <c r="AE181" s="17">
        <f t="shared" si="245"/>
        <v>1.2263435625330459</v>
      </c>
      <c r="AF181" s="17">
        <f t="shared" si="246"/>
        <v>1.4178789804036356</v>
      </c>
      <c r="AG181" s="17">
        <f t="shared" si="247"/>
        <v>1.6022352794040562</v>
      </c>
      <c r="AH181" s="17">
        <f t="shared" si="248"/>
        <v>1.7800909674007432</v>
      </c>
      <c r="AI181" s="17">
        <f t="shared" si="249"/>
        <v>1.9522049816318663</v>
      </c>
      <c r="AJ181" s="17">
        <f t="shared" si="250"/>
        <v>2.1193535978955138</v>
      </c>
      <c r="AK181" s="17">
        <f t="shared" si="251"/>
        <v>2.2822960550416291</v>
      </c>
      <c r="AL181" s="17">
        <f t="shared" si="252"/>
        <v>2.4417587989658713</v>
      </c>
      <c r="AM181" s="17">
        <f t="shared" si="253"/>
        <v>2.5984310261159127</v>
      </c>
      <c r="AN181" s="17">
        <f t="shared" si="254"/>
        <v>2.7529667358864134</v>
      </c>
      <c r="AO181" s="17">
        <f t="shared" si="255"/>
        <v>2.9059903554201192</v>
      </c>
      <c r="AP181" s="17">
        <f t="shared" si="256"/>
        <v>3.0581042256251245</v>
      </c>
      <c r="AQ181" s="17">
        <f t="shared" si="257"/>
        <v>3.2098969960155834</v>
      </c>
      <c r="AR181" s="17">
        <f t="shared" si="258"/>
        <v>3.3619524174816076</v>
      </c>
      <c r="AS181" s="17">
        <f t="shared" si="259"/>
        <v>3.5148582503452568</v>
      </c>
      <c r="AT181" s="17">
        <f t="shared" si="260"/>
        <v>3.6692150790719924</v>
      </c>
      <c r="AU181" s="17">
        <f t="shared" si="261"/>
        <v>3.8256447647185983</v>
      </c>
      <c r="AV181" s="17">
        <f t="shared" si="262"/>
        <v>3.9847980553381133</v>
      </c>
      <c r="AW181" s="17">
        <f t="shared" si="263"/>
        <v>4.1473604582833739</v>
      </c>
      <c r="AX181" s="17">
        <f t="shared" si="264"/>
        <v>4.3140547573312045</v>
      </c>
      <c r="AY181" s="17">
        <f t="shared" si="265"/>
        <v>4.4856373865330061</v>
      </c>
      <c r="AZ181" s="17">
        <f t="shared" si="266"/>
        <v>4.6628840872152866</v>
      </c>
      <c r="BA181" s="17">
        <f t="shared" si="267"/>
        <v>4.8465578056745064</v>
      </c>
      <c r="BB181" s="17">
        <f t="shared" si="268"/>
        <v>5.0373489914236789</v>
      </c>
      <c r="BC181" s="17">
        <f t="shared" si="269"/>
        <v>5.235776834521924</v>
      </c>
      <c r="BD181" s="17">
        <f t="shared" si="270"/>
        <v>5.4420433467412437</v>
      </c>
      <c r="BE181" s="17">
        <f t="shared" si="271"/>
        <v>5.6558472858529933</v>
      </c>
      <c r="BF181" s="17">
        <f t="shared" si="272"/>
        <v>5.8761980482005072</v>
      </c>
      <c r="BG181" s="17">
        <f t="shared" si="273"/>
        <v>6.1013142365835966</v>
      </c>
      <c r="BH181" s="17">
        <f t="shared" si="274"/>
        <v>4.5526397036355817E-2</v>
      </c>
      <c r="BI181" s="17">
        <f t="shared" si="275"/>
        <v>0.2723434204290538</v>
      </c>
      <c r="BJ181" s="17">
        <f t="shared" si="276"/>
        <v>0.49581696914274614</v>
      </c>
      <c r="BK181" s="17">
        <f t="shared" si="277"/>
        <v>0.71371796717559333</v>
      </c>
      <c r="BL181" s="17">
        <f t="shared" si="278"/>
        <v>0.92458352458309268</v>
      </c>
      <c r="BM181" s="17">
        <f t="shared" si="279"/>
        <v>1.1277180748609723</v>
      </c>
      <c r="BN181" s="17">
        <f t="shared" si="280"/>
        <v>1.3230454233697129</v>
      </c>
      <c r="BO181" s="17">
        <f t="shared" si="281"/>
        <v>1.5109149850377224</v>
      </c>
      <c r="BP181" s="17">
        <f t="shared" si="282"/>
        <v>1.6919292436178215</v>
      </c>
      <c r="BQ181" s="17">
        <f t="shared" si="283"/>
        <v>1.8668170572942711</v>
      </c>
      <c r="BR181" s="17">
        <f t="shared" si="284"/>
        <v>2.0363518581225288</v>
      </c>
      <c r="BS181" s="17">
        <f t="shared" si="285"/>
        <v>2.2013043315610634</v>
      </c>
      <c r="BT181" s="17">
        <f t="shared" si="286"/>
        <v>2.3624184443918295</v>
      </c>
      <c r="BU181" s="17">
        <f t="shared" si="287"/>
        <v>2.5204020809134522</v>
      </c>
      <c r="BV181" s="17">
        <f t="shared" si="288"/>
        <v>2.6759263074517192</v>
      </c>
      <c r="BW181" s="17">
        <f t="shared" si="289"/>
        <v>2.8296294885051498</v>
      </c>
      <c r="BX181" s="17">
        <f t="shared" si="290"/>
        <v>2.9821239996415714</v>
      </c>
      <c r="BY181" s="17">
        <f t="shared" si="291"/>
        <v>3.1340042533996568</v>
      </c>
      <c r="BZ181" s="17">
        <f t="shared" si="292"/>
        <v>3.2858553385882683</v>
      </c>
      <c r="CA181" s="17">
        <f t="shared" si="293"/>
        <v>3.4382618982010564</v>
      </c>
      <c r="CB181" s="17">
        <f t="shared" si="294"/>
        <v>3.5918170174856612</v>
      </c>
      <c r="CC181" s="17">
        <f t="shared" si="295"/>
        <v>3.7471309003463635</v>
      </c>
      <c r="CD181" s="17">
        <f t="shared" si="296"/>
        <v>3.9048389810145867</v>
      </c>
      <c r="CE181" s="17">
        <f t="shared" si="297"/>
        <v>4.0656088138387059</v>
      </c>
      <c r="CF181" s="17">
        <f t="shared" si="298"/>
        <v>4.2301445308022387</v>
      </c>
      <c r="CG181" s="17">
        <f t="shared" si="299"/>
        <v>4.3991867309578074</v>
      </c>
      <c r="CH181" s="17">
        <f t="shared" si="300"/>
        <v>4.5735042066812861</v>
      </c>
      <c r="CI181" s="17">
        <f t="shared" si="301"/>
        <v>4.7538717780174871</v>
      </c>
      <c r="CJ181" s="17">
        <f t="shared" si="302"/>
        <v>4.9410257798335886</v>
      </c>
      <c r="CK181" s="17">
        <f t="shared" si="303"/>
        <v>5.1355862346036831</v>
      </c>
      <c r="CL181" s="17">
        <f t="shared" si="304"/>
        <v>5.3379349494717312</v>
      </c>
      <c r="CM181" s="17">
        <f t="shared" si="305"/>
        <v>5.5480470275943237</v>
      </c>
      <c r="CN181" s="17">
        <f t="shared" si="306"/>
        <v>5.7652969926618969</v>
      </c>
      <c r="CO181" s="17">
        <f t="shared" si="307"/>
        <v>5.988301951414015</v>
      </c>
      <c r="CP181" s="17">
        <f t="shared" si="308"/>
        <v>6.2149030767586959</v>
      </c>
      <c r="CQ181" s="17">
        <f t="shared" si="309"/>
        <v>0.15918827961766679</v>
      </c>
      <c r="CR181" s="17">
        <f t="shared" si="310"/>
        <v>0.38465390293676194</v>
      </c>
      <c r="CS181" s="17">
        <f t="shared" si="311"/>
        <v>0.60557443746132289</v>
      </c>
      <c r="CT181" s="17">
        <f t="shared" si="312"/>
        <v>0.82009035245098938</v>
      </c>
      <c r="CU181" s="17">
        <f t="shared" si="313"/>
        <v>1.0271341920495032</v>
      </c>
      <c r="CV181" s="17">
        <f t="shared" si="314"/>
        <v>1.2263435625330459</v>
      </c>
      <c r="CW181" s="17">
        <f t="shared" si="315"/>
        <v>1.4178789804036376</v>
      </c>
      <c r="CX181" s="17">
        <f t="shared" si="316"/>
        <v>1.6022352794040551</v>
      </c>
      <c r="CY181" s="17">
        <f t="shared" si="317"/>
        <v>1.7800909674007441</v>
      </c>
    </row>
    <row r="182" spans="2:103" ht="18" x14ac:dyDescent="0.25">
      <c r="B182" s="20" t="s">
        <v>86</v>
      </c>
      <c r="C182" s="83">
        <f t="shared" si="217"/>
        <v>2.362418444391829</v>
      </c>
      <c r="D182" s="17">
        <f t="shared" si="218"/>
        <v>2.5204020809134522</v>
      </c>
      <c r="E182" s="17">
        <f t="shared" si="219"/>
        <v>2.6759263074517192</v>
      </c>
      <c r="F182" s="17">
        <f t="shared" si="220"/>
        <v>2.8296294885051489</v>
      </c>
      <c r="G182" s="17">
        <f t="shared" si="221"/>
        <v>2.9821239996415709</v>
      </c>
      <c r="H182" s="17">
        <f t="shared" si="222"/>
        <v>3.1340042533996568</v>
      </c>
      <c r="I182" s="17">
        <f t="shared" si="223"/>
        <v>3.2858553385882692</v>
      </c>
      <c r="J182" s="17">
        <f t="shared" si="224"/>
        <v>3.4382618982010569</v>
      </c>
      <c r="K182" s="17">
        <f t="shared" si="225"/>
        <v>3.5918170174856607</v>
      </c>
      <c r="L182" s="17">
        <f t="shared" si="226"/>
        <v>3.7471309003463631</v>
      </c>
      <c r="M182" s="17">
        <f t="shared" si="227"/>
        <v>3.9048389810145867</v>
      </c>
      <c r="N182" s="17">
        <f t="shared" si="228"/>
        <v>4.0656088138387059</v>
      </c>
      <c r="O182" s="17">
        <f t="shared" si="229"/>
        <v>4.2301445308022378</v>
      </c>
      <c r="P182" s="17">
        <f t="shared" si="230"/>
        <v>4.3991867309578057</v>
      </c>
      <c r="Q182" s="17">
        <f t="shared" si="231"/>
        <v>4.5735042066812861</v>
      </c>
      <c r="R182" s="17">
        <f t="shared" si="232"/>
        <v>4.7538717780174871</v>
      </c>
      <c r="S182" s="17">
        <f t="shared" si="233"/>
        <v>4.9410257798335904</v>
      </c>
      <c r="T182" s="17">
        <f t="shared" si="234"/>
        <v>5.135586234603684</v>
      </c>
      <c r="U182" s="17">
        <f t="shared" si="235"/>
        <v>5.3379349494717312</v>
      </c>
      <c r="V182" s="17">
        <f t="shared" si="236"/>
        <v>5.5480470275943201</v>
      </c>
      <c r="W182" s="17">
        <f t="shared" si="237"/>
        <v>5.7652969926618969</v>
      </c>
      <c r="X182" s="17">
        <f t="shared" si="238"/>
        <v>5.9883019514140141</v>
      </c>
      <c r="Y182" s="17">
        <f t="shared" si="239"/>
        <v>6.2149030767586968</v>
      </c>
      <c r="Z182" s="17">
        <f t="shared" si="240"/>
        <v>0.15918827961766679</v>
      </c>
      <c r="AA182" s="17">
        <f t="shared" si="241"/>
        <v>0.3846539029367595</v>
      </c>
      <c r="AB182" s="17">
        <f t="shared" si="242"/>
        <v>0.60557443746132411</v>
      </c>
      <c r="AC182" s="17">
        <f t="shared" si="243"/>
        <v>0.82009035245098816</v>
      </c>
      <c r="AD182" s="17">
        <f t="shared" si="244"/>
        <v>1.0271341920495043</v>
      </c>
      <c r="AE182" s="17">
        <f t="shared" si="245"/>
        <v>1.2263435625330459</v>
      </c>
      <c r="AF182" s="17">
        <f t="shared" si="246"/>
        <v>1.4178789804036356</v>
      </c>
      <c r="AG182" s="17">
        <f t="shared" si="247"/>
        <v>1.6022352794040562</v>
      </c>
      <c r="AH182" s="17">
        <f t="shared" si="248"/>
        <v>1.7800909674007432</v>
      </c>
      <c r="AI182" s="17">
        <f t="shared" si="249"/>
        <v>1.9522049816318663</v>
      </c>
      <c r="AJ182" s="17">
        <f t="shared" si="250"/>
        <v>2.1193535978955138</v>
      </c>
      <c r="AK182" s="17">
        <f t="shared" si="251"/>
        <v>2.2822960550416291</v>
      </c>
      <c r="AL182" s="17">
        <f t="shared" si="252"/>
        <v>2.4417587989658713</v>
      </c>
      <c r="AM182" s="17">
        <f t="shared" si="253"/>
        <v>2.5984310261159127</v>
      </c>
      <c r="AN182" s="17">
        <f t="shared" si="254"/>
        <v>2.7529667358864134</v>
      </c>
      <c r="AO182" s="17">
        <f t="shared" si="255"/>
        <v>2.9059903554201192</v>
      </c>
      <c r="AP182" s="17">
        <f t="shared" si="256"/>
        <v>3.0581042256251241</v>
      </c>
      <c r="AQ182" s="17">
        <f t="shared" si="257"/>
        <v>3.2098969960155834</v>
      </c>
      <c r="AR182" s="17">
        <f t="shared" si="258"/>
        <v>3.3619524174816076</v>
      </c>
      <c r="AS182" s="17">
        <f t="shared" si="259"/>
        <v>3.5148582503452568</v>
      </c>
      <c r="AT182" s="17">
        <f t="shared" si="260"/>
        <v>3.6692150790719924</v>
      </c>
      <c r="AU182" s="17">
        <f t="shared" si="261"/>
        <v>3.8256447647185983</v>
      </c>
      <c r="AV182" s="17">
        <f t="shared" si="262"/>
        <v>3.9847980553381133</v>
      </c>
      <c r="AW182" s="17">
        <f t="shared" si="263"/>
        <v>4.1473604582833739</v>
      </c>
      <c r="AX182" s="17">
        <f t="shared" si="264"/>
        <v>4.3140547573312054</v>
      </c>
      <c r="AY182" s="17">
        <f t="shared" si="265"/>
        <v>4.4856373865330061</v>
      </c>
      <c r="AZ182" s="17">
        <f t="shared" si="266"/>
        <v>4.6628840872152866</v>
      </c>
      <c r="BA182" s="17">
        <f t="shared" si="267"/>
        <v>4.8465578056745064</v>
      </c>
      <c r="BB182" s="17">
        <f t="shared" si="268"/>
        <v>5.0373489914236789</v>
      </c>
      <c r="BC182" s="17">
        <f t="shared" si="269"/>
        <v>5.235776834521924</v>
      </c>
      <c r="BD182" s="17">
        <f t="shared" si="270"/>
        <v>5.4420433467412437</v>
      </c>
      <c r="BE182" s="17">
        <f t="shared" si="271"/>
        <v>5.6558472858529933</v>
      </c>
      <c r="BF182" s="17">
        <f t="shared" si="272"/>
        <v>5.8761980482005072</v>
      </c>
      <c r="BG182" s="17">
        <f t="shared" si="273"/>
        <v>6.1013142365835966</v>
      </c>
      <c r="BH182" s="17">
        <f t="shared" si="274"/>
        <v>4.5526397036355817E-2</v>
      </c>
      <c r="BI182" s="17">
        <f t="shared" si="275"/>
        <v>0.2723434204290538</v>
      </c>
      <c r="BJ182" s="17">
        <f t="shared" si="276"/>
        <v>0.49581696914274614</v>
      </c>
      <c r="BK182" s="17">
        <f t="shared" si="277"/>
        <v>0.71371796717559333</v>
      </c>
      <c r="BL182" s="17">
        <f t="shared" si="278"/>
        <v>0.92458352458309268</v>
      </c>
      <c r="BM182" s="17">
        <f t="shared" si="279"/>
        <v>1.1277180748609723</v>
      </c>
      <c r="BN182" s="17">
        <f t="shared" si="280"/>
        <v>1.3230454233697129</v>
      </c>
      <c r="BO182" s="17">
        <f t="shared" si="281"/>
        <v>1.5109149850377224</v>
      </c>
      <c r="BP182" s="17">
        <f t="shared" si="282"/>
        <v>1.6919292436178215</v>
      </c>
      <c r="BQ182" s="17">
        <f t="shared" si="283"/>
        <v>1.8668170572942711</v>
      </c>
      <c r="BR182" s="17">
        <f t="shared" si="284"/>
        <v>2.0363518581225288</v>
      </c>
      <c r="BS182" s="17">
        <f t="shared" si="285"/>
        <v>2.2013043315610634</v>
      </c>
      <c r="BT182" s="17">
        <f t="shared" si="286"/>
        <v>2.3624184443918295</v>
      </c>
      <c r="BU182" s="17">
        <f t="shared" si="287"/>
        <v>2.5204020809134522</v>
      </c>
      <c r="BV182" s="17">
        <f t="shared" si="288"/>
        <v>2.6759263074517192</v>
      </c>
      <c r="BW182" s="17">
        <f t="shared" si="289"/>
        <v>2.8296294885051498</v>
      </c>
      <c r="BX182" s="17">
        <f t="shared" si="290"/>
        <v>2.9821239996415714</v>
      </c>
      <c r="BY182" s="17">
        <f t="shared" si="291"/>
        <v>3.1340042533996568</v>
      </c>
      <c r="BZ182" s="17">
        <f t="shared" si="292"/>
        <v>3.2858553385882683</v>
      </c>
      <c r="CA182" s="17">
        <f t="shared" si="293"/>
        <v>3.4382618982010564</v>
      </c>
      <c r="CB182" s="17">
        <f t="shared" si="294"/>
        <v>3.5918170174856612</v>
      </c>
      <c r="CC182" s="17">
        <f t="shared" si="295"/>
        <v>3.747130900346364</v>
      </c>
      <c r="CD182" s="17">
        <f t="shared" si="296"/>
        <v>3.9048389810145867</v>
      </c>
      <c r="CE182" s="17">
        <f t="shared" si="297"/>
        <v>4.0656088138387059</v>
      </c>
      <c r="CF182" s="17">
        <f t="shared" si="298"/>
        <v>4.2301445308022387</v>
      </c>
      <c r="CG182" s="17">
        <f t="shared" si="299"/>
        <v>4.3991867309578074</v>
      </c>
      <c r="CH182" s="17">
        <f t="shared" si="300"/>
        <v>4.5735042066812861</v>
      </c>
      <c r="CI182" s="17">
        <f t="shared" si="301"/>
        <v>4.7538717780174871</v>
      </c>
      <c r="CJ182" s="17">
        <f t="shared" si="302"/>
        <v>4.9410257798335886</v>
      </c>
      <c r="CK182" s="17">
        <f t="shared" si="303"/>
        <v>5.1355862346036831</v>
      </c>
      <c r="CL182" s="17">
        <f t="shared" si="304"/>
        <v>5.3379349494717312</v>
      </c>
      <c r="CM182" s="17">
        <f t="shared" si="305"/>
        <v>5.5480470275943237</v>
      </c>
      <c r="CN182" s="17">
        <f t="shared" si="306"/>
        <v>5.7652969926618969</v>
      </c>
      <c r="CO182" s="17">
        <f t="shared" si="307"/>
        <v>5.988301951414015</v>
      </c>
      <c r="CP182" s="17">
        <f t="shared" si="308"/>
        <v>6.2149030767586959</v>
      </c>
      <c r="CQ182" s="17">
        <f t="shared" si="309"/>
        <v>0.15918827961766679</v>
      </c>
      <c r="CR182" s="17">
        <f t="shared" si="310"/>
        <v>0.38465390293676194</v>
      </c>
      <c r="CS182" s="17">
        <f t="shared" si="311"/>
        <v>0.60557443746132289</v>
      </c>
      <c r="CT182" s="17">
        <f t="shared" si="312"/>
        <v>0.82009035245098938</v>
      </c>
      <c r="CU182" s="17">
        <f t="shared" si="313"/>
        <v>1.0271341920495032</v>
      </c>
      <c r="CV182" s="17">
        <f t="shared" si="314"/>
        <v>1.2263435625330459</v>
      </c>
      <c r="CW182" s="17">
        <f t="shared" si="315"/>
        <v>1.4178789804036376</v>
      </c>
      <c r="CX182" s="17">
        <f t="shared" si="316"/>
        <v>1.6022352794040551</v>
      </c>
      <c r="CY182" s="17">
        <f t="shared" si="317"/>
        <v>1.7800909674007441</v>
      </c>
    </row>
    <row r="183" spans="2:103" ht="18" x14ac:dyDescent="0.25">
      <c r="B183" s="20" t="s">
        <v>87</v>
      </c>
      <c r="C183" s="83">
        <f t="shared" si="217"/>
        <v>2.362418444391829</v>
      </c>
      <c r="D183" s="17">
        <f t="shared" si="218"/>
        <v>2.5204020809134522</v>
      </c>
      <c r="E183" s="17">
        <f t="shared" si="219"/>
        <v>2.6759263074517197</v>
      </c>
      <c r="F183" s="17">
        <f t="shared" si="220"/>
        <v>2.8296294885051489</v>
      </c>
      <c r="G183" s="17">
        <f t="shared" si="221"/>
        <v>2.9821239996415714</v>
      </c>
      <c r="H183" s="17">
        <f t="shared" si="222"/>
        <v>3.1340042533996568</v>
      </c>
      <c r="I183" s="17">
        <f t="shared" si="223"/>
        <v>3.2858553385882692</v>
      </c>
      <c r="J183" s="17">
        <f t="shared" si="224"/>
        <v>3.4382618982010569</v>
      </c>
      <c r="K183" s="17">
        <f t="shared" si="225"/>
        <v>3.5918170174856603</v>
      </c>
      <c r="L183" s="17">
        <f t="shared" si="226"/>
        <v>3.7471309003463631</v>
      </c>
      <c r="M183" s="17">
        <f t="shared" si="227"/>
        <v>3.9048389810145867</v>
      </c>
      <c r="N183" s="17">
        <f t="shared" si="228"/>
        <v>4.0656088138387059</v>
      </c>
      <c r="O183" s="17">
        <f t="shared" si="229"/>
        <v>4.2301445308022378</v>
      </c>
      <c r="P183" s="17">
        <f t="shared" si="230"/>
        <v>4.3991867309578057</v>
      </c>
      <c r="Q183" s="17">
        <f t="shared" si="231"/>
        <v>4.5735042066812861</v>
      </c>
      <c r="R183" s="17">
        <f t="shared" si="232"/>
        <v>4.7538717780174871</v>
      </c>
      <c r="S183" s="17">
        <f t="shared" si="233"/>
        <v>4.9410257798335904</v>
      </c>
      <c r="T183" s="17">
        <f t="shared" si="234"/>
        <v>5.135586234603684</v>
      </c>
      <c r="U183" s="17">
        <f t="shared" si="235"/>
        <v>5.3379349494717312</v>
      </c>
      <c r="V183" s="17">
        <f t="shared" si="236"/>
        <v>5.5480470275943201</v>
      </c>
      <c r="W183" s="17">
        <f t="shared" si="237"/>
        <v>5.7652969926618969</v>
      </c>
      <c r="X183" s="17">
        <f t="shared" si="238"/>
        <v>5.9883019514140141</v>
      </c>
      <c r="Y183" s="17">
        <f t="shared" si="239"/>
        <v>6.2149030767586968</v>
      </c>
      <c r="Z183" s="17">
        <f t="shared" si="240"/>
        <v>0.15918827961766679</v>
      </c>
      <c r="AA183" s="17">
        <f t="shared" si="241"/>
        <v>0.3846539029367595</v>
      </c>
      <c r="AB183" s="17">
        <f t="shared" si="242"/>
        <v>0.60557443746132411</v>
      </c>
      <c r="AC183" s="17">
        <f t="shared" si="243"/>
        <v>0.82009035245098816</v>
      </c>
      <c r="AD183" s="17">
        <f t="shared" si="244"/>
        <v>1.0271341920495043</v>
      </c>
      <c r="AE183" s="17">
        <f t="shared" si="245"/>
        <v>1.2263435625330459</v>
      </c>
      <c r="AF183" s="17">
        <f t="shared" si="246"/>
        <v>1.4178789804036356</v>
      </c>
      <c r="AG183" s="17">
        <f t="shared" si="247"/>
        <v>1.6022352794040562</v>
      </c>
      <c r="AH183" s="17">
        <f t="shared" si="248"/>
        <v>1.7800909674007432</v>
      </c>
      <c r="AI183" s="17">
        <f t="shared" si="249"/>
        <v>1.9522049816318663</v>
      </c>
      <c r="AJ183" s="17">
        <f t="shared" si="250"/>
        <v>2.1193535978955138</v>
      </c>
      <c r="AK183" s="17">
        <f t="shared" si="251"/>
        <v>2.2822960550416291</v>
      </c>
      <c r="AL183" s="17">
        <f t="shared" si="252"/>
        <v>2.4417587989658713</v>
      </c>
      <c r="AM183" s="17">
        <f t="shared" si="253"/>
        <v>2.5984310261159127</v>
      </c>
      <c r="AN183" s="17">
        <f t="shared" si="254"/>
        <v>2.7529667358864134</v>
      </c>
      <c r="AO183" s="17">
        <f t="shared" si="255"/>
        <v>2.9059903554201192</v>
      </c>
      <c r="AP183" s="17">
        <f t="shared" si="256"/>
        <v>3.0581042256251245</v>
      </c>
      <c r="AQ183" s="17">
        <f t="shared" si="257"/>
        <v>3.2098969960155834</v>
      </c>
      <c r="AR183" s="17">
        <f t="shared" si="258"/>
        <v>3.3619524174816076</v>
      </c>
      <c r="AS183" s="17">
        <f t="shared" si="259"/>
        <v>3.5148582503452568</v>
      </c>
      <c r="AT183" s="17">
        <f t="shared" si="260"/>
        <v>3.6692150790719924</v>
      </c>
      <c r="AU183" s="17">
        <f t="shared" si="261"/>
        <v>3.8256447647185983</v>
      </c>
      <c r="AV183" s="17">
        <f t="shared" si="262"/>
        <v>3.9847980553381133</v>
      </c>
      <c r="AW183" s="17">
        <f t="shared" si="263"/>
        <v>4.1473604582833739</v>
      </c>
      <c r="AX183" s="17">
        <f t="shared" si="264"/>
        <v>4.3140547573312045</v>
      </c>
      <c r="AY183" s="17">
        <f t="shared" si="265"/>
        <v>4.4856373865330061</v>
      </c>
      <c r="AZ183" s="17">
        <f t="shared" si="266"/>
        <v>4.6628840872152866</v>
      </c>
      <c r="BA183" s="17">
        <f t="shared" si="267"/>
        <v>4.8465578056745064</v>
      </c>
      <c r="BB183" s="17">
        <f t="shared" si="268"/>
        <v>5.0373489914236789</v>
      </c>
      <c r="BC183" s="17">
        <f t="shared" si="269"/>
        <v>5.235776834521924</v>
      </c>
      <c r="BD183" s="17">
        <f t="shared" si="270"/>
        <v>5.4420433467412437</v>
      </c>
      <c r="BE183" s="17">
        <f t="shared" si="271"/>
        <v>5.6558472858529933</v>
      </c>
      <c r="BF183" s="17">
        <f t="shared" si="272"/>
        <v>5.8761980482005072</v>
      </c>
      <c r="BG183" s="17">
        <f t="shared" si="273"/>
        <v>6.1013142365835966</v>
      </c>
      <c r="BH183" s="17">
        <f t="shared" si="274"/>
        <v>4.5526397036355817E-2</v>
      </c>
      <c r="BI183" s="17">
        <f t="shared" si="275"/>
        <v>0.2723434204290538</v>
      </c>
      <c r="BJ183" s="17">
        <f t="shared" si="276"/>
        <v>0.49581696914274614</v>
      </c>
      <c r="BK183" s="17">
        <f t="shared" si="277"/>
        <v>0.71371796717559333</v>
      </c>
      <c r="BL183" s="17">
        <f t="shared" si="278"/>
        <v>0.92458352458309268</v>
      </c>
      <c r="BM183" s="17">
        <f t="shared" si="279"/>
        <v>1.1277180748609723</v>
      </c>
      <c r="BN183" s="17">
        <f t="shared" si="280"/>
        <v>1.3230454233697129</v>
      </c>
      <c r="BO183" s="17">
        <f t="shared" si="281"/>
        <v>1.5109149850377224</v>
      </c>
      <c r="BP183" s="17">
        <f t="shared" si="282"/>
        <v>1.6919292436178215</v>
      </c>
      <c r="BQ183" s="17">
        <f t="shared" si="283"/>
        <v>1.8668170572942711</v>
      </c>
      <c r="BR183" s="17">
        <f t="shared" si="284"/>
        <v>2.0363518581225288</v>
      </c>
      <c r="BS183" s="17">
        <f t="shared" si="285"/>
        <v>2.2013043315610634</v>
      </c>
      <c r="BT183" s="17">
        <f t="shared" si="286"/>
        <v>2.3624184443918295</v>
      </c>
      <c r="BU183" s="17">
        <f t="shared" si="287"/>
        <v>2.5204020809134522</v>
      </c>
      <c r="BV183" s="17">
        <f t="shared" si="288"/>
        <v>2.6759263074517192</v>
      </c>
      <c r="BW183" s="17">
        <f t="shared" si="289"/>
        <v>2.8296294885051498</v>
      </c>
      <c r="BX183" s="17">
        <f t="shared" si="290"/>
        <v>2.9821239996415714</v>
      </c>
      <c r="BY183" s="17">
        <f t="shared" si="291"/>
        <v>3.1340042533996568</v>
      </c>
      <c r="BZ183" s="17">
        <f t="shared" si="292"/>
        <v>3.2858553385882683</v>
      </c>
      <c r="CA183" s="17">
        <f t="shared" si="293"/>
        <v>3.4382618982010564</v>
      </c>
      <c r="CB183" s="17">
        <f t="shared" si="294"/>
        <v>3.5918170174856612</v>
      </c>
      <c r="CC183" s="17">
        <f t="shared" si="295"/>
        <v>3.7471309003463635</v>
      </c>
      <c r="CD183" s="17">
        <f t="shared" si="296"/>
        <v>3.9048389810145867</v>
      </c>
      <c r="CE183" s="17">
        <f t="shared" si="297"/>
        <v>4.0656088138387059</v>
      </c>
      <c r="CF183" s="17">
        <f t="shared" si="298"/>
        <v>4.2301445308022387</v>
      </c>
      <c r="CG183" s="17">
        <f t="shared" si="299"/>
        <v>4.3991867309578074</v>
      </c>
      <c r="CH183" s="17">
        <f t="shared" si="300"/>
        <v>4.5735042066812861</v>
      </c>
      <c r="CI183" s="17">
        <f t="shared" si="301"/>
        <v>4.7538717780174871</v>
      </c>
      <c r="CJ183" s="17">
        <f t="shared" si="302"/>
        <v>4.9410257798335886</v>
      </c>
      <c r="CK183" s="17">
        <f t="shared" si="303"/>
        <v>5.1355862346036831</v>
      </c>
      <c r="CL183" s="17">
        <f t="shared" si="304"/>
        <v>5.3379349494717312</v>
      </c>
      <c r="CM183" s="17">
        <f t="shared" si="305"/>
        <v>5.5480470275943237</v>
      </c>
      <c r="CN183" s="17">
        <f t="shared" si="306"/>
        <v>5.7652969926618969</v>
      </c>
      <c r="CO183" s="17">
        <f t="shared" si="307"/>
        <v>5.988301951414015</v>
      </c>
      <c r="CP183" s="17">
        <f t="shared" si="308"/>
        <v>6.2149030767586959</v>
      </c>
      <c r="CQ183" s="17">
        <f t="shared" si="309"/>
        <v>0.15918827961766679</v>
      </c>
      <c r="CR183" s="17">
        <f t="shared" si="310"/>
        <v>0.38465390293676194</v>
      </c>
      <c r="CS183" s="17">
        <f t="shared" si="311"/>
        <v>0.60557443746132289</v>
      </c>
      <c r="CT183" s="17">
        <f t="shared" si="312"/>
        <v>0.82009035245098938</v>
      </c>
      <c r="CU183" s="17">
        <f t="shared" si="313"/>
        <v>1.0271341920495032</v>
      </c>
      <c r="CV183" s="17">
        <f t="shared" si="314"/>
        <v>1.2263435625330459</v>
      </c>
      <c r="CW183" s="17">
        <f t="shared" si="315"/>
        <v>1.4178789804036376</v>
      </c>
      <c r="CX183" s="17">
        <f t="shared" si="316"/>
        <v>1.6022352794040551</v>
      </c>
      <c r="CY183" s="17">
        <f t="shared" si="317"/>
        <v>1.7800909674007441</v>
      </c>
    </row>
    <row r="184" spans="2:103" ht="18" x14ac:dyDescent="0.25">
      <c r="B184" s="20" t="s">
        <v>88</v>
      </c>
      <c r="C184" s="83">
        <f t="shared" si="217"/>
        <v>2.362418444391829</v>
      </c>
      <c r="D184" s="17">
        <f t="shared" si="218"/>
        <v>2.5204020809134522</v>
      </c>
      <c r="E184" s="17">
        <f t="shared" si="219"/>
        <v>2.6759263074517192</v>
      </c>
      <c r="F184" s="17">
        <f t="shared" si="220"/>
        <v>2.8296294885051489</v>
      </c>
      <c r="G184" s="17">
        <f t="shared" si="221"/>
        <v>2.9821239996415709</v>
      </c>
      <c r="H184" s="17">
        <f t="shared" si="222"/>
        <v>3.1340042533996568</v>
      </c>
      <c r="I184" s="17">
        <f t="shared" si="223"/>
        <v>3.2858553385882692</v>
      </c>
      <c r="J184" s="17">
        <f t="shared" si="224"/>
        <v>3.4382618982010569</v>
      </c>
      <c r="K184" s="17">
        <f t="shared" si="225"/>
        <v>3.5918170174856607</v>
      </c>
      <c r="L184" s="17">
        <f t="shared" si="226"/>
        <v>3.7471309003463631</v>
      </c>
      <c r="M184" s="17">
        <f t="shared" si="227"/>
        <v>3.9048389810145867</v>
      </c>
      <c r="N184" s="17">
        <f t="shared" si="228"/>
        <v>4.0656088138387059</v>
      </c>
      <c r="O184" s="17">
        <f t="shared" si="229"/>
        <v>4.2301445308022378</v>
      </c>
      <c r="P184" s="17">
        <f t="shared" si="230"/>
        <v>4.3991867309578057</v>
      </c>
      <c r="Q184" s="17">
        <f t="shared" si="231"/>
        <v>4.5735042066812861</v>
      </c>
      <c r="R184" s="17">
        <f t="shared" si="232"/>
        <v>4.7538717780174871</v>
      </c>
      <c r="S184" s="17">
        <f t="shared" si="233"/>
        <v>4.9410257798335904</v>
      </c>
      <c r="T184" s="17">
        <f t="shared" si="234"/>
        <v>5.135586234603684</v>
      </c>
      <c r="U184" s="17">
        <f t="shared" si="235"/>
        <v>5.3379349494717312</v>
      </c>
      <c r="V184" s="17">
        <f t="shared" si="236"/>
        <v>5.5480470275943201</v>
      </c>
      <c r="W184" s="17">
        <f t="shared" si="237"/>
        <v>5.7652969926618969</v>
      </c>
      <c r="X184" s="17">
        <f t="shared" si="238"/>
        <v>5.9883019514140141</v>
      </c>
      <c r="Y184" s="17">
        <f t="shared" si="239"/>
        <v>6.2149030767586968</v>
      </c>
      <c r="Z184" s="17">
        <f t="shared" si="240"/>
        <v>0.15918827961766679</v>
      </c>
      <c r="AA184" s="17">
        <f t="shared" si="241"/>
        <v>0.3846539029367595</v>
      </c>
      <c r="AB184" s="17">
        <f t="shared" si="242"/>
        <v>0.60557443746132411</v>
      </c>
      <c r="AC184" s="17">
        <f t="shared" si="243"/>
        <v>0.82009035245098816</v>
      </c>
      <c r="AD184" s="17">
        <f t="shared" si="244"/>
        <v>1.0271341920495043</v>
      </c>
      <c r="AE184" s="17">
        <f t="shared" si="245"/>
        <v>1.2263435625330459</v>
      </c>
      <c r="AF184" s="17">
        <f t="shared" si="246"/>
        <v>1.4178789804036356</v>
      </c>
      <c r="AG184" s="17">
        <f t="shared" si="247"/>
        <v>1.6022352794040562</v>
      </c>
      <c r="AH184" s="17">
        <f t="shared" si="248"/>
        <v>1.7800909674007432</v>
      </c>
      <c r="AI184" s="17">
        <f t="shared" si="249"/>
        <v>1.9522049816318663</v>
      </c>
      <c r="AJ184" s="17">
        <f t="shared" si="250"/>
        <v>2.1193535978955138</v>
      </c>
      <c r="AK184" s="17">
        <f t="shared" si="251"/>
        <v>2.2822960550416291</v>
      </c>
      <c r="AL184" s="17">
        <f t="shared" si="252"/>
        <v>2.4417587989658713</v>
      </c>
      <c r="AM184" s="17">
        <f t="shared" si="253"/>
        <v>2.5984310261159127</v>
      </c>
      <c r="AN184" s="17">
        <f t="shared" si="254"/>
        <v>2.7529667358864134</v>
      </c>
      <c r="AO184" s="17">
        <f t="shared" si="255"/>
        <v>2.9059903554201192</v>
      </c>
      <c r="AP184" s="17">
        <f t="shared" si="256"/>
        <v>3.0581042256251241</v>
      </c>
      <c r="AQ184" s="17">
        <f t="shared" si="257"/>
        <v>3.2098969960155834</v>
      </c>
      <c r="AR184" s="17">
        <f t="shared" si="258"/>
        <v>3.3619524174816076</v>
      </c>
      <c r="AS184" s="17">
        <f t="shared" si="259"/>
        <v>3.5148582503452568</v>
      </c>
      <c r="AT184" s="17">
        <f t="shared" si="260"/>
        <v>3.6692150790719924</v>
      </c>
      <c r="AU184" s="17">
        <f t="shared" si="261"/>
        <v>3.8256447647185983</v>
      </c>
      <c r="AV184" s="17">
        <f t="shared" si="262"/>
        <v>3.9847980553381133</v>
      </c>
      <c r="AW184" s="17">
        <f t="shared" si="263"/>
        <v>4.1473604582833739</v>
      </c>
      <c r="AX184" s="17">
        <f t="shared" si="264"/>
        <v>4.3140547573312054</v>
      </c>
      <c r="AY184" s="17">
        <f t="shared" si="265"/>
        <v>4.4856373865330061</v>
      </c>
      <c r="AZ184" s="17">
        <f t="shared" si="266"/>
        <v>4.6628840872152866</v>
      </c>
      <c r="BA184" s="17">
        <f t="shared" si="267"/>
        <v>4.8465578056745064</v>
      </c>
      <c r="BB184" s="17">
        <f t="shared" si="268"/>
        <v>5.0373489914236789</v>
      </c>
      <c r="BC184" s="17">
        <f t="shared" si="269"/>
        <v>5.235776834521924</v>
      </c>
      <c r="BD184" s="17">
        <f t="shared" si="270"/>
        <v>5.4420433467412437</v>
      </c>
      <c r="BE184" s="17">
        <f t="shared" si="271"/>
        <v>5.6558472858529933</v>
      </c>
      <c r="BF184" s="17">
        <f t="shared" si="272"/>
        <v>5.8761980482005072</v>
      </c>
      <c r="BG184" s="17">
        <f t="shared" si="273"/>
        <v>6.1013142365835966</v>
      </c>
      <c r="BH184" s="17">
        <f t="shared" si="274"/>
        <v>4.5526397036355817E-2</v>
      </c>
      <c r="BI184" s="17">
        <f t="shared" si="275"/>
        <v>0.2723434204290538</v>
      </c>
      <c r="BJ184" s="17">
        <f t="shared" si="276"/>
        <v>0.49581696914274614</v>
      </c>
      <c r="BK184" s="17">
        <f t="shared" si="277"/>
        <v>0.71371796717559333</v>
      </c>
      <c r="BL184" s="17">
        <f t="shared" si="278"/>
        <v>0.92458352458309268</v>
      </c>
      <c r="BM184" s="17">
        <f t="shared" si="279"/>
        <v>1.1277180748609723</v>
      </c>
      <c r="BN184" s="17">
        <f t="shared" si="280"/>
        <v>1.3230454233697129</v>
      </c>
      <c r="BO184" s="17">
        <f t="shared" si="281"/>
        <v>1.5109149850377224</v>
      </c>
      <c r="BP184" s="17">
        <f t="shared" si="282"/>
        <v>1.6919292436178215</v>
      </c>
      <c r="BQ184" s="17">
        <f t="shared" si="283"/>
        <v>1.8668170572942711</v>
      </c>
      <c r="BR184" s="17">
        <f t="shared" si="284"/>
        <v>2.0363518581225288</v>
      </c>
      <c r="BS184" s="17">
        <f t="shared" si="285"/>
        <v>2.2013043315610634</v>
      </c>
      <c r="BT184" s="17">
        <f t="shared" si="286"/>
        <v>2.3624184443918295</v>
      </c>
      <c r="BU184" s="17">
        <f t="shared" si="287"/>
        <v>2.5204020809134522</v>
      </c>
      <c r="BV184" s="17">
        <f t="shared" si="288"/>
        <v>2.6759263074517192</v>
      </c>
      <c r="BW184" s="17">
        <f t="shared" si="289"/>
        <v>2.8296294885051498</v>
      </c>
      <c r="BX184" s="17">
        <f t="shared" si="290"/>
        <v>2.9821239996415714</v>
      </c>
      <c r="BY184" s="17">
        <f t="shared" si="291"/>
        <v>3.1340042533996568</v>
      </c>
      <c r="BZ184" s="17">
        <f t="shared" si="292"/>
        <v>3.2858553385882683</v>
      </c>
      <c r="CA184" s="17">
        <f t="shared" si="293"/>
        <v>3.4382618982010564</v>
      </c>
      <c r="CB184" s="17">
        <f t="shared" si="294"/>
        <v>3.5918170174856612</v>
      </c>
      <c r="CC184" s="17">
        <f t="shared" si="295"/>
        <v>3.747130900346364</v>
      </c>
      <c r="CD184" s="17">
        <f t="shared" si="296"/>
        <v>3.9048389810145867</v>
      </c>
      <c r="CE184" s="17">
        <f t="shared" si="297"/>
        <v>4.0656088138387059</v>
      </c>
      <c r="CF184" s="17">
        <f t="shared" si="298"/>
        <v>4.2301445308022387</v>
      </c>
      <c r="CG184" s="17">
        <f t="shared" si="299"/>
        <v>4.3991867309578074</v>
      </c>
      <c r="CH184" s="17">
        <f t="shared" si="300"/>
        <v>4.5735042066812861</v>
      </c>
      <c r="CI184" s="17">
        <f t="shared" si="301"/>
        <v>4.7538717780174871</v>
      </c>
      <c r="CJ184" s="17">
        <f t="shared" si="302"/>
        <v>4.9410257798335886</v>
      </c>
      <c r="CK184" s="17">
        <f t="shared" si="303"/>
        <v>5.1355862346036831</v>
      </c>
      <c r="CL184" s="17">
        <f t="shared" si="304"/>
        <v>5.3379349494717312</v>
      </c>
      <c r="CM184" s="17">
        <f t="shared" si="305"/>
        <v>5.5480470275943237</v>
      </c>
      <c r="CN184" s="17">
        <f t="shared" si="306"/>
        <v>5.7652969926618969</v>
      </c>
      <c r="CO184" s="17">
        <f t="shared" si="307"/>
        <v>5.988301951414015</v>
      </c>
      <c r="CP184" s="17">
        <f t="shared" si="308"/>
        <v>6.2149030767586959</v>
      </c>
      <c r="CQ184" s="17">
        <f t="shared" si="309"/>
        <v>0.15918827961766679</v>
      </c>
      <c r="CR184" s="17">
        <f t="shared" si="310"/>
        <v>0.38465390293676194</v>
      </c>
      <c r="CS184" s="17">
        <f t="shared" si="311"/>
        <v>0.60557443746132289</v>
      </c>
      <c r="CT184" s="17">
        <f t="shared" si="312"/>
        <v>0.82009035245098938</v>
      </c>
      <c r="CU184" s="17">
        <f t="shared" si="313"/>
        <v>1.0271341920495032</v>
      </c>
      <c r="CV184" s="17">
        <f t="shared" si="314"/>
        <v>1.2263435625330459</v>
      </c>
      <c r="CW184" s="17">
        <f t="shared" si="315"/>
        <v>1.4178789804036376</v>
      </c>
      <c r="CX184" s="17">
        <f t="shared" si="316"/>
        <v>1.6022352794040551</v>
      </c>
      <c r="CY184" s="17">
        <f t="shared" si="317"/>
        <v>1.7800909674007441</v>
      </c>
    </row>
    <row r="185" spans="2:103" ht="18" x14ac:dyDescent="0.25">
      <c r="B185" s="20" t="s">
        <v>89</v>
      </c>
      <c r="C185" s="83">
        <f t="shared" si="217"/>
        <v>2.362418444391829</v>
      </c>
      <c r="D185" s="17">
        <f t="shared" si="218"/>
        <v>2.5204020809134522</v>
      </c>
      <c r="E185" s="17">
        <f t="shared" si="219"/>
        <v>2.6759263074517197</v>
      </c>
      <c r="F185" s="17">
        <f t="shared" si="220"/>
        <v>2.8296294885051489</v>
      </c>
      <c r="G185" s="17">
        <f t="shared" si="221"/>
        <v>2.9821239996415714</v>
      </c>
      <c r="H185" s="17">
        <f t="shared" si="222"/>
        <v>3.1340042533996568</v>
      </c>
      <c r="I185" s="17">
        <f t="shared" si="223"/>
        <v>3.2858553385882692</v>
      </c>
      <c r="J185" s="17">
        <f t="shared" si="224"/>
        <v>3.4382618982010569</v>
      </c>
      <c r="K185" s="17">
        <f t="shared" si="225"/>
        <v>3.5918170174856603</v>
      </c>
      <c r="L185" s="17">
        <f t="shared" si="226"/>
        <v>3.7471309003463631</v>
      </c>
      <c r="M185" s="17">
        <f t="shared" si="227"/>
        <v>3.9048389810145867</v>
      </c>
      <c r="N185" s="17">
        <f t="shared" si="228"/>
        <v>4.0656088138387059</v>
      </c>
      <c r="O185" s="17">
        <f t="shared" si="229"/>
        <v>4.2301445308022378</v>
      </c>
      <c r="P185" s="17">
        <f t="shared" si="230"/>
        <v>4.3991867309578057</v>
      </c>
      <c r="Q185" s="17">
        <f t="shared" si="231"/>
        <v>4.5735042066812861</v>
      </c>
      <c r="R185" s="17">
        <f t="shared" si="232"/>
        <v>4.7538717780174871</v>
      </c>
      <c r="S185" s="17">
        <f t="shared" si="233"/>
        <v>4.9410257798335904</v>
      </c>
      <c r="T185" s="17">
        <f t="shared" si="234"/>
        <v>5.135586234603684</v>
      </c>
      <c r="U185" s="17">
        <f t="shared" si="235"/>
        <v>5.3379349494717312</v>
      </c>
      <c r="V185" s="17">
        <f t="shared" si="236"/>
        <v>5.5480470275943201</v>
      </c>
      <c r="W185" s="17">
        <f t="shared" si="237"/>
        <v>5.7652969926618969</v>
      </c>
      <c r="X185" s="17">
        <f t="shared" si="238"/>
        <v>5.9883019514140141</v>
      </c>
      <c r="Y185" s="17">
        <f t="shared" si="239"/>
        <v>6.2149030767586968</v>
      </c>
      <c r="Z185" s="17">
        <f t="shared" si="240"/>
        <v>0.15918827961766679</v>
      </c>
      <c r="AA185" s="17">
        <f t="shared" si="241"/>
        <v>0.3846539029367595</v>
      </c>
      <c r="AB185" s="17">
        <f t="shared" si="242"/>
        <v>0.60557443746132411</v>
      </c>
      <c r="AC185" s="17">
        <f t="shared" si="243"/>
        <v>0.82009035245098816</v>
      </c>
      <c r="AD185" s="17">
        <f t="shared" si="244"/>
        <v>1.0271341920495043</v>
      </c>
      <c r="AE185" s="17">
        <f t="shared" si="245"/>
        <v>1.2263435625330459</v>
      </c>
      <c r="AF185" s="17">
        <f t="shared" si="246"/>
        <v>1.4178789804036356</v>
      </c>
      <c r="AG185" s="17">
        <f t="shared" si="247"/>
        <v>1.6022352794040562</v>
      </c>
      <c r="AH185" s="17">
        <f t="shared" si="248"/>
        <v>1.7800909674007432</v>
      </c>
      <c r="AI185" s="17">
        <f t="shared" si="249"/>
        <v>1.9522049816318663</v>
      </c>
      <c r="AJ185" s="17">
        <f t="shared" si="250"/>
        <v>2.1193535978955138</v>
      </c>
      <c r="AK185" s="17">
        <f t="shared" si="251"/>
        <v>2.2822960550416291</v>
      </c>
      <c r="AL185" s="17">
        <f t="shared" si="252"/>
        <v>2.4417587989658713</v>
      </c>
      <c r="AM185" s="17">
        <f t="shared" si="253"/>
        <v>2.5984310261159127</v>
      </c>
      <c r="AN185" s="17">
        <f t="shared" si="254"/>
        <v>2.7529667358864134</v>
      </c>
      <c r="AO185" s="17">
        <f t="shared" si="255"/>
        <v>2.9059903554201192</v>
      </c>
      <c r="AP185" s="17">
        <f t="shared" si="256"/>
        <v>3.0581042256251245</v>
      </c>
      <c r="AQ185" s="17">
        <f t="shared" si="257"/>
        <v>3.2098969960155834</v>
      </c>
      <c r="AR185" s="17">
        <f t="shared" si="258"/>
        <v>3.3619524174816076</v>
      </c>
      <c r="AS185" s="17">
        <f t="shared" si="259"/>
        <v>3.5148582503452568</v>
      </c>
      <c r="AT185" s="17">
        <f t="shared" si="260"/>
        <v>3.6692150790719924</v>
      </c>
      <c r="AU185" s="17">
        <f t="shared" si="261"/>
        <v>3.8256447647185983</v>
      </c>
      <c r="AV185" s="17">
        <f t="shared" si="262"/>
        <v>3.9847980553381133</v>
      </c>
      <c r="AW185" s="17">
        <f t="shared" si="263"/>
        <v>4.1473604582833739</v>
      </c>
      <c r="AX185" s="17">
        <f t="shared" si="264"/>
        <v>4.3140547573312045</v>
      </c>
      <c r="AY185" s="17">
        <f t="shared" si="265"/>
        <v>4.4856373865330061</v>
      </c>
      <c r="AZ185" s="17">
        <f t="shared" si="266"/>
        <v>4.6628840872152866</v>
      </c>
      <c r="BA185" s="17">
        <f t="shared" si="267"/>
        <v>4.8465578056745064</v>
      </c>
      <c r="BB185" s="17">
        <f t="shared" si="268"/>
        <v>5.0373489914236789</v>
      </c>
      <c r="BC185" s="17">
        <f t="shared" si="269"/>
        <v>5.235776834521924</v>
      </c>
      <c r="BD185" s="17">
        <f t="shared" si="270"/>
        <v>5.4420433467412437</v>
      </c>
      <c r="BE185" s="17">
        <f t="shared" si="271"/>
        <v>5.6558472858529933</v>
      </c>
      <c r="BF185" s="17">
        <f t="shared" si="272"/>
        <v>5.8761980482005072</v>
      </c>
      <c r="BG185" s="17">
        <f t="shared" si="273"/>
        <v>6.1013142365835966</v>
      </c>
      <c r="BH185" s="17">
        <f t="shared" si="274"/>
        <v>4.5526397036355817E-2</v>
      </c>
      <c r="BI185" s="17">
        <f t="shared" si="275"/>
        <v>0.2723434204290538</v>
      </c>
      <c r="BJ185" s="17">
        <f t="shared" si="276"/>
        <v>0.49581696914274614</v>
      </c>
      <c r="BK185" s="17">
        <f t="shared" si="277"/>
        <v>0.71371796717559333</v>
      </c>
      <c r="BL185" s="17">
        <f t="shared" si="278"/>
        <v>0.92458352458309268</v>
      </c>
      <c r="BM185" s="17">
        <f t="shared" si="279"/>
        <v>1.1277180748609723</v>
      </c>
      <c r="BN185" s="17">
        <f t="shared" si="280"/>
        <v>1.3230454233697129</v>
      </c>
      <c r="BO185" s="17">
        <f t="shared" si="281"/>
        <v>1.5109149850377224</v>
      </c>
      <c r="BP185" s="17">
        <f t="shared" si="282"/>
        <v>1.6919292436178215</v>
      </c>
      <c r="BQ185" s="17">
        <f t="shared" si="283"/>
        <v>1.8668170572942711</v>
      </c>
      <c r="BR185" s="17">
        <f t="shared" si="284"/>
        <v>2.0363518581225288</v>
      </c>
      <c r="BS185" s="17">
        <f t="shared" si="285"/>
        <v>2.2013043315610634</v>
      </c>
      <c r="BT185" s="17">
        <f t="shared" si="286"/>
        <v>2.3624184443918295</v>
      </c>
      <c r="BU185" s="17">
        <f t="shared" si="287"/>
        <v>2.5204020809134522</v>
      </c>
      <c r="BV185" s="17">
        <f t="shared" si="288"/>
        <v>2.6759263074517192</v>
      </c>
      <c r="BW185" s="17">
        <f t="shared" si="289"/>
        <v>2.8296294885051498</v>
      </c>
      <c r="BX185" s="17">
        <f t="shared" si="290"/>
        <v>2.9821239996415714</v>
      </c>
      <c r="BY185" s="17">
        <f t="shared" si="291"/>
        <v>3.1340042533996568</v>
      </c>
      <c r="BZ185" s="17">
        <f t="shared" si="292"/>
        <v>3.2858553385882683</v>
      </c>
      <c r="CA185" s="17">
        <f t="shared" si="293"/>
        <v>3.4382618982010564</v>
      </c>
      <c r="CB185" s="17">
        <f t="shared" si="294"/>
        <v>3.5918170174856612</v>
      </c>
      <c r="CC185" s="17">
        <f t="shared" si="295"/>
        <v>3.7471309003463635</v>
      </c>
      <c r="CD185" s="17">
        <f t="shared" si="296"/>
        <v>3.9048389810145867</v>
      </c>
      <c r="CE185" s="17">
        <f t="shared" si="297"/>
        <v>4.0656088138387059</v>
      </c>
      <c r="CF185" s="17">
        <f t="shared" si="298"/>
        <v>4.2301445308022387</v>
      </c>
      <c r="CG185" s="17">
        <f t="shared" si="299"/>
        <v>4.3991867309578074</v>
      </c>
      <c r="CH185" s="17">
        <f t="shared" si="300"/>
        <v>4.5735042066812861</v>
      </c>
      <c r="CI185" s="17">
        <f t="shared" si="301"/>
        <v>4.7538717780174871</v>
      </c>
      <c r="CJ185" s="17">
        <f t="shared" si="302"/>
        <v>4.9410257798335886</v>
      </c>
      <c r="CK185" s="17">
        <f t="shared" si="303"/>
        <v>5.1355862346036831</v>
      </c>
      <c r="CL185" s="17">
        <f t="shared" si="304"/>
        <v>5.3379349494717312</v>
      </c>
      <c r="CM185" s="17">
        <f t="shared" si="305"/>
        <v>5.5480470275943237</v>
      </c>
      <c r="CN185" s="17">
        <f t="shared" si="306"/>
        <v>5.7652969926618969</v>
      </c>
      <c r="CO185" s="17">
        <f t="shared" si="307"/>
        <v>5.988301951414015</v>
      </c>
      <c r="CP185" s="17">
        <f t="shared" si="308"/>
        <v>6.2149030767586959</v>
      </c>
      <c r="CQ185" s="17">
        <f t="shared" si="309"/>
        <v>0.15918827961766679</v>
      </c>
      <c r="CR185" s="17">
        <f t="shared" si="310"/>
        <v>0.38465390293676194</v>
      </c>
      <c r="CS185" s="17">
        <f t="shared" si="311"/>
        <v>0.60557443746132289</v>
      </c>
      <c r="CT185" s="17">
        <f t="shared" si="312"/>
        <v>0.82009035245098938</v>
      </c>
      <c r="CU185" s="17">
        <f t="shared" si="313"/>
        <v>1.0271341920495032</v>
      </c>
      <c r="CV185" s="17">
        <f t="shared" si="314"/>
        <v>1.2263435625330459</v>
      </c>
      <c r="CW185" s="17">
        <f t="shared" si="315"/>
        <v>1.4178789804036376</v>
      </c>
      <c r="CX185" s="17">
        <f t="shared" si="316"/>
        <v>1.6022352794040551</v>
      </c>
      <c r="CY185" s="17">
        <f t="shared" si="317"/>
        <v>1.7800909674007441</v>
      </c>
    </row>
    <row r="186" spans="2:103" ht="18" x14ac:dyDescent="0.25">
      <c r="B186" s="20" t="s">
        <v>89</v>
      </c>
      <c r="C186" s="83">
        <f>C185/C129</f>
        <v>135.35660630751318</v>
      </c>
      <c r="D186" s="17">
        <f>D185/D129</f>
        <v>144.40840191233102</v>
      </c>
      <c r="E186" s="17">
        <f t="shared" ref="E186:AB186" si="318">E185/E129</f>
        <v>153.31928370501026</v>
      </c>
      <c r="F186" s="17">
        <f t="shared" si="318"/>
        <v>162.12582727710694</v>
      </c>
      <c r="G186" s="17">
        <f t="shared" si="318"/>
        <v>170.86311916413464</v>
      </c>
      <c r="H186" s="17">
        <f t="shared" si="318"/>
        <v>179.5652166958489</v>
      </c>
      <c r="I186" s="17">
        <f t="shared" si="318"/>
        <v>188.26564299163792</v>
      </c>
      <c r="J186" s="17">
        <f t="shared" si="318"/>
        <v>196.99789562755964</v>
      </c>
      <c r="K186" s="17">
        <f t="shared" si="318"/>
        <v>205.79595588519535</v>
      </c>
      <c r="L186" s="17">
        <f t="shared" si="318"/>
        <v>214.69478587290286</v>
      </c>
      <c r="M186" s="17">
        <f t="shared" si="318"/>
        <v>223.7307932903008</v>
      </c>
      <c r="N186" s="17">
        <f t="shared" si="318"/>
        <v>232.94222618414665</v>
      </c>
      <c r="O186" s="17">
        <f t="shared" si="318"/>
        <v>242.36942834531609</v>
      </c>
      <c r="P186" s="17">
        <f t="shared" si="318"/>
        <v>252.05483297383583</v>
      </c>
      <c r="Q186" s="17">
        <f t="shared" si="318"/>
        <v>262.04248862816547</v>
      </c>
      <c r="R186" s="17">
        <f t="shared" si="318"/>
        <v>272.37678922675457</v>
      </c>
      <c r="S186" s="17">
        <f t="shared" si="318"/>
        <v>283.09992364980104</v>
      </c>
      <c r="T186" s="17">
        <f t="shared" si="318"/>
        <v>294.24741656827337</v>
      </c>
      <c r="U186" s="17">
        <f t="shared" si="318"/>
        <v>305.84114392010855</v>
      </c>
      <c r="V186" s="17">
        <f t="shared" si="318"/>
        <v>317.87967922125591</v>
      </c>
      <c r="W186" s="17">
        <f t="shared" si="318"/>
        <v>330.32718531899263</v>
      </c>
      <c r="X186" s="17">
        <f t="shared" si="318"/>
        <v>343.10442826597796</v>
      </c>
      <c r="Y186" s="17">
        <f t="shared" si="318"/>
        <v>356.08771638114325</v>
      </c>
      <c r="Z186" s="17">
        <f t="shared" si="318"/>
        <v>9.1208165700407324</v>
      </c>
      <c r="AA186" s="17">
        <f t="shared" si="318"/>
        <v>22.039045211511141</v>
      </c>
      <c r="AB186" s="17">
        <f t="shared" si="318"/>
        <v>34.696859447542884</v>
      </c>
      <c r="AC186" s="17">
        <f t="shared" ref="AC186:CN186" si="319">AC185/AC129</f>
        <v>46.987716014837787</v>
      </c>
      <c r="AD186" s="17">
        <f t="shared" si="319"/>
        <v>58.850454198016351</v>
      </c>
      <c r="AE186" s="17">
        <f t="shared" si="319"/>
        <v>70.264310366181277</v>
      </c>
      <c r="AF186" s="17">
        <f t="shared" si="319"/>
        <v>81.238481437440669</v>
      </c>
      <c r="AG186" s="17">
        <f t="shared" si="319"/>
        <v>91.801319296816658</v>
      </c>
      <c r="AH186" s="17">
        <f t="shared" si="319"/>
        <v>101.9916995814224</v>
      </c>
      <c r="AI186" s="17">
        <f t="shared" si="319"/>
        <v>111.85310619192033</v>
      </c>
      <c r="AJ186" s="17">
        <f t="shared" si="319"/>
        <v>121.43001645527909</v>
      </c>
      <c r="AK186" s="17">
        <f t="shared" si="319"/>
        <v>130.76593155324278</v>
      </c>
      <c r="AL186" s="17">
        <f t="shared" si="319"/>
        <v>139.90247376967727</v>
      </c>
      <c r="AM186" s="17">
        <f t="shared" si="319"/>
        <v>148.87913115228957</v>
      </c>
      <c r="AN186" s="17">
        <f t="shared" si="319"/>
        <v>157.73337510619788</v>
      </c>
      <c r="AO186" s="17">
        <f t="shared" si="319"/>
        <v>166.50098267129488</v>
      </c>
      <c r="AP186" s="17">
        <f t="shared" si="319"/>
        <v>175.21646543944249</v>
      </c>
      <c r="AQ186" s="17">
        <f t="shared" si="319"/>
        <v>183.91355054341415</v>
      </c>
      <c r="AR186" s="17">
        <f t="shared" si="319"/>
        <v>192.62568444550027</v>
      </c>
      <c r="AS186" s="17">
        <f t="shared" si="319"/>
        <v>201.38654333152013</v>
      </c>
      <c r="AT186" s="17">
        <f t="shared" si="319"/>
        <v>210.23053815658579</v>
      </c>
      <c r="AU186" s="17">
        <f t="shared" si="319"/>
        <v>219.1932989346945</v>
      </c>
      <c r="AV186" s="17">
        <f t="shared" si="319"/>
        <v>228.31211078281174</v>
      </c>
      <c r="AW186" s="17">
        <f t="shared" si="319"/>
        <v>237.62625037908023</v>
      </c>
      <c r="AX186" s="17">
        <f t="shared" si="319"/>
        <v>247.17713018341254</v>
      </c>
      <c r="AY186" s="17">
        <f t="shared" si="319"/>
        <v>257.00809067443396</v>
      </c>
      <c r="AZ186" s="17">
        <f t="shared" si="319"/>
        <v>267.16357855614717</v>
      </c>
      <c r="BA186" s="17">
        <f t="shared" si="319"/>
        <v>277.6873074313346</v>
      </c>
      <c r="BB186" s="17">
        <f t="shared" si="319"/>
        <v>288.61883714305873</v>
      </c>
      <c r="BC186" s="17">
        <f t="shared" si="319"/>
        <v>299.98791509047226</v>
      </c>
      <c r="BD186" s="17">
        <f t="shared" si="319"/>
        <v>311.80611569552292</v>
      </c>
      <c r="BE186" s="17">
        <f t="shared" si="319"/>
        <v>324.05617904989816</v>
      </c>
      <c r="BF186" s="17">
        <f t="shared" si="319"/>
        <v>336.68134774490096</v>
      </c>
      <c r="BG186" s="17">
        <f t="shared" si="319"/>
        <v>349.57955523932395</v>
      </c>
      <c r="BH186" s="17">
        <f t="shared" si="319"/>
        <v>2.6084704066200874</v>
      </c>
      <c r="BI186" s="17">
        <f t="shared" si="319"/>
        <v>15.604128568741746</v>
      </c>
      <c r="BJ186" s="17">
        <f t="shared" si="319"/>
        <v>28.408219742847525</v>
      </c>
      <c r="BK186" s="17">
        <f t="shared" si="319"/>
        <v>40.893027281818121</v>
      </c>
      <c r="BL186" s="17">
        <f t="shared" si="319"/>
        <v>52.974733765941409</v>
      </c>
      <c r="BM186" s="17">
        <f t="shared" si="319"/>
        <v>64.61348617015193</v>
      </c>
      <c r="BN186" s="17">
        <f t="shared" si="319"/>
        <v>75.804918863183715</v>
      </c>
      <c r="BO186" s="17">
        <f t="shared" si="319"/>
        <v>86.569051845733412</v>
      </c>
      <c r="BP186" s="17">
        <f t="shared" si="319"/>
        <v>96.940404894062851</v>
      </c>
      <c r="BQ186" s="17">
        <f t="shared" si="319"/>
        <v>106.96073850599372</v>
      </c>
      <c r="BR186" s="17">
        <f t="shared" si="319"/>
        <v>116.6743670740439</v>
      </c>
      <c r="BS186" s="17">
        <f t="shared" si="319"/>
        <v>126.12544762231575</v>
      </c>
      <c r="BT186" s="17">
        <f t="shared" si="319"/>
        <v>135.3566063075132</v>
      </c>
      <c r="BU186" s="17">
        <f t="shared" si="319"/>
        <v>144.40840191233102</v>
      </c>
      <c r="BV186" s="17">
        <f t="shared" si="319"/>
        <v>153.31928370501024</v>
      </c>
      <c r="BW186" s="17">
        <f t="shared" si="319"/>
        <v>162.12582727710696</v>
      </c>
      <c r="BX186" s="17">
        <f t="shared" si="319"/>
        <v>170.86311916413464</v>
      </c>
      <c r="BY186" s="17">
        <f t="shared" si="319"/>
        <v>179.5652166958489</v>
      </c>
      <c r="BZ186" s="17">
        <f t="shared" si="319"/>
        <v>188.26564299163789</v>
      </c>
      <c r="CA186" s="17">
        <f t="shared" si="319"/>
        <v>196.99789562755961</v>
      </c>
      <c r="CB186" s="17">
        <f t="shared" si="319"/>
        <v>205.79595588519538</v>
      </c>
      <c r="CC186" s="17">
        <f t="shared" si="319"/>
        <v>214.69478587290288</v>
      </c>
      <c r="CD186" s="17">
        <f t="shared" si="319"/>
        <v>223.7307932903008</v>
      </c>
      <c r="CE186" s="17">
        <f t="shared" si="319"/>
        <v>232.94222618414665</v>
      </c>
      <c r="CF186" s="17">
        <f t="shared" si="319"/>
        <v>242.36942834531615</v>
      </c>
      <c r="CG186" s="17">
        <f t="shared" si="319"/>
        <v>252.05483297383594</v>
      </c>
      <c r="CH186" s="17">
        <f t="shared" si="319"/>
        <v>262.04248862816547</v>
      </c>
      <c r="CI186" s="17">
        <f t="shared" si="319"/>
        <v>272.37678922675457</v>
      </c>
      <c r="CJ186" s="17">
        <f t="shared" si="319"/>
        <v>283.09992364980093</v>
      </c>
      <c r="CK186" s="17">
        <f t="shared" si="319"/>
        <v>294.24741656827331</v>
      </c>
      <c r="CL186" s="17">
        <f t="shared" si="319"/>
        <v>305.84114392010855</v>
      </c>
      <c r="CM186" s="17">
        <f t="shared" si="319"/>
        <v>317.87967922125614</v>
      </c>
      <c r="CN186" s="17">
        <f t="shared" si="319"/>
        <v>330.32718531899263</v>
      </c>
      <c r="CO186" s="17">
        <f t="shared" ref="CO186:CY186" si="320">CO185/CO129</f>
        <v>343.10442826597802</v>
      </c>
      <c r="CP186" s="17">
        <f t="shared" si="320"/>
        <v>356.0877163811432</v>
      </c>
      <c r="CQ186" s="17">
        <f t="shared" si="320"/>
        <v>9.1208165700407324</v>
      </c>
      <c r="CR186" s="17">
        <f t="shared" si="320"/>
        <v>22.039045211511279</v>
      </c>
      <c r="CS186" s="17">
        <f t="shared" si="320"/>
        <v>34.696859447542813</v>
      </c>
      <c r="CT186" s="17">
        <f t="shared" si="320"/>
        <v>46.987716014837858</v>
      </c>
      <c r="CU186" s="17">
        <f t="shared" si="320"/>
        <v>58.850454198016287</v>
      </c>
      <c r="CV186" s="17">
        <f t="shared" si="320"/>
        <v>70.264310366181277</v>
      </c>
      <c r="CW186" s="17">
        <f t="shared" si="320"/>
        <v>81.238481437440782</v>
      </c>
      <c r="CX186" s="17">
        <f t="shared" si="320"/>
        <v>91.801319296816587</v>
      </c>
      <c r="CY186" s="17">
        <f t="shared" si="320"/>
        <v>101.99169958142245</v>
      </c>
    </row>
    <row r="187" spans="2:103" x14ac:dyDescent="0.2">
      <c r="B187" s="64" t="s">
        <v>52</v>
      </c>
      <c r="C187" s="82">
        <f>$C$5*(1-$C$6*COS(C185))</f>
        <v>1.5478148895080095</v>
      </c>
      <c r="D187" s="12">
        <f>$C$5*(1-$C$6*COS(D185))</f>
        <v>1.5753734372784074</v>
      </c>
      <c r="E187" s="12">
        <f t="shared" ref="E187:W187" si="321">$C$5*(1-$C$6*COS(E185))</f>
        <v>1.5971446144079093</v>
      </c>
      <c r="F187" s="12">
        <f t="shared" si="321"/>
        <v>1.6129196036107449</v>
      </c>
      <c r="G187" s="12">
        <f t="shared" si="321"/>
        <v>1.6225614970169309</v>
      </c>
      <c r="H187" s="12">
        <f t="shared" si="321"/>
        <v>1.6259921974301781</v>
      </c>
      <c r="I187" s="12">
        <f t="shared" si="321"/>
        <v>1.6231848989736632</v>
      </c>
      <c r="J187" s="12">
        <f t="shared" si="321"/>
        <v>1.6141614987690114</v>
      </c>
      <c r="K187" s="12">
        <f t="shared" si="321"/>
        <v>1.5989947115536394</v>
      </c>
      <c r="L187" s="12">
        <f t="shared" si="321"/>
        <v>1.5778150737676291</v>
      </c>
      <c r="M187" s="12">
        <f t="shared" si="321"/>
        <v>1.5508234430192016</v>
      </c>
      <c r="N187" s="12">
        <f t="shared" si="321"/>
        <v>1.5183100242921457</v>
      </c>
      <c r="O187" s="12">
        <f t="shared" si="321"/>
        <v>1.4806813518828066</v>
      </c>
      <c r="P187" s="12">
        <f t="shared" si="321"/>
        <v>1.4384969094031284</v>
      </c>
      <c r="Q187" s="12">
        <f t="shared" si="321"/>
        <v>1.3925168912712145</v>
      </c>
      <c r="R187" s="12">
        <f t="shared" si="321"/>
        <v>1.3437613857654491</v>
      </c>
      <c r="S187" s="12">
        <f t="shared" si="321"/>
        <v>1.2935778474111523</v>
      </c>
      <c r="T187" s="12">
        <f t="shared" si="321"/>
        <v>1.2437063320800712</v>
      </c>
      <c r="U187" s="12">
        <f t="shared" si="321"/>
        <v>1.1963186744960896</v>
      </c>
      <c r="V187" s="12">
        <f t="shared" si="321"/>
        <v>1.1539889971771502</v>
      </c>
      <c r="W187" s="12">
        <f t="shared" si="321"/>
        <v>1.1195371788859876</v>
      </c>
      <c r="X187" s="12">
        <f t="shared" ref="X187:AB187" si="322">$C$5*(1-$C$6*COS(X185))</f>
        <v>1.0956974307375023</v>
      </c>
      <c r="Y187" s="12">
        <f t="shared" si="322"/>
        <v>1.0846315183088739</v>
      </c>
      <c r="Z187" s="12">
        <f t="shared" si="322"/>
        <v>1.0874264481308544</v>
      </c>
      <c r="AA187" s="12">
        <f t="shared" si="322"/>
        <v>1.1038024152320081</v>
      </c>
      <c r="AB187" s="12">
        <f t="shared" si="322"/>
        <v>1.132190508956431</v>
      </c>
      <c r="AC187" s="12">
        <f t="shared" ref="AC187:CN187" si="323">$C$5*(1-$C$6*COS(AC185))</f>
        <v>1.1701359560612894</v>
      </c>
      <c r="AD187" s="12">
        <f t="shared" si="323"/>
        <v>1.2148188593318501</v>
      </c>
      <c r="AE187" s="12">
        <f t="shared" si="323"/>
        <v>1.2634882765046596</v>
      </c>
      <c r="AF187" s="12">
        <f t="shared" si="323"/>
        <v>1.3137207162682223</v>
      </c>
      <c r="AG187" s="12">
        <f t="shared" si="323"/>
        <v>1.3635185526946736</v>
      </c>
      <c r="AH187" s="12">
        <f t="shared" si="323"/>
        <v>1.411305665867822</v>
      </c>
      <c r="AI187" s="12">
        <f t="shared" si="323"/>
        <v>1.4558738608721509</v>
      </c>
      <c r="AJ187" s="12">
        <f t="shared" si="323"/>
        <v>1.4963147720993963</v>
      </c>
      <c r="AK187" s="12">
        <f t="shared" si="323"/>
        <v>1.5319549714284399</v>
      </c>
      <c r="AL187" s="12">
        <f t="shared" si="323"/>
        <v>1.5623012360502309</v>
      </c>
      <c r="AM187" s="12">
        <f t="shared" si="323"/>
        <v>1.5869973794119101</v>
      </c>
      <c r="AN187" s="12">
        <f t="shared" si="323"/>
        <v>1.6057916917063129</v>
      </c>
      <c r="AO187" s="12">
        <f t="shared" si="323"/>
        <v>1.6185133334151056</v>
      </c>
      <c r="AP187" s="12">
        <f t="shared" si="323"/>
        <v>1.6250560704465291</v>
      </c>
      <c r="AQ187" s="12">
        <f t="shared" si="323"/>
        <v>1.6253680727716615</v>
      </c>
      <c r="AR187" s="12">
        <f t="shared" si="323"/>
        <v>1.6194469151354494</v>
      </c>
      <c r="AS187" s="12">
        <f t="shared" si="323"/>
        <v>1.6073393427877345</v>
      </c>
      <c r="AT187" s="12">
        <f t="shared" si="323"/>
        <v>1.5891457815294507</v>
      </c>
      <c r="AU187" s="12">
        <f t="shared" si="323"/>
        <v>1.5650299871598066</v>
      </c>
      <c r="AV187" s="12">
        <f t="shared" si="323"/>
        <v>1.5352346530869598</v>
      </c>
      <c r="AW187" s="12">
        <f t="shared" si="323"/>
        <v>1.5001042143186929</v>
      </c>
      <c r="AX187" s="12">
        <f t="shared" si="323"/>
        <v>1.4601164340735708</v>
      </c>
      <c r="AY187" s="12">
        <f t="shared" si="323"/>
        <v>1.4159244483020366</v>
      </c>
      <c r="AZ187" s="12">
        <f t="shared" si="323"/>
        <v>1.3684103469491686</v>
      </c>
      <c r="BA187" s="12">
        <f t="shared" si="323"/>
        <v>1.3187492371767149</v>
      </c>
      <c r="BB187" s="12">
        <f t="shared" si="323"/>
        <v>1.2684775888008526</v>
      </c>
      <c r="BC187" s="12">
        <f t="shared" si="323"/>
        <v>1.2195495047797702</v>
      </c>
      <c r="BD187" s="12">
        <f t="shared" si="323"/>
        <v>1.1743481377474885</v>
      </c>
      <c r="BE187" s="12">
        <f t="shared" si="323"/>
        <v>1.1356003147915075</v>
      </c>
      <c r="BF187" s="12">
        <f t="shared" si="323"/>
        <v>1.1061359397485537</v>
      </c>
      <c r="BG187" s="12">
        <f t="shared" si="323"/>
        <v>1.088469604668902</v>
      </c>
      <c r="BH187" s="12">
        <f t="shared" si="323"/>
        <v>1.0842807959536698</v>
      </c>
      <c r="BI187" s="12">
        <f t="shared" si="323"/>
        <v>1.0939881964015994</v>
      </c>
      <c r="BJ187" s="12">
        <f t="shared" si="323"/>
        <v>1.1166337305656797</v>
      </c>
      <c r="BK187" s="12">
        <f t="shared" si="323"/>
        <v>1.1501421181139009</v>
      </c>
      <c r="BL187" s="12">
        <f t="shared" si="323"/>
        <v>1.1918127034087527</v>
      </c>
      <c r="BM187" s="12">
        <f t="shared" si="323"/>
        <v>1.2388162035290358</v>
      </c>
      <c r="BN187" s="12">
        <f t="shared" si="323"/>
        <v>1.2885442532512263</v>
      </c>
      <c r="BO187" s="12">
        <f t="shared" si="323"/>
        <v>1.3387818528780724</v>
      </c>
      <c r="BP187" s="12">
        <f t="shared" si="323"/>
        <v>1.3877467998535191</v>
      </c>
      <c r="BQ187" s="12">
        <f t="shared" si="323"/>
        <v>1.4340551269538377</v>
      </c>
      <c r="BR187" s="12">
        <f t="shared" si="323"/>
        <v>1.4766571243667503</v>
      </c>
      <c r="BS187" s="12">
        <f t="shared" si="323"/>
        <v>1.5147694493708515</v>
      </c>
      <c r="BT187" s="12">
        <f t="shared" si="323"/>
        <v>1.5478148895080097</v>
      </c>
      <c r="BU187" s="12">
        <f t="shared" si="323"/>
        <v>1.5753734372784074</v>
      </c>
      <c r="BV187" s="12">
        <f t="shared" si="323"/>
        <v>1.5971446144079093</v>
      </c>
      <c r="BW187" s="12">
        <f t="shared" si="323"/>
        <v>1.6129196036107449</v>
      </c>
      <c r="BX187" s="12">
        <f t="shared" si="323"/>
        <v>1.6225614970169309</v>
      </c>
      <c r="BY187" s="12">
        <f t="shared" si="323"/>
        <v>1.6259921974301781</v>
      </c>
      <c r="BZ187" s="12">
        <f t="shared" si="323"/>
        <v>1.6231848989736632</v>
      </c>
      <c r="CA187" s="12">
        <f t="shared" si="323"/>
        <v>1.6141614987690114</v>
      </c>
      <c r="CB187" s="12">
        <f t="shared" si="323"/>
        <v>1.5989947115536391</v>
      </c>
      <c r="CC187" s="12">
        <f t="shared" si="323"/>
        <v>1.5778150737676291</v>
      </c>
      <c r="CD187" s="12">
        <f t="shared" si="323"/>
        <v>1.5508234430192016</v>
      </c>
      <c r="CE187" s="12">
        <f t="shared" si="323"/>
        <v>1.5183100242921457</v>
      </c>
      <c r="CF187" s="12">
        <f t="shared" si="323"/>
        <v>1.4806813518828061</v>
      </c>
      <c r="CG187" s="12">
        <f t="shared" si="323"/>
        <v>1.4384969094031281</v>
      </c>
      <c r="CH187" s="12">
        <f t="shared" si="323"/>
        <v>1.3925168912712145</v>
      </c>
      <c r="CI187" s="12">
        <f t="shared" si="323"/>
        <v>1.3437613857654491</v>
      </c>
      <c r="CJ187" s="12">
        <f t="shared" si="323"/>
        <v>1.2935778474111528</v>
      </c>
      <c r="CK187" s="12">
        <f t="shared" si="323"/>
        <v>1.2437063320800714</v>
      </c>
      <c r="CL187" s="12">
        <f t="shared" si="323"/>
        <v>1.1963186744960896</v>
      </c>
      <c r="CM187" s="12">
        <f t="shared" si="323"/>
        <v>1.1539889971771495</v>
      </c>
      <c r="CN187" s="12">
        <f t="shared" si="323"/>
        <v>1.1195371788859876</v>
      </c>
      <c r="CO187" s="12">
        <f t="shared" ref="CO187:CY187" si="324">$C$5*(1-$C$6*COS(CO185))</f>
        <v>1.095697430737502</v>
      </c>
      <c r="CP187" s="12">
        <f t="shared" si="324"/>
        <v>1.0846315183088739</v>
      </c>
      <c r="CQ187" s="12">
        <f t="shared" si="324"/>
        <v>1.0874264481308544</v>
      </c>
      <c r="CR187" s="12">
        <f t="shared" si="324"/>
        <v>1.1038024152320081</v>
      </c>
      <c r="CS187" s="12">
        <f t="shared" si="324"/>
        <v>1.1321905089564308</v>
      </c>
      <c r="CT187" s="12">
        <f t="shared" si="324"/>
        <v>1.1701359560612896</v>
      </c>
      <c r="CU187" s="12">
        <f t="shared" si="324"/>
        <v>1.2148188593318499</v>
      </c>
      <c r="CV187" s="12">
        <f t="shared" si="324"/>
        <v>1.2634882765046596</v>
      </c>
      <c r="CW187" s="12">
        <f t="shared" si="324"/>
        <v>1.3137207162682227</v>
      </c>
      <c r="CX187" s="12">
        <f t="shared" si="324"/>
        <v>1.3635185526946731</v>
      </c>
      <c r="CY187" s="12">
        <f t="shared" si="324"/>
        <v>1.4113056658678222</v>
      </c>
    </row>
    <row r="188" spans="2:103" x14ac:dyDescent="0.2">
      <c r="B188" s="13" t="s">
        <v>54</v>
      </c>
      <c r="C188" s="83">
        <f>SQRT((1+$C$6)/(1-$C$6))*TAN(C185/2)</f>
        <v>2.9830184918786675</v>
      </c>
      <c r="D188" s="17">
        <f>SQRT((1+$C$6)/(1-$C$6))*TAN(D185/2)</f>
        <v>3.8155947830079637</v>
      </c>
      <c r="E188" s="17">
        <f t="shared" ref="E188:W188" si="325">SQRT((1+$C$6)/(1-$C$6))*TAN(E185/2)</f>
        <v>5.1647829626657824</v>
      </c>
      <c r="F188" s="17">
        <f t="shared" si="325"/>
        <v>7.7880729146596135</v>
      </c>
      <c r="G188" s="17">
        <f t="shared" si="325"/>
        <v>15.327755972432948</v>
      </c>
      <c r="H188" s="17">
        <f t="shared" si="325"/>
        <v>322.79241040928133</v>
      </c>
      <c r="I188" s="17">
        <f t="shared" si="325"/>
        <v>-16.949913926293615</v>
      </c>
      <c r="J188" s="17">
        <f t="shared" si="325"/>
        <v>-8.1959888777107679</v>
      </c>
      <c r="K188" s="17">
        <f t="shared" si="325"/>
        <v>-5.3483842841941236</v>
      </c>
      <c r="L188" s="17">
        <f t="shared" si="325"/>
        <v>-3.9207775397780034</v>
      </c>
      <c r="M188" s="17">
        <f t="shared" si="325"/>
        <v>-3.0519733882478812</v>
      </c>
      <c r="N188" s="17">
        <f t="shared" si="325"/>
        <v>-2.4595628048752127</v>
      </c>
      <c r="O188" s="17">
        <f t="shared" si="325"/>
        <v>-2.0235122940500974</v>
      </c>
      <c r="P188" s="17">
        <f t="shared" si="325"/>
        <v>-1.6840215349262015</v>
      </c>
      <c r="Q188" s="17">
        <f t="shared" si="325"/>
        <v>-1.4078531901348266</v>
      </c>
      <c r="R188" s="17">
        <f t="shared" si="325"/>
        <v>-1.1749644054209067</v>
      </c>
      <c r="S188" s="17">
        <f t="shared" si="325"/>
        <v>-0.97246356450393479</v>
      </c>
      <c r="T188" s="17">
        <f t="shared" si="325"/>
        <v>-0.79160430055576714</v>
      </c>
      <c r="U188" s="17">
        <f t="shared" si="325"/>
        <v>-0.62617882130401004</v>
      </c>
      <c r="V188" s="17">
        <f t="shared" si="325"/>
        <v>-0.47161157294143063</v>
      </c>
      <c r="W188" s="17">
        <f t="shared" si="325"/>
        <v>-0.32442425712819634</v>
      </c>
      <c r="X188" s="17">
        <f t="shared" ref="X188:AB188" si="326">SQRT((1+$C$6)/(1-$C$6))*TAN(X185/2)</f>
        <v>-0.18189845281739991</v>
      </c>
      <c r="Y188" s="17">
        <f t="shared" si="326"/>
        <v>-4.1830409748797849E-2</v>
      </c>
      <c r="Z188" s="17">
        <f t="shared" si="326"/>
        <v>9.7688895483240029E-2</v>
      </c>
      <c r="AA188" s="17">
        <f t="shared" si="326"/>
        <v>0.23849939491987435</v>
      </c>
      <c r="AB188" s="17">
        <f t="shared" si="326"/>
        <v>0.38260150112698776</v>
      </c>
      <c r="AC188" s="17">
        <f t="shared" ref="AC188:CN188" si="327">SQRT((1+$C$6)/(1-$C$6))*TAN(AC185/2)</f>
        <v>0.53237812137396934</v>
      </c>
      <c r="AD188" s="17">
        <f t="shared" si="327"/>
        <v>0.6908189066588839</v>
      </c>
      <c r="AE188" s="17">
        <f t="shared" si="327"/>
        <v>0.86179237099409856</v>
      </c>
      <c r="AF188" s="17">
        <f t="shared" si="327"/>
        <v>1.0504469468470847</v>
      </c>
      <c r="AG188" s="17">
        <f t="shared" si="327"/>
        <v>1.2638677815223693</v>
      </c>
      <c r="AH188" s="17">
        <f t="shared" si="327"/>
        <v>1.5122099784907557</v>
      </c>
      <c r="AI188" s="17">
        <f t="shared" si="327"/>
        <v>1.8107476607279607</v>
      </c>
      <c r="AJ188" s="17">
        <f t="shared" si="327"/>
        <v>2.1838098577347798</v>
      </c>
      <c r="AK188" s="17">
        <f t="shared" si="327"/>
        <v>2.6729749487930277</v>
      </c>
      <c r="AL188" s="17">
        <f t="shared" si="327"/>
        <v>3.3560689794140091</v>
      </c>
      <c r="AM188" s="17">
        <f t="shared" si="327"/>
        <v>4.3982670669254764</v>
      </c>
      <c r="AN188" s="17">
        <f t="shared" si="327"/>
        <v>6.223421702268074</v>
      </c>
      <c r="AO188" s="17">
        <f t="shared" si="327"/>
        <v>10.348577462863457</v>
      </c>
      <c r="AP188" s="17">
        <f t="shared" si="327"/>
        <v>29.32222856535493</v>
      </c>
      <c r="AQ188" s="17">
        <f t="shared" si="327"/>
        <v>-35.847462167052406</v>
      </c>
      <c r="AR188" s="17">
        <f t="shared" si="327"/>
        <v>-11.07084942139627</v>
      </c>
      <c r="AS188" s="17">
        <f t="shared" si="327"/>
        <v>-6.4859538516336341</v>
      </c>
      <c r="AT188" s="17">
        <f t="shared" si="327"/>
        <v>-4.5343014733103288</v>
      </c>
      <c r="AU188" s="17">
        <f t="shared" si="327"/>
        <v>-3.4401197594055173</v>
      </c>
      <c r="AV188" s="17">
        <f t="shared" si="327"/>
        <v>-2.7307806433891839</v>
      </c>
      <c r="AW188" s="17">
        <f t="shared" si="327"/>
        <v>-2.226594287230804</v>
      </c>
      <c r="AX188" s="17">
        <f t="shared" si="327"/>
        <v>-1.8441876238306778</v>
      </c>
      <c r="AY188" s="17">
        <f t="shared" si="327"/>
        <v>-1.5394922047626525</v>
      </c>
      <c r="AZ188" s="17">
        <f t="shared" si="327"/>
        <v>-1.2869276103000304</v>
      </c>
      <c r="BA188" s="17">
        <f t="shared" si="327"/>
        <v>-1.070535909130385</v>
      </c>
      <c r="BB188" s="17">
        <f t="shared" si="327"/>
        <v>-0.87976321879143782</v>
      </c>
      <c r="BC188" s="17">
        <f t="shared" si="327"/>
        <v>-0.70727900832551793</v>
      </c>
      <c r="BD188" s="17">
        <f t="shared" si="327"/>
        <v>-0.54777641522356424</v>
      </c>
      <c r="BE188" s="17">
        <f t="shared" si="327"/>
        <v>-0.39728001051164968</v>
      </c>
      <c r="BF188" s="17">
        <f t="shared" si="327"/>
        <v>-0.25272587819460418</v>
      </c>
      <c r="BG188" s="17">
        <f t="shared" si="327"/>
        <v>-0.11168084005682326</v>
      </c>
      <c r="BH188" s="17">
        <f t="shared" si="327"/>
        <v>2.7883926949653647E-2</v>
      </c>
      <c r="BI188" s="17">
        <f t="shared" si="327"/>
        <v>0.16781413251614793</v>
      </c>
      <c r="BJ188" s="17">
        <f t="shared" si="327"/>
        <v>0.31000157486845131</v>
      </c>
      <c r="BK188" s="17">
        <f t="shared" si="327"/>
        <v>0.45661065886707131</v>
      </c>
      <c r="BL188" s="17">
        <f t="shared" si="327"/>
        <v>0.61029813276367006</v>
      </c>
      <c r="BM188" s="17">
        <f t="shared" si="327"/>
        <v>0.77445332594199778</v>
      </c>
      <c r="BN188" s="17">
        <f t="shared" si="327"/>
        <v>0.95352230472796484</v>
      </c>
      <c r="BO188" s="17">
        <f t="shared" si="327"/>
        <v>1.1535168351250107</v>
      </c>
      <c r="BP188" s="17">
        <f t="shared" si="327"/>
        <v>1.3828724155274719</v>
      </c>
      <c r="BQ188" s="17">
        <f t="shared" si="327"/>
        <v>1.6539622489712082</v>
      </c>
      <c r="BR188" s="17">
        <f t="shared" si="327"/>
        <v>1.9859125283597641</v>
      </c>
      <c r="BS188" s="17">
        <f t="shared" si="327"/>
        <v>2.4102163793631308</v>
      </c>
      <c r="BT188" s="17">
        <f t="shared" si="327"/>
        <v>2.9830184918786697</v>
      </c>
      <c r="BU188" s="17">
        <f t="shared" si="327"/>
        <v>3.8155947830079637</v>
      </c>
      <c r="BV188" s="17">
        <f t="shared" si="327"/>
        <v>5.1647829626657789</v>
      </c>
      <c r="BW188" s="17">
        <f t="shared" si="327"/>
        <v>7.7880729146596357</v>
      </c>
      <c r="BX188" s="17">
        <f t="shared" si="327"/>
        <v>15.327755972432948</v>
      </c>
      <c r="BY188" s="17">
        <f t="shared" si="327"/>
        <v>322.79241040928133</v>
      </c>
      <c r="BZ188" s="17">
        <f t="shared" si="327"/>
        <v>-16.949913926293721</v>
      </c>
      <c r="CA188" s="17">
        <f t="shared" si="327"/>
        <v>-8.1959888777107803</v>
      </c>
      <c r="CB188" s="17">
        <f t="shared" si="327"/>
        <v>-5.348384284194112</v>
      </c>
      <c r="CC188" s="17">
        <f t="shared" si="327"/>
        <v>-3.9207775397780007</v>
      </c>
      <c r="CD188" s="17">
        <f t="shared" si="327"/>
        <v>-3.0519733882478812</v>
      </c>
      <c r="CE188" s="17">
        <f t="shared" si="327"/>
        <v>-2.4595628048752127</v>
      </c>
      <c r="CF188" s="17">
        <f t="shared" si="327"/>
        <v>-2.0235122940500951</v>
      </c>
      <c r="CG188" s="17">
        <f t="shared" si="327"/>
        <v>-1.6840215349261982</v>
      </c>
      <c r="CH188" s="17">
        <f t="shared" si="327"/>
        <v>-1.4078531901348266</v>
      </c>
      <c r="CI188" s="17">
        <f t="shared" si="327"/>
        <v>-1.1749644054209067</v>
      </c>
      <c r="CJ188" s="17">
        <f t="shared" si="327"/>
        <v>-0.97246356450393656</v>
      </c>
      <c r="CK188" s="17">
        <f t="shared" si="327"/>
        <v>-0.79160430055576803</v>
      </c>
      <c r="CL188" s="17">
        <f t="shared" si="327"/>
        <v>-0.62617882130401004</v>
      </c>
      <c r="CM188" s="17">
        <f t="shared" si="327"/>
        <v>-0.47161157294142819</v>
      </c>
      <c r="CN188" s="17">
        <f t="shared" si="327"/>
        <v>-0.32442425712819634</v>
      </c>
      <c r="CO188" s="17">
        <f t="shared" ref="CO188:CY188" si="328">SQRT((1+$C$6)/(1-$C$6))*TAN(CO185/2)</f>
        <v>-0.18189845281739939</v>
      </c>
      <c r="CP188" s="17">
        <f t="shared" si="328"/>
        <v>-4.1830409748798397E-2</v>
      </c>
      <c r="CQ188" s="17">
        <f t="shared" si="328"/>
        <v>9.7688895483240029E-2</v>
      </c>
      <c r="CR188" s="17">
        <f t="shared" si="328"/>
        <v>0.23849939491987593</v>
      </c>
      <c r="CS188" s="17">
        <f t="shared" si="328"/>
        <v>0.38260150112698699</v>
      </c>
      <c r="CT188" s="17">
        <f t="shared" si="328"/>
        <v>0.53237812137397023</v>
      </c>
      <c r="CU188" s="17">
        <f t="shared" si="328"/>
        <v>0.6908189066588829</v>
      </c>
      <c r="CV188" s="17">
        <f t="shared" si="328"/>
        <v>0.86179237099409856</v>
      </c>
      <c r="CW188" s="17">
        <f t="shared" si="328"/>
        <v>1.0504469468470869</v>
      </c>
      <c r="CX188" s="17">
        <f t="shared" si="328"/>
        <v>1.2638677815223678</v>
      </c>
      <c r="CY188" s="17">
        <f t="shared" si="328"/>
        <v>1.512209978490757</v>
      </c>
    </row>
    <row r="189" spans="2:103" x14ac:dyDescent="0.2">
      <c r="B189" s="13" t="s">
        <v>55</v>
      </c>
      <c r="C189" s="83">
        <f>2*ATAN(C188)</f>
        <v>2.494677855593133</v>
      </c>
      <c r="D189" s="17">
        <f>2*ATAN(D188)</f>
        <v>2.6289575490836592</v>
      </c>
      <c r="E189" s="17">
        <f t="shared" ref="E189:AB189" si="329">2*ATAN(E188)</f>
        <v>2.7590876517809435</v>
      </c>
      <c r="F189" s="17">
        <f t="shared" si="329"/>
        <v>2.8861872158406667</v>
      </c>
      <c r="G189" s="17">
        <f t="shared" si="329"/>
        <v>3.0112950662755797</v>
      </c>
      <c r="H189" s="17">
        <f t="shared" si="329"/>
        <v>3.1353967408691763</v>
      </c>
      <c r="I189" s="17">
        <f t="shared" si="329"/>
        <v>-3.0237345697930085</v>
      </c>
      <c r="J189" s="17">
        <f t="shared" si="329"/>
        <v>-2.8987710364884243</v>
      </c>
      <c r="K189" s="17">
        <f t="shared" si="329"/>
        <v>-2.7719163027425213</v>
      </c>
      <c r="L189" s="17">
        <f t="shared" si="329"/>
        <v>-2.6421380736476276</v>
      </c>
      <c r="M189" s="17">
        <f t="shared" si="329"/>
        <v>-2.5083265473756522</v>
      </c>
      <c r="N189" s="17">
        <f t="shared" si="329"/>
        <v>-2.369267187141836</v>
      </c>
      <c r="O189" s="17">
        <f t="shared" si="329"/>
        <v>-2.2236146574666762</v>
      </c>
      <c r="P189" s="17">
        <f t="shared" si="329"/>
        <v>-2.0698716483512793</v>
      </c>
      <c r="Q189" s="17">
        <f t="shared" si="329"/>
        <v>-1.9063802426960668</v>
      </c>
      <c r="R189" s="17">
        <f t="shared" si="329"/>
        <v>-1.731340053277389</v>
      </c>
      <c r="S189" s="17">
        <f t="shared" si="329"/>
        <v>-1.5428772845276342</v>
      </c>
      <c r="T189" s="17">
        <f t="shared" si="329"/>
        <v>-1.3392012126548947</v>
      </c>
      <c r="U189" s="17">
        <f t="shared" si="329"/>
        <v>-1.1188931159792044</v>
      </c>
      <c r="V189" s="17">
        <f t="shared" si="329"/>
        <v>-0.88136011156085925</v>
      </c>
      <c r="W189" s="17">
        <f t="shared" si="329"/>
        <v>-0.62742214249846007</v>
      </c>
      <c r="X189" s="17">
        <f t="shared" si="329"/>
        <v>-0.35986240204365133</v>
      </c>
      <c r="Y189" s="17">
        <f t="shared" si="329"/>
        <v>-8.3612074564955147E-2</v>
      </c>
      <c r="Z189" s="17">
        <f t="shared" si="329"/>
        <v>0.19475982095557429</v>
      </c>
      <c r="AA189" s="17">
        <f t="shared" si="329"/>
        <v>0.46825124122957806</v>
      </c>
      <c r="AB189" s="17">
        <f t="shared" si="329"/>
        <v>0.73083657727539497</v>
      </c>
      <c r="AC189" s="17">
        <f t="shared" ref="AC189:CN189" si="330">2*ATAN(AC188)</f>
        <v>0.97842670835986678</v>
      </c>
      <c r="AD189" s="17">
        <f t="shared" si="330"/>
        <v>1.2090750862675184</v>
      </c>
      <c r="AE189" s="17">
        <f t="shared" si="330"/>
        <v>1.4226008601892324</v>
      </c>
      <c r="AF189" s="17">
        <f t="shared" si="330"/>
        <v>1.6199922077806588</v>
      </c>
      <c r="AG189" s="17">
        <f t="shared" si="330"/>
        <v>1.8028615725239361</v>
      </c>
      <c r="AH189" s="17">
        <f t="shared" si="330"/>
        <v>1.9730591386713263</v>
      </c>
      <c r="AI189" s="17">
        <f t="shared" si="330"/>
        <v>2.1324422592145535</v>
      </c>
      <c r="AJ189" s="17">
        <f t="shared" si="330"/>
        <v>2.2827590885481412</v>
      </c>
      <c r="AK189" s="17">
        <f t="shared" si="330"/>
        <v>2.4256035602699284</v>
      </c>
      <c r="AL189" s="17">
        <f t="shared" si="330"/>
        <v>2.5624102228532966</v>
      </c>
      <c r="AM189" s="17">
        <f t="shared" si="330"/>
        <v>2.6944691583513376</v>
      </c>
      <c r="AN189" s="17">
        <f t="shared" si="330"/>
        <v>2.8229497632207075</v>
      </c>
      <c r="AO189" s="17">
        <f t="shared" si="330"/>
        <v>2.948927571135771</v>
      </c>
      <c r="AP189" s="17">
        <f t="shared" si="330"/>
        <v>3.0734114389240386</v>
      </c>
      <c r="AQ189" s="17">
        <f t="shared" si="330"/>
        <v>-3.0858151638918905</v>
      </c>
      <c r="AR189" s="17">
        <f t="shared" si="330"/>
        <v>-2.9614269725632081</v>
      </c>
      <c r="AS189" s="17">
        <f t="shared" si="330"/>
        <v>-2.8356430898971157</v>
      </c>
      <c r="AT189" s="17">
        <f t="shared" si="330"/>
        <v>-2.7074598517719317</v>
      </c>
      <c r="AU189" s="17">
        <f t="shared" si="330"/>
        <v>-2.5758096093501712</v>
      </c>
      <c r="AV189" s="17">
        <f t="shared" si="330"/>
        <v>-2.4395335790388897</v>
      </c>
      <c r="AW189" s="17">
        <f t="shared" si="330"/>
        <v>-2.2973549000302533</v>
      </c>
      <c r="AX189" s="17">
        <f t="shared" si="330"/>
        <v>-2.1478543537664621</v>
      </c>
      <c r="AY189" s="17">
        <f t="shared" si="330"/>
        <v>-1.9894541653281625</v>
      </c>
      <c r="AZ189" s="17">
        <f t="shared" si="330"/>
        <v>-1.820420438396898</v>
      </c>
      <c r="BA189" s="17">
        <f t="shared" si="330"/>
        <v>-1.6389029860837954</v>
      </c>
      <c r="BB189" s="17">
        <f t="shared" si="330"/>
        <v>-1.4430427844441356</v>
      </c>
      <c r="BC189" s="17">
        <f t="shared" si="330"/>
        <v>-1.231189034882721</v>
      </c>
      <c r="BD189" s="17">
        <f t="shared" si="330"/>
        <v>-1.0022688826788329</v>
      </c>
      <c r="BE189" s="17">
        <f t="shared" si="330"/>
        <v>-0.75631872312635062</v>
      </c>
      <c r="BF189" s="17">
        <f t="shared" si="330"/>
        <v>-0.49508509098595577</v>
      </c>
      <c r="BG189" s="17">
        <f t="shared" si="330"/>
        <v>-0.22243993391408878</v>
      </c>
      <c r="BH189" s="17">
        <f t="shared" si="330"/>
        <v>5.5753407220633738E-2</v>
      </c>
      <c r="BI189" s="17">
        <f t="shared" si="330"/>
        <v>0.3325298450079377</v>
      </c>
      <c r="BJ189" s="17">
        <f t="shared" si="330"/>
        <v>0.6012142136688613</v>
      </c>
      <c r="BK189" s="17">
        <f t="shared" si="330"/>
        <v>0.85667546871145928</v>
      </c>
      <c r="BL189" s="17">
        <f t="shared" si="330"/>
        <v>1.0959145340261942</v>
      </c>
      <c r="BM189" s="17">
        <f t="shared" si="330"/>
        <v>1.3179368800938029</v>
      </c>
      <c r="BN189" s="17">
        <f t="shared" si="330"/>
        <v>1.5232218213815463</v>
      </c>
      <c r="BO189" s="17">
        <f t="shared" si="330"/>
        <v>1.713128698314516</v>
      </c>
      <c r="BP189" s="17">
        <f t="shared" si="330"/>
        <v>1.8894266070627597</v>
      </c>
      <c r="BQ189" s="17">
        <f t="shared" si="330"/>
        <v>2.0539899004077591</v>
      </c>
      <c r="BR189" s="17">
        <f t="shared" si="330"/>
        <v>2.2086305290581718</v>
      </c>
      <c r="BS189" s="17">
        <f t="shared" si="330"/>
        <v>2.3550220856657544</v>
      </c>
      <c r="BT189" s="17">
        <f t="shared" si="330"/>
        <v>2.4946778555931335</v>
      </c>
      <c r="BU189" s="17">
        <f t="shared" si="330"/>
        <v>2.6289575490836592</v>
      </c>
      <c r="BV189" s="17">
        <f t="shared" si="330"/>
        <v>2.7590876517809431</v>
      </c>
      <c r="BW189" s="17">
        <f t="shared" si="330"/>
        <v>2.8861872158406672</v>
      </c>
      <c r="BX189" s="17">
        <f t="shared" si="330"/>
        <v>3.0112950662755797</v>
      </c>
      <c r="BY189" s="17">
        <f t="shared" si="330"/>
        <v>3.1353967408691763</v>
      </c>
      <c r="BZ189" s="17">
        <f t="shared" si="330"/>
        <v>-3.0237345697930094</v>
      </c>
      <c r="CA189" s="17">
        <f t="shared" si="330"/>
        <v>-2.8987710364884247</v>
      </c>
      <c r="CB189" s="17">
        <f t="shared" si="330"/>
        <v>-2.7719163027425204</v>
      </c>
      <c r="CC189" s="17">
        <f t="shared" si="330"/>
        <v>-2.6421380736476272</v>
      </c>
      <c r="CD189" s="17">
        <f t="shared" si="330"/>
        <v>-2.5083265473756522</v>
      </c>
      <c r="CE189" s="17">
        <f t="shared" si="330"/>
        <v>-2.369267187141836</v>
      </c>
      <c r="CF189" s="17">
        <f t="shared" si="330"/>
        <v>-2.2236146574666753</v>
      </c>
      <c r="CG189" s="17">
        <f t="shared" si="330"/>
        <v>-2.0698716483512776</v>
      </c>
      <c r="CH189" s="17">
        <f t="shared" si="330"/>
        <v>-1.9063802426960668</v>
      </c>
      <c r="CI189" s="17">
        <f t="shared" si="330"/>
        <v>-1.731340053277389</v>
      </c>
      <c r="CJ189" s="17">
        <f t="shared" si="330"/>
        <v>-1.5428772845276362</v>
      </c>
      <c r="CK189" s="17">
        <f t="shared" si="330"/>
        <v>-1.3392012126548958</v>
      </c>
      <c r="CL189" s="17">
        <f t="shared" si="330"/>
        <v>-1.1188931159792044</v>
      </c>
      <c r="CM189" s="17">
        <f t="shared" si="330"/>
        <v>-0.88136011156085525</v>
      </c>
      <c r="CN189" s="17">
        <f t="shared" si="330"/>
        <v>-0.62742214249846007</v>
      </c>
      <c r="CO189" s="17">
        <f t="shared" ref="CO189:CY189" si="331">2*ATAN(CO188)</f>
        <v>-0.35986240204365033</v>
      </c>
      <c r="CP189" s="17">
        <f t="shared" si="331"/>
        <v>-8.3612074564956243E-2</v>
      </c>
      <c r="CQ189" s="17">
        <f t="shared" si="331"/>
        <v>0.19475982095557429</v>
      </c>
      <c r="CR189" s="17">
        <f t="shared" si="331"/>
        <v>0.46825124122958101</v>
      </c>
      <c r="CS189" s="17">
        <f t="shared" si="331"/>
        <v>0.73083657727539364</v>
      </c>
      <c r="CT189" s="17">
        <f t="shared" si="331"/>
        <v>0.97842670835986811</v>
      </c>
      <c r="CU189" s="17">
        <f t="shared" si="331"/>
        <v>1.2090750862675168</v>
      </c>
      <c r="CV189" s="17">
        <f t="shared" si="331"/>
        <v>1.4226008601892324</v>
      </c>
      <c r="CW189" s="17">
        <f t="shared" si="331"/>
        <v>1.6199922077806608</v>
      </c>
      <c r="CX189" s="17">
        <f t="shared" si="331"/>
        <v>1.802861572523935</v>
      </c>
      <c r="CY189" s="17">
        <f t="shared" si="331"/>
        <v>1.973059138671327</v>
      </c>
    </row>
    <row r="190" spans="2:103" x14ac:dyDescent="0.2">
      <c r="B190" s="13"/>
      <c r="C190" s="83">
        <f>C189/C129</f>
        <v>142.93451237023316</v>
      </c>
      <c r="D190" s="17">
        <f>D189/D129</f>
        <v>150.62817208155064</v>
      </c>
      <c r="E190" s="17">
        <f t="shared" ref="E190:AB190" si="332">E189/E129</f>
        <v>158.08407775370898</v>
      </c>
      <c r="F190" s="17">
        <f t="shared" si="332"/>
        <v>165.36634635228378</v>
      </c>
      <c r="G190" s="17">
        <f t="shared" si="332"/>
        <v>172.53449816615824</v>
      </c>
      <c r="H190" s="17">
        <f t="shared" si="332"/>
        <v>179.64500035087724</v>
      </c>
      <c r="I190" s="17">
        <f t="shared" si="332"/>
        <v>-173.24722921694504</v>
      </c>
      <c r="J190" s="17">
        <f t="shared" si="332"/>
        <v>-166.08734616554986</v>
      </c>
      <c r="K190" s="17">
        <f t="shared" si="332"/>
        <v>-158.81910531065384</v>
      </c>
      <c r="L190" s="17">
        <f t="shared" si="332"/>
        <v>-151.38336051083454</v>
      </c>
      <c r="M190" s="17">
        <f t="shared" si="332"/>
        <v>-143.71652480524639</v>
      </c>
      <c r="N190" s="17">
        <f t="shared" si="332"/>
        <v>-135.74901036205938</v>
      </c>
      <c r="O190" s="17">
        <f t="shared" si="332"/>
        <v>-127.40373513626875</v>
      </c>
      <c r="P190" s="17">
        <f t="shared" si="332"/>
        <v>-118.59490958431516</v>
      </c>
      <c r="Q190" s="17">
        <f t="shared" si="332"/>
        <v>-109.22754205361021</v>
      </c>
      <c r="R190" s="17">
        <f t="shared" si="332"/>
        <v>-99.198477954749478</v>
      </c>
      <c r="S190" s="17">
        <f t="shared" si="332"/>
        <v>-88.400356710038508</v>
      </c>
      <c r="T190" s="17">
        <f t="shared" si="332"/>
        <v>-76.730577403927313</v>
      </c>
      <c r="U190" s="17">
        <f t="shared" si="332"/>
        <v>-64.107853271850146</v>
      </c>
      <c r="V190" s="17">
        <f t="shared" si="332"/>
        <v>-50.498214623616626</v>
      </c>
      <c r="W190" s="17">
        <f t="shared" si="332"/>
        <v>-35.948640738217485</v>
      </c>
      <c r="X190" s="17">
        <f t="shared" si="332"/>
        <v>-20.618596842541233</v>
      </c>
      <c r="Y190" s="17">
        <f t="shared" si="332"/>
        <v>-4.7906189889050683</v>
      </c>
      <c r="Z190" s="17">
        <f t="shared" si="332"/>
        <v>11.158915759477974</v>
      </c>
      <c r="AA190" s="17">
        <f t="shared" si="332"/>
        <v>26.828819874217029</v>
      </c>
      <c r="AB190" s="17">
        <f t="shared" si="332"/>
        <v>41.873851391666783</v>
      </c>
      <c r="AC190" s="17">
        <f t="shared" ref="AC190:CN190" si="333">AC189/AC129</f>
        <v>56.05972095189783</v>
      </c>
      <c r="AD190" s="17">
        <f t="shared" si="333"/>
        <v>69.274899557544714</v>
      </c>
      <c r="AE190" s="17">
        <f t="shared" si="333"/>
        <v>81.509025220523512</v>
      </c>
      <c r="AF190" s="17">
        <f t="shared" si="333"/>
        <v>92.818716349912066</v>
      </c>
      <c r="AG190" s="17">
        <f t="shared" si="333"/>
        <v>103.29635915194032</v>
      </c>
      <c r="AH190" s="17">
        <f t="shared" si="333"/>
        <v>113.04796137558444</v>
      </c>
      <c r="AI190" s="17">
        <f t="shared" si="333"/>
        <v>122.1799415083362</v>
      </c>
      <c r="AJ190" s="17">
        <f t="shared" si="333"/>
        <v>130.79246141893907</v>
      </c>
      <c r="AK190" s="17">
        <f t="shared" si="333"/>
        <v>138.9768467753733</v>
      </c>
      <c r="AL190" s="17">
        <f t="shared" si="333"/>
        <v>146.81529115067062</v>
      </c>
      <c r="AM190" s="17">
        <f t="shared" si="333"/>
        <v>154.38171080169874</v>
      </c>
      <c r="AN190" s="17">
        <f t="shared" si="333"/>
        <v>161.7431072100016</v>
      </c>
      <c r="AO190" s="17">
        <f t="shared" si="333"/>
        <v>168.96110391584452</v>
      </c>
      <c r="AP190" s="17">
        <f t="shared" si="333"/>
        <v>176.0935041575768</v>
      </c>
      <c r="AQ190" s="17">
        <f t="shared" si="333"/>
        <v>-176.80418524847573</v>
      </c>
      <c r="AR190" s="17">
        <f t="shared" si="333"/>
        <v>-169.67726686407647</v>
      </c>
      <c r="AS190" s="17">
        <f t="shared" si="333"/>
        <v>-162.47038125654061</v>
      </c>
      <c r="AT190" s="17">
        <f t="shared" si="333"/>
        <v>-155.12602270764714</v>
      </c>
      <c r="AU190" s="17">
        <f t="shared" si="333"/>
        <v>-147.58301944500613</v>
      </c>
      <c r="AV190" s="17">
        <f t="shared" si="333"/>
        <v>-139.77497805937281</v>
      </c>
      <c r="AW190" s="17">
        <f t="shared" si="333"/>
        <v>-131.62873981543268</v>
      </c>
      <c r="AX190" s="17">
        <f t="shared" si="333"/>
        <v>-123.06298947961713</v>
      </c>
      <c r="AY190" s="17">
        <f t="shared" si="333"/>
        <v>-113.98732720802563</v>
      </c>
      <c r="AZ190" s="17">
        <f t="shared" si="333"/>
        <v>-104.30240805949732</v>
      </c>
      <c r="BA190" s="17">
        <f t="shared" si="333"/>
        <v>-93.902224133989364</v>
      </c>
      <c r="BB190" s="17">
        <f t="shared" si="333"/>
        <v>-82.680261205455579</v>
      </c>
      <c r="BC190" s="17">
        <f t="shared" si="333"/>
        <v>-70.541935481565005</v>
      </c>
      <c r="BD190" s="17">
        <f t="shared" si="333"/>
        <v>-57.425776914789779</v>
      </c>
      <c r="BE190" s="17">
        <f t="shared" si="333"/>
        <v>-43.333870801863341</v>
      </c>
      <c r="BF190" s="17">
        <f t="shared" si="333"/>
        <v>-28.366286213345621</v>
      </c>
      <c r="BG190" s="17">
        <f t="shared" si="333"/>
        <v>-12.744869408446233</v>
      </c>
      <c r="BH190" s="17">
        <f t="shared" si="333"/>
        <v>3.1944349272165224</v>
      </c>
      <c r="BI190" s="17">
        <f t="shared" si="333"/>
        <v>19.052556681094238</v>
      </c>
      <c r="BJ190" s="17">
        <f t="shared" si="333"/>
        <v>34.447037026502244</v>
      </c>
      <c r="BK190" s="17">
        <f t="shared" si="333"/>
        <v>49.083888769558222</v>
      </c>
      <c r="BL190" s="17">
        <f t="shared" si="333"/>
        <v>62.791277506747178</v>
      </c>
      <c r="BM190" s="17">
        <f t="shared" si="333"/>
        <v>75.512220894014149</v>
      </c>
      <c r="BN190" s="17">
        <f t="shared" si="333"/>
        <v>87.274181627392736</v>
      </c>
      <c r="BO190" s="17">
        <f t="shared" si="333"/>
        <v>98.155044176162235</v>
      </c>
      <c r="BP190" s="17">
        <f t="shared" si="333"/>
        <v>108.25617028441911</v>
      </c>
      <c r="BQ190" s="17">
        <f t="shared" si="333"/>
        <v>117.68495245586088</v>
      </c>
      <c r="BR190" s="17">
        <f t="shared" si="333"/>
        <v>126.54520781877937</v>
      </c>
      <c r="BS190" s="17">
        <f t="shared" si="333"/>
        <v>134.93282616874433</v>
      </c>
      <c r="BT190" s="17">
        <f t="shared" si="333"/>
        <v>142.93451237023319</v>
      </c>
      <c r="BU190" s="17">
        <f t="shared" si="333"/>
        <v>150.62817208155064</v>
      </c>
      <c r="BV190" s="17">
        <f t="shared" si="333"/>
        <v>158.08407775370898</v>
      </c>
      <c r="BW190" s="17">
        <f t="shared" si="333"/>
        <v>165.36634635228381</v>
      </c>
      <c r="BX190" s="17">
        <f t="shared" si="333"/>
        <v>172.53449816615824</v>
      </c>
      <c r="BY190" s="17">
        <f t="shared" si="333"/>
        <v>179.64500035087724</v>
      </c>
      <c r="BZ190" s="17">
        <f t="shared" si="333"/>
        <v>-173.2472292169451</v>
      </c>
      <c r="CA190" s="17">
        <f t="shared" si="333"/>
        <v>-166.08734616554989</v>
      </c>
      <c r="CB190" s="17">
        <f t="shared" si="333"/>
        <v>-158.81910531065381</v>
      </c>
      <c r="CC190" s="17">
        <f t="shared" si="333"/>
        <v>-151.38336051083451</v>
      </c>
      <c r="CD190" s="17">
        <f t="shared" si="333"/>
        <v>-143.71652480524639</v>
      </c>
      <c r="CE190" s="17">
        <f t="shared" si="333"/>
        <v>-135.74901036205938</v>
      </c>
      <c r="CF190" s="17">
        <f t="shared" si="333"/>
        <v>-127.40373513626869</v>
      </c>
      <c r="CG190" s="17">
        <f t="shared" si="333"/>
        <v>-118.59490958431506</v>
      </c>
      <c r="CH190" s="17">
        <f t="shared" si="333"/>
        <v>-109.22754205361021</v>
      </c>
      <c r="CI190" s="17">
        <f t="shared" si="333"/>
        <v>-99.198477954749478</v>
      </c>
      <c r="CJ190" s="17">
        <f t="shared" si="333"/>
        <v>-88.400356710038622</v>
      </c>
      <c r="CK190" s="17">
        <f t="shared" si="333"/>
        <v>-76.730577403927384</v>
      </c>
      <c r="CL190" s="17">
        <f t="shared" si="333"/>
        <v>-64.107853271850146</v>
      </c>
      <c r="CM190" s="17">
        <f t="shared" si="333"/>
        <v>-50.498214623616398</v>
      </c>
      <c r="CN190" s="17">
        <f t="shared" si="333"/>
        <v>-35.948640738217485</v>
      </c>
      <c r="CO190" s="17">
        <f t="shared" ref="CO190:CY190" si="334">CO189/CO129</f>
        <v>-20.618596842541173</v>
      </c>
      <c r="CP190" s="17">
        <f t="shared" si="334"/>
        <v>-4.7906189889051314</v>
      </c>
      <c r="CQ190" s="17">
        <f t="shared" si="334"/>
        <v>11.158915759477974</v>
      </c>
      <c r="CR190" s="17">
        <f t="shared" si="334"/>
        <v>26.828819874217196</v>
      </c>
      <c r="CS190" s="17">
        <f t="shared" si="334"/>
        <v>41.873851391666705</v>
      </c>
      <c r="CT190" s="17">
        <f t="shared" si="334"/>
        <v>56.059720951897901</v>
      </c>
      <c r="CU190" s="17">
        <f t="shared" si="334"/>
        <v>69.274899557544629</v>
      </c>
      <c r="CV190" s="17">
        <f t="shared" si="334"/>
        <v>81.509025220523512</v>
      </c>
      <c r="CW190" s="17">
        <f t="shared" si="334"/>
        <v>92.818716349912179</v>
      </c>
      <c r="CX190" s="17">
        <f t="shared" si="334"/>
        <v>103.29635915194025</v>
      </c>
      <c r="CY190" s="17">
        <f t="shared" si="334"/>
        <v>113.04796137558446</v>
      </c>
    </row>
    <row r="191" spans="2:103" x14ac:dyDescent="0.2">
      <c r="B191" s="13" t="s">
        <v>57</v>
      </c>
      <c r="C191" s="83">
        <f>ATAN2(COS(C189+C129*$C$8),(SIN(C189+C129*$C$8)*COS(C129*$C$7)))</f>
        <v>-1.1682198793223606</v>
      </c>
      <c r="D191" s="17">
        <f>ATAN2(COS(D189+D129*$C$8),(SIN(D189+D129*$C$8)*COS(D129*$C$7)))</f>
        <v>-1.3553816103107525</v>
      </c>
      <c r="E191" s="17">
        <f t="shared" ref="E191:W191" si="335">ATAN2(COS(E189+E129*$C$8),(SIN(E189+E129*$C$8)*COS(E129*$C$7)))</f>
        <v>-1.5447518235855018</v>
      </c>
      <c r="F191" s="17">
        <f t="shared" si="335"/>
        <v>-1.7307278508130421</v>
      </c>
      <c r="G191" s="17">
        <f t="shared" si="335"/>
        <v>-1.9082792713134755</v>
      </c>
      <c r="H191" s="17">
        <f t="shared" si="335"/>
        <v>-2.0740721480317759</v>
      </c>
      <c r="I191" s="17">
        <f t="shared" si="335"/>
        <v>-2.2267957448280278</v>
      </c>
      <c r="J191" s="17">
        <f t="shared" si="335"/>
        <v>-2.3668220789400225</v>
      </c>
      <c r="K191" s="17">
        <f t="shared" si="335"/>
        <v>-2.4956168507605097</v>
      </c>
      <c r="L191" s="17">
        <f t="shared" si="335"/>
        <v>-2.6152244715834767</v>
      </c>
      <c r="M191" s="17">
        <f t="shared" si="335"/>
        <v>-2.7279468760543257</v>
      </c>
      <c r="N191" s="17">
        <f t="shared" si="335"/>
        <v>-2.8362097950076945</v>
      </c>
      <c r="O191" s="17">
        <f t="shared" si="335"/>
        <v>-2.9425755262249438</v>
      </c>
      <c r="P191" s="17">
        <f t="shared" si="335"/>
        <v>-3.0498752110274494</v>
      </c>
      <c r="Q191" s="17">
        <f t="shared" si="335"/>
        <v>3.121719452314256</v>
      </c>
      <c r="R191" s="17">
        <f t="shared" si="335"/>
        <v>3.0015264894061087</v>
      </c>
      <c r="S191" s="17">
        <f t="shared" si="335"/>
        <v>2.8667684339347677</v>
      </c>
      <c r="T191" s="17">
        <f t="shared" si="335"/>
        <v>2.7087331353129946</v>
      </c>
      <c r="U191" s="17">
        <f t="shared" si="335"/>
        <v>2.5144843957820235</v>
      </c>
      <c r="V191" s="17">
        <f t="shared" si="335"/>
        <v>2.2662021947600746</v>
      </c>
      <c r="W191" s="17">
        <f t="shared" si="335"/>
        <v>1.9469525985154938</v>
      </c>
      <c r="X191" s="17">
        <f t="shared" ref="X191:AB191" si="336">ATAN2(COS(X189+X129*$C$8),(SIN(X189+X129*$C$8)*COS(X129*$C$7)))</f>
        <v>1.5635813784724262</v>
      </c>
      <c r="Y191" s="17">
        <f t="shared" si="336"/>
        <v>1.1695402941554349</v>
      </c>
      <c r="Z191" s="17">
        <f t="shared" si="336"/>
        <v>0.8270114264411268</v>
      </c>
      <c r="AA191" s="17">
        <f t="shared" si="336"/>
        <v>0.55411596007750763</v>
      </c>
      <c r="AB191" s="17">
        <f t="shared" si="336"/>
        <v>0.33688488883326728</v>
      </c>
      <c r="AC191" s="17">
        <f t="shared" ref="AC191:CN191" si="337">ATAN2(COS(AC189+AC129*$C$8),(SIN(AC189+AC129*$C$8)*COS(AC129*$C$7)))</f>
        <v>0.1563737514575462</v>
      </c>
      <c r="AD191" s="17">
        <f t="shared" si="337"/>
        <v>-2.0779537035176326E-3</v>
      </c>
      <c r="AE191" s="17">
        <f t="shared" si="337"/>
        <v>-0.14867341640071893</v>
      </c>
      <c r="AF191" s="17">
        <f t="shared" si="337"/>
        <v>-0.29061329891459764</v>
      </c>
      <c r="AG191" s="17">
        <f t="shared" si="337"/>
        <v>-0.4332448111303121</v>
      </c>
      <c r="AH191" s="17">
        <f t="shared" si="337"/>
        <v>-0.58070093973599823</v>
      </c>
      <c r="AI191" s="17">
        <f t="shared" si="337"/>
        <v>-0.73610604989475348</v>
      </c>
      <c r="AJ191" s="17">
        <f t="shared" si="337"/>
        <v>-0.90141911037357347</v>
      </c>
      <c r="AK191" s="17">
        <f t="shared" si="337"/>
        <v>-1.0770094983165244</v>
      </c>
      <c r="AL191" s="17">
        <f t="shared" si="337"/>
        <v>-1.2611932881478167</v>
      </c>
      <c r="AM191" s="17">
        <f t="shared" si="337"/>
        <v>-1.4501368725475623</v>
      </c>
      <c r="AN191" s="17">
        <f t="shared" si="337"/>
        <v>-1.6385085158762833</v>
      </c>
      <c r="AO191" s="17">
        <f t="shared" si="337"/>
        <v>-1.8208127439802229</v>
      </c>
      <c r="AP191" s="17">
        <f t="shared" si="337"/>
        <v>-1.9927731597616409</v>
      </c>
      <c r="AQ191" s="17">
        <f t="shared" si="337"/>
        <v>-2.1520770875997277</v>
      </c>
      <c r="AR191" s="17">
        <f t="shared" si="337"/>
        <v>-2.2983232139664693</v>
      </c>
      <c r="AS191" s="17">
        <f t="shared" si="337"/>
        <v>-2.4325044270848166</v>
      </c>
      <c r="AT191" s="17">
        <f t="shared" si="337"/>
        <v>-2.556428836680654</v>
      </c>
      <c r="AU191" s="17">
        <f t="shared" si="337"/>
        <v>-2.6722971483385245</v>
      </c>
      <c r="AV191" s="17">
        <f t="shared" si="337"/>
        <v>-2.782479821761112</v>
      </c>
      <c r="AW191" s="17">
        <f t="shared" si="337"/>
        <v>-2.8894615018166148</v>
      </c>
      <c r="AX191" s="17">
        <f t="shared" si="337"/>
        <v>-2.9959151414944745</v>
      </c>
      <c r="AY191" s="17">
        <f t="shared" si="337"/>
        <v>-3.1048936166571823</v>
      </c>
      <c r="AZ191" s="17">
        <f t="shared" si="337"/>
        <v>3.0630216381855755</v>
      </c>
      <c r="BA191" s="17">
        <f t="shared" si="337"/>
        <v>2.9364320579957006</v>
      </c>
      <c r="BB191" s="17">
        <f t="shared" si="337"/>
        <v>2.7913519279753807</v>
      </c>
      <c r="BC191" s="17">
        <f t="shared" si="337"/>
        <v>2.6171467676526952</v>
      </c>
      <c r="BD191" s="17">
        <f t="shared" si="337"/>
        <v>2.3983375095700885</v>
      </c>
      <c r="BE191" s="17">
        <f t="shared" si="337"/>
        <v>2.1159866956454652</v>
      </c>
      <c r="BF191" s="17">
        <f t="shared" si="337"/>
        <v>1.7609915340469238</v>
      </c>
      <c r="BG191" s="17">
        <f t="shared" si="337"/>
        <v>1.3633095898353271</v>
      </c>
      <c r="BH191" s="17">
        <f t="shared" si="337"/>
        <v>0.98954522024097502</v>
      </c>
      <c r="BI191" s="17">
        <f t="shared" si="337"/>
        <v>0.68238709575183554</v>
      </c>
      <c r="BJ191" s="17">
        <f t="shared" si="337"/>
        <v>0.43979258358923201</v>
      </c>
      <c r="BK191" s="17">
        <f t="shared" si="337"/>
        <v>0.24307557547661937</v>
      </c>
      <c r="BL191" s="17">
        <f t="shared" si="337"/>
        <v>7.5115583076868248E-2</v>
      </c>
      <c r="BM191" s="17">
        <f t="shared" si="337"/>
        <v>-7.6353381181850463E-2</v>
      </c>
      <c r="BN191" s="17">
        <f t="shared" si="337"/>
        <v>-0.21985748274359757</v>
      </c>
      <c r="BO191" s="17">
        <f t="shared" si="337"/>
        <v>-0.36156016085642362</v>
      </c>
      <c r="BP191" s="17">
        <f t="shared" si="337"/>
        <v>-0.50615066427679045</v>
      </c>
      <c r="BQ191" s="17">
        <f t="shared" si="337"/>
        <v>-0.65725610500908294</v>
      </c>
      <c r="BR191" s="17">
        <f t="shared" si="337"/>
        <v>-0.8174576728050279</v>
      </c>
      <c r="BS191" s="17">
        <f t="shared" si="337"/>
        <v>-0.98798266933676215</v>
      </c>
      <c r="BT191" s="17">
        <f t="shared" si="337"/>
        <v>-1.1682198793223619</v>
      </c>
      <c r="BU191" s="17">
        <f t="shared" si="337"/>
        <v>-1.3553816103107525</v>
      </c>
      <c r="BV191" s="17">
        <f t="shared" si="337"/>
        <v>-1.5447518235855004</v>
      </c>
      <c r="BW191" s="17">
        <f t="shared" si="337"/>
        <v>-1.7307278508130421</v>
      </c>
      <c r="BX191" s="17">
        <f t="shared" si="337"/>
        <v>-1.9082792713134755</v>
      </c>
      <c r="BY191" s="17">
        <f t="shared" si="337"/>
        <v>-2.0740721480317759</v>
      </c>
      <c r="BZ191" s="17">
        <f t="shared" si="337"/>
        <v>-2.2267957448280264</v>
      </c>
      <c r="CA191" s="17">
        <f t="shared" si="337"/>
        <v>-2.3668220789400221</v>
      </c>
      <c r="CB191" s="17">
        <f t="shared" si="337"/>
        <v>-2.4956168507605105</v>
      </c>
      <c r="CC191" s="17">
        <f t="shared" si="337"/>
        <v>-2.6152244715834767</v>
      </c>
      <c r="CD191" s="17">
        <f t="shared" si="337"/>
        <v>-2.7279468760543257</v>
      </c>
      <c r="CE191" s="17">
        <f t="shared" si="337"/>
        <v>-2.8362097950076945</v>
      </c>
      <c r="CF191" s="17">
        <f t="shared" si="337"/>
        <v>-2.9425755262249447</v>
      </c>
      <c r="CG191" s="17">
        <f t="shared" si="337"/>
        <v>-3.0498752110274507</v>
      </c>
      <c r="CH191" s="17">
        <f t="shared" si="337"/>
        <v>3.121719452314256</v>
      </c>
      <c r="CI191" s="17">
        <f t="shared" si="337"/>
        <v>3.0015264894061087</v>
      </c>
      <c r="CJ191" s="17">
        <f t="shared" si="337"/>
        <v>2.866768433934769</v>
      </c>
      <c r="CK191" s="17">
        <f t="shared" si="337"/>
        <v>2.7087331353129955</v>
      </c>
      <c r="CL191" s="17">
        <f t="shared" si="337"/>
        <v>2.5144843957820235</v>
      </c>
      <c r="CM191" s="17">
        <f t="shared" si="337"/>
        <v>2.2662021947600701</v>
      </c>
      <c r="CN191" s="17">
        <f t="shared" si="337"/>
        <v>1.9469525985154938</v>
      </c>
      <c r="CO191" s="17">
        <f t="shared" ref="CO191:CY191" si="338">ATAN2(COS(CO189+CO129*$C$8),(SIN(CO189+CO129*$C$8)*COS(CO129*$C$7)))</f>
        <v>1.5635813784724248</v>
      </c>
      <c r="CP191" s="17">
        <f t="shared" si="338"/>
        <v>1.169540294155436</v>
      </c>
      <c r="CQ191" s="17">
        <f t="shared" si="338"/>
        <v>0.8270114264411268</v>
      </c>
      <c r="CR191" s="17">
        <f t="shared" si="338"/>
        <v>0.55411596007750519</v>
      </c>
      <c r="CS191" s="17">
        <f t="shared" si="338"/>
        <v>0.33688488883326789</v>
      </c>
      <c r="CT191" s="17">
        <f t="shared" si="338"/>
        <v>0.15637375145754495</v>
      </c>
      <c r="CU191" s="17">
        <f t="shared" si="338"/>
        <v>-2.0779537035164235E-3</v>
      </c>
      <c r="CV191" s="17">
        <f t="shared" si="338"/>
        <v>-0.14867341640071893</v>
      </c>
      <c r="CW191" s="17">
        <f t="shared" si="338"/>
        <v>-0.29061329891459897</v>
      </c>
      <c r="CX191" s="17">
        <f t="shared" si="338"/>
        <v>-0.43324481113031138</v>
      </c>
      <c r="CY191" s="17">
        <f t="shared" si="338"/>
        <v>-0.58070093973599901</v>
      </c>
    </row>
    <row r="192" spans="2:103" x14ac:dyDescent="0.2">
      <c r="B192" s="15"/>
      <c r="C192" s="84">
        <f>C191/C129</f>
        <v>-66.934068628453616</v>
      </c>
      <c r="D192" s="18">
        <f>D191/D129</f>
        <v>-77.657645900451342</v>
      </c>
      <c r="E192" s="18">
        <f t="shared" ref="E192:AB192" si="339">E191/E129</f>
        <v>-88.507759886586754</v>
      </c>
      <c r="F192" s="18">
        <f t="shared" si="339"/>
        <v>-99.163401337334903</v>
      </c>
      <c r="G192" s="18">
        <f t="shared" si="339"/>
        <v>-109.33634837856229</v>
      </c>
      <c r="H192" s="18">
        <f t="shared" si="339"/>
        <v>-118.83558048785366</v>
      </c>
      <c r="I192" s="18">
        <f t="shared" si="339"/>
        <v>-127.5859980163366</v>
      </c>
      <c r="J192" s="18">
        <f t="shared" si="339"/>
        <v>-135.60891598164264</v>
      </c>
      <c r="K192" s="18">
        <f t="shared" si="339"/>
        <v>-142.98831283030702</v>
      </c>
      <c r="L192" s="18">
        <f t="shared" si="339"/>
        <v>-149.84132470106411</v>
      </c>
      <c r="M192" s="18">
        <f t="shared" si="339"/>
        <v>-156.29984273381035</v>
      </c>
      <c r="N192" s="18">
        <f t="shared" si="339"/>
        <v>-162.50285106760526</v>
      </c>
      <c r="O192" s="18">
        <f t="shared" si="339"/>
        <v>-168.59715855117656</v>
      </c>
      <c r="P192" s="18">
        <f t="shared" si="339"/>
        <v>-174.74497763344417</v>
      </c>
      <c r="Q192" s="18">
        <f t="shared" si="339"/>
        <v>178.86134944149771</v>
      </c>
      <c r="R192" s="18">
        <f t="shared" si="339"/>
        <v>171.97479993968841</v>
      </c>
      <c r="S192" s="18">
        <f t="shared" si="339"/>
        <v>164.25373210579076</v>
      </c>
      <c r="T192" s="18">
        <f t="shared" si="339"/>
        <v>155.19897648067354</v>
      </c>
      <c r="U192" s="18">
        <f t="shared" si="339"/>
        <v>144.06934352981284</v>
      </c>
      <c r="V192" s="18">
        <f t="shared" si="339"/>
        <v>129.84382128303648</v>
      </c>
      <c r="W192" s="18">
        <f t="shared" si="339"/>
        <v>111.55216680696643</v>
      </c>
      <c r="X192" s="18">
        <f t="shared" si="339"/>
        <v>89.58661391171745</v>
      </c>
      <c r="Y192" s="18">
        <f t="shared" si="339"/>
        <v>67.009722825595247</v>
      </c>
      <c r="Z192" s="18">
        <f t="shared" si="339"/>
        <v>47.384264344170504</v>
      </c>
      <c r="AA192" s="18">
        <f t="shared" si="339"/>
        <v>31.748505873280802</v>
      </c>
      <c r="AB192" s="18">
        <f t="shared" si="339"/>
        <v>19.302082311880131</v>
      </c>
      <c r="AC192" s="18">
        <f t="shared" ref="AC192:CN192" si="340">AC191/AC129</f>
        <v>8.9595559851451032</v>
      </c>
      <c r="AD192" s="18">
        <f t="shared" si="340"/>
        <v>-0.11905797723513911</v>
      </c>
      <c r="AE192" s="18">
        <f t="shared" si="340"/>
        <v>-8.5183592855522683</v>
      </c>
      <c r="AF192" s="18">
        <f t="shared" si="340"/>
        <v>-16.650915498180272</v>
      </c>
      <c r="AG192" s="18">
        <f t="shared" si="340"/>
        <v>-24.823099173709355</v>
      </c>
      <c r="AH192" s="18">
        <f t="shared" si="340"/>
        <v>-33.271713006153462</v>
      </c>
      <c r="AI192" s="18">
        <f t="shared" si="340"/>
        <v>-42.175769933015772</v>
      </c>
      <c r="AJ192" s="18">
        <f t="shared" si="340"/>
        <v>-51.647510596843084</v>
      </c>
      <c r="AK192" s="18">
        <f t="shared" si="340"/>
        <v>-61.708098749038989</v>
      </c>
      <c r="AL192" s="18">
        <f t="shared" si="340"/>
        <v>-72.261052561096605</v>
      </c>
      <c r="AM192" s="18">
        <f t="shared" si="340"/>
        <v>-83.086722513275888</v>
      </c>
      <c r="AN192" s="18">
        <f t="shared" si="340"/>
        <v>-93.879622655955274</v>
      </c>
      <c r="AO192" s="18">
        <f t="shared" si="340"/>
        <v>-104.32488551370126</v>
      </c>
      <c r="AP192" s="18">
        <f t="shared" si="340"/>
        <v>-114.17749158129135</v>
      </c>
      <c r="AQ192" s="18">
        <f t="shared" si="340"/>
        <v>-123.30493430627035</v>
      </c>
      <c r="AR192" s="18">
        <f t="shared" si="340"/>
        <v>-131.68422011722154</v>
      </c>
      <c r="AS192" s="18">
        <f t="shared" si="340"/>
        <v>-139.37223731884828</v>
      </c>
      <c r="AT192" s="18">
        <f t="shared" si="340"/>
        <v>-146.47258296734029</v>
      </c>
      <c r="AU192" s="18">
        <f t="shared" si="340"/>
        <v>-153.11134820464275</v>
      </c>
      <c r="AV192" s="18">
        <f t="shared" si="340"/>
        <v>-159.42435036722526</v>
      </c>
      <c r="AW192" s="18">
        <f t="shared" si="340"/>
        <v>-165.55394911962446</v>
      </c>
      <c r="AX192" s="18">
        <f t="shared" si="340"/>
        <v>-171.65329338697222</v>
      </c>
      <c r="AY192" s="18">
        <f t="shared" si="340"/>
        <v>-177.89730007156666</v>
      </c>
      <c r="AZ192" s="18">
        <f t="shared" si="340"/>
        <v>175.49821242528094</v>
      </c>
      <c r="BA192" s="18">
        <f t="shared" si="340"/>
        <v>168.24516375006823</v>
      </c>
      <c r="BB192" s="18">
        <f t="shared" si="340"/>
        <v>159.93268460869464</v>
      </c>
      <c r="BC192" s="18">
        <f t="shared" si="340"/>
        <v>149.9514641528049</v>
      </c>
      <c r="BD192" s="18">
        <f t="shared" si="340"/>
        <v>137.41461714628275</v>
      </c>
      <c r="BE192" s="18">
        <f t="shared" si="340"/>
        <v>121.2371071663182</v>
      </c>
      <c r="BF192" s="18">
        <f t="shared" si="340"/>
        <v>100.89738265915715</v>
      </c>
      <c r="BG192" s="18">
        <f t="shared" si="340"/>
        <v>78.111885667275601</v>
      </c>
      <c r="BH192" s="18">
        <f t="shared" si="340"/>
        <v>56.696764757151392</v>
      </c>
      <c r="BI192" s="18">
        <f t="shared" si="340"/>
        <v>39.09790058076976</v>
      </c>
      <c r="BJ192" s="18">
        <f t="shared" si="340"/>
        <v>25.198258900817464</v>
      </c>
      <c r="BK192" s="18">
        <f t="shared" si="340"/>
        <v>13.927204577523984</v>
      </c>
      <c r="BL192" s="18">
        <f t="shared" si="340"/>
        <v>4.3038058859688606</v>
      </c>
      <c r="BM192" s="18">
        <f t="shared" si="340"/>
        <v>-4.3747264932736334</v>
      </c>
      <c r="BN192" s="18">
        <f t="shared" si="340"/>
        <v>-12.596905855578468</v>
      </c>
      <c r="BO192" s="18">
        <f t="shared" si="340"/>
        <v>-20.715871257144226</v>
      </c>
      <c r="BP192" s="18">
        <f t="shared" si="340"/>
        <v>-29.00029686080314</v>
      </c>
      <c r="BQ192" s="18">
        <f t="shared" si="340"/>
        <v>-37.658000876227696</v>
      </c>
      <c r="BR192" s="18">
        <f t="shared" si="340"/>
        <v>-46.836874582314266</v>
      </c>
      <c r="BS192" s="18">
        <f t="shared" si="340"/>
        <v>-56.607237185065642</v>
      </c>
      <c r="BT192" s="18">
        <f t="shared" si="340"/>
        <v>-66.934068628453687</v>
      </c>
      <c r="BU192" s="18">
        <f t="shared" si="340"/>
        <v>-77.657645900451342</v>
      </c>
      <c r="BV192" s="18">
        <f t="shared" si="340"/>
        <v>-88.507759886586669</v>
      </c>
      <c r="BW192" s="18">
        <f t="shared" si="340"/>
        <v>-99.163401337334903</v>
      </c>
      <c r="BX192" s="18">
        <f t="shared" si="340"/>
        <v>-109.33634837856229</v>
      </c>
      <c r="BY192" s="18">
        <f t="shared" si="340"/>
        <v>-118.83558048785366</v>
      </c>
      <c r="BZ192" s="18">
        <f t="shared" si="340"/>
        <v>-127.58599801633653</v>
      </c>
      <c r="CA192" s="18">
        <f t="shared" si="340"/>
        <v>-135.60891598164264</v>
      </c>
      <c r="CB192" s="18">
        <f t="shared" si="340"/>
        <v>-142.98831283030708</v>
      </c>
      <c r="CC192" s="18">
        <f t="shared" si="340"/>
        <v>-149.84132470106411</v>
      </c>
      <c r="CD192" s="18">
        <f t="shared" si="340"/>
        <v>-156.29984273381035</v>
      </c>
      <c r="CE192" s="18">
        <f t="shared" si="340"/>
        <v>-162.50285106760526</v>
      </c>
      <c r="CF192" s="18">
        <f t="shared" si="340"/>
        <v>-168.59715855117662</v>
      </c>
      <c r="CG192" s="18">
        <f t="shared" si="340"/>
        <v>-174.74497763344422</v>
      </c>
      <c r="CH192" s="18">
        <f t="shared" si="340"/>
        <v>178.86134944149771</v>
      </c>
      <c r="CI192" s="18">
        <f t="shared" si="340"/>
        <v>171.97479993968841</v>
      </c>
      <c r="CJ192" s="18">
        <f t="shared" si="340"/>
        <v>164.25373210579082</v>
      </c>
      <c r="CK192" s="18">
        <f t="shared" si="340"/>
        <v>155.19897648067356</v>
      </c>
      <c r="CL192" s="18">
        <f t="shared" si="340"/>
        <v>144.06934352981284</v>
      </c>
      <c r="CM192" s="18">
        <f t="shared" si="340"/>
        <v>129.84382128303622</v>
      </c>
      <c r="CN192" s="18">
        <f t="shared" si="340"/>
        <v>111.55216680696643</v>
      </c>
      <c r="CO192" s="18">
        <f t="shared" ref="CO192:CY192" si="341">CO191/CO129</f>
        <v>89.586613911717379</v>
      </c>
      <c r="CP192" s="18">
        <f t="shared" si="341"/>
        <v>67.009722825595304</v>
      </c>
      <c r="CQ192" s="18">
        <f t="shared" si="341"/>
        <v>47.384264344170504</v>
      </c>
      <c r="CR192" s="18">
        <f t="shared" si="341"/>
        <v>31.748505873280664</v>
      </c>
      <c r="CS192" s="18">
        <f t="shared" si="341"/>
        <v>19.302082311880167</v>
      </c>
      <c r="CT192" s="18">
        <f t="shared" si="341"/>
        <v>8.9595559851450304</v>
      </c>
      <c r="CU192" s="18">
        <f t="shared" si="341"/>
        <v>-0.11905797723506983</v>
      </c>
      <c r="CV192" s="18">
        <f t="shared" si="341"/>
        <v>-8.5183592855522683</v>
      </c>
      <c r="CW192" s="18">
        <f t="shared" si="341"/>
        <v>-16.65091549818035</v>
      </c>
      <c r="CX192" s="18">
        <f t="shared" si="341"/>
        <v>-24.823099173709316</v>
      </c>
      <c r="CY192" s="18">
        <f t="shared" si="341"/>
        <v>-33.271713006153504</v>
      </c>
    </row>
    <row r="193" spans="2:8" x14ac:dyDescent="0.2">
      <c r="C193" s="16"/>
    </row>
    <row r="194" spans="2:8" x14ac:dyDescent="0.2">
      <c r="B194" s="63" t="s">
        <v>90</v>
      </c>
      <c r="C194" s="46"/>
      <c r="D194" s="46"/>
      <c r="E194" s="46"/>
      <c r="F194" s="46"/>
      <c r="G194" s="46"/>
      <c r="H194" s="46"/>
    </row>
  </sheetData>
  <sheetProtection sheet="1" objects="1" scenarios="1"/>
  <mergeCells count="1">
    <mergeCell ref="Q19:S19"/>
  </mergeCells>
  <phoneticPr fontId="22" type="noConversion"/>
  <conditionalFormatting sqref="B21:B121">
    <cfRule type="expression" dxfId="3" priority="3">
      <formula>INT($B21)=$C$11</formula>
    </cfRule>
  </conditionalFormatting>
  <conditionalFormatting sqref="C135:CY185">
    <cfRule type="expression" dxfId="2" priority="30" stopIfTrue="1">
      <formula>ABS($C135-$C134)&lt;$C$132</formula>
    </cfRule>
  </conditionalFormatting>
  <conditionalFormatting sqref="C186:CY186">
    <cfRule type="expression" dxfId="1" priority="38" stopIfTrue="1">
      <formula>ABS(#REF!-#REF!)&lt;#REF!</formula>
    </cfRule>
  </conditionalFormatting>
  <conditionalFormatting sqref="Q22:Q121">
    <cfRule type="expression" dxfId="0" priority="39">
      <formula>INT($Q22)=$C$11</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4FFF-7E41-9A43-B865-121AFE22922B}">
  <dimension ref="B3:Z787"/>
  <sheetViews>
    <sheetView showGridLines="0" topLeftCell="A62" workbookViewId="0">
      <selection activeCell="O29" sqref="O29"/>
    </sheetView>
  </sheetViews>
  <sheetFormatPr baseColWidth="10" defaultRowHeight="16" x14ac:dyDescent="0.2"/>
  <cols>
    <col min="2" max="2" width="16.83203125" style="1" customWidth="1"/>
    <col min="3" max="3" width="18.33203125" customWidth="1"/>
    <col min="4" max="4" width="3.83203125" customWidth="1"/>
    <col min="5" max="5" width="16.83203125" style="1" customWidth="1"/>
    <col min="6" max="6" width="18.33203125" customWidth="1"/>
    <col min="7" max="7" width="3.83203125" customWidth="1"/>
    <col min="8" max="8" width="16.83203125" style="1" customWidth="1"/>
    <col min="9" max="9" width="18.33203125" customWidth="1"/>
    <col min="11" max="11" width="3.33203125" style="38" customWidth="1"/>
    <col min="13" max="13" width="13.33203125" style="34" customWidth="1"/>
    <col min="14" max="14" width="4.6640625" style="34" bestFit="1" customWidth="1"/>
    <col min="15" max="15" width="18.33203125" style="34" customWidth="1"/>
    <col min="16" max="16" width="7.1640625" style="34" bestFit="1" customWidth="1"/>
    <col min="17" max="17" width="18.33203125" style="39" customWidth="1"/>
    <col min="18" max="18" width="13.33203125" style="39" bestFit="1" customWidth="1"/>
    <col min="19" max="20" width="5.1640625" style="34" bestFit="1" customWidth="1"/>
    <col min="21" max="21" width="4.1640625" style="34" bestFit="1" customWidth="1"/>
    <col min="22" max="25" width="6.1640625" style="34" bestFit="1" customWidth="1"/>
    <col min="26" max="26" width="10.83203125" style="34"/>
  </cols>
  <sheetData>
    <row r="3" spans="2:25" x14ac:dyDescent="0.2">
      <c r="M3" s="134" t="s">
        <v>2311</v>
      </c>
      <c r="N3" s="135"/>
      <c r="O3" s="135"/>
      <c r="P3" s="135"/>
      <c r="Q3" s="135"/>
      <c r="R3" s="135"/>
      <c r="S3" s="135"/>
      <c r="T3" s="135"/>
      <c r="U3" s="135"/>
      <c r="V3" s="135"/>
      <c r="W3" s="135"/>
      <c r="X3" s="135"/>
      <c r="Y3" s="136"/>
    </row>
    <row r="4" spans="2:25" x14ac:dyDescent="0.2">
      <c r="C4" s="41" t="s">
        <v>2307</v>
      </c>
      <c r="D4" s="89"/>
      <c r="F4" s="41" t="s">
        <v>2307</v>
      </c>
      <c r="G4" s="89"/>
      <c r="I4" s="41" t="s">
        <v>2307</v>
      </c>
      <c r="M4" s="140" t="s">
        <v>2310</v>
      </c>
      <c r="N4" s="141"/>
      <c r="O4" s="141"/>
      <c r="P4" s="141"/>
      <c r="Q4" s="141"/>
      <c r="R4" s="141"/>
      <c r="S4" s="141"/>
      <c r="T4" s="141"/>
      <c r="U4" s="141"/>
      <c r="V4" s="141"/>
      <c r="W4" s="141"/>
      <c r="X4" s="141"/>
      <c r="Y4" s="142"/>
    </row>
    <row r="5" spans="2:25" x14ac:dyDescent="0.2">
      <c r="B5" s="44" t="s">
        <v>2306</v>
      </c>
      <c r="C5" s="43" t="s">
        <v>2318</v>
      </c>
      <c r="D5" s="90"/>
      <c r="E5" s="44" t="s">
        <v>2309</v>
      </c>
      <c r="F5" s="43" t="s">
        <v>1303</v>
      </c>
      <c r="G5" s="90"/>
      <c r="H5" s="44" t="s">
        <v>94</v>
      </c>
      <c r="I5" s="43">
        <v>83203</v>
      </c>
      <c r="M5" s="137" t="s">
        <v>14</v>
      </c>
      <c r="N5" s="138"/>
      <c r="O5" s="138"/>
      <c r="P5" s="138"/>
      <c r="Q5" s="138"/>
      <c r="R5" s="138"/>
      <c r="S5" s="138"/>
      <c r="T5" s="138"/>
      <c r="U5" s="138"/>
      <c r="V5" s="138"/>
      <c r="W5" s="138"/>
      <c r="X5" s="138"/>
      <c r="Y5" s="139"/>
    </row>
    <row r="6" spans="2:25" x14ac:dyDescent="0.2">
      <c r="B6" s="74" t="s">
        <v>59</v>
      </c>
      <c r="C6" s="61" t="str">
        <f>CONCATENATE(TEXT(VLOOKUP(C$5,$O$10:$V$787,7,FALSE),"0"),"° ")</f>
        <v xml:space="preserve">49° </v>
      </c>
      <c r="D6" s="91"/>
      <c r="E6" s="74" t="s">
        <v>59</v>
      </c>
      <c r="F6" s="61" t="str">
        <f>CONCATENATE(TEXT(VLOOKUP(F$5,$R$10:$V$787,4,FALSE),"0"),"°")</f>
        <v>308°</v>
      </c>
      <c r="G6" s="91"/>
      <c r="H6" s="74" t="s">
        <v>59</v>
      </c>
      <c r="I6" s="61" t="str">
        <f>CONCATENATE(TEXT(VLOOKUP(I$5,$P$10:$V$787,6,FALSE),"0"),"°")</f>
        <v>8°</v>
      </c>
      <c r="M6" s="88"/>
      <c r="N6" s="88"/>
      <c r="O6" s="88"/>
      <c r="P6" s="88"/>
      <c r="Q6" s="88"/>
      <c r="R6" s="88"/>
      <c r="S6" s="88"/>
      <c r="T6" s="88"/>
      <c r="U6" s="88"/>
      <c r="V6" s="88"/>
      <c r="W6" s="88"/>
      <c r="X6" s="88"/>
      <c r="Y6" s="88"/>
    </row>
    <row r="7" spans="2:25" ht="19" x14ac:dyDescent="0.25">
      <c r="B7" s="74" t="s">
        <v>58</v>
      </c>
      <c r="C7" s="62" t="str">
        <f>CONCATENATE(TEXT(VLOOKUP(C$5,$O$10:$V$787,8,FALSE),"0.0"),"''")</f>
        <v>1.0''</v>
      </c>
      <c r="D7" s="92"/>
      <c r="E7" s="74" t="s">
        <v>58</v>
      </c>
      <c r="F7" s="61" t="str">
        <f>CONCATENATE(TEXT(VLOOKUP(F$5,$R$10:$V$787,5,FALSE),"0.0"),"''")</f>
        <v>0.3''</v>
      </c>
      <c r="G7" s="92"/>
      <c r="H7" s="74" t="s">
        <v>58</v>
      </c>
      <c r="I7" s="61" t="str">
        <f>CONCATENATE(TEXT(VLOOKUP(I$5,$P$10:$V$787,7,FALSE),"0.0"),"''")</f>
        <v>1.1''</v>
      </c>
      <c r="M7" s="143" t="s">
        <v>2328</v>
      </c>
      <c r="N7" s="143"/>
      <c r="O7" s="143"/>
      <c r="P7" s="143"/>
      <c r="Q7" s="143"/>
      <c r="R7" s="143"/>
      <c r="S7" s="143"/>
      <c r="T7" s="143"/>
      <c r="U7" s="143"/>
      <c r="V7" s="143"/>
      <c r="W7" s="143"/>
      <c r="X7" s="143"/>
      <c r="Y7" s="143"/>
    </row>
    <row r="9" spans="2:25" x14ac:dyDescent="0.2">
      <c r="M9" s="50" t="s">
        <v>92</v>
      </c>
      <c r="N9" s="50" t="s">
        <v>93</v>
      </c>
      <c r="O9" s="50" t="str">
        <f t="shared" ref="O9" si="0">CONCATENATE(M9, " (",N9,")")</f>
        <v>name (cst)</v>
      </c>
      <c r="P9" s="51" t="s">
        <v>94</v>
      </c>
      <c r="Q9" s="52" t="s">
        <v>2308</v>
      </c>
      <c r="R9" s="52" t="s">
        <v>95</v>
      </c>
      <c r="S9" s="51" t="s">
        <v>96</v>
      </c>
      <c r="T9" s="51" t="s">
        <v>97</v>
      </c>
      <c r="U9" s="51" t="s">
        <v>98</v>
      </c>
      <c r="V9" s="51" t="s">
        <v>99</v>
      </c>
      <c r="W9" s="51" t="s">
        <v>100</v>
      </c>
      <c r="X9" s="51" t="s">
        <v>101</v>
      </c>
      <c r="Y9" s="51" t="s">
        <v>102</v>
      </c>
    </row>
    <row r="10" spans="2:25" x14ac:dyDescent="0.2">
      <c r="B10" s="42" t="s">
        <v>2312</v>
      </c>
      <c r="C10" s="110" t="s">
        <v>2525</v>
      </c>
      <c r="D10" s="34"/>
      <c r="E10" s="3"/>
      <c r="M10" s="53" t="s">
        <v>416</v>
      </c>
      <c r="N10" s="53" t="s">
        <v>115</v>
      </c>
      <c r="O10" s="53" t="str">
        <f t="shared" ref="O10:O73" si="1">CONCATENATE(M10, " (",N10,")")</f>
        <v>1 Gem (Gem)</v>
      </c>
      <c r="P10" s="53">
        <v>77915</v>
      </c>
      <c r="Q10" s="54" t="s">
        <v>417</v>
      </c>
      <c r="R10" s="54" t="s">
        <v>418</v>
      </c>
      <c r="S10" s="53">
        <v>2008</v>
      </c>
      <c r="T10" s="53">
        <v>145</v>
      </c>
      <c r="U10" s="53">
        <v>358</v>
      </c>
      <c r="V10" s="53">
        <v>0.1</v>
      </c>
      <c r="W10" s="53">
        <v>4.7699999999999996</v>
      </c>
      <c r="X10" s="53">
        <v>5.5</v>
      </c>
      <c r="Y10" s="53">
        <v>0.73</v>
      </c>
    </row>
    <row r="11" spans="2:25" x14ac:dyDescent="0.2">
      <c r="B11" s="42" t="s">
        <v>2313</v>
      </c>
      <c r="C11" s="110" t="s">
        <v>2526</v>
      </c>
      <c r="D11" s="34"/>
      <c r="E11" s="3"/>
      <c r="M11" s="53" t="s">
        <v>781</v>
      </c>
      <c r="N11" s="53" t="s">
        <v>142</v>
      </c>
      <c r="O11" s="53" t="str">
        <f t="shared" si="1"/>
        <v>1 Peg (Peg)</v>
      </c>
      <c r="P11" s="53">
        <v>107073</v>
      </c>
      <c r="Q11" s="54" t="s">
        <v>782</v>
      </c>
      <c r="R11" s="54" t="s">
        <v>783</v>
      </c>
      <c r="S11" s="53">
        <v>2020</v>
      </c>
      <c r="T11" s="53">
        <v>85</v>
      </c>
      <c r="U11" s="53">
        <v>313</v>
      </c>
      <c r="V11" s="53">
        <v>36.6</v>
      </c>
      <c r="W11" s="53">
        <v>4.2</v>
      </c>
      <c r="X11" s="53">
        <v>9.3000000000000007</v>
      </c>
      <c r="Y11" s="53">
        <v>5.0999999999999996</v>
      </c>
    </row>
    <row r="12" spans="2:25" x14ac:dyDescent="0.2">
      <c r="M12" s="53" t="s">
        <v>211</v>
      </c>
      <c r="N12" s="53" t="s">
        <v>212</v>
      </c>
      <c r="O12" s="53" t="str">
        <f t="shared" si="1"/>
        <v>10 Ari (Ari)</v>
      </c>
      <c r="P12" s="53">
        <v>75114</v>
      </c>
      <c r="Q12" s="54" t="s">
        <v>213</v>
      </c>
      <c r="R12" s="54" t="s">
        <v>214</v>
      </c>
      <c r="S12" s="53">
        <v>2018</v>
      </c>
      <c r="T12" s="53">
        <v>238</v>
      </c>
      <c r="U12" s="53">
        <v>349</v>
      </c>
      <c r="V12" s="53">
        <v>1.3</v>
      </c>
      <c r="W12" s="53">
        <v>5.82</v>
      </c>
      <c r="X12" s="53">
        <v>7.87</v>
      </c>
      <c r="Y12" s="53">
        <v>2.0499999999999998</v>
      </c>
    </row>
    <row r="13" spans="2:25" x14ac:dyDescent="0.2">
      <c r="B13" s="40" t="s">
        <v>2314</v>
      </c>
      <c r="C13" s="45" t="s">
        <v>2315</v>
      </c>
      <c r="D13" s="45"/>
      <c r="M13" s="53" t="s">
        <v>311</v>
      </c>
      <c r="N13" s="53" t="s">
        <v>312</v>
      </c>
      <c r="O13" s="53" t="str">
        <f t="shared" si="1"/>
        <v>11 LMi (LMi)</v>
      </c>
      <c r="P13" s="53">
        <v>61586</v>
      </c>
      <c r="Q13" s="54" t="s">
        <v>313</v>
      </c>
      <c r="R13" s="54" t="s">
        <v>314</v>
      </c>
      <c r="S13" s="53">
        <v>2018</v>
      </c>
      <c r="T13" s="53">
        <v>27</v>
      </c>
      <c r="U13" s="53">
        <v>58</v>
      </c>
      <c r="V13" s="53">
        <v>7.3</v>
      </c>
      <c r="W13" s="53">
        <v>4.8</v>
      </c>
      <c r="X13" s="53">
        <v>12.5</v>
      </c>
      <c r="Y13" s="53">
        <v>7.7</v>
      </c>
    </row>
    <row r="14" spans="2:25" x14ac:dyDescent="0.2">
      <c r="B14" s="40" t="s">
        <v>2316</v>
      </c>
      <c r="C14" s="45" t="s">
        <v>2317</v>
      </c>
      <c r="D14" s="45"/>
      <c r="M14" s="53" t="s">
        <v>1473</v>
      </c>
      <c r="N14" s="53" t="s">
        <v>138</v>
      </c>
      <c r="O14" s="53" t="str">
        <f t="shared" si="1"/>
        <v>12 Boo (Boo)</v>
      </c>
      <c r="P14" s="53">
        <v>83203</v>
      </c>
      <c r="Q14" s="54" t="s">
        <v>1474</v>
      </c>
      <c r="R14" s="54" t="s">
        <v>1475</v>
      </c>
      <c r="S14" s="53">
        <v>1989</v>
      </c>
      <c r="T14" s="53">
        <v>1</v>
      </c>
      <c r="U14" s="53">
        <v>8</v>
      </c>
      <c r="V14" s="53">
        <v>1.1000000000000001</v>
      </c>
      <c r="W14" s="53">
        <v>4.82</v>
      </c>
      <c r="X14" s="53"/>
      <c r="Y14" s="53"/>
    </row>
    <row r="15" spans="2:25" x14ac:dyDescent="0.2">
      <c r="M15" s="53" t="s">
        <v>283</v>
      </c>
      <c r="N15" s="53" t="s">
        <v>284</v>
      </c>
      <c r="O15" s="53" t="str">
        <f t="shared" si="1"/>
        <v>12 Lyn (Lyn)</v>
      </c>
      <c r="P15" s="53">
        <v>25939</v>
      </c>
      <c r="Q15" s="54" t="s">
        <v>285</v>
      </c>
      <c r="R15" s="54" t="s">
        <v>286</v>
      </c>
      <c r="S15" s="53">
        <v>2020</v>
      </c>
      <c r="T15" s="53">
        <v>411</v>
      </c>
      <c r="U15" s="53">
        <v>65</v>
      </c>
      <c r="V15" s="53">
        <v>1.9</v>
      </c>
      <c r="W15" s="53">
        <v>5.44</v>
      </c>
      <c r="X15" s="53">
        <v>6</v>
      </c>
      <c r="Y15" s="53">
        <v>0.56000000000000005</v>
      </c>
    </row>
    <row r="16" spans="2:25" x14ac:dyDescent="0.2">
      <c r="M16" s="53" t="s">
        <v>2297</v>
      </c>
      <c r="N16" s="53" t="s">
        <v>291</v>
      </c>
      <c r="O16" s="53" t="str">
        <f t="shared" si="1"/>
        <v>13 Vul (Vul)</v>
      </c>
      <c r="P16" s="53">
        <v>87883</v>
      </c>
      <c r="Q16" s="54" t="s">
        <v>2298</v>
      </c>
      <c r="R16" s="54" t="s">
        <v>2299</v>
      </c>
      <c r="S16" s="53">
        <v>2020</v>
      </c>
      <c r="T16" s="53">
        <v>51</v>
      </c>
      <c r="U16" s="53">
        <v>248</v>
      </c>
      <c r="V16" s="53">
        <v>1.5</v>
      </c>
      <c r="W16" s="53">
        <v>4.63</v>
      </c>
      <c r="X16" s="53">
        <v>7.37</v>
      </c>
      <c r="Y16" s="53">
        <v>2.74</v>
      </c>
    </row>
    <row r="17" spans="13:25" x14ac:dyDescent="0.2">
      <c r="M17" s="53" t="s">
        <v>350</v>
      </c>
      <c r="N17" s="53" t="s">
        <v>195</v>
      </c>
      <c r="O17" s="53" t="str">
        <f t="shared" si="1"/>
        <v>14 Ori (Ori)</v>
      </c>
      <c r="P17" s="53">
        <v>112440</v>
      </c>
      <c r="Q17" s="54" t="s">
        <v>351</v>
      </c>
      <c r="R17" s="54" t="s">
        <v>352</v>
      </c>
      <c r="S17" s="53">
        <v>2021</v>
      </c>
      <c r="T17" s="53">
        <v>511</v>
      </c>
      <c r="U17" s="53">
        <v>280</v>
      </c>
      <c r="V17" s="53">
        <v>1</v>
      </c>
      <c r="W17" s="53">
        <v>5.76</v>
      </c>
      <c r="X17" s="53">
        <v>6.67</v>
      </c>
      <c r="Y17" s="53">
        <v>0.91</v>
      </c>
    </row>
    <row r="18" spans="13:25" x14ac:dyDescent="0.2">
      <c r="M18" s="53" t="s">
        <v>1496</v>
      </c>
      <c r="N18" s="53" t="s">
        <v>486</v>
      </c>
      <c r="O18" s="53" t="str">
        <f t="shared" si="1"/>
        <v>15 Eri (Eri)</v>
      </c>
      <c r="P18" s="53">
        <v>168452</v>
      </c>
      <c r="Q18" s="54" t="s">
        <v>1497</v>
      </c>
      <c r="R18" s="54" t="s">
        <v>1498</v>
      </c>
      <c r="S18" s="53">
        <v>2021</v>
      </c>
      <c r="T18" s="53">
        <v>64</v>
      </c>
      <c r="U18" s="53">
        <v>127</v>
      </c>
      <c r="V18" s="53">
        <v>0.1</v>
      </c>
      <c r="W18" s="53">
        <v>6.57</v>
      </c>
      <c r="X18" s="53">
        <v>5.32</v>
      </c>
      <c r="Y18" s="53">
        <v>1.25</v>
      </c>
    </row>
    <row r="19" spans="13:25" x14ac:dyDescent="0.2">
      <c r="M19" s="53" t="s">
        <v>441</v>
      </c>
      <c r="N19" s="53" t="s">
        <v>284</v>
      </c>
      <c r="O19" s="53" t="str">
        <f t="shared" si="1"/>
        <v>15 Lyn (Lyn)</v>
      </c>
      <c r="P19" s="53">
        <v>26051</v>
      </c>
      <c r="Q19" s="54" t="s">
        <v>442</v>
      </c>
      <c r="R19" s="54" t="s">
        <v>443</v>
      </c>
      <c r="S19" s="53">
        <v>2020</v>
      </c>
      <c r="T19" s="53">
        <v>204</v>
      </c>
      <c r="U19" s="53">
        <v>237</v>
      </c>
      <c r="V19" s="53">
        <v>0.7</v>
      </c>
      <c r="W19" s="53">
        <v>4.45</v>
      </c>
      <c r="X19" s="53">
        <v>5.5</v>
      </c>
      <c r="Y19" s="53">
        <v>1.05</v>
      </c>
    </row>
    <row r="20" spans="13:25" x14ac:dyDescent="0.2">
      <c r="M20" s="53" t="s">
        <v>479</v>
      </c>
      <c r="N20" s="53" t="s">
        <v>322</v>
      </c>
      <c r="O20" s="53" t="str">
        <f t="shared" si="1"/>
        <v>16 Aur (Aur)</v>
      </c>
      <c r="P20" s="53">
        <v>57853</v>
      </c>
      <c r="Q20" s="54" t="s">
        <v>480</v>
      </c>
      <c r="R20" s="54" t="s">
        <v>481</v>
      </c>
      <c r="S20" s="53">
        <v>2002</v>
      </c>
      <c r="T20" s="53">
        <v>11</v>
      </c>
      <c r="U20" s="53">
        <v>55</v>
      </c>
      <c r="V20" s="53">
        <v>4.0999999999999996</v>
      </c>
      <c r="W20" s="53">
        <v>4.8</v>
      </c>
      <c r="X20" s="53">
        <v>10.6</v>
      </c>
      <c r="Y20" s="53">
        <v>5.8</v>
      </c>
    </row>
    <row r="21" spans="13:25" x14ac:dyDescent="0.2">
      <c r="M21" s="53" t="s">
        <v>290</v>
      </c>
      <c r="N21" s="53" t="s">
        <v>291</v>
      </c>
      <c r="O21" s="53" t="str">
        <f t="shared" si="1"/>
        <v>16 Vul (Vul)</v>
      </c>
      <c r="P21" s="53">
        <v>88098</v>
      </c>
      <c r="Q21" s="54" t="s">
        <v>292</v>
      </c>
      <c r="R21" s="54" t="s">
        <v>293</v>
      </c>
      <c r="S21" s="53">
        <v>2020</v>
      </c>
      <c r="T21" s="53">
        <v>333</v>
      </c>
      <c r="U21" s="53">
        <v>129</v>
      </c>
      <c r="V21" s="53">
        <v>0.7</v>
      </c>
      <c r="W21" s="53">
        <v>5.83</v>
      </c>
      <c r="X21" s="53">
        <v>6.19</v>
      </c>
      <c r="Y21" s="53">
        <v>0.36</v>
      </c>
    </row>
    <row r="22" spans="13:25" x14ac:dyDescent="0.2">
      <c r="M22" s="53" t="s">
        <v>409</v>
      </c>
      <c r="N22" s="53" t="s">
        <v>295</v>
      </c>
      <c r="O22" s="53" t="str">
        <f t="shared" si="1"/>
        <v>164 And (And)</v>
      </c>
      <c r="P22" s="53">
        <v>36832</v>
      </c>
      <c r="Q22" s="54" t="s">
        <v>410</v>
      </c>
      <c r="R22" s="54" t="s">
        <v>411</v>
      </c>
      <c r="S22" s="53">
        <v>2022</v>
      </c>
      <c r="T22" s="53">
        <v>137</v>
      </c>
      <c r="U22" s="53">
        <v>194</v>
      </c>
      <c r="V22" s="53">
        <v>7.9</v>
      </c>
      <c r="W22" s="53">
        <v>6.04</v>
      </c>
      <c r="X22" s="53">
        <v>6.77</v>
      </c>
      <c r="Y22" s="53">
        <v>0.73</v>
      </c>
    </row>
    <row r="23" spans="13:25" x14ac:dyDescent="0.2">
      <c r="M23" s="53" t="s">
        <v>748</v>
      </c>
      <c r="N23" s="53" t="s">
        <v>205</v>
      </c>
      <c r="O23" s="53" t="str">
        <f t="shared" si="1"/>
        <v>20 Dra (Dra)</v>
      </c>
      <c r="P23" s="53">
        <v>17285</v>
      </c>
      <c r="Q23" s="54" t="s">
        <v>749</v>
      </c>
      <c r="R23" s="54" t="s">
        <v>750</v>
      </c>
      <c r="S23" s="53">
        <v>2018</v>
      </c>
      <c r="T23" s="53">
        <v>288</v>
      </c>
      <c r="U23" s="53">
        <v>65</v>
      </c>
      <c r="V23" s="53">
        <v>0.9</v>
      </c>
      <c r="W23" s="53">
        <v>7.07</v>
      </c>
      <c r="X23" s="53">
        <v>7.3</v>
      </c>
      <c r="Y23" s="53">
        <v>0.23</v>
      </c>
    </row>
    <row r="24" spans="13:25" x14ac:dyDescent="0.2">
      <c r="M24" s="53" t="s">
        <v>536</v>
      </c>
      <c r="N24" s="53" t="s">
        <v>212</v>
      </c>
      <c r="O24" s="53" t="str">
        <f t="shared" si="1"/>
        <v>21 Ari (Ari)</v>
      </c>
      <c r="P24" s="53">
        <v>75238</v>
      </c>
      <c r="Q24" s="54" t="s">
        <v>537</v>
      </c>
      <c r="R24" s="54" t="s">
        <v>538</v>
      </c>
      <c r="S24" s="53">
        <v>2014</v>
      </c>
      <c r="T24" s="53">
        <v>219</v>
      </c>
      <c r="U24" s="53">
        <v>39</v>
      </c>
      <c r="V24" s="53">
        <v>0.2</v>
      </c>
      <c r="W24" s="53">
        <v>6.4</v>
      </c>
      <c r="X24" s="53">
        <v>6.48</v>
      </c>
      <c r="Y24" s="53">
        <v>0.08</v>
      </c>
    </row>
    <row r="25" spans="13:25" x14ac:dyDescent="0.2">
      <c r="M25" s="53" t="s">
        <v>725</v>
      </c>
      <c r="N25" s="53" t="s">
        <v>245</v>
      </c>
      <c r="O25" s="53" t="str">
        <f t="shared" si="1"/>
        <v>23 Com (Com)</v>
      </c>
      <c r="P25" s="53">
        <v>82390</v>
      </c>
      <c r="Q25" s="54" t="s">
        <v>726</v>
      </c>
      <c r="R25" s="54" t="s">
        <v>727</v>
      </c>
      <c r="S25" s="53">
        <v>2020</v>
      </c>
      <c r="T25" s="53">
        <v>108</v>
      </c>
      <c r="U25" s="53">
        <v>8</v>
      </c>
      <c r="V25" s="53">
        <v>0.4</v>
      </c>
      <c r="W25" s="53">
        <v>4.96</v>
      </c>
      <c r="X25" s="53">
        <v>6.9</v>
      </c>
      <c r="Y25" s="53">
        <v>1.94</v>
      </c>
    </row>
    <row r="26" spans="13:25" x14ac:dyDescent="0.2">
      <c r="M26" s="53" t="s">
        <v>472</v>
      </c>
      <c r="N26" s="53" t="s">
        <v>406</v>
      </c>
      <c r="O26" s="53" t="str">
        <f t="shared" si="1"/>
        <v>23 Hya (Hya)</v>
      </c>
      <c r="P26" s="53">
        <v>136725</v>
      </c>
      <c r="Q26" s="54" t="s">
        <v>473</v>
      </c>
      <c r="R26" s="54" t="s">
        <v>474</v>
      </c>
      <c r="S26" s="53">
        <v>2019</v>
      </c>
      <c r="T26" s="53">
        <v>26</v>
      </c>
      <c r="U26" s="53">
        <v>287</v>
      </c>
      <c r="V26" s="53">
        <v>1.3</v>
      </c>
      <c r="W26" s="53">
        <v>5.3</v>
      </c>
      <c r="X26" s="53">
        <v>10.8</v>
      </c>
      <c r="Y26" s="53">
        <v>5.5</v>
      </c>
    </row>
    <row r="27" spans="13:25" x14ac:dyDescent="0.2">
      <c r="M27" s="53" t="s">
        <v>425</v>
      </c>
      <c r="N27" s="53" t="s">
        <v>134</v>
      </c>
      <c r="O27" s="53" t="str">
        <f t="shared" si="1"/>
        <v>24 Oph (Oph)</v>
      </c>
      <c r="P27" s="53">
        <v>184822</v>
      </c>
      <c r="Q27" s="54" t="s">
        <v>426</v>
      </c>
      <c r="R27" s="54" t="s">
        <v>427</v>
      </c>
      <c r="S27" s="53">
        <v>2015</v>
      </c>
      <c r="T27" s="53">
        <v>58</v>
      </c>
      <c r="U27" s="53">
        <v>304</v>
      </c>
      <c r="V27" s="53">
        <v>1</v>
      </c>
      <c r="W27" s="53">
        <v>6.25</v>
      </c>
      <c r="X27" s="53">
        <v>6.32</v>
      </c>
      <c r="Y27" s="53">
        <v>7.0000000000000007E-2</v>
      </c>
    </row>
    <row r="28" spans="13:25" x14ac:dyDescent="0.2">
      <c r="M28" s="53" t="s">
        <v>453</v>
      </c>
      <c r="N28" s="53" t="s">
        <v>454</v>
      </c>
      <c r="O28" s="53" t="str">
        <f t="shared" si="1"/>
        <v>25 CVn (CVn)</v>
      </c>
      <c r="P28" s="53">
        <v>63648</v>
      </c>
      <c r="Q28" s="54" t="s">
        <v>455</v>
      </c>
      <c r="R28" s="54" t="s">
        <v>456</v>
      </c>
      <c r="S28" s="53">
        <v>2020</v>
      </c>
      <c r="T28" s="53">
        <v>512</v>
      </c>
      <c r="U28" s="53">
        <v>95</v>
      </c>
      <c r="V28" s="53">
        <v>1.6</v>
      </c>
      <c r="W28" s="53">
        <v>4.9800000000000004</v>
      </c>
      <c r="X28" s="53">
        <v>6.95</v>
      </c>
      <c r="Y28" s="53">
        <v>1.97</v>
      </c>
    </row>
    <row r="29" spans="13:25" x14ac:dyDescent="0.2">
      <c r="M29" s="53" t="s">
        <v>2176</v>
      </c>
      <c r="N29" s="53" t="s">
        <v>119</v>
      </c>
      <c r="O29" s="53" t="str">
        <f t="shared" si="1"/>
        <v>25 Her (Her)</v>
      </c>
      <c r="P29" s="53">
        <v>65290</v>
      </c>
      <c r="Q29" s="54" t="s">
        <v>2177</v>
      </c>
      <c r="R29" s="54" t="s">
        <v>2178</v>
      </c>
      <c r="S29" s="53">
        <v>2007</v>
      </c>
      <c r="T29" s="53">
        <v>16</v>
      </c>
      <c r="U29" s="53">
        <v>133</v>
      </c>
      <c r="V29" s="53">
        <v>0.1</v>
      </c>
      <c r="W29" s="53">
        <v>5.6</v>
      </c>
      <c r="X29" s="53">
        <v>8.3000000000000007</v>
      </c>
      <c r="Y29" s="53">
        <v>2.7</v>
      </c>
    </row>
    <row r="30" spans="13:25" x14ac:dyDescent="0.2">
      <c r="M30" s="53" t="s">
        <v>1015</v>
      </c>
      <c r="N30" s="53" t="s">
        <v>228</v>
      </c>
      <c r="O30" s="53" t="str">
        <f t="shared" si="1"/>
        <v>27 Psc (Psc)</v>
      </c>
      <c r="P30" s="53">
        <v>147008</v>
      </c>
      <c r="Q30" s="54" t="s">
        <v>1016</v>
      </c>
      <c r="R30" s="54" t="s">
        <v>1017</v>
      </c>
      <c r="S30" s="53">
        <v>2018</v>
      </c>
      <c r="T30" s="53">
        <v>34</v>
      </c>
      <c r="U30" s="53">
        <v>330</v>
      </c>
      <c r="V30" s="53">
        <v>0.7</v>
      </c>
      <c r="W30" s="53">
        <v>4.9000000000000004</v>
      </c>
      <c r="X30" s="53">
        <v>8.9</v>
      </c>
      <c r="Y30" s="53">
        <v>4</v>
      </c>
    </row>
    <row r="31" spans="13:25" x14ac:dyDescent="0.2">
      <c r="M31" s="53" t="s">
        <v>372</v>
      </c>
      <c r="N31" s="53" t="s">
        <v>26</v>
      </c>
      <c r="O31" s="53" t="str">
        <f t="shared" si="1"/>
        <v>31 Tau (Tau)</v>
      </c>
      <c r="P31" s="53">
        <v>111469</v>
      </c>
      <c r="Q31" s="54" t="s">
        <v>373</v>
      </c>
      <c r="R31" s="54" t="s">
        <v>374</v>
      </c>
      <c r="S31" s="53">
        <v>2019</v>
      </c>
      <c r="T31" s="53">
        <v>162</v>
      </c>
      <c r="U31" s="53">
        <v>206</v>
      </c>
      <c r="V31" s="53">
        <v>0.8</v>
      </c>
      <c r="W31" s="53">
        <v>6.26</v>
      </c>
      <c r="X31" s="53">
        <v>6.56</v>
      </c>
      <c r="Y31" s="53">
        <v>0.3</v>
      </c>
    </row>
    <row r="32" spans="13:25" x14ac:dyDescent="0.2">
      <c r="M32" s="53" t="s">
        <v>298</v>
      </c>
      <c r="N32" s="53" t="s">
        <v>195</v>
      </c>
      <c r="O32" s="53" t="str">
        <f t="shared" si="1"/>
        <v>32 Ori (Ori)</v>
      </c>
      <c r="P32" s="53">
        <v>112849</v>
      </c>
      <c r="Q32" s="54" t="s">
        <v>299</v>
      </c>
      <c r="R32" s="54" t="s">
        <v>300</v>
      </c>
      <c r="S32" s="53">
        <v>2021</v>
      </c>
      <c r="T32" s="53">
        <v>236</v>
      </c>
      <c r="U32" s="53">
        <v>44</v>
      </c>
      <c r="V32" s="53">
        <v>1.3</v>
      </c>
      <c r="W32" s="53">
        <v>4.4400000000000004</v>
      </c>
      <c r="X32" s="53">
        <v>5.75</v>
      </c>
      <c r="Y32" s="53">
        <v>1.31</v>
      </c>
    </row>
    <row r="33" spans="13:25" x14ac:dyDescent="0.2">
      <c r="M33" s="53" t="s">
        <v>951</v>
      </c>
      <c r="N33" s="53" t="s">
        <v>27</v>
      </c>
      <c r="O33" s="53" t="str">
        <f t="shared" si="1"/>
        <v>34 Leo (Leo)</v>
      </c>
      <c r="P33" s="53">
        <v>98991</v>
      </c>
      <c r="Q33" s="54" t="s">
        <v>952</v>
      </c>
      <c r="R33" s="54" t="s">
        <v>953</v>
      </c>
      <c r="S33" s="53">
        <v>2021</v>
      </c>
      <c r="T33" s="53">
        <v>78</v>
      </c>
      <c r="U33" s="53">
        <v>291</v>
      </c>
      <c r="V33" s="53">
        <v>0.1</v>
      </c>
      <c r="W33" s="53">
        <v>6.9</v>
      </c>
      <c r="X33" s="53">
        <v>7.87</v>
      </c>
      <c r="Y33" s="53">
        <v>0.97</v>
      </c>
    </row>
    <row r="34" spans="13:25" x14ac:dyDescent="0.2">
      <c r="M34" s="53" t="s">
        <v>1841</v>
      </c>
      <c r="N34" s="53" t="s">
        <v>1170</v>
      </c>
      <c r="O34" s="53" t="str">
        <f t="shared" si="1"/>
        <v>34 Sex (Sex)</v>
      </c>
      <c r="P34" s="53">
        <v>118443</v>
      </c>
      <c r="Q34" s="54" t="s">
        <v>1842</v>
      </c>
      <c r="R34" s="54" t="s">
        <v>1843</v>
      </c>
      <c r="S34" s="53">
        <v>2021</v>
      </c>
      <c r="T34" s="53">
        <v>135</v>
      </c>
      <c r="U34" s="53">
        <v>237</v>
      </c>
      <c r="V34" s="53">
        <v>0.6</v>
      </c>
      <c r="W34" s="53">
        <v>6.92</v>
      </c>
      <c r="X34" s="53">
        <v>8.4499999999999993</v>
      </c>
      <c r="Y34" s="53">
        <v>1.53</v>
      </c>
    </row>
    <row r="35" spans="13:25" x14ac:dyDescent="0.2">
      <c r="M35" s="53" t="s">
        <v>384</v>
      </c>
      <c r="N35" s="53" t="s">
        <v>245</v>
      </c>
      <c r="O35" s="53" t="str">
        <f t="shared" si="1"/>
        <v>35 Com (Com)</v>
      </c>
      <c r="P35" s="53">
        <v>82550</v>
      </c>
      <c r="Q35" s="54" t="s">
        <v>385</v>
      </c>
      <c r="R35" s="54" t="s">
        <v>386</v>
      </c>
      <c r="S35" s="53">
        <v>2020</v>
      </c>
      <c r="T35" s="53">
        <v>402</v>
      </c>
      <c r="U35" s="53">
        <v>203</v>
      </c>
      <c r="V35" s="53">
        <v>1.2</v>
      </c>
      <c r="W35" s="53">
        <v>5.15</v>
      </c>
      <c r="X35" s="53">
        <v>7.08</v>
      </c>
      <c r="Y35" s="53">
        <v>1.93</v>
      </c>
    </row>
    <row r="36" spans="13:25" x14ac:dyDescent="0.2">
      <c r="M36" s="53" t="s">
        <v>1251</v>
      </c>
      <c r="N36" s="53" t="s">
        <v>142</v>
      </c>
      <c r="O36" s="53" t="str">
        <f t="shared" si="1"/>
        <v>37 Peg (Peg)</v>
      </c>
      <c r="P36" s="53">
        <v>127551</v>
      </c>
      <c r="Q36" s="54" t="s">
        <v>1252</v>
      </c>
      <c r="R36" s="54" t="s">
        <v>1253</v>
      </c>
      <c r="S36" s="53">
        <v>2021</v>
      </c>
      <c r="T36" s="53">
        <v>378</v>
      </c>
      <c r="U36" s="53">
        <v>298</v>
      </c>
      <c r="V36" s="53">
        <v>0.2</v>
      </c>
      <c r="W36" s="53">
        <v>5.75</v>
      </c>
      <c r="X36" s="53">
        <v>7.26</v>
      </c>
      <c r="Y36" s="53">
        <v>1.51</v>
      </c>
    </row>
    <row r="37" spans="13:25" x14ac:dyDescent="0.2">
      <c r="M37" s="53" t="s">
        <v>369</v>
      </c>
      <c r="N37" s="53" t="s">
        <v>115</v>
      </c>
      <c r="O37" s="53" t="str">
        <f t="shared" si="1"/>
        <v>38 Gem (Gem)</v>
      </c>
      <c r="P37" s="53">
        <v>96265</v>
      </c>
      <c r="Q37" s="54" t="s">
        <v>370</v>
      </c>
      <c r="R37" s="54" t="s">
        <v>371</v>
      </c>
      <c r="S37" s="53">
        <v>2018</v>
      </c>
      <c r="T37" s="53">
        <v>310</v>
      </c>
      <c r="U37" s="53">
        <v>145</v>
      </c>
      <c r="V37" s="53">
        <v>7.3</v>
      </c>
      <c r="W37" s="53">
        <v>4.75</v>
      </c>
      <c r="X37" s="53">
        <v>7.8</v>
      </c>
      <c r="Y37" s="53">
        <v>3.05</v>
      </c>
    </row>
    <row r="38" spans="13:25" x14ac:dyDescent="0.2">
      <c r="M38" s="53" t="s">
        <v>363</v>
      </c>
      <c r="N38" s="53" t="s">
        <v>284</v>
      </c>
      <c r="O38" s="53" t="str">
        <f t="shared" si="1"/>
        <v>38 Lyn (Lyn)</v>
      </c>
      <c r="P38" s="53">
        <v>61391</v>
      </c>
      <c r="Q38" s="54" t="s">
        <v>364</v>
      </c>
      <c r="R38" s="54" t="s">
        <v>365</v>
      </c>
      <c r="S38" s="53">
        <v>2019</v>
      </c>
      <c r="T38" s="53">
        <v>209</v>
      </c>
      <c r="U38" s="53">
        <v>224</v>
      </c>
      <c r="V38" s="53">
        <v>2.6</v>
      </c>
      <c r="W38" s="53">
        <v>3.92</v>
      </c>
      <c r="X38" s="53">
        <v>6.09</v>
      </c>
      <c r="Y38" s="53">
        <v>2.17</v>
      </c>
    </row>
    <row r="39" spans="13:25" x14ac:dyDescent="0.2">
      <c r="M39" s="53" t="s">
        <v>381</v>
      </c>
      <c r="N39" s="53" t="s">
        <v>138</v>
      </c>
      <c r="O39" s="53" t="str">
        <f t="shared" si="1"/>
        <v>39 Boo (Boo)</v>
      </c>
      <c r="P39" s="53">
        <v>45231</v>
      </c>
      <c r="Q39" s="54" t="s">
        <v>382</v>
      </c>
      <c r="R39" s="54" t="s">
        <v>383</v>
      </c>
      <c r="S39" s="53">
        <v>2020</v>
      </c>
      <c r="T39" s="53">
        <v>192</v>
      </c>
      <c r="U39" s="53">
        <v>46</v>
      </c>
      <c r="V39" s="53">
        <v>2.6</v>
      </c>
      <c r="W39" s="53">
        <v>6.31</v>
      </c>
      <c r="X39" s="53">
        <v>6.67</v>
      </c>
      <c r="Y39" s="53">
        <v>0.36</v>
      </c>
    </row>
    <row r="40" spans="13:25" x14ac:dyDescent="0.2">
      <c r="M40" s="53" t="s">
        <v>265</v>
      </c>
      <c r="N40" s="53" t="s">
        <v>205</v>
      </c>
      <c r="O40" s="53" t="str">
        <f t="shared" si="1"/>
        <v>39 Dra (Dra)</v>
      </c>
      <c r="P40" s="53">
        <v>30949</v>
      </c>
      <c r="Q40" s="54" t="s">
        <v>266</v>
      </c>
      <c r="R40" s="54" t="s">
        <v>267</v>
      </c>
      <c r="S40" s="53">
        <v>2020</v>
      </c>
      <c r="T40" s="53">
        <v>146</v>
      </c>
      <c r="U40" s="53">
        <v>348</v>
      </c>
      <c r="V40" s="53">
        <v>3.6</v>
      </c>
      <c r="W40" s="53">
        <v>5.0599999999999996</v>
      </c>
      <c r="X40" s="53">
        <v>8.07</v>
      </c>
      <c r="Y40" s="53">
        <v>3.01</v>
      </c>
    </row>
    <row r="41" spans="13:25" x14ac:dyDescent="0.2">
      <c r="M41" s="53" t="s">
        <v>277</v>
      </c>
      <c r="N41" s="53" t="s">
        <v>180</v>
      </c>
      <c r="O41" s="53" t="str">
        <f t="shared" si="1"/>
        <v>4 Aqr (Aqr)</v>
      </c>
      <c r="P41" s="53">
        <v>144877</v>
      </c>
      <c r="Q41" s="54" t="s">
        <v>278</v>
      </c>
      <c r="R41" s="54" t="s">
        <v>279</v>
      </c>
      <c r="S41" s="53">
        <v>2021</v>
      </c>
      <c r="T41" s="53">
        <v>346</v>
      </c>
      <c r="U41" s="53">
        <v>35</v>
      </c>
      <c r="V41" s="53">
        <v>0.7</v>
      </c>
      <c r="W41" s="53">
        <v>6.4</v>
      </c>
      <c r="X41" s="53">
        <v>7.43</v>
      </c>
      <c r="Y41" s="53">
        <v>1.03</v>
      </c>
    </row>
    <row r="42" spans="13:25" x14ac:dyDescent="0.2">
      <c r="M42" s="53" t="s">
        <v>489</v>
      </c>
      <c r="N42" s="53" t="s">
        <v>284</v>
      </c>
      <c r="O42" s="53" t="str">
        <f t="shared" si="1"/>
        <v>4 Lyn (Lyn)</v>
      </c>
      <c r="P42" s="53">
        <v>25678</v>
      </c>
      <c r="Q42" s="54" t="s">
        <v>490</v>
      </c>
      <c r="R42" s="54" t="s">
        <v>491</v>
      </c>
      <c r="S42" s="53">
        <v>2020</v>
      </c>
      <c r="T42" s="53">
        <v>154</v>
      </c>
      <c r="U42" s="53">
        <v>149</v>
      </c>
      <c r="V42" s="53">
        <v>0.7</v>
      </c>
      <c r="W42" s="53">
        <v>6.13</v>
      </c>
      <c r="X42" s="53">
        <v>7.71</v>
      </c>
      <c r="Y42" s="53">
        <v>1.58</v>
      </c>
    </row>
    <row r="43" spans="13:25" x14ac:dyDescent="0.2">
      <c r="M43" s="53" t="s">
        <v>482</v>
      </c>
      <c r="N43" s="53" t="s">
        <v>205</v>
      </c>
      <c r="O43" s="53" t="str">
        <f t="shared" si="1"/>
        <v>41 Dra (Dra)</v>
      </c>
      <c r="P43" s="53">
        <v>8996</v>
      </c>
      <c r="Q43" s="54" t="s">
        <v>483</v>
      </c>
      <c r="R43" s="54" t="s">
        <v>484</v>
      </c>
      <c r="S43" s="53">
        <v>2022</v>
      </c>
      <c r="T43" s="53">
        <v>184</v>
      </c>
      <c r="U43" s="53">
        <v>232</v>
      </c>
      <c r="V43" s="53">
        <v>18.899999999999999</v>
      </c>
      <c r="W43" s="53">
        <v>5.7</v>
      </c>
      <c r="X43" s="53">
        <v>6</v>
      </c>
      <c r="Y43" s="53">
        <v>0.3</v>
      </c>
    </row>
    <row r="44" spans="13:25" x14ac:dyDescent="0.2">
      <c r="M44" s="53" t="s">
        <v>1355</v>
      </c>
      <c r="N44" s="53" t="s">
        <v>134</v>
      </c>
      <c r="O44" s="53" t="str">
        <f t="shared" si="1"/>
        <v>41 Oph (Oph)</v>
      </c>
      <c r="P44" s="53">
        <v>141586</v>
      </c>
      <c r="Q44" s="54" t="s">
        <v>1356</v>
      </c>
      <c r="R44" s="54" t="s">
        <v>1357</v>
      </c>
      <c r="S44" s="53">
        <v>2021</v>
      </c>
      <c r="T44" s="53">
        <v>94</v>
      </c>
      <c r="U44" s="53">
        <v>27</v>
      </c>
      <c r="V44" s="53">
        <v>0.7</v>
      </c>
      <c r="W44" s="53">
        <v>4.92</v>
      </c>
      <c r="X44" s="53">
        <v>7.51</v>
      </c>
      <c r="Y44" s="53">
        <v>2.59</v>
      </c>
    </row>
    <row r="45" spans="13:25" x14ac:dyDescent="0.2">
      <c r="M45" s="53" t="s">
        <v>556</v>
      </c>
      <c r="N45" s="53" t="s">
        <v>523</v>
      </c>
      <c r="O45" s="53" t="str">
        <f t="shared" si="1"/>
        <v>42 Cet (Cet)</v>
      </c>
      <c r="P45" s="53">
        <v>129235</v>
      </c>
      <c r="Q45" s="54" t="s">
        <v>557</v>
      </c>
      <c r="R45" s="54" t="s">
        <v>558</v>
      </c>
      <c r="S45" s="53">
        <v>2021</v>
      </c>
      <c r="T45" s="53">
        <v>334</v>
      </c>
      <c r="U45" s="53">
        <v>21</v>
      </c>
      <c r="V45" s="53">
        <v>1.6</v>
      </c>
      <c r="W45" s="53">
        <v>6.45</v>
      </c>
      <c r="X45" s="53">
        <v>6.99</v>
      </c>
      <c r="Y45" s="53">
        <v>0.54</v>
      </c>
    </row>
    <row r="46" spans="13:25" x14ac:dyDescent="0.2">
      <c r="M46" s="53" t="s">
        <v>152</v>
      </c>
      <c r="N46" s="53" t="s">
        <v>138</v>
      </c>
      <c r="O46" s="53" t="str">
        <f t="shared" si="1"/>
        <v>44 Boo (Boo)</v>
      </c>
      <c r="P46" s="53">
        <v>45357</v>
      </c>
      <c r="Q46" s="54" t="s">
        <v>153</v>
      </c>
      <c r="R46" s="54" t="s">
        <v>154</v>
      </c>
      <c r="S46" s="53">
        <v>2020</v>
      </c>
      <c r="T46" s="53">
        <v>864</v>
      </c>
      <c r="U46" s="53">
        <v>138</v>
      </c>
      <c r="V46" s="53">
        <v>0.2</v>
      </c>
      <c r="W46" s="53">
        <v>5.2</v>
      </c>
      <c r="X46" s="53">
        <v>6.1</v>
      </c>
      <c r="Y46" s="53">
        <v>0.9</v>
      </c>
    </row>
    <row r="47" spans="13:25" x14ac:dyDescent="0.2">
      <c r="M47" s="53" t="s">
        <v>1437</v>
      </c>
      <c r="N47" s="53" t="s">
        <v>26</v>
      </c>
      <c r="O47" s="53" t="str">
        <f t="shared" si="1"/>
        <v>46 Tau (Tau)</v>
      </c>
      <c r="P47" s="53">
        <v>111672</v>
      </c>
      <c r="Q47" s="54" t="s">
        <v>1438</v>
      </c>
      <c r="R47" s="54" t="s">
        <v>1439</v>
      </c>
      <c r="S47" s="53">
        <v>2021</v>
      </c>
      <c r="T47" s="53">
        <v>158</v>
      </c>
      <c r="U47" s="53">
        <v>224</v>
      </c>
      <c r="V47" s="53">
        <v>0.1</v>
      </c>
      <c r="W47" s="53">
        <v>5.7</v>
      </c>
      <c r="X47" s="53">
        <v>6.7</v>
      </c>
      <c r="Y47" s="53">
        <v>1</v>
      </c>
    </row>
    <row r="48" spans="13:25" x14ac:dyDescent="0.2">
      <c r="M48" s="53" t="s">
        <v>1524</v>
      </c>
      <c r="N48" s="53" t="s">
        <v>111</v>
      </c>
      <c r="O48" s="53" t="str">
        <f t="shared" si="1"/>
        <v>46 Vir (Vir)</v>
      </c>
      <c r="P48" s="53">
        <v>139096</v>
      </c>
      <c r="Q48" s="54" t="s">
        <v>1525</v>
      </c>
      <c r="R48" s="54" t="s">
        <v>1526</v>
      </c>
      <c r="S48" s="53">
        <v>2016</v>
      </c>
      <c r="T48" s="53">
        <v>32</v>
      </c>
      <c r="U48" s="53">
        <v>181</v>
      </c>
      <c r="V48" s="53">
        <v>0.6</v>
      </c>
      <c r="W48" s="53">
        <v>6.18</v>
      </c>
      <c r="X48" s="53">
        <v>8.7799999999999994</v>
      </c>
      <c r="Y48" s="53">
        <v>2.6</v>
      </c>
    </row>
    <row r="49" spans="13:25" x14ac:dyDescent="0.2">
      <c r="M49" s="53" t="s">
        <v>1065</v>
      </c>
      <c r="N49" s="53" t="s">
        <v>26</v>
      </c>
      <c r="O49" s="53" t="str">
        <f t="shared" si="1"/>
        <v>47 Tau (Tau)</v>
      </c>
      <c r="P49" s="53">
        <v>111674</v>
      </c>
      <c r="Q49" s="54" t="s">
        <v>1066</v>
      </c>
      <c r="R49" s="54" t="s">
        <v>1067</v>
      </c>
      <c r="S49" s="53">
        <v>2016</v>
      </c>
      <c r="T49" s="53">
        <v>60</v>
      </c>
      <c r="U49" s="53">
        <v>339</v>
      </c>
      <c r="V49" s="53">
        <v>1.3</v>
      </c>
      <c r="W49" s="53">
        <v>5.05</v>
      </c>
      <c r="X49" s="53">
        <v>7.32</v>
      </c>
      <c r="Y49" s="53">
        <v>2.27</v>
      </c>
    </row>
    <row r="50" spans="13:25" x14ac:dyDescent="0.2">
      <c r="M50" s="53" t="s">
        <v>457</v>
      </c>
      <c r="N50" s="53" t="s">
        <v>127</v>
      </c>
      <c r="O50" s="53" t="str">
        <f t="shared" si="1"/>
        <v>48 Cas (Cas)</v>
      </c>
      <c r="P50" s="53">
        <v>4554</v>
      </c>
      <c r="Q50" s="54" t="s">
        <v>458</v>
      </c>
      <c r="R50" s="54" t="s">
        <v>459</v>
      </c>
      <c r="S50" s="53">
        <v>2013</v>
      </c>
      <c r="T50" s="53">
        <v>219</v>
      </c>
      <c r="U50" s="53">
        <v>320</v>
      </c>
      <c r="V50" s="53">
        <v>0.6</v>
      </c>
      <c r="W50" s="53">
        <v>4.6500000000000004</v>
      </c>
      <c r="X50" s="53">
        <v>6.74</v>
      </c>
      <c r="Y50" s="53">
        <v>2.09</v>
      </c>
    </row>
    <row r="51" spans="13:25" x14ac:dyDescent="0.2">
      <c r="M51" s="53" t="s">
        <v>990</v>
      </c>
      <c r="N51" s="53" t="s">
        <v>111</v>
      </c>
      <c r="O51" s="53" t="str">
        <f t="shared" si="1"/>
        <v>48 Vir (Vir)</v>
      </c>
      <c r="P51" s="53">
        <v>139131</v>
      </c>
      <c r="Q51" s="54" t="s">
        <v>991</v>
      </c>
      <c r="R51" s="54" t="s">
        <v>992</v>
      </c>
      <c r="S51" s="53">
        <v>2018</v>
      </c>
      <c r="T51" s="53">
        <v>169</v>
      </c>
      <c r="U51" s="53">
        <v>188</v>
      </c>
      <c r="V51" s="53">
        <v>0.4</v>
      </c>
      <c r="W51" s="53">
        <v>7.12</v>
      </c>
      <c r="X51" s="53">
        <v>7.65</v>
      </c>
      <c r="Y51" s="53">
        <v>0.53</v>
      </c>
    </row>
    <row r="52" spans="13:25" x14ac:dyDescent="0.2">
      <c r="M52" s="53" t="s">
        <v>271</v>
      </c>
      <c r="N52" s="53" t="s">
        <v>119</v>
      </c>
      <c r="O52" s="53" t="str">
        <f t="shared" si="1"/>
        <v>49 Ser (Her)</v>
      </c>
      <c r="P52" s="53"/>
      <c r="Q52" s="54" t="s">
        <v>272</v>
      </c>
      <c r="R52" s="54" t="s">
        <v>273</v>
      </c>
      <c r="S52" s="53">
        <v>2021</v>
      </c>
      <c r="T52" s="53">
        <v>430</v>
      </c>
      <c r="U52" s="53">
        <v>0</v>
      </c>
      <c r="V52" s="53">
        <v>4</v>
      </c>
      <c r="W52" s="53">
        <v>7.43</v>
      </c>
      <c r="X52" s="53">
        <v>7.48</v>
      </c>
      <c r="Y52" s="53">
        <v>0.05</v>
      </c>
    </row>
    <row r="53" spans="13:25" x14ac:dyDescent="0.2">
      <c r="M53" s="53" t="s">
        <v>450</v>
      </c>
      <c r="N53" s="53" t="s">
        <v>322</v>
      </c>
      <c r="O53" s="53" t="str">
        <f t="shared" si="1"/>
        <v>5 Aur (Aur)</v>
      </c>
      <c r="P53" s="53">
        <v>57559</v>
      </c>
      <c r="Q53" s="54" t="s">
        <v>451</v>
      </c>
      <c r="R53" s="54" t="s">
        <v>452</v>
      </c>
      <c r="S53" s="53">
        <v>2017</v>
      </c>
      <c r="T53" s="53">
        <v>86</v>
      </c>
      <c r="U53" s="53">
        <v>285</v>
      </c>
      <c r="V53" s="53">
        <v>4.0999999999999996</v>
      </c>
      <c r="W53" s="53">
        <v>6.02</v>
      </c>
      <c r="X53" s="53">
        <v>9.5</v>
      </c>
      <c r="Y53" s="53">
        <v>3.48</v>
      </c>
    </row>
    <row r="54" spans="13:25" x14ac:dyDescent="0.2">
      <c r="M54" s="53" t="s">
        <v>390</v>
      </c>
      <c r="N54" s="53" t="s">
        <v>391</v>
      </c>
      <c r="O54" s="53" t="str">
        <f t="shared" si="1"/>
        <v>5 Pup (Pup)</v>
      </c>
      <c r="P54" s="53">
        <v>153414</v>
      </c>
      <c r="Q54" s="54" t="s">
        <v>392</v>
      </c>
      <c r="R54" s="54" t="s">
        <v>393</v>
      </c>
      <c r="S54" s="53">
        <v>2021</v>
      </c>
      <c r="T54" s="53">
        <v>118</v>
      </c>
      <c r="U54" s="53">
        <v>332</v>
      </c>
      <c r="V54" s="53">
        <v>0.9</v>
      </c>
      <c r="W54" s="53">
        <v>5.73</v>
      </c>
      <c r="X54" s="53">
        <v>7.32</v>
      </c>
      <c r="Y54" s="53">
        <v>1.59</v>
      </c>
    </row>
    <row r="55" spans="13:25" x14ac:dyDescent="0.2">
      <c r="M55" s="53" t="s">
        <v>822</v>
      </c>
      <c r="N55" s="53" t="s">
        <v>119</v>
      </c>
      <c r="O55" s="53" t="str">
        <f t="shared" si="1"/>
        <v>52 Her (Her)</v>
      </c>
      <c r="P55" s="53">
        <v>46305</v>
      </c>
      <c r="Q55" s="54" t="s">
        <v>823</v>
      </c>
      <c r="R55" s="54" t="s">
        <v>824</v>
      </c>
      <c r="S55" s="53">
        <v>2018</v>
      </c>
      <c r="T55" s="53">
        <v>81</v>
      </c>
      <c r="U55" s="53">
        <v>44</v>
      </c>
      <c r="V55" s="53">
        <v>2.2000000000000002</v>
      </c>
      <c r="W55" s="53">
        <v>4.84</v>
      </c>
      <c r="X55" s="53">
        <v>8.4499999999999993</v>
      </c>
      <c r="Y55" s="53">
        <v>3.61</v>
      </c>
    </row>
    <row r="56" spans="13:25" x14ac:dyDescent="0.2">
      <c r="M56" s="53" t="s">
        <v>208</v>
      </c>
      <c r="N56" s="53" t="s">
        <v>195</v>
      </c>
      <c r="O56" s="53" t="str">
        <f t="shared" si="1"/>
        <v>52 Ori (Ori)</v>
      </c>
      <c r="P56" s="53">
        <v>113150</v>
      </c>
      <c r="Q56" s="54" t="s">
        <v>209</v>
      </c>
      <c r="R56" s="54" t="s">
        <v>210</v>
      </c>
      <c r="S56" s="53">
        <v>2021</v>
      </c>
      <c r="T56" s="53">
        <v>175</v>
      </c>
      <c r="U56" s="53">
        <v>220</v>
      </c>
      <c r="V56" s="53">
        <v>1</v>
      </c>
      <c r="W56" s="53">
        <v>5.99</v>
      </c>
      <c r="X56" s="53">
        <v>6.03</v>
      </c>
      <c r="Y56" s="53">
        <v>0.04</v>
      </c>
    </row>
    <row r="57" spans="13:25" x14ac:dyDescent="0.2">
      <c r="M57" s="53" t="s">
        <v>539</v>
      </c>
      <c r="N57" s="53" t="s">
        <v>142</v>
      </c>
      <c r="O57" s="53" t="str">
        <f t="shared" si="1"/>
        <v>52 Peg (Peg)</v>
      </c>
      <c r="P57" s="53">
        <v>108307</v>
      </c>
      <c r="Q57" s="54" t="s">
        <v>540</v>
      </c>
      <c r="R57" s="54" t="s">
        <v>541</v>
      </c>
      <c r="S57" s="53">
        <v>2020</v>
      </c>
      <c r="T57" s="53">
        <v>329</v>
      </c>
      <c r="U57" s="53">
        <v>31</v>
      </c>
      <c r="V57" s="53">
        <v>0.4</v>
      </c>
      <c r="W57" s="53">
        <v>6.11</v>
      </c>
      <c r="X57" s="53">
        <v>7.27</v>
      </c>
      <c r="Y57" s="53">
        <v>1.1599999999999999</v>
      </c>
    </row>
    <row r="58" spans="13:25" x14ac:dyDescent="0.2">
      <c r="M58" s="53" t="s">
        <v>334</v>
      </c>
      <c r="N58" s="53" t="s">
        <v>180</v>
      </c>
      <c r="O58" s="53" t="str">
        <f t="shared" si="1"/>
        <v>53 Aqr (Aqr)</v>
      </c>
      <c r="P58" s="53">
        <v>165077</v>
      </c>
      <c r="Q58" s="54" t="s">
        <v>335</v>
      </c>
      <c r="R58" s="54" t="s">
        <v>336</v>
      </c>
      <c r="S58" s="53">
        <v>2021</v>
      </c>
      <c r="T58" s="53">
        <v>273</v>
      </c>
      <c r="U58" s="53">
        <v>98</v>
      </c>
      <c r="V58" s="53">
        <v>1.3</v>
      </c>
      <c r="W58" s="53">
        <v>6.29</v>
      </c>
      <c r="X58" s="53">
        <v>6.39</v>
      </c>
      <c r="Y58" s="53">
        <v>0.1</v>
      </c>
    </row>
    <row r="59" spans="13:25" x14ac:dyDescent="0.2">
      <c r="M59" s="53" t="s">
        <v>526</v>
      </c>
      <c r="N59" s="53" t="s">
        <v>127</v>
      </c>
      <c r="O59" s="53" t="str">
        <f t="shared" si="1"/>
        <v>55 Cas (Cas)</v>
      </c>
      <c r="P59" s="53">
        <v>12180</v>
      </c>
      <c r="Q59" s="54" t="s">
        <v>527</v>
      </c>
      <c r="R59" s="54" t="s">
        <v>528</v>
      </c>
      <c r="S59" s="53">
        <v>2020</v>
      </c>
      <c r="T59" s="53">
        <v>43</v>
      </c>
      <c r="U59" s="53">
        <v>188</v>
      </c>
      <c r="V59" s="53">
        <v>0.1</v>
      </c>
      <c r="W59" s="53">
        <v>6.4</v>
      </c>
      <c r="X59" s="53">
        <v>7.6</v>
      </c>
      <c r="Y59" s="53">
        <v>1.2</v>
      </c>
    </row>
    <row r="60" spans="13:25" x14ac:dyDescent="0.2">
      <c r="M60" s="53" t="s">
        <v>697</v>
      </c>
      <c r="N60" s="53" t="s">
        <v>27</v>
      </c>
      <c r="O60" s="53" t="str">
        <f t="shared" si="1"/>
        <v>55 Leo (Leo)</v>
      </c>
      <c r="P60" s="53">
        <v>118574</v>
      </c>
      <c r="Q60" s="54" t="s">
        <v>698</v>
      </c>
      <c r="R60" s="54" t="s">
        <v>699</v>
      </c>
      <c r="S60" s="53">
        <v>2021</v>
      </c>
      <c r="T60" s="53">
        <v>62</v>
      </c>
      <c r="U60" s="53">
        <v>48</v>
      </c>
      <c r="V60" s="53">
        <v>1.1000000000000001</v>
      </c>
      <c r="W60" s="53">
        <v>5.98</v>
      </c>
      <c r="X60" s="53">
        <v>9.02</v>
      </c>
      <c r="Y60" s="53">
        <v>3.04</v>
      </c>
    </row>
    <row r="61" spans="13:25" x14ac:dyDescent="0.2">
      <c r="M61" s="53" t="s">
        <v>914</v>
      </c>
      <c r="N61" s="53" t="s">
        <v>26</v>
      </c>
      <c r="O61" s="53" t="str">
        <f t="shared" si="1"/>
        <v>55 Tau (Tau)</v>
      </c>
      <c r="P61" s="53">
        <v>93870</v>
      </c>
      <c r="Q61" s="54" t="s">
        <v>915</v>
      </c>
      <c r="R61" s="54" t="s">
        <v>916</v>
      </c>
      <c r="S61" s="53">
        <v>2021</v>
      </c>
      <c r="T61" s="53">
        <v>223</v>
      </c>
      <c r="U61" s="53">
        <v>16</v>
      </c>
      <c r="V61" s="53">
        <v>0.6</v>
      </c>
      <c r="W61" s="53">
        <v>7.26</v>
      </c>
      <c r="X61" s="53">
        <v>8.6199999999999992</v>
      </c>
      <c r="Y61" s="53">
        <v>1.36</v>
      </c>
    </row>
    <row r="62" spans="13:25" x14ac:dyDescent="0.2">
      <c r="M62" s="53" t="s">
        <v>911</v>
      </c>
      <c r="N62" s="53" t="s">
        <v>354</v>
      </c>
      <c r="O62" s="53" t="str">
        <f t="shared" si="1"/>
        <v>56 Per (Per)</v>
      </c>
      <c r="P62" s="53">
        <v>57216</v>
      </c>
      <c r="Q62" s="54" t="s">
        <v>912</v>
      </c>
      <c r="R62" s="54" t="s">
        <v>913</v>
      </c>
      <c r="S62" s="53">
        <v>2017</v>
      </c>
      <c r="T62" s="53">
        <v>95</v>
      </c>
      <c r="U62" s="53">
        <v>13</v>
      </c>
      <c r="V62" s="53">
        <v>4.2</v>
      </c>
      <c r="W62" s="53">
        <v>5.84</v>
      </c>
      <c r="X62" s="53">
        <v>9.25</v>
      </c>
      <c r="Y62" s="53">
        <v>3.41</v>
      </c>
    </row>
    <row r="63" spans="13:25" x14ac:dyDescent="0.2">
      <c r="M63" s="53" t="s">
        <v>158</v>
      </c>
      <c r="N63" s="53" t="s">
        <v>146</v>
      </c>
      <c r="O63" s="53" t="str">
        <f t="shared" si="1"/>
        <v>61 Cyg (Cyg)</v>
      </c>
      <c r="P63" s="53">
        <v>70919</v>
      </c>
      <c r="Q63" s="54" t="s">
        <v>159</v>
      </c>
      <c r="R63" s="54" t="s">
        <v>160</v>
      </c>
      <c r="S63" s="53">
        <v>2022</v>
      </c>
      <c r="T63" s="53">
        <v>1809</v>
      </c>
      <c r="U63" s="53">
        <v>154</v>
      </c>
      <c r="V63" s="53">
        <v>32</v>
      </c>
      <c r="W63" s="53">
        <v>5.35</v>
      </c>
      <c r="X63" s="53">
        <v>6.1</v>
      </c>
      <c r="Y63" s="53">
        <v>0.75</v>
      </c>
    </row>
    <row r="64" spans="13:25" x14ac:dyDescent="0.2">
      <c r="M64" s="53" t="s">
        <v>1062</v>
      </c>
      <c r="N64" s="53" t="s">
        <v>228</v>
      </c>
      <c r="O64" s="53" t="str">
        <f t="shared" si="1"/>
        <v>64 Psc (Psc)</v>
      </c>
      <c r="P64" s="53">
        <v>92099</v>
      </c>
      <c r="Q64" s="54" t="s">
        <v>1063</v>
      </c>
      <c r="R64" s="54" t="s">
        <v>1064</v>
      </c>
      <c r="S64" s="53">
        <v>2013</v>
      </c>
      <c r="T64" s="53">
        <v>7</v>
      </c>
      <c r="U64" s="53">
        <v>331</v>
      </c>
      <c r="V64" s="53">
        <v>85.6</v>
      </c>
      <c r="W64" s="53">
        <v>5.12</v>
      </c>
      <c r="X64" s="53">
        <v>12.9</v>
      </c>
      <c r="Y64" s="53">
        <v>7.78</v>
      </c>
    </row>
    <row r="65" spans="13:25" x14ac:dyDescent="0.2">
      <c r="M65" s="53" t="s">
        <v>1766</v>
      </c>
      <c r="N65" s="53" t="s">
        <v>134</v>
      </c>
      <c r="O65" s="53" t="str">
        <f t="shared" si="1"/>
        <v>66 Oph (Oph)</v>
      </c>
      <c r="P65" s="53">
        <v>123005</v>
      </c>
      <c r="Q65" s="54" t="s">
        <v>1767</v>
      </c>
      <c r="R65" s="54" t="s">
        <v>1768</v>
      </c>
      <c r="S65" s="53">
        <v>2021</v>
      </c>
      <c r="T65" s="53">
        <v>32</v>
      </c>
      <c r="U65" s="53">
        <v>216</v>
      </c>
      <c r="V65" s="53">
        <v>0.1</v>
      </c>
      <c r="W65" s="53">
        <v>5</v>
      </c>
      <c r="X65" s="53">
        <v>6.5</v>
      </c>
      <c r="Y65" s="53">
        <v>1.5</v>
      </c>
    </row>
    <row r="66" spans="13:25" x14ac:dyDescent="0.2">
      <c r="M66" s="53" t="s">
        <v>463</v>
      </c>
      <c r="N66" s="53" t="s">
        <v>228</v>
      </c>
      <c r="O66" s="53" t="str">
        <f t="shared" si="1"/>
        <v>66 Psc (Psc)</v>
      </c>
      <c r="P66" s="53">
        <v>92145</v>
      </c>
      <c r="Q66" s="54" t="s">
        <v>464</v>
      </c>
      <c r="R66" s="54" t="s">
        <v>465</v>
      </c>
      <c r="S66" s="53">
        <v>2018</v>
      </c>
      <c r="T66" s="53">
        <v>319</v>
      </c>
      <c r="U66" s="53">
        <v>176</v>
      </c>
      <c r="V66" s="53">
        <v>0.6</v>
      </c>
      <c r="W66" s="53">
        <v>6.12</v>
      </c>
      <c r="X66" s="53">
        <v>7.19</v>
      </c>
      <c r="Y66" s="53">
        <v>1.07</v>
      </c>
    </row>
    <row r="67" spans="13:25" x14ac:dyDescent="0.2">
      <c r="M67" s="53" t="s">
        <v>1419</v>
      </c>
      <c r="N67" s="53" t="s">
        <v>26</v>
      </c>
      <c r="O67" s="53" t="str">
        <f t="shared" si="1"/>
        <v>66 Tau (Tau)</v>
      </c>
      <c r="P67" s="53">
        <v>111791</v>
      </c>
      <c r="Q67" s="54" t="s">
        <v>1420</v>
      </c>
      <c r="R67" s="54" t="s">
        <v>1421</v>
      </c>
      <c r="S67" s="53">
        <v>2018</v>
      </c>
      <c r="T67" s="53">
        <v>146</v>
      </c>
      <c r="U67" s="53">
        <v>35</v>
      </c>
      <c r="V67" s="53">
        <v>0.3</v>
      </c>
      <c r="W67" s="53">
        <v>5.8</v>
      </c>
      <c r="X67" s="53">
        <v>5.9</v>
      </c>
      <c r="Y67" s="53">
        <v>0.1</v>
      </c>
    </row>
    <row r="68" spans="13:25" x14ac:dyDescent="0.2">
      <c r="M68" s="53" t="s">
        <v>1331</v>
      </c>
      <c r="N68" s="53" t="s">
        <v>134</v>
      </c>
      <c r="O68" s="53" t="str">
        <f t="shared" si="1"/>
        <v>68 Oph (Oph)</v>
      </c>
      <c r="P68" s="53">
        <v>123035</v>
      </c>
      <c r="Q68" s="54" t="s">
        <v>1332</v>
      </c>
      <c r="R68" s="54" t="s">
        <v>1333</v>
      </c>
      <c r="S68" s="53">
        <v>2021</v>
      </c>
      <c r="T68" s="53">
        <v>61</v>
      </c>
      <c r="U68" s="53">
        <v>170</v>
      </c>
      <c r="V68" s="53">
        <v>0.4</v>
      </c>
      <c r="W68" s="53">
        <v>4.5199999999999996</v>
      </c>
      <c r="X68" s="53">
        <v>7.48</v>
      </c>
      <c r="Y68" s="53">
        <v>2.96</v>
      </c>
    </row>
    <row r="69" spans="13:25" x14ac:dyDescent="0.2">
      <c r="M69" s="53" t="s">
        <v>1507</v>
      </c>
      <c r="N69" s="53" t="s">
        <v>650</v>
      </c>
      <c r="O69" s="53" t="str">
        <f t="shared" si="1"/>
        <v>7 Cam (Cam)</v>
      </c>
      <c r="P69" s="53">
        <v>24929</v>
      </c>
      <c r="Q69" s="54" t="s">
        <v>1508</v>
      </c>
      <c r="R69" s="54" t="s">
        <v>1509</v>
      </c>
      <c r="S69" s="53">
        <v>2013</v>
      </c>
      <c r="T69" s="53">
        <v>33</v>
      </c>
      <c r="U69" s="53">
        <v>200</v>
      </c>
      <c r="V69" s="53">
        <v>0.6</v>
      </c>
      <c r="W69" s="53">
        <v>4.49</v>
      </c>
      <c r="X69" s="53">
        <v>7.9</v>
      </c>
      <c r="Y69" s="53">
        <v>3.41</v>
      </c>
    </row>
    <row r="70" spans="13:25" x14ac:dyDescent="0.2">
      <c r="M70" s="53" t="s">
        <v>133</v>
      </c>
      <c r="N70" s="53" t="s">
        <v>134</v>
      </c>
      <c r="O70" s="53" t="str">
        <f t="shared" si="1"/>
        <v>70 Oph (Oph)</v>
      </c>
      <c r="P70" s="53">
        <v>123107</v>
      </c>
      <c r="Q70" s="54" t="s">
        <v>135</v>
      </c>
      <c r="R70" s="54" t="s">
        <v>136</v>
      </c>
      <c r="S70" s="53">
        <v>2021</v>
      </c>
      <c r="T70" s="53">
        <v>1735</v>
      </c>
      <c r="U70" s="53">
        <v>121</v>
      </c>
      <c r="V70" s="53">
        <v>6.9</v>
      </c>
      <c r="W70" s="53">
        <v>4.22</v>
      </c>
      <c r="X70" s="53">
        <v>6.17</v>
      </c>
      <c r="Y70" s="53">
        <v>1.95</v>
      </c>
    </row>
    <row r="71" spans="13:25" x14ac:dyDescent="0.2">
      <c r="M71" s="53" t="s">
        <v>259</v>
      </c>
      <c r="N71" s="53" t="s">
        <v>142</v>
      </c>
      <c r="O71" s="53" t="str">
        <f t="shared" si="1"/>
        <v>72 Peg (Peg)</v>
      </c>
      <c r="P71" s="53">
        <v>73341</v>
      </c>
      <c r="Q71" s="54" t="s">
        <v>260</v>
      </c>
      <c r="R71" s="54" t="s">
        <v>261</v>
      </c>
      <c r="S71" s="53">
        <v>2018</v>
      </c>
      <c r="T71" s="53">
        <v>442</v>
      </c>
      <c r="U71" s="53">
        <v>106</v>
      </c>
      <c r="V71" s="53">
        <v>0.6</v>
      </c>
      <c r="W71" s="53">
        <v>5.67</v>
      </c>
      <c r="X71" s="53">
        <v>6.11</v>
      </c>
      <c r="Y71" s="53">
        <v>0.44</v>
      </c>
    </row>
    <row r="72" spans="13:25" x14ac:dyDescent="0.2">
      <c r="M72" s="53" t="s">
        <v>675</v>
      </c>
      <c r="N72" s="53" t="s">
        <v>134</v>
      </c>
      <c r="O72" s="53" t="str">
        <f t="shared" si="1"/>
        <v>73 Oph (Oph)</v>
      </c>
      <c r="P72" s="53">
        <v>123187</v>
      </c>
      <c r="Q72" s="54" t="s">
        <v>676</v>
      </c>
      <c r="R72" s="54" t="s">
        <v>677</v>
      </c>
      <c r="S72" s="53">
        <v>2021</v>
      </c>
      <c r="T72" s="53">
        <v>429</v>
      </c>
      <c r="U72" s="53">
        <v>282</v>
      </c>
      <c r="V72" s="53">
        <v>0.8</v>
      </c>
      <c r="W72" s="53">
        <v>5.97</v>
      </c>
      <c r="X72" s="53">
        <v>7.52</v>
      </c>
      <c r="Y72" s="53">
        <v>1.55</v>
      </c>
    </row>
    <row r="73" spans="13:25" x14ac:dyDescent="0.2">
      <c r="M73" s="53" t="s">
        <v>2157</v>
      </c>
      <c r="N73" s="53" t="s">
        <v>146</v>
      </c>
      <c r="O73" s="53" t="str">
        <f t="shared" si="1"/>
        <v>74 Cyg (Cyg)</v>
      </c>
      <c r="P73" s="53">
        <v>51101</v>
      </c>
      <c r="Q73" s="54" t="s">
        <v>2158</v>
      </c>
      <c r="R73" s="54" t="s">
        <v>2159</v>
      </c>
      <c r="S73" s="53">
        <v>2008</v>
      </c>
      <c r="T73" s="53">
        <v>2</v>
      </c>
      <c r="U73" s="53">
        <v>58</v>
      </c>
      <c r="V73" s="53">
        <v>7</v>
      </c>
      <c r="W73" s="53">
        <v>4.51</v>
      </c>
      <c r="X73" s="53">
        <v>13.3</v>
      </c>
      <c r="Y73" s="53">
        <v>8.7899999999999991</v>
      </c>
    </row>
    <row r="74" spans="13:25" x14ac:dyDescent="0.2">
      <c r="M74" s="53" t="s">
        <v>868</v>
      </c>
      <c r="N74" s="53" t="s">
        <v>142</v>
      </c>
      <c r="O74" s="53" t="str">
        <f t="shared" ref="O74:O137" si="2">CONCATENATE(M74, " (",N74,")")</f>
        <v>78 Peg (Peg)</v>
      </c>
      <c r="P74" s="53">
        <v>91457</v>
      </c>
      <c r="Q74" s="54" t="s">
        <v>869</v>
      </c>
      <c r="R74" s="54" t="s">
        <v>870</v>
      </c>
      <c r="S74" s="53">
        <v>2016</v>
      </c>
      <c r="T74" s="53">
        <v>97</v>
      </c>
      <c r="U74" s="53">
        <v>284</v>
      </c>
      <c r="V74" s="53">
        <v>0.8</v>
      </c>
      <c r="W74" s="53">
        <v>5.07</v>
      </c>
      <c r="X74" s="53">
        <v>8.1</v>
      </c>
      <c r="Y74" s="53">
        <v>3.03</v>
      </c>
    </row>
    <row r="75" spans="13:25" x14ac:dyDescent="0.2">
      <c r="M75" s="53" t="s">
        <v>268</v>
      </c>
      <c r="N75" s="53" t="s">
        <v>184</v>
      </c>
      <c r="O75" s="53" t="str">
        <f t="shared" si="2"/>
        <v>78 UMa (UMa)</v>
      </c>
      <c r="P75" s="53">
        <v>28601</v>
      </c>
      <c r="Q75" s="54" t="s">
        <v>269</v>
      </c>
      <c r="R75" s="54" t="s">
        <v>270</v>
      </c>
      <c r="S75" s="53">
        <v>2019</v>
      </c>
      <c r="T75" s="53">
        <v>150</v>
      </c>
      <c r="U75" s="53">
        <v>141</v>
      </c>
      <c r="V75" s="53">
        <v>0.7</v>
      </c>
      <c r="W75" s="53">
        <v>5.0199999999999996</v>
      </c>
      <c r="X75" s="53">
        <v>7.88</v>
      </c>
      <c r="Y75" s="53">
        <v>2.86</v>
      </c>
    </row>
    <row r="76" spans="13:25" x14ac:dyDescent="0.2">
      <c r="M76" s="53" t="s">
        <v>507</v>
      </c>
      <c r="N76" s="53" t="s">
        <v>26</v>
      </c>
      <c r="O76" s="53" t="str">
        <f t="shared" si="2"/>
        <v>80 Tau (Tau)</v>
      </c>
      <c r="P76" s="53">
        <v>93970</v>
      </c>
      <c r="Q76" s="54" t="s">
        <v>508</v>
      </c>
      <c r="R76" s="54" t="s">
        <v>509</v>
      </c>
      <c r="S76" s="53">
        <v>2021</v>
      </c>
      <c r="T76" s="53">
        <v>194</v>
      </c>
      <c r="U76" s="53">
        <v>15</v>
      </c>
      <c r="V76" s="53">
        <v>1.4</v>
      </c>
      <c r="W76" s="53">
        <v>5.7</v>
      </c>
      <c r="X76" s="53">
        <v>8.1199999999999992</v>
      </c>
      <c r="Y76" s="53">
        <v>2.42</v>
      </c>
    </row>
    <row r="77" spans="13:25" x14ac:dyDescent="0.2">
      <c r="M77" s="53" t="s">
        <v>398</v>
      </c>
      <c r="N77" s="53" t="s">
        <v>27</v>
      </c>
      <c r="O77" s="53" t="str">
        <f t="shared" si="2"/>
        <v>83 Leo (Leo)</v>
      </c>
      <c r="P77" s="53">
        <v>118864</v>
      </c>
      <c r="Q77" s="54" t="s">
        <v>399</v>
      </c>
      <c r="R77" s="54" t="s">
        <v>400</v>
      </c>
      <c r="S77" s="53">
        <v>2019</v>
      </c>
      <c r="T77" s="53">
        <v>145</v>
      </c>
      <c r="U77" s="53">
        <v>146</v>
      </c>
      <c r="V77" s="53">
        <v>28.6</v>
      </c>
      <c r="W77" s="53">
        <v>6.55</v>
      </c>
      <c r="X77" s="53">
        <v>7.5</v>
      </c>
      <c r="Y77" s="53">
        <v>0.95</v>
      </c>
    </row>
    <row r="78" spans="13:25" x14ac:dyDescent="0.2">
      <c r="M78" s="53" t="s">
        <v>1897</v>
      </c>
      <c r="N78" s="53" t="s">
        <v>523</v>
      </c>
      <c r="O78" s="53" t="str">
        <f t="shared" si="2"/>
        <v>84 Cet (Cet)</v>
      </c>
      <c r="P78" s="53">
        <v>130055</v>
      </c>
      <c r="Q78" s="54" t="s">
        <v>1898</v>
      </c>
      <c r="R78" s="54" t="s">
        <v>1899</v>
      </c>
      <c r="S78" s="53">
        <v>2016</v>
      </c>
      <c r="T78" s="53">
        <v>121</v>
      </c>
      <c r="U78" s="53">
        <v>302</v>
      </c>
      <c r="V78" s="53">
        <v>3.9</v>
      </c>
      <c r="W78" s="53">
        <v>5.82</v>
      </c>
      <c r="X78" s="53">
        <v>9.68</v>
      </c>
      <c r="Y78" s="53">
        <v>3.86</v>
      </c>
    </row>
    <row r="79" spans="13:25" x14ac:dyDescent="0.2">
      <c r="M79" s="53" t="s">
        <v>141</v>
      </c>
      <c r="N79" s="53" t="s">
        <v>142</v>
      </c>
      <c r="O79" s="53" t="str">
        <f t="shared" si="2"/>
        <v>85 Peg (Peg)</v>
      </c>
      <c r="P79" s="53">
        <v>91669</v>
      </c>
      <c r="Q79" s="54" t="s">
        <v>143</v>
      </c>
      <c r="R79" s="54" t="s">
        <v>144</v>
      </c>
      <c r="S79" s="53">
        <v>2017</v>
      </c>
      <c r="T79" s="53">
        <v>209</v>
      </c>
      <c r="U79" s="53">
        <v>96</v>
      </c>
      <c r="V79" s="53">
        <v>0.6</v>
      </c>
      <c r="W79" s="53">
        <v>5.83</v>
      </c>
      <c r="X79" s="53">
        <v>8.9</v>
      </c>
      <c r="Y79" s="53">
        <v>3.07</v>
      </c>
    </row>
    <row r="80" spans="13:25" x14ac:dyDescent="0.2">
      <c r="M80" s="53" t="s">
        <v>469</v>
      </c>
      <c r="N80" s="53" t="s">
        <v>27</v>
      </c>
      <c r="O80" s="53" t="str">
        <f t="shared" si="2"/>
        <v>88 Leo (Leo)</v>
      </c>
      <c r="P80" s="53">
        <v>99648</v>
      </c>
      <c r="Q80" s="54" t="s">
        <v>470</v>
      </c>
      <c r="R80" s="54" t="s">
        <v>471</v>
      </c>
      <c r="S80" s="53">
        <v>2020</v>
      </c>
      <c r="T80" s="53">
        <v>115</v>
      </c>
      <c r="U80" s="53">
        <v>330</v>
      </c>
      <c r="V80" s="53">
        <v>15.7</v>
      </c>
      <c r="W80" s="53">
        <v>6.33</v>
      </c>
      <c r="X80" s="53">
        <v>9.14</v>
      </c>
      <c r="Y80" s="53">
        <v>2.81</v>
      </c>
    </row>
    <row r="81" spans="13:25" x14ac:dyDescent="0.2">
      <c r="M81" s="53" t="s">
        <v>1493</v>
      </c>
      <c r="N81" s="53" t="s">
        <v>146</v>
      </c>
      <c r="O81" s="53" t="str">
        <f t="shared" si="2"/>
        <v>9 Cyg (Cyg)</v>
      </c>
      <c r="P81" s="53">
        <v>87385</v>
      </c>
      <c r="Q81" s="54" t="s">
        <v>1494</v>
      </c>
      <c r="R81" s="54" t="s">
        <v>1495</v>
      </c>
      <c r="S81" s="53">
        <v>1994</v>
      </c>
      <c r="T81" s="53">
        <v>19</v>
      </c>
      <c r="U81" s="53">
        <v>18</v>
      </c>
      <c r="V81" s="53">
        <v>0</v>
      </c>
      <c r="W81" s="53">
        <v>5.9</v>
      </c>
      <c r="X81" s="53">
        <v>6.4</v>
      </c>
      <c r="Y81" s="53">
        <v>0.5</v>
      </c>
    </row>
    <row r="82" spans="13:25" x14ac:dyDescent="0.2">
      <c r="M82" s="53" t="s">
        <v>1611</v>
      </c>
      <c r="N82" s="53" t="s">
        <v>391</v>
      </c>
      <c r="O82" s="53" t="str">
        <f t="shared" si="2"/>
        <v>9 Pup (Pup)</v>
      </c>
      <c r="P82" s="53">
        <v>153500</v>
      </c>
      <c r="Q82" s="54" t="s">
        <v>1612</v>
      </c>
      <c r="R82" s="54" t="s">
        <v>1613</v>
      </c>
      <c r="S82" s="53">
        <v>2021</v>
      </c>
      <c r="T82" s="53">
        <v>255</v>
      </c>
      <c r="U82" s="53">
        <v>313</v>
      </c>
      <c r="V82" s="53">
        <v>0.3</v>
      </c>
      <c r="W82" s="53">
        <v>5.61</v>
      </c>
      <c r="X82" s="53">
        <v>6.49</v>
      </c>
      <c r="Y82" s="53">
        <v>0.88</v>
      </c>
    </row>
    <row r="83" spans="13:25" x14ac:dyDescent="0.2">
      <c r="M83" s="53" t="s">
        <v>522</v>
      </c>
      <c r="N83" s="53" t="s">
        <v>523</v>
      </c>
      <c r="O83" s="53" t="str">
        <f t="shared" si="2"/>
        <v>94 Cet (Cet)</v>
      </c>
      <c r="P83" s="53">
        <v>130355</v>
      </c>
      <c r="Q83" s="54" t="s">
        <v>524</v>
      </c>
      <c r="R83" s="54" t="s">
        <v>525</v>
      </c>
      <c r="S83" s="53">
        <v>2018</v>
      </c>
      <c r="T83" s="53">
        <v>27</v>
      </c>
      <c r="U83" s="53">
        <v>195</v>
      </c>
      <c r="V83" s="53">
        <v>2.2999999999999998</v>
      </c>
      <c r="W83" s="53">
        <v>5.0599999999999996</v>
      </c>
      <c r="X83" s="53">
        <v>11</v>
      </c>
      <c r="Y83" s="53">
        <v>5.94</v>
      </c>
    </row>
    <row r="84" spans="13:25" x14ac:dyDescent="0.2">
      <c r="M84" s="53" t="s">
        <v>921</v>
      </c>
      <c r="N84" s="53" t="s">
        <v>523</v>
      </c>
      <c r="O84" s="53" t="str">
        <f t="shared" si="2"/>
        <v>95 Cet (Cet)</v>
      </c>
      <c r="P84" s="53">
        <v>130408</v>
      </c>
      <c r="Q84" s="54" t="s">
        <v>922</v>
      </c>
      <c r="R84" s="54" t="s">
        <v>923</v>
      </c>
      <c r="S84" s="53">
        <v>2017</v>
      </c>
      <c r="T84" s="53">
        <v>103</v>
      </c>
      <c r="U84" s="53">
        <v>262</v>
      </c>
      <c r="V84" s="53">
        <v>1.2</v>
      </c>
      <c r="W84" s="53">
        <v>5.6</v>
      </c>
      <c r="X84" s="53">
        <v>7.97</v>
      </c>
      <c r="Y84" s="53">
        <v>2.37</v>
      </c>
    </row>
    <row r="85" spans="13:25" x14ac:dyDescent="0.2">
      <c r="M85" s="53" t="s">
        <v>1835</v>
      </c>
      <c r="N85" s="53" t="s">
        <v>180</v>
      </c>
      <c r="O85" s="53" t="str">
        <f t="shared" si="2"/>
        <v>97 Aqr (Aqr)</v>
      </c>
      <c r="P85" s="53">
        <v>165658</v>
      </c>
      <c r="Q85" s="54" t="s">
        <v>1836</v>
      </c>
      <c r="R85" s="54" t="s">
        <v>1837</v>
      </c>
      <c r="S85" s="53">
        <v>2021</v>
      </c>
      <c r="T85" s="53">
        <v>106</v>
      </c>
      <c r="U85" s="53">
        <v>42</v>
      </c>
      <c r="V85" s="53">
        <v>0.1</v>
      </c>
      <c r="W85" s="53">
        <v>5.59</v>
      </c>
      <c r="X85" s="53">
        <v>6.72</v>
      </c>
      <c r="Y85" s="53">
        <v>1.1299999999999999</v>
      </c>
    </row>
    <row r="86" spans="13:25" x14ac:dyDescent="0.2">
      <c r="M86" s="53" t="s">
        <v>318</v>
      </c>
      <c r="N86" s="53" t="s">
        <v>119</v>
      </c>
      <c r="O86" s="53" t="str">
        <f t="shared" si="2"/>
        <v>99 Her (Her)</v>
      </c>
      <c r="P86" s="53">
        <v>66648</v>
      </c>
      <c r="Q86" s="54" t="s">
        <v>319</v>
      </c>
      <c r="R86" s="54" t="s">
        <v>320</v>
      </c>
      <c r="S86" s="53">
        <v>2018</v>
      </c>
      <c r="T86" s="53">
        <v>217</v>
      </c>
      <c r="U86" s="53">
        <v>331</v>
      </c>
      <c r="V86" s="53">
        <v>1.4</v>
      </c>
      <c r="W86" s="53">
        <v>5.13</v>
      </c>
      <c r="X86" s="53">
        <v>8.9600000000000009</v>
      </c>
      <c r="Y86" s="53">
        <v>3.83</v>
      </c>
    </row>
    <row r="87" spans="13:25" x14ac:dyDescent="0.2">
      <c r="M87" s="53" t="s">
        <v>126</v>
      </c>
      <c r="N87" s="53" t="s">
        <v>127</v>
      </c>
      <c r="O87" s="53" t="str">
        <f t="shared" si="2"/>
        <v>Achird (Cas)</v>
      </c>
      <c r="P87" s="53">
        <v>21732</v>
      </c>
      <c r="Q87" s="54" t="s">
        <v>128</v>
      </c>
      <c r="R87" s="54" t="s">
        <v>129</v>
      </c>
      <c r="S87" s="53">
        <v>2022</v>
      </c>
      <c r="T87" s="53">
        <v>1086</v>
      </c>
      <c r="U87" s="53">
        <v>327</v>
      </c>
      <c r="V87" s="53">
        <v>13.4</v>
      </c>
      <c r="W87" s="53">
        <v>3.52</v>
      </c>
      <c r="X87" s="53">
        <v>7.36</v>
      </c>
      <c r="Y87" s="53">
        <v>3.84</v>
      </c>
    </row>
    <row r="88" spans="13:25" x14ac:dyDescent="0.2">
      <c r="M88" s="53" t="s">
        <v>1830</v>
      </c>
      <c r="N88" s="53" t="s">
        <v>119</v>
      </c>
      <c r="O88" s="53" t="str">
        <f t="shared" si="2"/>
        <v>AK Her (Her)</v>
      </c>
      <c r="P88" s="53">
        <v>102668</v>
      </c>
      <c r="Q88" s="54" t="s">
        <v>1831</v>
      </c>
      <c r="R88" s="54" t="s">
        <v>1832</v>
      </c>
      <c r="S88" s="53">
        <v>2016</v>
      </c>
      <c r="T88" s="53">
        <v>18</v>
      </c>
      <c r="U88" s="53">
        <v>323</v>
      </c>
      <c r="V88" s="53">
        <v>4.5</v>
      </c>
      <c r="W88" s="53">
        <v>8.57</v>
      </c>
      <c r="X88" s="53">
        <v>12</v>
      </c>
      <c r="Y88" s="53">
        <v>3.43</v>
      </c>
    </row>
    <row r="89" spans="13:25" x14ac:dyDescent="0.2">
      <c r="M89" s="53" t="s">
        <v>2121</v>
      </c>
      <c r="N89" s="53" t="s">
        <v>205</v>
      </c>
      <c r="O89" s="53" t="str">
        <f t="shared" si="2"/>
        <v>Aldhibah (Dra)</v>
      </c>
      <c r="P89" s="53">
        <v>17365</v>
      </c>
      <c r="Q89" s="54" t="s">
        <v>2122</v>
      </c>
      <c r="R89" s="54" t="s">
        <v>2123</v>
      </c>
      <c r="S89" s="53">
        <v>1994</v>
      </c>
      <c r="T89" s="53">
        <v>10</v>
      </c>
      <c r="U89" s="53">
        <v>33</v>
      </c>
      <c r="V89" s="53">
        <v>0.1</v>
      </c>
      <c r="W89" s="53">
        <v>3.17</v>
      </c>
      <c r="X89" s="53">
        <v>4.2</v>
      </c>
      <c r="Y89" s="53">
        <v>1.03</v>
      </c>
    </row>
    <row r="90" spans="13:25" x14ac:dyDescent="0.2">
      <c r="M90" s="53" t="s">
        <v>103</v>
      </c>
      <c r="N90" s="53" t="s">
        <v>27</v>
      </c>
      <c r="O90" s="53" t="str">
        <f t="shared" si="2"/>
        <v>Algieba (Leo)</v>
      </c>
      <c r="P90" s="53">
        <v>81298</v>
      </c>
      <c r="Q90" s="54" t="s">
        <v>104</v>
      </c>
      <c r="R90" s="54" t="s">
        <v>105</v>
      </c>
      <c r="S90" s="53">
        <v>2020</v>
      </c>
      <c r="T90" s="53">
        <v>863</v>
      </c>
      <c r="U90" s="53">
        <v>127</v>
      </c>
      <c r="V90" s="53">
        <v>4.7</v>
      </c>
      <c r="W90" s="53">
        <v>2.37</v>
      </c>
      <c r="X90" s="53">
        <v>3.64</v>
      </c>
      <c r="Y90" s="53">
        <v>1.27</v>
      </c>
    </row>
    <row r="91" spans="13:25" x14ac:dyDescent="0.2">
      <c r="M91" s="53" t="s">
        <v>447</v>
      </c>
      <c r="N91" s="53" t="s">
        <v>184</v>
      </c>
      <c r="O91" s="53" t="str">
        <f t="shared" si="2"/>
        <v>Alkaphrah (UMa)</v>
      </c>
      <c r="P91" s="53">
        <v>42661</v>
      </c>
      <c r="Q91" s="54" t="s">
        <v>448</v>
      </c>
      <c r="R91" s="54" t="s">
        <v>449</v>
      </c>
      <c r="S91" s="53">
        <v>2019</v>
      </c>
      <c r="T91" s="53">
        <v>206</v>
      </c>
      <c r="U91" s="53">
        <v>278</v>
      </c>
      <c r="V91" s="53">
        <v>0.3</v>
      </c>
      <c r="W91" s="53">
        <v>4.16</v>
      </c>
      <c r="X91" s="53">
        <v>4.54</v>
      </c>
      <c r="Y91" s="53">
        <v>0.38</v>
      </c>
    </row>
    <row r="92" spans="13:25" x14ac:dyDescent="0.2">
      <c r="M92" s="53" t="s">
        <v>194</v>
      </c>
      <c r="N92" s="53" t="s">
        <v>195</v>
      </c>
      <c r="O92" s="53" t="str">
        <f t="shared" si="2"/>
        <v>Alnitak (Ori)</v>
      </c>
      <c r="P92" s="53">
        <v>132444</v>
      </c>
      <c r="Q92" s="54" t="s">
        <v>196</v>
      </c>
      <c r="R92" s="54" t="s">
        <v>197</v>
      </c>
      <c r="S92" s="53">
        <v>2021</v>
      </c>
      <c r="T92" s="53">
        <v>261</v>
      </c>
      <c r="U92" s="53">
        <v>166</v>
      </c>
      <c r="V92" s="53">
        <v>2.4</v>
      </c>
      <c r="W92" s="53">
        <v>1.88</v>
      </c>
      <c r="X92" s="53">
        <v>3.7</v>
      </c>
      <c r="Y92" s="53">
        <v>1.82</v>
      </c>
    </row>
    <row r="93" spans="13:25" x14ac:dyDescent="0.2">
      <c r="M93" s="53" t="s">
        <v>498</v>
      </c>
      <c r="N93" s="53" t="s">
        <v>228</v>
      </c>
      <c r="O93" s="53" t="str">
        <f t="shared" si="2"/>
        <v>Alpherg (Psc)</v>
      </c>
      <c r="P93" s="53">
        <v>92484</v>
      </c>
      <c r="Q93" s="54" t="s">
        <v>499</v>
      </c>
      <c r="R93" s="54" t="s">
        <v>500</v>
      </c>
      <c r="S93" s="53">
        <v>2008</v>
      </c>
      <c r="T93" s="53">
        <v>28</v>
      </c>
      <c r="U93" s="53">
        <v>62</v>
      </c>
      <c r="V93" s="53">
        <v>0.6</v>
      </c>
      <c r="W93" s="53">
        <v>3.83</v>
      </c>
      <c r="X93" s="53">
        <v>7.51</v>
      </c>
      <c r="Y93" s="53">
        <v>3.68</v>
      </c>
    </row>
    <row r="94" spans="13:25" x14ac:dyDescent="0.2">
      <c r="M94" s="53" t="s">
        <v>341</v>
      </c>
      <c r="N94" s="53" t="s">
        <v>205</v>
      </c>
      <c r="O94" s="53" t="str">
        <f t="shared" si="2"/>
        <v>Alrakis (Dra)</v>
      </c>
      <c r="P94" s="53">
        <v>30239</v>
      </c>
      <c r="Q94" s="54" t="s">
        <v>342</v>
      </c>
      <c r="R94" s="54" t="s">
        <v>343</v>
      </c>
      <c r="S94" s="53">
        <v>2020</v>
      </c>
      <c r="T94" s="53">
        <v>831</v>
      </c>
      <c r="U94" s="53">
        <v>358</v>
      </c>
      <c r="V94" s="53">
        <v>2.5</v>
      </c>
      <c r="W94" s="53">
        <v>5.66</v>
      </c>
      <c r="X94" s="53">
        <v>5.69</v>
      </c>
      <c r="Y94" s="53">
        <v>0.03</v>
      </c>
    </row>
    <row r="95" spans="13:25" x14ac:dyDescent="0.2">
      <c r="M95" s="53" t="s">
        <v>227</v>
      </c>
      <c r="N95" s="53" t="s">
        <v>228</v>
      </c>
      <c r="O95" s="53" t="str">
        <f t="shared" si="2"/>
        <v>Alrescha (Psc)</v>
      </c>
      <c r="P95" s="53">
        <v>110291</v>
      </c>
      <c r="Q95" s="54" t="s">
        <v>229</v>
      </c>
      <c r="R95" s="54" t="s">
        <v>230</v>
      </c>
      <c r="S95" s="53">
        <v>2019</v>
      </c>
      <c r="T95" s="53">
        <v>631</v>
      </c>
      <c r="U95" s="53">
        <v>264</v>
      </c>
      <c r="V95" s="53">
        <v>1.9</v>
      </c>
      <c r="W95" s="53">
        <v>4.0999999999999996</v>
      </c>
      <c r="X95" s="53">
        <v>5.17</v>
      </c>
      <c r="Y95" s="53">
        <v>1.07</v>
      </c>
    </row>
    <row r="96" spans="13:25" x14ac:dyDescent="0.2">
      <c r="M96" s="53" t="s">
        <v>663</v>
      </c>
      <c r="N96" s="53" t="s">
        <v>664</v>
      </c>
      <c r="O96" s="53" t="str">
        <f t="shared" si="2"/>
        <v>Alsephina (Vel)</v>
      </c>
      <c r="P96" s="53">
        <v>236232</v>
      </c>
      <c r="Q96" s="54" t="s">
        <v>665</v>
      </c>
      <c r="R96" s="54" t="s">
        <v>666</v>
      </c>
      <c r="S96" s="53">
        <v>2021</v>
      </c>
      <c r="T96" s="53">
        <v>75</v>
      </c>
      <c r="U96" s="53">
        <v>189</v>
      </c>
      <c r="V96" s="53">
        <v>0.9</v>
      </c>
      <c r="W96" s="53">
        <v>1.99</v>
      </c>
      <c r="X96" s="53">
        <v>5.57</v>
      </c>
      <c r="Y96" s="53">
        <v>3.58</v>
      </c>
    </row>
    <row r="97" spans="13:25" x14ac:dyDescent="0.2">
      <c r="M97" s="53" t="s">
        <v>183</v>
      </c>
      <c r="N97" s="53" t="s">
        <v>184</v>
      </c>
      <c r="O97" s="53" t="str">
        <f t="shared" si="2"/>
        <v>Alula Australis (UMa)</v>
      </c>
      <c r="P97" s="53">
        <v>62484</v>
      </c>
      <c r="Q97" s="54" t="s">
        <v>185</v>
      </c>
      <c r="R97" s="54" t="s">
        <v>186</v>
      </c>
      <c r="S97" s="53">
        <v>2020</v>
      </c>
      <c r="T97" s="53">
        <v>1664</v>
      </c>
      <c r="U97" s="53">
        <v>152</v>
      </c>
      <c r="V97" s="53">
        <v>2.2999999999999998</v>
      </c>
      <c r="W97" s="53">
        <v>4.33</v>
      </c>
      <c r="X97" s="53">
        <v>4.8</v>
      </c>
      <c r="Y97" s="53">
        <v>0.47</v>
      </c>
    </row>
    <row r="98" spans="13:25" x14ac:dyDescent="0.2">
      <c r="M98" s="53" t="s">
        <v>122</v>
      </c>
      <c r="N98" s="53" t="s">
        <v>123</v>
      </c>
      <c r="O98" s="53" t="str">
        <f t="shared" si="2"/>
        <v>Antares (Sco)</v>
      </c>
      <c r="P98" s="53">
        <v>184415</v>
      </c>
      <c r="Q98" s="54" t="s">
        <v>124</v>
      </c>
      <c r="R98" s="54" t="s">
        <v>125</v>
      </c>
      <c r="S98" s="53">
        <v>2019</v>
      </c>
      <c r="T98" s="53">
        <v>149</v>
      </c>
      <c r="U98" s="53">
        <v>277</v>
      </c>
      <c r="V98" s="53">
        <v>2.7</v>
      </c>
      <c r="W98" s="53">
        <v>0.96</v>
      </c>
      <c r="X98" s="53">
        <v>5.4</v>
      </c>
      <c r="Y98" s="53">
        <v>4.4400000000000004</v>
      </c>
    </row>
    <row r="99" spans="13:25" x14ac:dyDescent="0.2">
      <c r="M99" s="53" t="s">
        <v>542</v>
      </c>
      <c r="N99" s="53" t="s">
        <v>543</v>
      </c>
      <c r="O99" s="53" t="str">
        <f t="shared" si="2"/>
        <v>Ascella (Sgr)</v>
      </c>
      <c r="P99" s="53">
        <v>187600</v>
      </c>
      <c r="Q99" s="54" t="s">
        <v>544</v>
      </c>
      <c r="R99" s="54" t="s">
        <v>545</v>
      </c>
      <c r="S99" s="53">
        <v>2021</v>
      </c>
      <c r="T99" s="53">
        <v>212</v>
      </c>
      <c r="U99" s="53">
        <v>210</v>
      </c>
      <c r="V99" s="53">
        <v>0.2</v>
      </c>
      <c r="W99" s="53">
        <v>3.27</v>
      </c>
      <c r="X99" s="53">
        <v>3.48</v>
      </c>
      <c r="Y99" s="53">
        <v>0.21</v>
      </c>
    </row>
    <row r="100" spans="13:25" x14ac:dyDescent="0.2">
      <c r="M100" s="53" t="s">
        <v>405</v>
      </c>
      <c r="N100" s="53" t="s">
        <v>406</v>
      </c>
      <c r="O100" s="53" t="str">
        <f t="shared" si="2"/>
        <v>Ashlesha (Hya)</v>
      </c>
      <c r="P100" s="53">
        <v>117112</v>
      </c>
      <c r="Q100" s="54" t="s">
        <v>407</v>
      </c>
      <c r="R100" s="54" t="s">
        <v>408</v>
      </c>
      <c r="S100" s="53">
        <v>2021</v>
      </c>
      <c r="T100" s="53">
        <v>274</v>
      </c>
      <c r="U100" s="53">
        <v>324</v>
      </c>
      <c r="V100" s="53">
        <v>0.1</v>
      </c>
      <c r="W100" s="53">
        <v>3.5</v>
      </c>
      <c r="X100" s="53">
        <v>5.6</v>
      </c>
      <c r="Y100" s="53">
        <v>2.1</v>
      </c>
    </row>
    <row r="101" spans="13:25" x14ac:dyDescent="0.2">
      <c r="M101" s="53" t="s">
        <v>504</v>
      </c>
      <c r="N101" s="53" t="s">
        <v>312</v>
      </c>
      <c r="O101" s="53" t="str">
        <f t="shared" si="2"/>
        <v>Bet LMi (LMi)</v>
      </c>
      <c r="P101" s="53">
        <v>62053</v>
      </c>
      <c r="Q101" s="54" t="s">
        <v>505</v>
      </c>
      <c r="R101" s="54" t="s">
        <v>506</v>
      </c>
      <c r="S101" s="53">
        <v>2018</v>
      </c>
      <c r="T101" s="53">
        <v>172</v>
      </c>
      <c r="U101" s="53">
        <v>226</v>
      </c>
      <c r="V101" s="53">
        <v>0.5</v>
      </c>
      <c r="W101" s="53">
        <v>4.62</v>
      </c>
      <c r="X101" s="53">
        <v>6.04</v>
      </c>
      <c r="Y101" s="53">
        <v>1.42</v>
      </c>
    </row>
    <row r="102" spans="13:25" x14ac:dyDescent="0.2">
      <c r="M102" s="53" t="s">
        <v>717</v>
      </c>
      <c r="N102" s="53" t="s">
        <v>395</v>
      </c>
      <c r="O102" s="53" t="str">
        <f t="shared" si="2"/>
        <v>Bet Tri (Tri)</v>
      </c>
      <c r="P102" s="53">
        <v>55306</v>
      </c>
      <c r="Q102" s="54" t="s">
        <v>718</v>
      </c>
      <c r="R102" s="54" t="s">
        <v>719</v>
      </c>
      <c r="S102" s="53">
        <v>1990</v>
      </c>
      <c r="T102" s="53">
        <v>34</v>
      </c>
      <c r="U102" s="53">
        <v>46</v>
      </c>
      <c r="V102" s="53">
        <v>0</v>
      </c>
      <c r="W102" s="53">
        <v>3.6</v>
      </c>
      <c r="X102" s="53">
        <v>4</v>
      </c>
      <c r="Y102" s="53">
        <v>0.4</v>
      </c>
    </row>
    <row r="103" spans="13:25" x14ac:dyDescent="0.2">
      <c r="M103" s="53" t="s">
        <v>114</v>
      </c>
      <c r="N103" s="53" t="s">
        <v>115</v>
      </c>
      <c r="O103" s="53" t="str">
        <f t="shared" si="2"/>
        <v>Castor (Gem)</v>
      </c>
      <c r="P103" s="53">
        <v>60198</v>
      </c>
      <c r="Q103" s="54" t="s">
        <v>116</v>
      </c>
      <c r="R103" s="54" t="s">
        <v>117</v>
      </c>
      <c r="S103" s="53">
        <v>2020</v>
      </c>
      <c r="T103" s="53">
        <v>1514</v>
      </c>
      <c r="U103" s="53">
        <v>53</v>
      </c>
      <c r="V103" s="53">
        <v>5.4</v>
      </c>
      <c r="W103" s="53">
        <v>1.93</v>
      </c>
      <c r="X103" s="53">
        <v>2.97</v>
      </c>
      <c r="Y103" s="53">
        <v>1.04</v>
      </c>
    </row>
    <row r="104" spans="13:25" x14ac:dyDescent="0.2">
      <c r="M104" s="53" t="s">
        <v>328</v>
      </c>
      <c r="N104" s="53" t="s">
        <v>146</v>
      </c>
      <c r="O104" s="53" t="str">
        <f t="shared" si="2"/>
        <v>Chi Cyg (Cyg)</v>
      </c>
      <c r="P104" s="53">
        <v>68827</v>
      </c>
      <c r="Q104" s="54" t="s">
        <v>329</v>
      </c>
      <c r="R104" s="54" t="s">
        <v>330</v>
      </c>
      <c r="S104" s="53">
        <v>2020</v>
      </c>
      <c r="T104" s="53">
        <v>155</v>
      </c>
      <c r="U104" s="53">
        <v>68</v>
      </c>
      <c r="V104" s="53">
        <v>25.9</v>
      </c>
      <c r="W104" s="53">
        <v>5.0599999999999996</v>
      </c>
      <c r="X104" s="53">
        <v>9.25</v>
      </c>
      <c r="Y104" s="53">
        <v>4.1900000000000004</v>
      </c>
    </row>
    <row r="105" spans="13:25" x14ac:dyDescent="0.2">
      <c r="M105" s="53" t="s">
        <v>1030</v>
      </c>
      <c r="N105" s="53" t="s">
        <v>195</v>
      </c>
      <c r="O105" s="53" t="str">
        <f t="shared" si="2"/>
        <v>Chi1 Ori (Ori)</v>
      </c>
      <c r="P105" s="53">
        <v>77705</v>
      </c>
      <c r="Q105" s="54" t="s">
        <v>1031</v>
      </c>
      <c r="R105" s="54" t="s">
        <v>1032</v>
      </c>
      <c r="S105" s="53">
        <v>2019</v>
      </c>
      <c r="T105" s="53">
        <v>5</v>
      </c>
      <c r="U105" s="53">
        <v>92</v>
      </c>
      <c r="V105" s="53">
        <v>0</v>
      </c>
      <c r="W105" s="53">
        <v>4.46</v>
      </c>
      <c r="X105" s="53">
        <v>7.5</v>
      </c>
      <c r="Y105" s="53">
        <v>3.04</v>
      </c>
    </row>
    <row r="106" spans="13:25" x14ac:dyDescent="0.2">
      <c r="M106" s="53" t="s">
        <v>401</v>
      </c>
      <c r="N106" s="53" t="s">
        <v>402</v>
      </c>
      <c r="O106" s="53" t="str">
        <f t="shared" si="2"/>
        <v>Dalim (For)</v>
      </c>
      <c r="P106" s="53">
        <v>168373</v>
      </c>
      <c r="Q106" s="54" t="s">
        <v>403</v>
      </c>
      <c r="R106" s="54" t="s">
        <v>404</v>
      </c>
      <c r="S106" s="53">
        <v>2017</v>
      </c>
      <c r="T106" s="53">
        <v>102</v>
      </c>
      <c r="U106" s="53">
        <v>301</v>
      </c>
      <c r="V106" s="53">
        <v>5.4</v>
      </c>
      <c r="W106" s="53">
        <v>3.98</v>
      </c>
      <c r="X106" s="53">
        <v>7.19</v>
      </c>
      <c r="Y106" s="53">
        <v>3.21</v>
      </c>
    </row>
    <row r="107" spans="13:25" x14ac:dyDescent="0.2">
      <c r="M107" s="53" t="s">
        <v>360</v>
      </c>
      <c r="N107" s="53" t="s">
        <v>138</v>
      </c>
      <c r="O107" s="53" t="str">
        <f t="shared" si="2"/>
        <v>Del Boo (Boo)</v>
      </c>
      <c r="P107" s="53">
        <v>64589</v>
      </c>
      <c r="Q107" s="54" t="s">
        <v>361</v>
      </c>
      <c r="R107" s="54" t="s">
        <v>362</v>
      </c>
      <c r="S107" s="53">
        <v>2021</v>
      </c>
      <c r="T107" s="53">
        <v>128</v>
      </c>
      <c r="U107" s="53">
        <v>78</v>
      </c>
      <c r="V107" s="53">
        <v>105</v>
      </c>
      <c r="W107" s="53">
        <v>3.56</v>
      </c>
      <c r="X107" s="53">
        <v>7.89</v>
      </c>
      <c r="Y107" s="53">
        <v>4.33</v>
      </c>
    </row>
    <row r="108" spans="13:25" x14ac:dyDescent="0.2">
      <c r="M108" s="53" t="s">
        <v>231</v>
      </c>
      <c r="N108" s="53" t="s">
        <v>232</v>
      </c>
      <c r="O108" s="53" t="str">
        <f t="shared" si="2"/>
        <v>Del Ser (Ser)</v>
      </c>
      <c r="P108" s="53">
        <v>101623</v>
      </c>
      <c r="Q108" s="54" t="s">
        <v>233</v>
      </c>
      <c r="R108" s="54" t="s">
        <v>234</v>
      </c>
      <c r="S108" s="53">
        <v>2020</v>
      </c>
      <c r="T108" s="53">
        <v>521</v>
      </c>
      <c r="U108" s="53">
        <v>171</v>
      </c>
      <c r="V108" s="53">
        <v>4</v>
      </c>
      <c r="W108" s="53">
        <v>4.17</v>
      </c>
      <c r="X108" s="53">
        <v>5.16</v>
      </c>
      <c r="Y108" s="53">
        <v>0.99</v>
      </c>
    </row>
    <row r="109" spans="13:25" x14ac:dyDescent="0.2">
      <c r="M109" s="53" t="s">
        <v>819</v>
      </c>
      <c r="N109" s="53" t="s">
        <v>802</v>
      </c>
      <c r="O109" s="53" t="str">
        <f t="shared" si="2"/>
        <v>Del Sge (Sge)</v>
      </c>
      <c r="P109" s="53">
        <v>105259</v>
      </c>
      <c r="Q109" s="54" t="s">
        <v>820</v>
      </c>
      <c r="R109" s="54" t="s">
        <v>821</v>
      </c>
      <c r="S109" s="53">
        <v>1991</v>
      </c>
      <c r="T109" s="53">
        <v>22</v>
      </c>
      <c r="U109" s="53">
        <v>242</v>
      </c>
      <c r="V109" s="53">
        <v>0.1</v>
      </c>
      <c r="W109" s="53">
        <v>4.32</v>
      </c>
      <c r="X109" s="53">
        <v>4.95</v>
      </c>
      <c r="Y109" s="53">
        <v>0.63</v>
      </c>
    </row>
    <row r="110" spans="13:25" x14ac:dyDescent="0.2">
      <c r="M110" s="53" t="s">
        <v>1459</v>
      </c>
      <c r="N110" s="53" t="s">
        <v>768</v>
      </c>
      <c r="O110" s="53" t="str">
        <f t="shared" si="2"/>
        <v>Deneb el okab (Aql)</v>
      </c>
      <c r="P110" s="53">
        <v>104318</v>
      </c>
      <c r="Q110" s="54" t="s">
        <v>1460</v>
      </c>
      <c r="R110" s="54" t="s">
        <v>1461</v>
      </c>
      <c r="S110" s="53">
        <v>2014</v>
      </c>
      <c r="T110" s="53">
        <v>16</v>
      </c>
      <c r="U110" s="53">
        <v>184</v>
      </c>
      <c r="V110" s="53">
        <v>122</v>
      </c>
      <c r="W110" s="53">
        <v>4.13</v>
      </c>
      <c r="X110" s="53">
        <v>10.56</v>
      </c>
      <c r="Y110" s="53">
        <v>6.43</v>
      </c>
    </row>
    <row r="111" spans="13:25" x14ac:dyDescent="0.2">
      <c r="M111" s="53" t="s">
        <v>244</v>
      </c>
      <c r="N111" s="53" t="s">
        <v>245</v>
      </c>
      <c r="O111" s="53" t="str">
        <f t="shared" si="2"/>
        <v>Diadem (Com)</v>
      </c>
      <c r="P111" s="53">
        <v>100443</v>
      </c>
      <c r="Q111" s="54" t="s">
        <v>246</v>
      </c>
      <c r="R111" s="54" t="s">
        <v>247</v>
      </c>
      <c r="S111" s="53">
        <v>2020</v>
      </c>
      <c r="T111" s="53">
        <v>664</v>
      </c>
      <c r="U111" s="53">
        <v>195</v>
      </c>
      <c r="V111" s="53">
        <v>0.5</v>
      </c>
      <c r="W111" s="53">
        <v>4.8499999999999996</v>
      </c>
      <c r="X111" s="53">
        <v>5.53</v>
      </c>
      <c r="Y111" s="53">
        <v>0.68</v>
      </c>
    </row>
    <row r="112" spans="13:25" x14ac:dyDescent="0.2">
      <c r="M112" s="53" t="s">
        <v>190</v>
      </c>
      <c r="N112" s="53" t="s">
        <v>191</v>
      </c>
      <c r="O112" s="53" t="str">
        <f t="shared" si="2"/>
        <v>DO Cep (Cep)</v>
      </c>
      <c r="P112" s="53"/>
      <c r="Q112" s="54" t="s">
        <v>192</v>
      </c>
      <c r="R112" s="54" t="s">
        <v>193</v>
      </c>
      <c r="S112" s="53">
        <v>2020</v>
      </c>
      <c r="T112" s="53">
        <v>317</v>
      </c>
      <c r="U112" s="53">
        <v>207</v>
      </c>
      <c r="V112" s="53">
        <v>2.1</v>
      </c>
      <c r="W112" s="53">
        <v>9.93</v>
      </c>
      <c r="X112" s="53">
        <v>11.41</v>
      </c>
      <c r="Y112" s="53">
        <v>1.48</v>
      </c>
    </row>
    <row r="113" spans="13:25" x14ac:dyDescent="0.2">
      <c r="M113" s="53" t="s">
        <v>1119</v>
      </c>
      <c r="N113" s="53" t="s">
        <v>123</v>
      </c>
      <c r="O113" s="53" t="str">
        <f t="shared" si="2"/>
        <v>Dschubba (Sco)</v>
      </c>
      <c r="P113" s="53">
        <v>184014</v>
      </c>
      <c r="Q113" s="54" t="s">
        <v>1120</v>
      </c>
      <c r="R113" s="54" t="s">
        <v>1121</v>
      </c>
      <c r="S113" s="53">
        <v>2021</v>
      </c>
      <c r="T113" s="53">
        <v>201</v>
      </c>
      <c r="U113" s="53">
        <v>16</v>
      </c>
      <c r="V113" s="53">
        <v>0.1</v>
      </c>
      <c r="W113" s="53">
        <v>2.39</v>
      </c>
      <c r="X113" s="53">
        <v>4.62</v>
      </c>
      <c r="Y113" s="53">
        <v>2.23</v>
      </c>
    </row>
    <row r="114" spans="13:25" x14ac:dyDescent="0.2">
      <c r="M114" s="53" t="s">
        <v>218</v>
      </c>
      <c r="N114" s="53" t="s">
        <v>184</v>
      </c>
      <c r="O114" s="53" t="str">
        <f t="shared" si="2"/>
        <v>Dubhe (UMa)</v>
      </c>
      <c r="P114" s="53">
        <v>15384</v>
      </c>
      <c r="Q114" s="54" t="s">
        <v>219</v>
      </c>
      <c r="R114" s="54" t="s">
        <v>220</v>
      </c>
      <c r="S114" s="53">
        <v>2017</v>
      </c>
      <c r="T114" s="53">
        <v>83</v>
      </c>
      <c r="U114" s="53">
        <v>342</v>
      </c>
      <c r="V114" s="53">
        <v>0.8</v>
      </c>
      <c r="W114" s="53">
        <v>2.02</v>
      </c>
      <c r="X114" s="53">
        <v>4.95</v>
      </c>
      <c r="Y114" s="53">
        <v>2.93</v>
      </c>
    </row>
    <row r="115" spans="13:25" x14ac:dyDescent="0.2">
      <c r="M115" s="53" t="s">
        <v>204</v>
      </c>
      <c r="N115" s="53" t="s">
        <v>205</v>
      </c>
      <c r="O115" s="53" t="str">
        <f t="shared" si="2"/>
        <v>Dziban (Dra)</v>
      </c>
      <c r="P115" s="53">
        <v>8890</v>
      </c>
      <c r="Q115" s="54" t="s">
        <v>206</v>
      </c>
      <c r="R115" s="54" t="s">
        <v>207</v>
      </c>
      <c r="S115" s="53">
        <v>2019</v>
      </c>
      <c r="T115" s="53">
        <v>183</v>
      </c>
      <c r="U115" s="53">
        <v>14</v>
      </c>
      <c r="V115" s="53">
        <v>29.6</v>
      </c>
      <c r="W115" s="53">
        <v>4.5999999999999996</v>
      </c>
      <c r="X115" s="53">
        <v>5.59</v>
      </c>
      <c r="Y115" s="53">
        <v>0.99</v>
      </c>
    </row>
    <row r="116" spans="13:25" x14ac:dyDescent="0.2">
      <c r="M116" s="53" t="s">
        <v>305</v>
      </c>
      <c r="N116" s="53" t="s">
        <v>212</v>
      </c>
      <c r="O116" s="53" t="str">
        <f t="shared" si="2"/>
        <v>Eps Ari (Ari)</v>
      </c>
      <c r="P116" s="53">
        <v>75673</v>
      </c>
      <c r="Q116" s="54" t="s">
        <v>306</v>
      </c>
      <c r="R116" s="54" t="s">
        <v>307</v>
      </c>
      <c r="S116" s="53">
        <v>2022</v>
      </c>
      <c r="T116" s="53">
        <v>467</v>
      </c>
      <c r="U116" s="53">
        <v>210</v>
      </c>
      <c r="V116" s="53">
        <v>1.3</v>
      </c>
      <c r="W116" s="53">
        <v>5.17</v>
      </c>
      <c r="X116" s="53">
        <v>5.57</v>
      </c>
      <c r="Y116" s="53">
        <v>0.4</v>
      </c>
    </row>
    <row r="117" spans="13:25" x14ac:dyDescent="0.2">
      <c r="M117" s="53" t="s">
        <v>1654</v>
      </c>
      <c r="N117" s="53" t="s">
        <v>523</v>
      </c>
      <c r="O117" s="53" t="str">
        <f t="shared" si="2"/>
        <v>Eps Cet (Cet)</v>
      </c>
      <c r="P117" s="53">
        <v>148528</v>
      </c>
      <c r="Q117" s="54" t="s">
        <v>1655</v>
      </c>
      <c r="R117" s="54" t="s">
        <v>1656</v>
      </c>
      <c r="S117" s="53">
        <v>2020</v>
      </c>
      <c r="T117" s="53">
        <v>228</v>
      </c>
      <c r="U117" s="53">
        <v>239</v>
      </c>
      <c r="V117" s="53">
        <v>0.1</v>
      </c>
      <c r="W117" s="53">
        <v>5.22</v>
      </c>
      <c r="X117" s="53">
        <v>6.5</v>
      </c>
      <c r="Y117" s="53">
        <v>1.28</v>
      </c>
    </row>
    <row r="118" spans="13:25" x14ac:dyDescent="0.2">
      <c r="M118" s="53" t="s">
        <v>614</v>
      </c>
      <c r="N118" s="53" t="s">
        <v>338</v>
      </c>
      <c r="O118" s="53" t="str">
        <f t="shared" si="2"/>
        <v>Eps Scl (Scl)</v>
      </c>
      <c r="P118" s="53">
        <v>167275</v>
      </c>
      <c r="Q118" s="54" t="s">
        <v>615</v>
      </c>
      <c r="R118" s="54" t="s">
        <v>616</v>
      </c>
      <c r="S118" s="53">
        <v>2017</v>
      </c>
      <c r="T118" s="53">
        <v>68</v>
      </c>
      <c r="U118" s="53">
        <v>18</v>
      </c>
      <c r="V118" s="53">
        <v>5</v>
      </c>
      <c r="W118" s="53">
        <v>5.38</v>
      </c>
      <c r="X118" s="53">
        <v>8.5</v>
      </c>
      <c r="Y118" s="53">
        <v>3.12</v>
      </c>
    </row>
    <row r="119" spans="13:25" x14ac:dyDescent="0.2">
      <c r="M119" s="53" t="s">
        <v>1686</v>
      </c>
      <c r="N119" s="53" t="s">
        <v>142</v>
      </c>
      <c r="O119" s="53" t="str">
        <f t="shared" si="2"/>
        <v>EQ Peg (Peg)</v>
      </c>
      <c r="P119" s="53"/>
      <c r="Q119" s="54" t="s">
        <v>1687</v>
      </c>
      <c r="R119" s="54" t="s">
        <v>1688</v>
      </c>
      <c r="S119" s="53">
        <v>2020</v>
      </c>
      <c r="T119" s="53">
        <v>75</v>
      </c>
      <c r="U119" s="53">
        <v>73</v>
      </c>
      <c r="V119" s="53">
        <v>5.3</v>
      </c>
      <c r="W119" s="53">
        <v>10.52</v>
      </c>
      <c r="X119" s="53">
        <v>12.4</v>
      </c>
      <c r="Y119" s="53">
        <v>1.88</v>
      </c>
    </row>
    <row r="120" spans="13:25" x14ac:dyDescent="0.2">
      <c r="M120" s="53" t="s">
        <v>565</v>
      </c>
      <c r="N120" s="53" t="s">
        <v>191</v>
      </c>
      <c r="O120" s="53" t="str">
        <f t="shared" si="2"/>
        <v>Errai (Cep)</v>
      </c>
      <c r="P120" s="53">
        <v>10818</v>
      </c>
      <c r="Q120" s="54" t="s">
        <v>566</v>
      </c>
      <c r="R120" s="54" t="s">
        <v>567</v>
      </c>
      <c r="S120" s="53">
        <v>2020</v>
      </c>
      <c r="T120" s="53">
        <v>8</v>
      </c>
      <c r="U120" s="53">
        <v>215</v>
      </c>
      <c r="V120" s="53">
        <v>1.8</v>
      </c>
      <c r="W120" s="53">
        <v>1.04</v>
      </c>
      <c r="X120" s="53">
        <v>7.3</v>
      </c>
      <c r="Y120" s="53">
        <v>6.26</v>
      </c>
    </row>
    <row r="121" spans="13:25" x14ac:dyDescent="0.2">
      <c r="M121" s="53" t="s">
        <v>1717</v>
      </c>
      <c r="N121" s="53" t="s">
        <v>138</v>
      </c>
      <c r="O121" s="53" t="str">
        <f t="shared" si="2"/>
        <v>ET Boo (Boo)</v>
      </c>
      <c r="P121" s="53"/>
      <c r="Q121" s="54" t="s">
        <v>1718</v>
      </c>
      <c r="R121" s="54" t="s">
        <v>1719</v>
      </c>
      <c r="S121" s="53">
        <v>2011</v>
      </c>
      <c r="T121" s="53">
        <v>29</v>
      </c>
      <c r="U121" s="53">
        <v>249</v>
      </c>
      <c r="V121" s="53">
        <v>0.2</v>
      </c>
      <c r="W121" s="53">
        <v>9.61</v>
      </c>
      <c r="X121" s="53">
        <v>10.47</v>
      </c>
      <c r="Y121" s="53">
        <v>0.86</v>
      </c>
    </row>
    <row r="122" spans="13:25" x14ac:dyDescent="0.2">
      <c r="M122" s="53" t="s">
        <v>1516</v>
      </c>
      <c r="N122" s="53" t="s">
        <v>547</v>
      </c>
      <c r="O122" s="53" t="str">
        <f t="shared" si="2"/>
        <v>Eta Cap (Cap)</v>
      </c>
      <c r="P122" s="53">
        <v>189986</v>
      </c>
      <c r="Q122" s="54" t="s">
        <v>1517</v>
      </c>
      <c r="R122" s="54" t="s">
        <v>1518</v>
      </c>
      <c r="S122" s="53">
        <v>2021</v>
      </c>
      <c r="T122" s="53">
        <v>39</v>
      </c>
      <c r="U122" s="53">
        <v>261</v>
      </c>
      <c r="V122" s="53">
        <v>0.3</v>
      </c>
      <c r="W122" s="53">
        <v>5.0199999999999996</v>
      </c>
      <c r="X122" s="53">
        <v>7.39</v>
      </c>
      <c r="Y122" s="53">
        <v>2.37</v>
      </c>
    </row>
    <row r="123" spans="13:25" x14ac:dyDescent="0.2">
      <c r="M123" s="53" t="s">
        <v>165</v>
      </c>
      <c r="N123" s="53" t="s">
        <v>146</v>
      </c>
      <c r="O123" s="53" t="str">
        <f t="shared" si="2"/>
        <v>Fawaris (Cyg)</v>
      </c>
      <c r="P123" s="53">
        <v>48796</v>
      </c>
      <c r="Q123" s="54" t="s">
        <v>166</v>
      </c>
      <c r="R123" s="54" t="s">
        <v>167</v>
      </c>
      <c r="S123" s="53">
        <v>2020</v>
      </c>
      <c r="T123" s="53">
        <v>488</v>
      </c>
      <c r="U123" s="53">
        <v>213</v>
      </c>
      <c r="V123" s="53">
        <v>2.7</v>
      </c>
      <c r="W123" s="53">
        <v>2.89</v>
      </c>
      <c r="X123" s="53">
        <v>6.27</v>
      </c>
      <c r="Y123" s="53">
        <v>3.38</v>
      </c>
    </row>
    <row r="124" spans="13:25" x14ac:dyDescent="0.2">
      <c r="M124" s="53" t="s">
        <v>1399</v>
      </c>
      <c r="N124" s="53" t="s">
        <v>1400</v>
      </c>
      <c r="O124" s="53" t="str">
        <f t="shared" si="2"/>
        <v>Gam Cir (Cir)</v>
      </c>
      <c r="P124" s="53">
        <v>242463</v>
      </c>
      <c r="Q124" s="54" t="s">
        <v>1401</v>
      </c>
      <c r="R124" s="54" t="s">
        <v>1402</v>
      </c>
      <c r="S124" s="53">
        <v>2021</v>
      </c>
      <c r="T124" s="53">
        <v>76</v>
      </c>
      <c r="U124" s="53">
        <v>353</v>
      </c>
      <c r="V124" s="53">
        <v>0.8</v>
      </c>
      <c r="W124" s="53">
        <v>4.9400000000000004</v>
      </c>
      <c r="X124" s="53">
        <v>5.73</v>
      </c>
      <c r="Y124" s="53">
        <v>0.79</v>
      </c>
    </row>
    <row r="125" spans="13:25" x14ac:dyDescent="0.2">
      <c r="M125" s="53" t="s">
        <v>175</v>
      </c>
      <c r="N125" s="53" t="s">
        <v>176</v>
      </c>
      <c r="O125" s="53" t="str">
        <f t="shared" si="2"/>
        <v>Gam CrA (CrA)</v>
      </c>
      <c r="P125" s="53">
        <v>210928</v>
      </c>
      <c r="Q125" s="54" t="s">
        <v>177</v>
      </c>
      <c r="R125" s="54" t="s">
        <v>178</v>
      </c>
      <c r="S125" s="53">
        <v>2021</v>
      </c>
      <c r="T125" s="53">
        <v>296</v>
      </c>
      <c r="U125" s="53">
        <v>322</v>
      </c>
      <c r="V125" s="53">
        <v>1.5</v>
      </c>
      <c r="W125" s="53">
        <v>5.01</v>
      </c>
      <c r="X125" s="53">
        <v>5.05</v>
      </c>
      <c r="Y125" s="53">
        <v>0.04</v>
      </c>
    </row>
    <row r="126" spans="13:25" x14ac:dyDescent="0.2">
      <c r="M126" s="53" t="s">
        <v>262</v>
      </c>
      <c r="N126" s="53" t="s">
        <v>249</v>
      </c>
      <c r="O126" s="53" t="str">
        <f t="shared" si="2"/>
        <v>Gam CrB (CrB)</v>
      </c>
      <c r="P126" s="53">
        <v>83958</v>
      </c>
      <c r="Q126" s="54" t="s">
        <v>263</v>
      </c>
      <c r="R126" s="54" t="s">
        <v>264</v>
      </c>
      <c r="S126" s="53">
        <v>2015</v>
      </c>
      <c r="T126" s="53">
        <v>491</v>
      </c>
      <c r="U126" s="53">
        <v>110</v>
      </c>
      <c r="V126" s="53">
        <v>0.5</v>
      </c>
      <c r="W126" s="53">
        <v>4.04</v>
      </c>
      <c r="X126" s="53">
        <v>5.6</v>
      </c>
      <c r="Y126" s="53">
        <v>1.56</v>
      </c>
    </row>
    <row r="127" spans="13:25" x14ac:dyDescent="0.2">
      <c r="M127" s="53" t="s">
        <v>706</v>
      </c>
      <c r="N127" s="53" t="s">
        <v>707</v>
      </c>
      <c r="O127" s="53" t="str">
        <f t="shared" si="2"/>
        <v>Gam Lup (Lup)</v>
      </c>
      <c r="P127" s="53">
        <v>225938</v>
      </c>
      <c r="Q127" s="54" t="s">
        <v>708</v>
      </c>
      <c r="R127" s="54" t="s">
        <v>709</v>
      </c>
      <c r="S127" s="53">
        <v>2021</v>
      </c>
      <c r="T127" s="53">
        <v>118</v>
      </c>
      <c r="U127" s="53">
        <v>275</v>
      </c>
      <c r="V127" s="53">
        <v>0.8</v>
      </c>
      <c r="W127" s="53">
        <v>3.44</v>
      </c>
      <c r="X127" s="53">
        <v>3.54</v>
      </c>
      <c r="Y127" s="53">
        <v>0.1</v>
      </c>
    </row>
    <row r="128" spans="13:25" x14ac:dyDescent="0.2">
      <c r="M128" s="53" t="s">
        <v>252</v>
      </c>
      <c r="N128" s="53" t="s">
        <v>253</v>
      </c>
      <c r="O128" s="53" t="str">
        <f t="shared" si="2"/>
        <v>Gam2 Del (Del)</v>
      </c>
      <c r="P128" s="53">
        <v>106476</v>
      </c>
      <c r="Q128" s="54" t="s">
        <v>254</v>
      </c>
      <c r="R128" s="54" t="s">
        <v>255</v>
      </c>
      <c r="S128" s="53">
        <v>2020</v>
      </c>
      <c r="T128" s="53">
        <v>544</v>
      </c>
      <c r="U128" s="53">
        <v>266</v>
      </c>
      <c r="V128" s="53">
        <v>8.8000000000000007</v>
      </c>
      <c r="W128" s="53">
        <v>4.3600000000000003</v>
      </c>
      <c r="X128" s="53">
        <v>5.03</v>
      </c>
      <c r="Y128" s="53">
        <v>0.67</v>
      </c>
    </row>
    <row r="129" spans="13:25" x14ac:dyDescent="0.2">
      <c r="M129" s="53" t="s">
        <v>466</v>
      </c>
      <c r="N129" s="53" t="s">
        <v>134</v>
      </c>
      <c r="O129" s="53" t="str">
        <f t="shared" si="2"/>
        <v>Guniibuu (Oph)</v>
      </c>
      <c r="P129" s="53">
        <v>185198</v>
      </c>
      <c r="Q129" s="54" t="s">
        <v>467</v>
      </c>
      <c r="R129" s="54" t="s">
        <v>468</v>
      </c>
      <c r="S129" s="53">
        <v>2021</v>
      </c>
      <c r="T129" s="53">
        <v>283</v>
      </c>
      <c r="U129" s="53">
        <v>138</v>
      </c>
      <c r="V129" s="53">
        <v>5.0999999999999996</v>
      </c>
      <c r="W129" s="53">
        <v>5.12</v>
      </c>
      <c r="X129" s="53">
        <v>5.12</v>
      </c>
      <c r="Y129" s="53">
        <v>0</v>
      </c>
    </row>
    <row r="130" spans="13:25" x14ac:dyDescent="0.2">
      <c r="M130" s="53" t="s">
        <v>315</v>
      </c>
      <c r="N130" s="53" t="s">
        <v>295</v>
      </c>
      <c r="O130" s="53" t="str">
        <f t="shared" si="2"/>
        <v>GX And (And)</v>
      </c>
      <c r="P130" s="53">
        <v>36248</v>
      </c>
      <c r="Q130" s="54" t="s">
        <v>316</v>
      </c>
      <c r="R130" s="54" t="s">
        <v>317</v>
      </c>
      <c r="S130" s="53">
        <v>2019</v>
      </c>
      <c r="T130" s="53">
        <v>143</v>
      </c>
      <c r="U130" s="53">
        <v>66</v>
      </c>
      <c r="V130" s="53">
        <v>34.1</v>
      </c>
      <c r="W130" s="53">
        <v>8.31</v>
      </c>
      <c r="X130" s="53">
        <v>11.36</v>
      </c>
      <c r="Y130" s="53">
        <v>3.05</v>
      </c>
    </row>
    <row r="131" spans="13:25" x14ac:dyDescent="0.2">
      <c r="M131" s="53" t="s">
        <v>1797</v>
      </c>
      <c r="N131" s="53" t="s">
        <v>162</v>
      </c>
      <c r="O131" s="53" t="str">
        <f t="shared" si="2"/>
        <v>Hadar (Cen)</v>
      </c>
      <c r="P131" s="53">
        <v>252582</v>
      </c>
      <c r="Q131" s="54" t="s">
        <v>1798</v>
      </c>
      <c r="R131" s="54" t="s">
        <v>1799</v>
      </c>
      <c r="S131" s="53">
        <v>2021</v>
      </c>
      <c r="T131" s="53">
        <v>36</v>
      </c>
      <c r="U131" s="53">
        <v>149</v>
      </c>
      <c r="V131" s="53">
        <v>0.3</v>
      </c>
      <c r="W131" s="53">
        <v>0.57999999999999996</v>
      </c>
      <c r="X131" s="53">
        <v>3.95</v>
      </c>
      <c r="Y131" s="53">
        <v>3.37</v>
      </c>
    </row>
    <row r="132" spans="13:25" x14ac:dyDescent="0.2">
      <c r="M132" s="53" t="s">
        <v>1648</v>
      </c>
      <c r="N132" s="53" t="s">
        <v>184</v>
      </c>
      <c r="O132" s="53" t="str">
        <f t="shared" si="2"/>
        <v>HD 100018 (UMa)</v>
      </c>
      <c r="P132" s="53">
        <v>43789</v>
      </c>
      <c r="Q132" s="54" t="s">
        <v>1649</v>
      </c>
      <c r="R132" s="54" t="s">
        <v>1650</v>
      </c>
      <c r="S132" s="53">
        <v>2021</v>
      </c>
      <c r="T132" s="53">
        <v>272</v>
      </c>
      <c r="U132" s="53">
        <v>189</v>
      </c>
      <c r="V132" s="53">
        <v>0.4</v>
      </c>
      <c r="W132" s="53">
        <v>7.45</v>
      </c>
      <c r="X132" s="53">
        <v>8.1300000000000008</v>
      </c>
      <c r="Y132" s="53">
        <v>0.68</v>
      </c>
    </row>
    <row r="133" spans="13:25" x14ac:dyDescent="0.2">
      <c r="M133" s="53" t="s">
        <v>1218</v>
      </c>
      <c r="N133" s="53" t="s">
        <v>523</v>
      </c>
      <c r="O133" s="53" t="str">
        <f t="shared" si="2"/>
        <v>HD 10009 (Cet)</v>
      </c>
      <c r="P133" s="53">
        <v>129412</v>
      </c>
      <c r="Q133" s="54" t="s">
        <v>1219</v>
      </c>
      <c r="R133" s="54" t="s">
        <v>1220</v>
      </c>
      <c r="S133" s="53">
        <v>2020</v>
      </c>
      <c r="T133" s="53">
        <v>96</v>
      </c>
      <c r="U133" s="53">
        <v>158</v>
      </c>
      <c r="V133" s="53">
        <v>0.2</v>
      </c>
      <c r="W133" s="53">
        <v>6.8</v>
      </c>
      <c r="X133" s="53">
        <v>7.2</v>
      </c>
      <c r="Y133" s="53">
        <v>0.4</v>
      </c>
    </row>
    <row r="134" spans="13:25" x14ac:dyDescent="0.2">
      <c r="M134" s="53" t="s">
        <v>775</v>
      </c>
      <c r="N134" s="53" t="s">
        <v>338</v>
      </c>
      <c r="O134" s="53" t="str">
        <f t="shared" si="2"/>
        <v>HD 1002 (Scl)</v>
      </c>
      <c r="P134" s="53">
        <v>166137</v>
      </c>
      <c r="Q134" s="54" t="s">
        <v>776</v>
      </c>
      <c r="R134" s="54" t="s">
        <v>777</v>
      </c>
      <c r="S134" s="53">
        <v>2021</v>
      </c>
      <c r="T134" s="53">
        <v>16</v>
      </c>
      <c r="U134" s="53">
        <v>340</v>
      </c>
      <c r="V134" s="53">
        <v>0.1</v>
      </c>
      <c r="W134" s="53">
        <v>7.93</v>
      </c>
      <c r="X134" s="53">
        <v>8.8800000000000008</v>
      </c>
      <c r="Y134" s="53">
        <v>0.95</v>
      </c>
    </row>
    <row r="135" spans="13:25" x14ac:dyDescent="0.2">
      <c r="M135" s="53" t="s">
        <v>778</v>
      </c>
      <c r="N135" s="53" t="s">
        <v>184</v>
      </c>
      <c r="O135" s="53" t="str">
        <f t="shared" si="2"/>
        <v>HD 101177 (UMa)</v>
      </c>
      <c r="P135" s="53">
        <v>43841</v>
      </c>
      <c r="Q135" s="54" t="s">
        <v>779</v>
      </c>
      <c r="R135" s="54" t="s">
        <v>780</v>
      </c>
      <c r="S135" s="53">
        <v>2019</v>
      </c>
      <c r="T135" s="53">
        <v>161</v>
      </c>
      <c r="U135" s="53">
        <v>246</v>
      </c>
      <c r="V135" s="53">
        <v>8.9</v>
      </c>
      <c r="W135" s="53">
        <v>6.53</v>
      </c>
      <c r="X135" s="53">
        <v>8.23</v>
      </c>
      <c r="Y135" s="53">
        <v>1.7</v>
      </c>
    </row>
    <row r="136" spans="13:25" x14ac:dyDescent="0.2">
      <c r="M136" s="53" t="s">
        <v>733</v>
      </c>
      <c r="N136" s="53" t="s">
        <v>523</v>
      </c>
      <c r="O136" s="53" t="str">
        <f t="shared" si="2"/>
        <v>HD 10453 (Cet)</v>
      </c>
      <c r="P136" s="53">
        <v>147962</v>
      </c>
      <c r="Q136" s="54" t="s">
        <v>734</v>
      </c>
      <c r="R136" s="54" t="s">
        <v>735</v>
      </c>
      <c r="S136" s="53">
        <v>2021</v>
      </c>
      <c r="T136" s="53">
        <v>175</v>
      </c>
      <c r="U136" s="53">
        <v>21</v>
      </c>
      <c r="V136" s="53">
        <v>0.1</v>
      </c>
      <c r="W136" s="53">
        <v>6.14</v>
      </c>
      <c r="X136" s="53">
        <v>7.17</v>
      </c>
      <c r="Y136" s="53">
        <v>1.03</v>
      </c>
    </row>
    <row r="137" spans="13:25" x14ac:dyDescent="0.2">
      <c r="M137" s="53" t="s">
        <v>1448</v>
      </c>
      <c r="N137" s="53" t="s">
        <v>454</v>
      </c>
      <c r="O137" s="53" t="str">
        <f t="shared" si="2"/>
        <v>HD 105824 (CVn)</v>
      </c>
      <c r="P137" s="53">
        <v>44064</v>
      </c>
      <c r="Q137" s="54" t="s">
        <v>1449</v>
      </c>
      <c r="R137" s="54" t="s">
        <v>1450</v>
      </c>
      <c r="S137" s="53">
        <v>2019</v>
      </c>
      <c r="T137" s="53">
        <v>270</v>
      </c>
      <c r="U137" s="53">
        <v>143</v>
      </c>
      <c r="V137" s="53">
        <v>0.7</v>
      </c>
      <c r="W137" s="53">
        <v>7.44</v>
      </c>
      <c r="X137" s="53">
        <v>7.93</v>
      </c>
      <c r="Y137" s="53">
        <v>0.49</v>
      </c>
    </row>
    <row r="138" spans="13:25" x14ac:dyDescent="0.2">
      <c r="M138" s="53" t="s">
        <v>1865</v>
      </c>
      <c r="N138" s="53" t="s">
        <v>191</v>
      </c>
      <c r="O138" s="53" t="str">
        <f t="shared" ref="O138:O201" si="3">CONCATENATE(M138, " (",N138,")")</f>
        <v>HD 10648 (Cep)</v>
      </c>
      <c r="P138" s="53">
        <v>291</v>
      </c>
      <c r="Q138" s="54" t="s">
        <v>1866</v>
      </c>
      <c r="R138" s="54" t="s">
        <v>1867</v>
      </c>
      <c r="S138" s="53">
        <v>2022</v>
      </c>
      <c r="T138" s="53">
        <v>58</v>
      </c>
      <c r="U138" s="53">
        <v>294</v>
      </c>
      <c r="V138" s="53">
        <v>0.5</v>
      </c>
      <c r="W138" s="53">
        <v>7.58</v>
      </c>
      <c r="X138" s="53">
        <v>8.1199999999999992</v>
      </c>
      <c r="Y138" s="53">
        <v>0.54</v>
      </c>
    </row>
    <row r="139" spans="13:25" x14ac:dyDescent="0.2">
      <c r="M139" s="53" t="s">
        <v>1617</v>
      </c>
      <c r="N139" s="53" t="s">
        <v>586</v>
      </c>
      <c r="O139" s="53" t="str">
        <f t="shared" si="3"/>
        <v>HD 106612 (Crv)</v>
      </c>
      <c r="P139" s="53">
        <v>180619</v>
      </c>
      <c r="Q139" s="54" t="s">
        <v>1618</v>
      </c>
      <c r="R139" s="54" t="s">
        <v>1619</v>
      </c>
      <c r="S139" s="53">
        <v>2020</v>
      </c>
      <c r="T139" s="53">
        <v>71</v>
      </c>
      <c r="U139" s="53">
        <v>307</v>
      </c>
      <c r="V139" s="53">
        <v>1.9</v>
      </c>
      <c r="W139" s="53">
        <v>6.86</v>
      </c>
      <c r="X139" s="53">
        <v>8.2200000000000006</v>
      </c>
      <c r="Y139" s="53">
        <v>1.36</v>
      </c>
    </row>
    <row r="140" spans="13:25" x14ac:dyDescent="0.2">
      <c r="M140" s="53" t="s">
        <v>2303</v>
      </c>
      <c r="N140" s="53" t="s">
        <v>127</v>
      </c>
      <c r="O140" s="53" t="str">
        <f t="shared" si="3"/>
        <v>HD 10663 (Cas)</v>
      </c>
      <c r="P140" s="53">
        <v>11966</v>
      </c>
      <c r="Q140" s="54" t="s">
        <v>2304</v>
      </c>
      <c r="R140" s="54" t="s">
        <v>2305</v>
      </c>
      <c r="S140" s="53">
        <v>2012</v>
      </c>
      <c r="T140" s="53">
        <v>39</v>
      </c>
      <c r="U140" s="53">
        <v>59</v>
      </c>
      <c r="V140" s="53">
        <v>0.2</v>
      </c>
      <c r="W140" s="53">
        <v>9</v>
      </c>
      <c r="X140" s="53">
        <v>9.6</v>
      </c>
      <c r="Y140" s="53">
        <v>0.6</v>
      </c>
    </row>
    <row r="141" spans="13:25" x14ac:dyDescent="0.2">
      <c r="M141" s="53" t="s">
        <v>1340</v>
      </c>
      <c r="N141" s="53" t="s">
        <v>338</v>
      </c>
      <c r="O141" s="53" t="str">
        <f t="shared" si="3"/>
        <v>HD 1078 (Scl)</v>
      </c>
      <c r="P141" s="53">
        <v>192417</v>
      </c>
      <c r="Q141" s="54" t="s">
        <v>1341</v>
      </c>
      <c r="R141" s="54" t="s">
        <v>1342</v>
      </c>
      <c r="S141" s="53">
        <v>2021</v>
      </c>
      <c r="T141" s="53">
        <v>15</v>
      </c>
      <c r="U141" s="53">
        <v>60</v>
      </c>
      <c r="V141" s="53">
        <v>0.3</v>
      </c>
      <c r="W141" s="53">
        <v>8.66</v>
      </c>
      <c r="X141" s="53">
        <v>8.9</v>
      </c>
      <c r="Y141" s="53">
        <v>0.24</v>
      </c>
    </row>
    <row r="142" spans="13:25" x14ac:dyDescent="0.2">
      <c r="M142" s="53" t="s">
        <v>1946</v>
      </c>
      <c r="N142" s="53" t="s">
        <v>245</v>
      </c>
      <c r="O142" s="53" t="str">
        <f t="shared" si="3"/>
        <v>HD 108007 (Com)</v>
      </c>
      <c r="P142" s="53">
        <v>82293</v>
      </c>
      <c r="Q142" s="54" t="s">
        <v>1947</v>
      </c>
      <c r="R142" s="54" t="s">
        <v>1948</v>
      </c>
      <c r="S142" s="53">
        <v>2019</v>
      </c>
      <c r="T142" s="53">
        <v>446</v>
      </c>
      <c r="U142" s="53">
        <v>324</v>
      </c>
      <c r="V142" s="53">
        <v>1.9</v>
      </c>
      <c r="W142" s="53">
        <v>6.74</v>
      </c>
      <c r="X142" s="53">
        <v>7.83</v>
      </c>
      <c r="Y142" s="53">
        <v>1.0900000000000001</v>
      </c>
    </row>
    <row r="143" spans="13:25" x14ac:dyDescent="0.2">
      <c r="M143" s="53" t="s">
        <v>1745</v>
      </c>
      <c r="N143" s="53" t="s">
        <v>395</v>
      </c>
      <c r="O143" s="53" t="str">
        <f t="shared" si="3"/>
        <v>HD 10828 (Tri)</v>
      </c>
      <c r="P143" s="53">
        <v>54973</v>
      </c>
      <c r="Q143" s="54" t="s">
        <v>1746</v>
      </c>
      <c r="R143" s="54" t="s">
        <v>1747</v>
      </c>
      <c r="S143" s="53">
        <v>2022</v>
      </c>
      <c r="T143" s="53">
        <v>128</v>
      </c>
      <c r="U143" s="53">
        <v>272</v>
      </c>
      <c r="V143" s="53">
        <v>2.2000000000000002</v>
      </c>
      <c r="W143" s="53">
        <v>8.9600000000000009</v>
      </c>
      <c r="X143" s="53">
        <v>9.4</v>
      </c>
      <c r="Y143" s="53">
        <v>0.44</v>
      </c>
    </row>
    <row r="144" spans="13:25" x14ac:dyDescent="0.2">
      <c r="M144" s="53" t="s">
        <v>942</v>
      </c>
      <c r="N144" s="53" t="s">
        <v>111</v>
      </c>
      <c r="O144" s="53" t="str">
        <f t="shared" si="3"/>
        <v>HD 108318 (Vir)</v>
      </c>
      <c r="P144" s="53">
        <v>119399</v>
      </c>
      <c r="Q144" s="54" t="s">
        <v>943</v>
      </c>
      <c r="R144" s="54" t="s">
        <v>944</v>
      </c>
      <c r="S144" s="53">
        <v>2016</v>
      </c>
      <c r="T144" s="53">
        <v>25</v>
      </c>
      <c r="U144" s="53">
        <v>145</v>
      </c>
      <c r="V144" s="53">
        <v>0.5</v>
      </c>
      <c r="W144" s="53">
        <v>7.95</v>
      </c>
      <c r="X144" s="53">
        <v>10.039999999999999</v>
      </c>
      <c r="Y144" s="53">
        <v>2.09</v>
      </c>
    </row>
    <row r="145" spans="13:25" x14ac:dyDescent="0.2">
      <c r="M145" s="53" t="s">
        <v>1808</v>
      </c>
      <c r="N145" s="53" t="s">
        <v>111</v>
      </c>
      <c r="O145" s="53" t="str">
        <f t="shared" si="3"/>
        <v>HD 108320 (Vir)</v>
      </c>
      <c r="P145" s="53">
        <v>138781</v>
      </c>
      <c r="Q145" s="54" t="s">
        <v>1809</v>
      </c>
      <c r="R145" s="54" t="s">
        <v>1810</v>
      </c>
      <c r="S145" s="53">
        <v>2016</v>
      </c>
      <c r="T145" s="53">
        <v>44</v>
      </c>
      <c r="U145" s="53">
        <v>80</v>
      </c>
      <c r="V145" s="53">
        <v>0.3</v>
      </c>
      <c r="W145" s="53">
        <v>8.11</v>
      </c>
      <c r="X145" s="53">
        <v>8.7899999999999991</v>
      </c>
      <c r="Y145" s="53">
        <v>0.68</v>
      </c>
    </row>
    <row r="146" spans="13:25" x14ac:dyDescent="0.2">
      <c r="M146" s="53" t="s">
        <v>595</v>
      </c>
      <c r="N146" s="53" t="s">
        <v>245</v>
      </c>
      <c r="O146" s="53" t="str">
        <f t="shared" si="3"/>
        <v>HD 108421 (Com)</v>
      </c>
      <c r="P146" s="53">
        <v>82315</v>
      </c>
      <c r="Q146" s="54" t="s">
        <v>596</v>
      </c>
      <c r="R146" s="54" t="s">
        <v>597</v>
      </c>
      <c r="S146" s="53">
        <v>2020</v>
      </c>
      <c r="T146" s="53">
        <v>253</v>
      </c>
      <c r="U146" s="53">
        <v>3</v>
      </c>
      <c r="V146" s="53">
        <v>2.8</v>
      </c>
      <c r="W146" s="53">
        <v>9.0299999999999994</v>
      </c>
      <c r="X146" s="53">
        <v>9.4499999999999993</v>
      </c>
      <c r="Y146" s="53">
        <v>0.42</v>
      </c>
    </row>
    <row r="147" spans="13:25" x14ac:dyDescent="0.2">
      <c r="M147" s="53" t="s">
        <v>1984</v>
      </c>
      <c r="N147" s="53" t="s">
        <v>454</v>
      </c>
      <c r="O147" s="53" t="str">
        <f t="shared" si="3"/>
        <v>HD 108693 (CVn)</v>
      </c>
      <c r="P147" s="53">
        <v>63020</v>
      </c>
      <c r="Q147" s="54" t="s">
        <v>1985</v>
      </c>
      <c r="R147" s="54" t="s">
        <v>1986</v>
      </c>
      <c r="S147" s="53">
        <v>2018</v>
      </c>
      <c r="T147" s="53">
        <v>84</v>
      </c>
      <c r="U147" s="53">
        <v>55</v>
      </c>
      <c r="V147" s="53">
        <v>0.7</v>
      </c>
      <c r="W147" s="53">
        <v>8.35</v>
      </c>
      <c r="X147" s="53">
        <v>9.27</v>
      </c>
      <c r="Y147" s="53">
        <v>0.92</v>
      </c>
    </row>
    <row r="148" spans="13:25" x14ac:dyDescent="0.2">
      <c r="M148" s="53" t="s">
        <v>694</v>
      </c>
      <c r="N148" s="53" t="s">
        <v>586</v>
      </c>
      <c r="O148" s="53" t="str">
        <f t="shared" si="3"/>
        <v>HD 108799 (Crv)</v>
      </c>
      <c r="P148" s="53">
        <v>157326</v>
      </c>
      <c r="Q148" s="54" t="s">
        <v>695</v>
      </c>
      <c r="R148" s="54" t="s">
        <v>696</v>
      </c>
      <c r="S148" s="53">
        <v>2019</v>
      </c>
      <c r="T148" s="53">
        <v>103</v>
      </c>
      <c r="U148" s="53">
        <v>349</v>
      </c>
      <c r="V148" s="53">
        <v>2.1</v>
      </c>
      <c r="W148" s="53">
        <v>6.49</v>
      </c>
      <c r="X148" s="53">
        <v>9.58</v>
      </c>
      <c r="Y148" s="53">
        <v>3.09</v>
      </c>
    </row>
    <row r="149" spans="13:25" x14ac:dyDescent="0.2">
      <c r="M149" s="53" t="s">
        <v>1712</v>
      </c>
      <c r="N149" s="53" t="s">
        <v>111</v>
      </c>
      <c r="O149" s="53" t="str">
        <f t="shared" si="3"/>
        <v>HD 108875 (Vir)</v>
      </c>
      <c r="P149" s="53">
        <v>119436</v>
      </c>
      <c r="Q149" s="54" t="s">
        <v>1713</v>
      </c>
      <c r="R149" s="54" t="s">
        <v>1714</v>
      </c>
      <c r="S149" s="53">
        <v>2017</v>
      </c>
      <c r="T149" s="53">
        <v>282</v>
      </c>
      <c r="U149" s="53">
        <v>249</v>
      </c>
      <c r="V149" s="53">
        <v>1.3</v>
      </c>
      <c r="W149" s="53">
        <v>8.09</v>
      </c>
      <c r="X149" s="53">
        <v>8.3699999999999992</v>
      </c>
      <c r="Y149" s="53">
        <v>0.28000000000000003</v>
      </c>
    </row>
    <row r="150" spans="13:25" x14ac:dyDescent="0.2">
      <c r="M150" s="53" t="s">
        <v>1152</v>
      </c>
      <c r="N150" s="53" t="s">
        <v>523</v>
      </c>
      <c r="O150" s="53" t="str">
        <f t="shared" si="3"/>
        <v>HD 11182 (Cet)</v>
      </c>
      <c r="P150" s="53">
        <v>148038</v>
      </c>
      <c r="Q150" s="54" t="s">
        <v>1153</v>
      </c>
      <c r="R150" s="54" t="s">
        <v>1154</v>
      </c>
      <c r="S150" s="53">
        <v>2017</v>
      </c>
      <c r="T150" s="53">
        <v>25</v>
      </c>
      <c r="U150" s="53">
        <v>22</v>
      </c>
      <c r="V150" s="53">
        <v>0.3</v>
      </c>
      <c r="W150" s="53">
        <v>9.18</v>
      </c>
      <c r="X150" s="53">
        <v>9.01</v>
      </c>
      <c r="Y150" s="53">
        <v>0.17</v>
      </c>
    </row>
    <row r="151" spans="13:25" x14ac:dyDescent="0.2">
      <c r="M151" s="53" t="s">
        <v>644</v>
      </c>
      <c r="N151" s="53" t="s">
        <v>111</v>
      </c>
      <c r="O151" s="53" t="str">
        <f t="shared" si="3"/>
        <v>HD 112398 (Vir)</v>
      </c>
      <c r="P151" s="53"/>
      <c r="Q151" s="54" t="s">
        <v>645</v>
      </c>
      <c r="R151" s="54" t="s">
        <v>646</v>
      </c>
      <c r="S151" s="53">
        <v>2017</v>
      </c>
      <c r="T151" s="53">
        <v>206</v>
      </c>
      <c r="U151" s="53">
        <v>101</v>
      </c>
      <c r="V151" s="53">
        <v>1.1000000000000001</v>
      </c>
      <c r="W151" s="53">
        <v>7.33</v>
      </c>
      <c r="X151" s="53">
        <v>7.61</v>
      </c>
      <c r="Y151" s="53">
        <v>0.28000000000000003</v>
      </c>
    </row>
    <row r="152" spans="13:25" x14ac:dyDescent="0.2">
      <c r="M152" s="53" t="s">
        <v>1319</v>
      </c>
      <c r="N152" s="53" t="s">
        <v>212</v>
      </c>
      <c r="O152" s="53" t="str">
        <f t="shared" si="3"/>
        <v>HD 11284 (Ari)</v>
      </c>
      <c r="P152" s="53">
        <v>74984</v>
      </c>
      <c r="Q152" s="54" t="s">
        <v>1320</v>
      </c>
      <c r="R152" s="54" t="s">
        <v>1321</v>
      </c>
      <c r="S152" s="53">
        <v>2018</v>
      </c>
      <c r="T152" s="53">
        <v>106</v>
      </c>
      <c r="U152" s="53">
        <v>178</v>
      </c>
      <c r="V152" s="53">
        <v>0.4</v>
      </c>
      <c r="W152" s="53">
        <v>8.2200000000000006</v>
      </c>
      <c r="X152" s="53">
        <v>7.82</v>
      </c>
      <c r="Y152" s="53">
        <v>0.4</v>
      </c>
    </row>
    <row r="153" spans="13:25" x14ac:dyDescent="0.2">
      <c r="M153" s="53" t="s">
        <v>896</v>
      </c>
      <c r="N153" s="53" t="s">
        <v>142</v>
      </c>
      <c r="O153" s="53" t="str">
        <f t="shared" si="3"/>
        <v>HD 113 (Peg)</v>
      </c>
      <c r="P153" s="53">
        <v>91707</v>
      </c>
      <c r="Q153" s="54" t="s">
        <v>897</v>
      </c>
      <c r="R153" s="54" t="s">
        <v>898</v>
      </c>
      <c r="S153" s="53">
        <v>2020</v>
      </c>
      <c r="T153" s="53">
        <v>168</v>
      </c>
      <c r="U153" s="53">
        <v>136</v>
      </c>
      <c r="V153" s="53">
        <v>3.4</v>
      </c>
      <c r="W153" s="53">
        <v>9.32</v>
      </c>
      <c r="X153" s="53">
        <v>9.65</v>
      </c>
      <c r="Y153" s="53">
        <v>0.33</v>
      </c>
    </row>
    <row r="154" spans="13:25" x14ac:dyDescent="0.2">
      <c r="M154" s="53" t="s">
        <v>736</v>
      </c>
      <c r="N154" s="53" t="s">
        <v>191</v>
      </c>
      <c r="O154" s="53" t="str">
        <f t="shared" si="3"/>
        <v>HD 1141 (Cep)</v>
      </c>
      <c r="P154" s="53">
        <v>4071</v>
      </c>
      <c r="Q154" s="54" t="s">
        <v>737</v>
      </c>
      <c r="R154" s="54" t="s">
        <v>738</v>
      </c>
      <c r="S154" s="53">
        <v>2018</v>
      </c>
      <c r="T154" s="53">
        <v>205</v>
      </c>
      <c r="U154" s="53">
        <v>49</v>
      </c>
      <c r="V154" s="53">
        <v>1</v>
      </c>
      <c r="W154" s="53">
        <v>7.03</v>
      </c>
      <c r="X154" s="53">
        <v>7.12</v>
      </c>
      <c r="Y154" s="53">
        <v>0.09</v>
      </c>
    </row>
    <row r="155" spans="13:25" x14ac:dyDescent="0.2">
      <c r="M155" s="53" t="s">
        <v>700</v>
      </c>
      <c r="N155" s="53" t="s">
        <v>454</v>
      </c>
      <c r="O155" s="53" t="str">
        <f t="shared" si="3"/>
        <v>HD 114723 (CVn)</v>
      </c>
      <c r="P155" s="53">
        <v>63396</v>
      </c>
      <c r="Q155" s="54" t="s">
        <v>701</v>
      </c>
      <c r="R155" s="54" t="s">
        <v>702</v>
      </c>
      <c r="S155" s="53">
        <v>2020</v>
      </c>
      <c r="T155" s="53">
        <v>272</v>
      </c>
      <c r="U155" s="53">
        <v>337</v>
      </c>
      <c r="V155" s="53">
        <v>2.5</v>
      </c>
      <c r="W155" s="53">
        <v>7.4</v>
      </c>
      <c r="X155" s="53">
        <v>7.64</v>
      </c>
      <c r="Y155" s="53">
        <v>0.24</v>
      </c>
    </row>
    <row r="156" spans="13:25" x14ac:dyDescent="0.2">
      <c r="M156" s="53" t="s">
        <v>1239</v>
      </c>
      <c r="N156" s="53" t="s">
        <v>212</v>
      </c>
      <c r="O156" s="53" t="str">
        <f t="shared" si="3"/>
        <v>HD 11487 (Ari)</v>
      </c>
      <c r="P156" s="53">
        <v>92678</v>
      </c>
      <c r="Q156" s="54" t="s">
        <v>1240</v>
      </c>
      <c r="R156" s="54" t="s">
        <v>1241</v>
      </c>
      <c r="S156" s="53">
        <v>2018</v>
      </c>
      <c r="T156" s="53">
        <v>69</v>
      </c>
      <c r="U156" s="53">
        <v>260</v>
      </c>
      <c r="V156" s="53">
        <v>1.1000000000000001</v>
      </c>
      <c r="W156" s="53">
        <v>8.75</v>
      </c>
      <c r="X156" s="53">
        <v>8.9700000000000006</v>
      </c>
      <c r="Y156" s="53">
        <v>0.22</v>
      </c>
    </row>
    <row r="157" spans="13:25" x14ac:dyDescent="0.2">
      <c r="M157" s="53" t="s">
        <v>1513</v>
      </c>
      <c r="N157" s="53" t="s">
        <v>245</v>
      </c>
      <c r="O157" s="53" t="str">
        <f t="shared" si="3"/>
        <v>HD 115404 (Com)</v>
      </c>
      <c r="P157" s="53">
        <v>100491</v>
      </c>
      <c r="Q157" s="54" t="s">
        <v>1514</v>
      </c>
      <c r="R157" s="54" t="s">
        <v>1515</v>
      </c>
      <c r="S157" s="53">
        <v>2020</v>
      </c>
      <c r="T157" s="53">
        <v>214</v>
      </c>
      <c r="U157" s="53">
        <v>104</v>
      </c>
      <c r="V157" s="53">
        <v>7.7</v>
      </c>
      <c r="W157" s="53">
        <v>6.66</v>
      </c>
      <c r="X157" s="53">
        <v>9.5</v>
      </c>
      <c r="Y157" s="53">
        <v>2.84</v>
      </c>
    </row>
    <row r="158" spans="13:25" x14ac:dyDescent="0.2">
      <c r="M158" s="53" t="s">
        <v>1388</v>
      </c>
      <c r="N158" s="53" t="s">
        <v>454</v>
      </c>
      <c r="O158" s="53" t="str">
        <f t="shared" si="3"/>
        <v>HD 115477 (CVn)</v>
      </c>
      <c r="P158" s="53"/>
      <c r="Q158" s="54" t="s">
        <v>1389</v>
      </c>
      <c r="R158" s="54" t="s">
        <v>1390</v>
      </c>
      <c r="S158" s="53">
        <v>2019</v>
      </c>
      <c r="T158" s="53">
        <v>71</v>
      </c>
      <c r="U158" s="53">
        <v>138</v>
      </c>
      <c r="V158" s="53">
        <v>1.7</v>
      </c>
      <c r="W158" s="53">
        <v>9.5299999999999994</v>
      </c>
      <c r="X158" s="53">
        <v>9.74</v>
      </c>
      <c r="Y158" s="53">
        <v>0.21</v>
      </c>
    </row>
    <row r="159" spans="13:25" x14ac:dyDescent="0.2">
      <c r="M159" s="53" t="s">
        <v>1777</v>
      </c>
      <c r="N159" s="53" t="s">
        <v>111</v>
      </c>
      <c r="O159" s="53" t="str">
        <f t="shared" si="3"/>
        <v>HD 115995 (Vir)</v>
      </c>
      <c r="P159" s="53">
        <v>119889</v>
      </c>
      <c r="Q159" s="54" t="s">
        <v>1778</v>
      </c>
      <c r="R159" s="54" t="s">
        <v>1779</v>
      </c>
      <c r="S159" s="53">
        <v>2017</v>
      </c>
      <c r="T159" s="53">
        <v>197</v>
      </c>
      <c r="U159" s="53">
        <v>173</v>
      </c>
      <c r="V159" s="53">
        <v>1.1000000000000001</v>
      </c>
      <c r="W159" s="53">
        <v>6.77</v>
      </c>
      <c r="X159" s="53">
        <v>7.29</v>
      </c>
      <c r="Y159" s="53">
        <v>0.52</v>
      </c>
    </row>
    <row r="160" spans="13:25" x14ac:dyDescent="0.2">
      <c r="M160" s="53" t="s">
        <v>739</v>
      </c>
      <c r="N160" s="53" t="s">
        <v>245</v>
      </c>
      <c r="O160" s="53" t="str">
        <f t="shared" si="3"/>
        <v>HD 117190 (Com)</v>
      </c>
      <c r="P160" s="53">
        <v>100583</v>
      </c>
      <c r="Q160" s="54" t="s">
        <v>740</v>
      </c>
      <c r="R160" s="54" t="s">
        <v>741</v>
      </c>
      <c r="S160" s="53">
        <v>2020</v>
      </c>
      <c r="T160" s="53">
        <v>221</v>
      </c>
      <c r="U160" s="53">
        <v>355</v>
      </c>
      <c r="V160" s="53">
        <v>1.9</v>
      </c>
      <c r="W160" s="53">
        <v>7.97</v>
      </c>
      <c r="X160" s="53">
        <v>8.42</v>
      </c>
      <c r="Y160" s="53">
        <v>0.45</v>
      </c>
    </row>
    <row r="161" spans="13:25" x14ac:dyDescent="0.2">
      <c r="M161" s="53" t="s">
        <v>1012</v>
      </c>
      <c r="N161" s="53" t="s">
        <v>184</v>
      </c>
      <c r="O161" s="53" t="str">
        <f t="shared" si="3"/>
        <v>HD 117433 (UMa)</v>
      </c>
      <c r="P161" s="53">
        <v>16083</v>
      </c>
      <c r="Q161" s="54" t="s">
        <v>1013</v>
      </c>
      <c r="R161" s="54" t="s">
        <v>1014</v>
      </c>
      <c r="S161" s="53">
        <v>2017</v>
      </c>
      <c r="T161" s="53">
        <v>37</v>
      </c>
      <c r="U161" s="53">
        <v>107</v>
      </c>
      <c r="V161" s="53">
        <v>1</v>
      </c>
      <c r="W161" s="53">
        <v>8.19</v>
      </c>
      <c r="X161" s="53">
        <v>9.9</v>
      </c>
      <c r="Y161" s="53">
        <v>1.71</v>
      </c>
    </row>
    <row r="162" spans="13:25" x14ac:dyDescent="0.2">
      <c r="M162" s="53" t="s">
        <v>2201</v>
      </c>
      <c r="N162" s="53" t="s">
        <v>111</v>
      </c>
      <c r="O162" s="53" t="str">
        <f t="shared" si="3"/>
        <v>HD 118036 (Vir)</v>
      </c>
      <c r="P162" s="53">
        <v>139416</v>
      </c>
      <c r="Q162" s="54" t="s">
        <v>2202</v>
      </c>
      <c r="R162" s="54" t="s">
        <v>2203</v>
      </c>
      <c r="S162" s="53">
        <v>2019</v>
      </c>
      <c r="T162" s="53">
        <v>385</v>
      </c>
      <c r="U162" s="53">
        <v>144</v>
      </c>
      <c r="V162" s="53">
        <v>1.6</v>
      </c>
      <c r="W162" s="53">
        <v>7.82</v>
      </c>
      <c r="X162" s="53">
        <v>8.75</v>
      </c>
      <c r="Y162" s="53">
        <v>0.93</v>
      </c>
    </row>
    <row r="163" spans="13:25" x14ac:dyDescent="0.2">
      <c r="M163" s="53" t="s">
        <v>1470</v>
      </c>
      <c r="N163" s="53" t="s">
        <v>454</v>
      </c>
      <c r="O163" s="53" t="str">
        <f t="shared" si="3"/>
        <v>HD 118742 (CVn)</v>
      </c>
      <c r="P163" s="53">
        <v>63656</v>
      </c>
      <c r="Q163" s="54" t="s">
        <v>1471</v>
      </c>
      <c r="R163" s="54" t="s">
        <v>1472</v>
      </c>
      <c r="S163" s="53">
        <v>2015</v>
      </c>
      <c r="T163" s="53">
        <v>56</v>
      </c>
      <c r="U163" s="53">
        <v>45</v>
      </c>
      <c r="V163" s="53">
        <v>1.6</v>
      </c>
      <c r="W163" s="53">
        <v>7.91</v>
      </c>
      <c r="X163" s="53">
        <v>10.42</v>
      </c>
      <c r="Y163" s="53">
        <v>2.5099999999999998</v>
      </c>
    </row>
    <row r="164" spans="13:25" x14ac:dyDescent="0.2">
      <c r="M164" s="53" t="s">
        <v>1660</v>
      </c>
      <c r="N164" s="53" t="s">
        <v>138</v>
      </c>
      <c r="O164" s="53" t="str">
        <f t="shared" si="3"/>
        <v>HD 120476 (Boo)</v>
      </c>
      <c r="P164" s="53">
        <v>83011</v>
      </c>
      <c r="Q164" s="54" t="s">
        <v>1661</v>
      </c>
      <c r="R164" s="54" t="s">
        <v>1662</v>
      </c>
      <c r="S164" s="53">
        <v>2021</v>
      </c>
      <c r="T164" s="53">
        <v>923</v>
      </c>
      <c r="U164" s="53">
        <v>193</v>
      </c>
      <c r="V164" s="53">
        <v>2.7</v>
      </c>
      <c r="W164" s="53">
        <v>7.36</v>
      </c>
      <c r="X164" s="53">
        <v>8.15</v>
      </c>
      <c r="Y164" s="53">
        <v>0.79</v>
      </c>
    </row>
    <row r="165" spans="13:25" x14ac:dyDescent="0.2">
      <c r="M165" s="53" t="s">
        <v>703</v>
      </c>
      <c r="N165" s="53" t="s">
        <v>162</v>
      </c>
      <c r="O165" s="53" t="str">
        <f t="shared" si="3"/>
        <v>HD 120987 (Cen)</v>
      </c>
      <c r="P165" s="53">
        <v>204955</v>
      </c>
      <c r="Q165" s="54" t="s">
        <v>704</v>
      </c>
      <c r="R165" s="54" t="s">
        <v>705</v>
      </c>
      <c r="S165" s="53">
        <v>2021</v>
      </c>
      <c r="T165" s="53">
        <v>84</v>
      </c>
      <c r="U165" s="53">
        <v>317</v>
      </c>
      <c r="V165" s="53">
        <v>1</v>
      </c>
      <c r="W165" s="53">
        <v>6.27</v>
      </c>
      <c r="X165" s="53">
        <v>6.38</v>
      </c>
      <c r="Y165" s="53">
        <v>0.11</v>
      </c>
    </row>
    <row r="166" spans="13:25" x14ac:dyDescent="0.2">
      <c r="M166" s="53" t="s">
        <v>2015</v>
      </c>
      <c r="N166" s="53" t="s">
        <v>111</v>
      </c>
      <c r="O166" s="53" t="str">
        <f t="shared" si="3"/>
        <v>HD 121325 (Vir)</v>
      </c>
      <c r="P166" s="53">
        <v>139618</v>
      </c>
      <c r="Q166" s="54" t="s">
        <v>2016</v>
      </c>
      <c r="R166" s="54" t="s">
        <v>2017</v>
      </c>
      <c r="S166" s="53">
        <v>2019</v>
      </c>
      <c r="T166" s="53">
        <v>254</v>
      </c>
      <c r="U166" s="53">
        <v>100</v>
      </c>
      <c r="V166" s="53">
        <v>3.7</v>
      </c>
      <c r="W166" s="53">
        <v>6.68</v>
      </c>
      <c r="X166" s="53">
        <v>7.26</v>
      </c>
      <c r="Y166" s="53">
        <v>0.57999999999999996</v>
      </c>
    </row>
    <row r="167" spans="13:25" x14ac:dyDescent="0.2">
      <c r="M167" s="53" t="s">
        <v>1851</v>
      </c>
      <c r="N167" s="53" t="s">
        <v>184</v>
      </c>
      <c r="O167" s="53" t="str">
        <f t="shared" si="3"/>
        <v>HD 121995 (UMa)</v>
      </c>
      <c r="P167" s="53">
        <v>28945</v>
      </c>
      <c r="Q167" s="54" t="s">
        <v>1852</v>
      </c>
      <c r="R167" s="54" t="s">
        <v>1853</v>
      </c>
      <c r="S167" s="53">
        <v>2019</v>
      </c>
      <c r="T167" s="53">
        <v>113</v>
      </c>
      <c r="U167" s="53">
        <v>299</v>
      </c>
      <c r="V167" s="53">
        <v>1.4</v>
      </c>
      <c r="W167" s="53">
        <v>8.99</v>
      </c>
      <c r="X167" s="53">
        <v>9.1300000000000008</v>
      </c>
      <c r="Y167" s="53">
        <v>0.14000000000000001</v>
      </c>
    </row>
    <row r="168" spans="13:25" x14ac:dyDescent="0.2">
      <c r="M168" s="53" t="s">
        <v>601</v>
      </c>
      <c r="N168" s="53" t="s">
        <v>295</v>
      </c>
      <c r="O168" s="53" t="str">
        <f t="shared" si="3"/>
        <v>HD 1224 (And)</v>
      </c>
      <c r="P168" s="53">
        <v>53773</v>
      </c>
      <c r="Q168" s="54" t="s">
        <v>602</v>
      </c>
      <c r="R168" s="54" t="s">
        <v>603</v>
      </c>
      <c r="S168" s="53">
        <v>2014</v>
      </c>
      <c r="T168" s="53">
        <v>157</v>
      </c>
      <c r="U168" s="53">
        <v>26</v>
      </c>
      <c r="V168" s="53">
        <v>0.2</v>
      </c>
      <c r="W168" s="53">
        <v>7.94</v>
      </c>
      <c r="X168" s="53">
        <v>9.8800000000000008</v>
      </c>
      <c r="Y168" s="53">
        <v>1.94</v>
      </c>
    </row>
    <row r="169" spans="13:25" x14ac:dyDescent="0.2">
      <c r="M169" s="53" t="s">
        <v>1440</v>
      </c>
      <c r="N169" s="53" t="s">
        <v>138</v>
      </c>
      <c r="O169" s="53" t="str">
        <f t="shared" si="3"/>
        <v>HD 124587 (Boo)</v>
      </c>
      <c r="P169" s="53">
        <v>83235</v>
      </c>
      <c r="Q169" s="54" t="s">
        <v>1441</v>
      </c>
      <c r="R169" s="54" t="s">
        <v>1442</v>
      </c>
      <c r="S169" s="53">
        <v>2022</v>
      </c>
      <c r="T169" s="53">
        <v>227</v>
      </c>
      <c r="U169" s="53">
        <v>103</v>
      </c>
      <c r="V169" s="53">
        <v>0.3</v>
      </c>
      <c r="W169" s="53">
        <v>7.43</v>
      </c>
      <c r="X169" s="53">
        <v>7.75</v>
      </c>
      <c r="Y169" s="53">
        <v>0.32</v>
      </c>
    </row>
    <row r="170" spans="13:25" x14ac:dyDescent="0.2">
      <c r="M170" s="53" t="s">
        <v>962</v>
      </c>
      <c r="N170" s="53" t="s">
        <v>184</v>
      </c>
      <c r="O170" s="53" t="str">
        <f t="shared" si="3"/>
        <v>HD 124640 (UMa)</v>
      </c>
      <c r="P170" s="53">
        <v>29044</v>
      </c>
      <c r="Q170" s="54" t="s">
        <v>963</v>
      </c>
      <c r="R170" s="54" t="s">
        <v>964</v>
      </c>
      <c r="S170" s="53">
        <v>2019</v>
      </c>
      <c r="T170" s="53">
        <v>224</v>
      </c>
      <c r="U170" s="53">
        <v>123</v>
      </c>
      <c r="V170" s="53">
        <v>2.8</v>
      </c>
      <c r="W170" s="53">
        <v>9.06</v>
      </c>
      <c r="X170" s="53">
        <v>9.42</v>
      </c>
      <c r="Y170" s="53">
        <v>0.36</v>
      </c>
    </row>
    <row r="171" spans="13:25" x14ac:dyDescent="0.2">
      <c r="M171" s="53" t="s">
        <v>999</v>
      </c>
      <c r="N171" s="53" t="s">
        <v>138</v>
      </c>
      <c r="O171" s="53" t="str">
        <f t="shared" si="3"/>
        <v>HD 125040 (Boo)</v>
      </c>
      <c r="P171" s="53">
        <v>83259</v>
      </c>
      <c r="Q171" s="54" t="s">
        <v>1000</v>
      </c>
      <c r="R171" s="54" t="s">
        <v>1001</v>
      </c>
      <c r="S171" s="53">
        <v>2019</v>
      </c>
      <c r="T171" s="53">
        <v>188</v>
      </c>
      <c r="U171" s="53">
        <v>154</v>
      </c>
      <c r="V171" s="53">
        <v>4.2</v>
      </c>
      <c r="W171" s="53">
        <v>6.47</v>
      </c>
      <c r="X171" s="53">
        <v>8.42</v>
      </c>
      <c r="Y171" s="53">
        <v>1.95</v>
      </c>
    </row>
    <row r="172" spans="13:25" x14ac:dyDescent="0.2">
      <c r="M172" s="53" t="s">
        <v>1585</v>
      </c>
      <c r="N172" s="53" t="s">
        <v>402</v>
      </c>
      <c r="O172" s="53" t="str">
        <f t="shared" si="3"/>
        <v>HD 12515 (For)</v>
      </c>
      <c r="P172" s="53">
        <v>167506</v>
      </c>
      <c r="Q172" s="54" t="s">
        <v>1586</v>
      </c>
      <c r="R172" s="54" t="s">
        <v>1587</v>
      </c>
      <c r="S172" s="53">
        <v>2021</v>
      </c>
      <c r="T172" s="53">
        <v>34</v>
      </c>
      <c r="U172" s="53">
        <v>311</v>
      </c>
      <c r="V172" s="53">
        <v>0.5</v>
      </c>
      <c r="W172" s="53">
        <v>8.01</v>
      </c>
      <c r="X172" s="53">
        <v>11.7</v>
      </c>
      <c r="Y172" s="53">
        <v>3.69</v>
      </c>
    </row>
    <row r="173" spans="13:25" x14ac:dyDescent="0.2">
      <c r="M173" s="53" t="s">
        <v>908</v>
      </c>
      <c r="N173" s="53" t="s">
        <v>138</v>
      </c>
      <c r="O173" s="53" t="str">
        <f t="shared" si="3"/>
        <v>HD 125796 (Boo)</v>
      </c>
      <c r="P173" s="53">
        <v>45000</v>
      </c>
      <c r="Q173" s="54" t="s">
        <v>909</v>
      </c>
      <c r="R173" s="54" t="s">
        <v>910</v>
      </c>
      <c r="S173" s="53">
        <v>2019</v>
      </c>
      <c r="T173" s="53">
        <v>253</v>
      </c>
      <c r="U173" s="53">
        <v>103</v>
      </c>
      <c r="V173" s="53">
        <v>1.6</v>
      </c>
      <c r="W173" s="53">
        <v>8.09</v>
      </c>
      <c r="X173" s="53">
        <v>8.2899999999999991</v>
      </c>
      <c r="Y173" s="53">
        <v>0.2</v>
      </c>
    </row>
    <row r="174" spans="13:25" x14ac:dyDescent="0.2">
      <c r="M174" s="53" t="s">
        <v>1073</v>
      </c>
      <c r="N174" s="53" t="s">
        <v>228</v>
      </c>
      <c r="O174" s="53" t="str">
        <f t="shared" si="3"/>
        <v>HD 126 (Psc)</v>
      </c>
      <c r="P174" s="53">
        <v>109006</v>
      </c>
      <c r="Q174" s="54" t="s">
        <v>1074</v>
      </c>
      <c r="R174" s="54" t="s">
        <v>1075</v>
      </c>
      <c r="S174" s="53">
        <v>2019</v>
      </c>
      <c r="T174" s="53">
        <v>17</v>
      </c>
      <c r="U174" s="53">
        <v>200</v>
      </c>
      <c r="V174" s="53">
        <v>0.3</v>
      </c>
      <c r="W174" s="53">
        <v>8.4700000000000006</v>
      </c>
      <c r="X174" s="53">
        <v>8.8800000000000008</v>
      </c>
      <c r="Y174" s="53">
        <v>0.41</v>
      </c>
    </row>
    <row r="175" spans="13:25" x14ac:dyDescent="0.2">
      <c r="M175" s="53" t="s">
        <v>1803</v>
      </c>
      <c r="N175" s="53" t="s">
        <v>138</v>
      </c>
      <c r="O175" s="53" t="str">
        <f t="shared" si="3"/>
        <v>HD 128041 (Boo)</v>
      </c>
      <c r="P175" s="53">
        <v>64213</v>
      </c>
      <c r="Q175" s="54" t="s">
        <v>1804</v>
      </c>
      <c r="R175" s="54" t="s">
        <v>1805</v>
      </c>
      <c r="S175" s="53">
        <v>2020</v>
      </c>
      <c r="T175" s="53">
        <v>116</v>
      </c>
      <c r="U175" s="53">
        <v>38</v>
      </c>
      <c r="V175" s="53">
        <v>3.1</v>
      </c>
      <c r="W175" s="53">
        <v>8.1300000000000008</v>
      </c>
      <c r="X175" s="53">
        <v>8.98</v>
      </c>
      <c r="Y175" s="53">
        <v>0.85</v>
      </c>
    </row>
    <row r="176" spans="13:25" x14ac:dyDescent="0.2">
      <c r="M176" s="53" t="s">
        <v>933</v>
      </c>
      <c r="N176" s="53" t="s">
        <v>138</v>
      </c>
      <c r="O176" s="53" t="str">
        <f t="shared" si="3"/>
        <v>HD 128718 (Boo)</v>
      </c>
      <c r="P176" s="53">
        <v>45134</v>
      </c>
      <c r="Q176" s="54" t="s">
        <v>934</v>
      </c>
      <c r="R176" s="54" t="s">
        <v>935</v>
      </c>
      <c r="S176" s="53">
        <v>2018</v>
      </c>
      <c r="T176" s="53">
        <v>134</v>
      </c>
      <c r="U176" s="53">
        <v>236</v>
      </c>
      <c r="V176" s="53">
        <v>0.5</v>
      </c>
      <c r="W176" s="53">
        <v>8.68</v>
      </c>
      <c r="X176" s="53">
        <v>8.3699999999999992</v>
      </c>
      <c r="Y176" s="53">
        <v>0.31</v>
      </c>
    </row>
    <row r="177" spans="13:25" x14ac:dyDescent="0.2">
      <c r="M177" s="53" t="s">
        <v>720</v>
      </c>
      <c r="N177" s="53" t="s">
        <v>138</v>
      </c>
      <c r="O177" s="53" t="str">
        <f t="shared" si="3"/>
        <v>HD 128731 (Boo)</v>
      </c>
      <c r="P177" s="53">
        <v>101120</v>
      </c>
      <c r="Q177" s="54" t="s">
        <v>721</v>
      </c>
      <c r="R177" s="54" t="s">
        <v>722</v>
      </c>
      <c r="S177" s="53">
        <v>2021</v>
      </c>
      <c r="T177" s="53">
        <v>12</v>
      </c>
      <c r="U177" s="53">
        <v>4</v>
      </c>
      <c r="V177" s="53">
        <v>0.1</v>
      </c>
      <c r="W177" s="53">
        <v>8.5</v>
      </c>
      <c r="X177" s="53">
        <v>10</v>
      </c>
      <c r="Y177" s="53">
        <v>1.5</v>
      </c>
    </row>
    <row r="178" spans="13:25" x14ac:dyDescent="0.2">
      <c r="M178" s="53" t="s">
        <v>1479</v>
      </c>
      <c r="N178" s="53" t="s">
        <v>402</v>
      </c>
      <c r="O178" s="53" t="str">
        <f t="shared" si="3"/>
        <v>HD 12889 (For)</v>
      </c>
      <c r="P178" s="53">
        <v>167545</v>
      </c>
      <c r="Q178" s="54" t="s">
        <v>1480</v>
      </c>
      <c r="R178" s="54" t="s">
        <v>1481</v>
      </c>
      <c r="S178" s="53">
        <v>2021</v>
      </c>
      <c r="T178" s="53">
        <v>45</v>
      </c>
      <c r="U178" s="53">
        <v>166</v>
      </c>
      <c r="V178" s="53">
        <v>0.5</v>
      </c>
      <c r="W178" s="53">
        <v>8.6199999999999992</v>
      </c>
      <c r="X178" s="53">
        <v>11.32</v>
      </c>
      <c r="Y178" s="53">
        <v>2.7</v>
      </c>
    </row>
    <row r="179" spans="13:25" x14ac:dyDescent="0.2">
      <c r="M179" s="53" t="s">
        <v>1209</v>
      </c>
      <c r="N179" s="53" t="s">
        <v>138</v>
      </c>
      <c r="O179" s="53" t="str">
        <f t="shared" si="3"/>
        <v>HD 128941 (Boo)</v>
      </c>
      <c r="P179" s="53">
        <v>29224</v>
      </c>
      <c r="Q179" s="54" t="s">
        <v>1210</v>
      </c>
      <c r="R179" s="54" t="s">
        <v>1211</v>
      </c>
      <c r="S179" s="53">
        <v>2021</v>
      </c>
      <c r="T179" s="53">
        <v>209</v>
      </c>
      <c r="U179" s="53">
        <v>58</v>
      </c>
      <c r="V179" s="53">
        <v>0.6</v>
      </c>
      <c r="W179" s="53">
        <v>7.71</v>
      </c>
      <c r="X179" s="53">
        <v>7.8</v>
      </c>
      <c r="Y179" s="53">
        <v>0.09</v>
      </c>
    </row>
    <row r="180" spans="13:25" x14ac:dyDescent="0.2">
      <c r="M180" s="53" t="s">
        <v>1620</v>
      </c>
      <c r="N180" s="53" t="s">
        <v>205</v>
      </c>
      <c r="O180" s="53" t="str">
        <f t="shared" si="3"/>
        <v>HD 129580 (Dra)</v>
      </c>
      <c r="P180" s="53">
        <v>29244</v>
      </c>
      <c r="Q180" s="54" t="s">
        <v>1621</v>
      </c>
      <c r="R180" s="54" t="s">
        <v>1622</v>
      </c>
      <c r="S180" s="53">
        <v>2019</v>
      </c>
      <c r="T180" s="53">
        <v>118</v>
      </c>
      <c r="U180" s="53">
        <v>50</v>
      </c>
      <c r="V180" s="53">
        <v>7.4</v>
      </c>
      <c r="W180" s="53">
        <v>7.53</v>
      </c>
      <c r="X180" s="53">
        <v>8.32</v>
      </c>
      <c r="Y180" s="53">
        <v>0.79</v>
      </c>
    </row>
    <row r="181" spans="13:25" x14ac:dyDescent="0.2">
      <c r="M181" s="53" t="s">
        <v>754</v>
      </c>
      <c r="N181" s="53" t="s">
        <v>138</v>
      </c>
      <c r="O181" s="53" t="str">
        <f t="shared" si="3"/>
        <v>HD 129600 (Boo)</v>
      </c>
      <c r="P181" s="53">
        <v>29246</v>
      </c>
      <c r="Q181" s="54" t="s">
        <v>755</v>
      </c>
      <c r="R181" s="54" t="s">
        <v>756</v>
      </c>
      <c r="S181" s="53">
        <v>2019</v>
      </c>
      <c r="T181" s="53">
        <v>171</v>
      </c>
      <c r="U181" s="53">
        <v>313</v>
      </c>
      <c r="V181" s="53">
        <v>1.8</v>
      </c>
      <c r="W181" s="53">
        <v>8.02</v>
      </c>
      <c r="X181" s="53">
        <v>8.07</v>
      </c>
      <c r="Y181" s="53">
        <v>0.05</v>
      </c>
    </row>
    <row r="182" spans="13:25" x14ac:dyDescent="0.2">
      <c r="M182" s="53" t="s">
        <v>1367</v>
      </c>
      <c r="N182" s="53" t="s">
        <v>138</v>
      </c>
      <c r="O182" s="53" t="str">
        <f t="shared" si="3"/>
        <v>HD 130603 (Boo)</v>
      </c>
      <c r="P182" s="53">
        <v>83535</v>
      </c>
      <c r="Q182" s="54" t="s">
        <v>1368</v>
      </c>
      <c r="R182" s="54" t="s">
        <v>1369</v>
      </c>
      <c r="S182" s="53">
        <v>2020</v>
      </c>
      <c r="T182" s="53">
        <v>169</v>
      </c>
      <c r="U182" s="53">
        <v>55</v>
      </c>
      <c r="V182" s="53">
        <v>2.2999999999999998</v>
      </c>
      <c r="W182" s="53">
        <v>6.58</v>
      </c>
      <c r="X182" s="53">
        <v>7.48</v>
      </c>
      <c r="Y182" s="53">
        <v>0.9</v>
      </c>
    </row>
    <row r="183" spans="13:25" x14ac:dyDescent="0.2">
      <c r="M183" s="53" t="s">
        <v>1403</v>
      </c>
      <c r="N183" s="53" t="s">
        <v>111</v>
      </c>
      <c r="O183" s="53" t="str">
        <f t="shared" si="3"/>
        <v>HD 130604 (Vir)</v>
      </c>
      <c r="P183" s="53">
        <v>120673</v>
      </c>
      <c r="Q183" s="54" t="s">
        <v>1404</v>
      </c>
      <c r="R183" s="54" t="s">
        <v>1405</v>
      </c>
      <c r="S183" s="53">
        <v>2021</v>
      </c>
      <c r="T183" s="53">
        <v>336</v>
      </c>
      <c r="U183" s="53">
        <v>277</v>
      </c>
      <c r="V183" s="53">
        <v>1.1000000000000001</v>
      </c>
      <c r="W183" s="53">
        <v>7.02</v>
      </c>
      <c r="X183" s="53">
        <v>8.9499999999999993</v>
      </c>
      <c r="Y183" s="53">
        <v>1.93</v>
      </c>
    </row>
    <row r="184" spans="13:25" x14ac:dyDescent="0.2">
      <c r="M184" s="53" t="s">
        <v>965</v>
      </c>
      <c r="N184" s="53" t="s">
        <v>138</v>
      </c>
      <c r="O184" s="53" t="str">
        <f t="shared" si="3"/>
        <v>HD 131315 (Boo)</v>
      </c>
      <c r="P184" s="53">
        <v>45241</v>
      </c>
      <c r="Q184" s="54" t="s">
        <v>966</v>
      </c>
      <c r="R184" s="54" t="s">
        <v>967</v>
      </c>
      <c r="S184" s="53">
        <v>2021</v>
      </c>
      <c r="T184" s="53">
        <v>229</v>
      </c>
      <c r="U184" s="53">
        <v>11</v>
      </c>
      <c r="V184" s="53">
        <v>0.6</v>
      </c>
      <c r="W184" s="53">
        <v>8.4</v>
      </c>
      <c r="X184" s="53">
        <v>8.6199999999999992</v>
      </c>
      <c r="Y184" s="53">
        <v>0.22</v>
      </c>
    </row>
    <row r="185" spans="13:25" x14ac:dyDescent="0.2">
      <c r="M185" s="53" t="s">
        <v>641</v>
      </c>
      <c r="N185" s="53" t="s">
        <v>138</v>
      </c>
      <c r="O185" s="53" t="str">
        <f t="shared" si="3"/>
        <v>HD 131334 (Boo)</v>
      </c>
      <c r="P185" s="53">
        <v>101264</v>
      </c>
      <c r="Q185" s="54" t="s">
        <v>642</v>
      </c>
      <c r="R185" s="54" t="s">
        <v>643</v>
      </c>
      <c r="S185" s="53">
        <v>2021</v>
      </c>
      <c r="T185" s="53">
        <v>89</v>
      </c>
      <c r="U185" s="53">
        <v>225</v>
      </c>
      <c r="V185" s="53">
        <v>1.8</v>
      </c>
      <c r="W185" s="53">
        <v>8.5299999999999994</v>
      </c>
      <c r="X185" s="53">
        <v>10.26</v>
      </c>
      <c r="Y185" s="53">
        <v>1.73</v>
      </c>
    </row>
    <row r="186" spans="13:25" x14ac:dyDescent="0.2">
      <c r="M186" s="53" t="s">
        <v>2234</v>
      </c>
      <c r="N186" s="53" t="s">
        <v>138</v>
      </c>
      <c r="O186" s="53" t="str">
        <f t="shared" si="3"/>
        <v>HD 131473 (Boo)</v>
      </c>
      <c r="P186" s="53">
        <v>101273</v>
      </c>
      <c r="Q186" s="54" t="s">
        <v>2235</v>
      </c>
      <c r="R186" s="54" t="s">
        <v>2236</v>
      </c>
      <c r="S186" s="53">
        <v>2021</v>
      </c>
      <c r="T186" s="53">
        <v>423</v>
      </c>
      <c r="U186" s="53">
        <v>154</v>
      </c>
      <c r="V186" s="53">
        <v>1</v>
      </c>
      <c r="W186" s="53">
        <v>6.89</v>
      </c>
      <c r="X186" s="53">
        <v>7.55</v>
      </c>
      <c r="Y186" s="53">
        <v>0.66</v>
      </c>
    </row>
    <row r="187" spans="13:25" x14ac:dyDescent="0.2">
      <c r="M187" s="53" t="s">
        <v>1224</v>
      </c>
      <c r="N187" s="53" t="s">
        <v>523</v>
      </c>
      <c r="O187" s="53" t="str">
        <f t="shared" si="3"/>
        <v>HD 13191 (Cet)</v>
      </c>
      <c r="P187" s="53"/>
      <c r="Q187" s="54" t="s">
        <v>1225</v>
      </c>
      <c r="R187" s="54" t="s">
        <v>1226</v>
      </c>
      <c r="S187" s="53">
        <v>2017</v>
      </c>
      <c r="T187" s="53">
        <v>21</v>
      </c>
      <c r="U187" s="53">
        <v>35</v>
      </c>
      <c r="V187" s="53">
        <v>0.9</v>
      </c>
      <c r="W187" s="53">
        <v>9.3000000000000007</v>
      </c>
      <c r="X187" s="53">
        <v>10.53</v>
      </c>
      <c r="Y187" s="53">
        <v>1.23</v>
      </c>
    </row>
    <row r="188" spans="13:25" x14ac:dyDescent="0.2">
      <c r="M188" s="53" t="s">
        <v>1694</v>
      </c>
      <c r="N188" s="53" t="s">
        <v>138</v>
      </c>
      <c r="O188" s="53" t="str">
        <f t="shared" si="3"/>
        <v>HD 132756 (Boo)</v>
      </c>
      <c r="P188" s="53">
        <v>120789</v>
      </c>
      <c r="Q188" s="54" t="s">
        <v>1695</v>
      </c>
      <c r="R188" s="54" t="s">
        <v>1696</v>
      </c>
      <c r="S188" s="53">
        <v>2021</v>
      </c>
      <c r="T188" s="53">
        <v>27</v>
      </c>
      <c r="U188" s="53">
        <v>158</v>
      </c>
      <c r="V188" s="53">
        <v>0.1</v>
      </c>
      <c r="W188" s="53">
        <v>7.9</v>
      </c>
      <c r="X188" s="53">
        <v>8.1999999999999993</v>
      </c>
      <c r="Y188" s="53">
        <v>0.3</v>
      </c>
    </row>
    <row r="189" spans="13:25" x14ac:dyDescent="0.2">
      <c r="M189" s="53" t="s">
        <v>2198</v>
      </c>
      <c r="N189" s="53" t="s">
        <v>138</v>
      </c>
      <c r="O189" s="53" t="str">
        <f t="shared" si="3"/>
        <v>HD 135365 (Boo)</v>
      </c>
      <c r="P189" s="53">
        <v>64567</v>
      </c>
      <c r="Q189" s="54" t="s">
        <v>2199</v>
      </c>
      <c r="R189" s="54" t="s">
        <v>2200</v>
      </c>
      <c r="S189" s="53">
        <v>2014</v>
      </c>
      <c r="T189" s="53">
        <v>55</v>
      </c>
      <c r="U189" s="53">
        <v>66</v>
      </c>
      <c r="V189" s="53">
        <v>0.2</v>
      </c>
      <c r="W189" s="53">
        <v>9.1999999999999993</v>
      </c>
      <c r="X189" s="53">
        <v>9.3000000000000007</v>
      </c>
      <c r="Y189" s="53">
        <v>0.1</v>
      </c>
    </row>
    <row r="190" spans="13:25" x14ac:dyDescent="0.2">
      <c r="M190" s="53" t="s">
        <v>592</v>
      </c>
      <c r="N190" s="53" t="s">
        <v>138</v>
      </c>
      <c r="O190" s="53" t="str">
        <f t="shared" si="3"/>
        <v>HD 135657 (Boo)</v>
      </c>
      <c r="P190" s="53">
        <v>64586</v>
      </c>
      <c r="Q190" s="54" t="s">
        <v>593</v>
      </c>
      <c r="R190" s="54" t="s">
        <v>594</v>
      </c>
      <c r="S190" s="53">
        <v>2011</v>
      </c>
      <c r="T190" s="53">
        <v>57</v>
      </c>
      <c r="U190" s="53">
        <v>153</v>
      </c>
      <c r="V190" s="53">
        <v>0.4</v>
      </c>
      <c r="W190" s="53">
        <v>8.8000000000000007</v>
      </c>
      <c r="X190" s="53">
        <v>9.4499999999999993</v>
      </c>
      <c r="Y190" s="53">
        <v>0.65</v>
      </c>
    </row>
    <row r="191" spans="13:25" x14ac:dyDescent="0.2">
      <c r="M191" s="53" t="s">
        <v>1846</v>
      </c>
      <c r="N191" s="53" t="s">
        <v>295</v>
      </c>
      <c r="O191" s="53" t="str">
        <f t="shared" si="3"/>
        <v>HD 13594 (And)</v>
      </c>
      <c r="P191" s="53">
        <v>37878</v>
      </c>
      <c r="Q191" s="54" t="s">
        <v>1847</v>
      </c>
      <c r="R191" s="54" t="s">
        <v>1848</v>
      </c>
      <c r="S191" s="53">
        <v>2021</v>
      </c>
      <c r="T191" s="53">
        <v>363</v>
      </c>
      <c r="U191" s="53">
        <v>314</v>
      </c>
      <c r="V191" s="53">
        <v>0.5</v>
      </c>
      <c r="W191" s="53">
        <v>6.56</v>
      </c>
      <c r="X191" s="53">
        <v>7.21</v>
      </c>
      <c r="Y191" s="53">
        <v>0.65</v>
      </c>
    </row>
    <row r="192" spans="13:25" x14ac:dyDescent="0.2">
      <c r="M192" s="53" t="s">
        <v>1301</v>
      </c>
      <c r="N192" s="53" t="s">
        <v>191</v>
      </c>
      <c r="O192" s="53" t="str">
        <f t="shared" si="3"/>
        <v>HD 1360 (Cep)</v>
      </c>
      <c r="P192" s="53">
        <v>4079</v>
      </c>
      <c r="Q192" s="54" t="s">
        <v>1302</v>
      </c>
      <c r="R192" s="54" t="s">
        <v>1303</v>
      </c>
      <c r="S192" s="53">
        <v>2007</v>
      </c>
      <c r="T192" s="53">
        <v>32</v>
      </c>
      <c r="U192" s="53">
        <v>308</v>
      </c>
      <c r="V192" s="53">
        <v>0.3</v>
      </c>
      <c r="W192" s="53">
        <v>8.1</v>
      </c>
      <c r="X192" s="53">
        <v>8.76</v>
      </c>
      <c r="Y192" s="53">
        <v>0.66</v>
      </c>
    </row>
    <row r="193" spans="13:25" x14ac:dyDescent="0.2">
      <c r="M193" s="53" t="s">
        <v>2050</v>
      </c>
      <c r="N193" s="53" t="s">
        <v>413</v>
      </c>
      <c r="O193" s="53" t="str">
        <f t="shared" si="3"/>
        <v>HD 136121 (Lib)</v>
      </c>
      <c r="P193" s="53">
        <v>183377</v>
      </c>
      <c r="Q193" s="54" t="s">
        <v>2051</v>
      </c>
      <c r="R193" s="54" t="s">
        <v>2052</v>
      </c>
      <c r="S193" s="53">
        <v>2016</v>
      </c>
      <c r="T193" s="53">
        <v>39</v>
      </c>
      <c r="U193" s="53">
        <v>247</v>
      </c>
      <c r="V193" s="53">
        <v>0.6</v>
      </c>
      <c r="W193" s="53">
        <v>7.9</v>
      </c>
      <c r="X193" s="53">
        <v>8.27</v>
      </c>
      <c r="Y193" s="53">
        <v>0.37</v>
      </c>
    </row>
    <row r="194" spans="13:25" x14ac:dyDescent="0.2">
      <c r="M194" s="53" t="s">
        <v>2242</v>
      </c>
      <c r="N194" s="53" t="s">
        <v>249</v>
      </c>
      <c r="O194" s="53" t="str">
        <f t="shared" si="3"/>
        <v>HD 136176 (CrB)</v>
      </c>
      <c r="P194" s="53">
        <v>83756</v>
      </c>
      <c r="Q194" s="54" t="s">
        <v>2243</v>
      </c>
      <c r="R194" s="54" t="s">
        <v>2244</v>
      </c>
      <c r="S194" s="53">
        <v>2019</v>
      </c>
      <c r="T194" s="53">
        <v>601</v>
      </c>
      <c r="U194" s="53">
        <v>267</v>
      </c>
      <c r="V194" s="53">
        <v>1.6</v>
      </c>
      <c r="W194" s="53">
        <v>7.32</v>
      </c>
      <c r="X194" s="53">
        <v>7.41</v>
      </c>
      <c r="Y194" s="53">
        <v>0.09</v>
      </c>
    </row>
    <row r="195" spans="13:25" x14ac:dyDescent="0.2">
      <c r="M195" s="53" t="s">
        <v>1200</v>
      </c>
      <c r="N195" s="53" t="s">
        <v>205</v>
      </c>
      <c r="O195" s="53" t="str">
        <f t="shared" si="3"/>
        <v>HD 137588 (Dra)</v>
      </c>
      <c r="P195" s="53">
        <v>29514</v>
      </c>
      <c r="Q195" s="54" t="s">
        <v>1201</v>
      </c>
      <c r="R195" s="54" t="s">
        <v>1202</v>
      </c>
      <c r="S195" s="53">
        <v>2017</v>
      </c>
      <c r="T195" s="53">
        <v>81</v>
      </c>
      <c r="U195" s="53">
        <v>271</v>
      </c>
      <c r="V195" s="53">
        <v>0.7</v>
      </c>
      <c r="W195" s="53">
        <v>7.48</v>
      </c>
      <c r="X195" s="53">
        <v>7.62</v>
      </c>
      <c r="Y195" s="53">
        <v>0.14000000000000001</v>
      </c>
    </row>
    <row r="196" spans="13:25" x14ac:dyDescent="0.2">
      <c r="M196" s="53" t="s">
        <v>1577</v>
      </c>
      <c r="N196" s="53" t="s">
        <v>232</v>
      </c>
      <c r="O196" s="53" t="str">
        <f t="shared" si="3"/>
        <v>HD 137723 (Ser)</v>
      </c>
      <c r="P196" s="53">
        <v>121010</v>
      </c>
      <c r="Q196" s="54" t="s">
        <v>1578</v>
      </c>
      <c r="R196" s="54" t="s">
        <v>1579</v>
      </c>
      <c r="S196" s="53">
        <v>2018</v>
      </c>
      <c r="T196" s="53">
        <v>52</v>
      </c>
      <c r="U196" s="53">
        <v>334</v>
      </c>
      <c r="V196" s="53">
        <v>0.3</v>
      </c>
      <c r="W196" s="53">
        <v>8.5</v>
      </c>
      <c r="X196" s="53">
        <v>9.1</v>
      </c>
      <c r="Y196" s="53">
        <v>0.6</v>
      </c>
    </row>
    <row r="197" spans="13:25" x14ac:dyDescent="0.2">
      <c r="M197" s="53" t="s">
        <v>936</v>
      </c>
      <c r="N197" s="53" t="s">
        <v>138</v>
      </c>
      <c r="O197" s="53" t="str">
        <f t="shared" si="3"/>
        <v>HD 137805 (Boo)</v>
      </c>
      <c r="P197" s="53">
        <v>45541</v>
      </c>
      <c r="Q197" s="54" t="s">
        <v>937</v>
      </c>
      <c r="R197" s="54" t="s">
        <v>938</v>
      </c>
      <c r="S197" s="53">
        <v>2020</v>
      </c>
      <c r="T197" s="53">
        <v>193</v>
      </c>
      <c r="U197" s="53">
        <v>273</v>
      </c>
      <c r="V197" s="53">
        <v>2.2999999999999998</v>
      </c>
      <c r="W197" s="53">
        <v>7.83</v>
      </c>
      <c r="X197" s="53">
        <v>9.09</v>
      </c>
      <c r="Y197" s="53">
        <v>1.26</v>
      </c>
    </row>
    <row r="198" spans="13:25" x14ac:dyDescent="0.2">
      <c r="M198" s="53" t="s">
        <v>876</v>
      </c>
      <c r="N198" s="53" t="s">
        <v>138</v>
      </c>
      <c r="O198" s="53" t="str">
        <f t="shared" si="3"/>
        <v>HD 138439 (Boo)</v>
      </c>
      <c r="P198" s="53">
        <v>64747</v>
      </c>
      <c r="Q198" s="54" t="s">
        <v>877</v>
      </c>
      <c r="R198" s="54" t="s">
        <v>878</v>
      </c>
      <c r="S198" s="53">
        <v>2015</v>
      </c>
      <c r="T198" s="53">
        <v>66</v>
      </c>
      <c r="U198" s="53">
        <v>178</v>
      </c>
      <c r="V198" s="53">
        <v>0.3</v>
      </c>
      <c r="W198" s="53">
        <v>9.23</v>
      </c>
      <c r="X198" s="53">
        <v>9.73</v>
      </c>
      <c r="Y198" s="53">
        <v>0.5</v>
      </c>
    </row>
    <row r="199" spans="13:25" x14ac:dyDescent="0.2">
      <c r="M199" s="53" t="s">
        <v>1823</v>
      </c>
      <c r="N199" s="53" t="s">
        <v>232</v>
      </c>
      <c r="O199" s="53" t="str">
        <f t="shared" si="3"/>
        <v>HD 139086 (Ser)</v>
      </c>
      <c r="P199" s="53">
        <v>101633</v>
      </c>
      <c r="Q199" s="54" t="s">
        <v>1824</v>
      </c>
      <c r="R199" s="54" t="s">
        <v>1825</v>
      </c>
      <c r="S199" s="53">
        <v>2013</v>
      </c>
      <c r="T199" s="53">
        <v>94</v>
      </c>
      <c r="U199" s="53">
        <v>132</v>
      </c>
      <c r="V199" s="53">
        <v>0.3</v>
      </c>
      <c r="W199" s="53">
        <v>7.96</v>
      </c>
      <c r="X199" s="53">
        <v>9.43</v>
      </c>
      <c r="Y199" s="53">
        <v>1.47</v>
      </c>
    </row>
    <row r="200" spans="13:25" x14ac:dyDescent="0.2">
      <c r="M200" s="53" t="s">
        <v>1750</v>
      </c>
      <c r="N200" s="53" t="s">
        <v>249</v>
      </c>
      <c r="O200" s="53" t="str">
        <f t="shared" si="3"/>
        <v>HD 139749 (CrB)</v>
      </c>
      <c r="P200" s="53">
        <v>83928</v>
      </c>
      <c r="Q200" s="54" t="s">
        <v>1751</v>
      </c>
      <c r="R200" s="54" t="s">
        <v>1752</v>
      </c>
      <c r="S200" s="53">
        <v>2016</v>
      </c>
      <c r="T200" s="53">
        <v>85</v>
      </c>
      <c r="U200" s="53">
        <v>342</v>
      </c>
      <c r="V200" s="53">
        <v>0.3</v>
      </c>
      <c r="W200" s="53">
        <v>9.15</v>
      </c>
      <c r="X200" s="53">
        <v>9.0399999999999991</v>
      </c>
      <c r="Y200" s="53">
        <v>0.11</v>
      </c>
    </row>
    <row r="201" spans="13:25" x14ac:dyDescent="0.2">
      <c r="M201" s="53" t="s">
        <v>2095</v>
      </c>
      <c r="N201" s="53" t="s">
        <v>523</v>
      </c>
      <c r="O201" s="53" t="str">
        <f t="shared" si="3"/>
        <v>HD 14001 (Cet)</v>
      </c>
      <c r="P201" s="53">
        <v>148298</v>
      </c>
      <c r="Q201" s="54" t="s">
        <v>2096</v>
      </c>
      <c r="R201" s="54" t="s">
        <v>2097</v>
      </c>
      <c r="S201" s="53">
        <v>2017</v>
      </c>
      <c r="T201" s="53">
        <v>97</v>
      </c>
      <c r="U201" s="53">
        <v>166</v>
      </c>
      <c r="V201" s="53">
        <v>2</v>
      </c>
      <c r="W201" s="53">
        <v>8.49</v>
      </c>
      <c r="X201" s="53">
        <v>9.25</v>
      </c>
      <c r="Y201" s="53">
        <v>0.76</v>
      </c>
    </row>
    <row r="202" spans="13:25" x14ac:dyDescent="0.2">
      <c r="M202" s="53" t="s">
        <v>2030</v>
      </c>
      <c r="N202" s="53" t="s">
        <v>249</v>
      </c>
      <c r="O202" s="53" t="str">
        <f t="shared" ref="O202:O265" si="4">CONCATENATE(M202, " (",N202,")")</f>
        <v>HD 140065 (CrB)</v>
      </c>
      <c r="P202" s="53">
        <v>64839</v>
      </c>
      <c r="Q202" s="54" t="s">
        <v>2031</v>
      </c>
      <c r="R202" s="54" t="s">
        <v>2032</v>
      </c>
      <c r="S202" s="53">
        <v>2014</v>
      </c>
      <c r="T202" s="53">
        <v>20</v>
      </c>
      <c r="U202" s="53">
        <v>25</v>
      </c>
      <c r="V202" s="53">
        <v>0.2</v>
      </c>
      <c r="W202" s="53">
        <v>9.11</v>
      </c>
      <c r="X202" s="53">
        <v>10.18</v>
      </c>
      <c r="Y202" s="53">
        <v>1.07</v>
      </c>
    </row>
    <row r="203" spans="13:25" x14ac:dyDescent="0.2">
      <c r="M203" s="53" t="s">
        <v>1663</v>
      </c>
      <c r="N203" s="53" t="s">
        <v>232</v>
      </c>
      <c r="O203" s="53" t="str">
        <f t="shared" si="4"/>
        <v>HD 140438 (Ser)</v>
      </c>
      <c r="P203" s="53">
        <v>101699</v>
      </c>
      <c r="Q203" s="54" t="s">
        <v>1664</v>
      </c>
      <c r="R203" s="54" t="s">
        <v>1665</v>
      </c>
      <c r="S203" s="53">
        <v>2019</v>
      </c>
      <c r="T203" s="53">
        <v>163</v>
      </c>
      <c r="U203" s="53">
        <v>357</v>
      </c>
      <c r="V203" s="53">
        <v>0.7</v>
      </c>
      <c r="W203" s="53">
        <v>6.95</v>
      </c>
      <c r="X203" s="53">
        <v>7.94</v>
      </c>
      <c r="Y203" s="53">
        <v>0.99</v>
      </c>
    </row>
    <row r="204" spans="13:25" x14ac:dyDescent="0.2">
      <c r="M204" s="53" t="s">
        <v>1854</v>
      </c>
      <c r="N204" s="53" t="s">
        <v>138</v>
      </c>
      <c r="O204" s="53" t="str">
        <f t="shared" si="4"/>
        <v>HD 141347 (Boo)</v>
      </c>
      <c r="P204" s="53">
        <v>45724</v>
      </c>
      <c r="Q204" s="54" t="s">
        <v>1855</v>
      </c>
      <c r="R204" s="54" t="s">
        <v>1856</v>
      </c>
      <c r="S204" s="53">
        <v>2012</v>
      </c>
      <c r="T204" s="53">
        <v>6</v>
      </c>
      <c r="U204" s="53">
        <v>141</v>
      </c>
      <c r="V204" s="53">
        <v>0</v>
      </c>
      <c r="W204" s="53">
        <v>8.76</v>
      </c>
      <c r="X204" s="53">
        <v>9.34</v>
      </c>
      <c r="Y204" s="53">
        <v>0.57999999999999996</v>
      </c>
    </row>
    <row r="205" spans="13:25" x14ac:dyDescent="0.2">
      <c r="M205" s="53" t="s">
        <v>899</v>
      </c>
      <c r="N205" s="53" t="s">
        <v>232</v>
      </c>
      <c r="O205" s="53" t="str">
        <f t="shared" si="4"/>
        <v>HD 143597 (Ser)</v>
      </c>
      <c r="P205" s="53">
        <v>101874</v>
      </c>
      <c r="Q205" s="54" t="s">
        <v>900</v>
      </c>
      <c r="R205" s="54" t="s">
        <v>901</v>
      </c>
      <c r="S205" s="53">
        <v>2019</v>
      </c>
      <c r="T205" s="53">
        <v>291</v>
      </c>
      <c r="U205" s="53">
        <v>175</v>
      </c>
      <c r="V205" s="53">
        <v>1.6</v>
      </c>
      <c r="W205" s="53">
        <v>7.69</v>
      </c>
      <c r="X205" s="53">
        <v>8.06</v>
      </c>
      <c r="Y205" s="53">
        <v>0.37</v>
      </c>
    </row>
    <row r="206" spans="13:25" x14ac:dyDescent="0.2">
      <c r="M206" s="53" t="s">
        <v>1550</v>
      </c>
      <c r="N206" s="53" t="s">
        <v>127</v>
      </c>
      <c r="O206" s="53" t="str">
        <f t="shared" si="4"/>
        <v>HD 14382 (Cas)</v>
      </c>
      <c r="P206" s="53">
        <v>4635</v>
      </c>
      <c r="Q206" s="54" t="s">
        <v>1551</v>
      </c>
      <c r="R206" s="54" t="s">
        <v>1552</v>
      </c>
      <c r="S206" s="53">
        <v>2019</v>
      </c>
      <c r="T206" s="53">
        <v>30</v>
      </c>
      <c r="U206" s="53">
        <v>138</v>
      </c>
      <c r="V206" s="53">
        <v>0.7</v>
      </c>
      <c r="W206" s="53">
        <v>8.42</v>
      </c>
      <c r="X206" s="53">
        <v>8.6999999999999993</v>
      </c>
      <c r="Y206" s="53">
        <v>0.28000000000000003</v>
      </c>
    </row>
    <row r="207" spans="13:25" x14ac:dyDescent="0.2">
      <c r="M207" s="53" t="s">
        <v>1943</v>
      </c>
      <c r="N207" s="53" t="s">
        <v>395</v>
      </c>
      <c r="O207" s="53" t="str">
        <f t="shared" si="4"/>
        <v>HD 14394 (Tri)</v>
      </c>
      <c r="P207" s="53">
        <v>75289</v>
      </c>
      <c r="Q207" s="54" t="s">
        <v>1944</v>
      </c>
      <c r="R207" s="54" t="s">
        <v>1945</v>
      </c>
      <c r="S207" s="53">
        <v>2013</v>
      </c>
      <c r="T207" s="53">
        <v>60</v>
      </c>
      <c r="U207" s="53">
        <v>273</v>
      </c>
      <c r="V207" s="53">
        <v>0.3</v>
      </c>
      <c r="W207" s="53">
        <v>9.31</v>
      </c>
      <c r="X207" s="53">
        <v>8.94</v>
      </c>
      <c r="Y207" s="53">
        <v>0.37</v>
      </c>
    </row>
    <row r="208" spans="13:25" x14ac:dyDescent="0.2">
      <c r="M208" s="53" t="s">
        <v>982</v>
      </c>
      <c r="N208" s="53" t="s">
        <v>123</v>
      </c>
      <c r="O208" s="53" t="str">
        <f t="shared" si="4"/>
        <v>HD 144892 (Sco)</v>
      </c>
      <c r="P208" s="53">
        <v>140981</v>
      </c>
      <c r="Q208" s="54" t="s">
        <v>983</v>
      </c>
      <c r="R208" s="54" t="s">
        <v>984</v>
      </c>
      <c r="S208" s="53">
        <v>2021</v>
      </c>
      <c r="T208" s="53">
        <v>169</v>
      </c>
      <c r="U208" s="53">
        <v>45</v>
      </c>
      <c r="V208" s="53">
        <v>0</v>
      </c>
      <c r="W208" s="53">
        <v>7.08</v>
      </c>
      <c r="X208" s="53">
        <v>8.19</v>
      </c>
      <c r="Y208" s="53">
        <v>1.1100000000000001</v>
      </c>
    </row>
    <row r="209" spans="13:25" x14ac:dyDescent="0.2">
      <c r="M209" s="53" t="s">
        <v>1482</v>
      </c>
      <c r="N209" s="53" t="s">
        <v>232</v>
      </c>
      <c r="O209" s="53" t="str">
        <f t="shared" si="4"/>
        <v>HD 144935 (Ser)</v>
      </c>
      <c r="P209" s="53">
        <v>101944</v>
      </c>
      <c r="Q209" s="54" t="s">
        <v>1483</v>
      </c>
      <c r="R209" s="54" t="s">
        <v>1484</v>
      </c>
      <c r="S209" s="53">
        <v>2016</v>
      </c>
      <c r="T209" s="53">
        <v>51</v>
      </c>
      <c r="U209" s="53">
        <v>344</v>
      </c>
      <c r="V209" s="53">
        <v>0.2</v>
      </c>
      <c r="W209" s="53">
        <v>8.8800000000000008</v>
      </c>
      <c r="X209" s="53">
        <v>10.199999999999999</v>
      </c>
      <c r="Y209" s="53">
        <v>1.32</v>
      </c>
    </row>
    <row r="210" spans="13:25" x14ac:dyDescent="0.2">
      <c r="M210" s="53" t="s">
        <v>1562</v>
      </c>
      <c r="N210" s="53" t="s">
        <v>402</v>
      </c>
      <c r="O210" s="53" t="str">
        <f t="shared" si="4"/>
        <v>HD 14526 (For)</v>
      </c>
      <c r="P210" s="53">
        <v>193644</v>
      </c>
      <c r="Q210" s="54" t="s">
        <v>1563</v>
      </c>
      <c r="R210" s="54" t="s">
        <v>1564</v>
      </c>
      <c r="S210" s="53">
        <v>2016</v>
      </c>
      <c r="T210" s="53">
        <v>80</v>
      </c>
      <c r="U210" s="53">
        <v>242</v>
      </c>
      <c r="V210" s="53">
        <v>2.2999999999999998</v>
      </c>
      <c r="W210" s="53">
        <v>9.01</v>
      </c>
      <c r="X210" s="53">
        <v>9.1199999999999992</v>
      </c>
      <c r="Y210" s="53">
        <v>0.11</v>
      </c>
    </row>
    <row r="211" spans="13:25" x14ac:dyDescent="0.2">
      <c r="M211" s="53" t="s">
        <v>1973</v>
      </c>
      <c r="N211" s="53" t="s">
        <v>119</v>
      </c>
      <c r="O211" s="53" t="str">
        <f t="shared" si="4"/>
        <v>HD 145648 (Her)</v>
      </c>
      <c r="P211" s="53">
        <v>101993</v>
      </c>
      <c r="Q211" s="54" t="s">
        <v>1974</v>
      </c>
      <c r="R211" s="54" t="s">
        <v>1975</v>
      </c>
      <c r="S211" s="53">
        <v>2016</v>
      </c>
      <c r="T211" s="53">
        <v>75</v>
      </c>
      <c r="U211" s="53">
        <v>116</v>
      </c>
      <c r="V211" s="53">
        <v>0.8</v>
      </c>
      <c r="W211" s="53">
        <v>9.5299999999999994</v>
      </c>
      <c r="X211" s="53">
        <v>9.75</v>
      </c>
      <c r="Y211" s="53">
        <v>0.22</v>
      </c>
    </row>
    <row r="212" spans="13:25" x14ac:dyDescent="0.2">
      <c r="M212" s="53" t="s">
        <v>2257</v>
      </c>
      <c r="N212" s="53" t="s">
        <v>119</v>
      </c>
      <c r="O212" s="53" t="str">
        <f t="shared" si="4"/>
        <v>HD 147275 (Her)</v>
      </c>
      <c r="P212" s="53">
        <v>46022</v>
      </c>
      <c r="Q212" s="54" t="s">
        <v>2258</v>
      </c>
      <c r="R212" s="54" t="s">
        <v>2259</v>
      </c>
      <c r="S212" s="53">
        <v>2016</v>
      </c>
      <c r="T212" s="53">
        <v>110</v>
      </c>
      <c r="U212" s="53">
        <v>317</v>
      </c>
      <c r="V212" s="53">
        <v>0.3</v>
      </c>
      <c r="W212" s="53">
        <v>8.74</v>
      </c>
      <c r="X212" s="53">
        <v>8.9700000000000006</v>
      </c>
      <c r="Y212" s="53">
        <v>0.23</v>
      </c>
    </row>
    <row r="213" spans="13:25" x14ac:dyDescent="0.2">
      <c r="M213" s="53" t="s">
        <v>979</v>
      </c>
      <c r="N213" s="53" t="s">
        <v>119</v>
      </c>
      <c r="O213" s="53" t="str">
        <f t="shared" si="4"/>
        <v>HD 148653 (Her)</v>
      </c>
      <c r="P213" s="53">
        <v>102200</v>
      </c>
      <c r="Q213" s="54" t="s">
        <v>980</v>
      </c>
      <c r="R213" s="54" t="s">
        <v>981</v>
      </c>
      <c r="S213" s="53">
        <v>2020</v>
      </c>
      <c r="T213" s="53">
        <v>567</v>
      </c>
      <c r="U213" s="53">
        <v>118</v>
      </c>
      <c r="V213" s="53">
        <v>2.5</v>
      </c>
      <c r="W213" s="53">
        <v>7.69</v>
      </c>
      <c r="X213" s="53">
        <v>7.91</v>
      </c>
      <c r="Y213" s="53">
        <v>0.22</v>
      </c>
    </row>
    <row r="214" spans="13:25" x14ac:dyDescent="0.2">
      <c r="M214" s="53" t="s">
        <v>1940</v>
      </c>
      <c r="N214" s="53" t="s">
        <v>402</v>
      </c>
      <c r="O214" s="53" t="str">
        <f t="shared" si="4"/>
        <v>HD 14882 (For)</v>
      </c>
      <c r="P214" s="53">
        <v>193680</v>
      </c>
      <c r="Q214" s="54" t="s">
        <v>1941</v>
      </c>
      <c r="R214" s="54" t="s">
        <v>1942</v>
      </c>
      <c r="S214" s="53">
        <v>2017</v>
      </c>
      <c r="T214" s="53">
        <v>95</v>
      </c>
      <c r="U214" s="53">
        <v>212</v>
      </c>
      <c r="V214" s="53">
        <v>2</v>
      </c>
      <c r="W214" s="53">
        <v>7.6</v>
      </c>
      <c r="X214" s="53">
        <v>7.97</v>
      </c>
      <c r="Y214" s="53">
        <v>0.37</v>
      </c>
    </row>
    <row r="215" spans="13:25" x14ac:dyDescent="0.2">
      <c r="M215" s="53" t="s">
        <v>1292</v>
      </c>
      <c r="N215" s="53" t="s">
        <v>119</v>
      </c>
      <c r="O215" s="53" t="str">
        <f t="shared" si="4"/>
        <v>HD 148909 (Her)</v>
      </c>
      <c r="P215" s="53">
        <v>65340</v>
      </c>
      <c r="Q215" s="54" t="s">
        <v>1293</v>
      </c>
      <c r="R215" s="54" t="s">
        <v>1294</v>
      </c>
      <c r="S215" s="53">
        <v>2016</v>
      </c>
      <c r="T215" s="53">
        <v>42</v>
      </c>
      <c r="U215" s="53">
        <v>66</v>
      </c>
      <c r="V215" s="53">
        <v>0.2</v>
      </c>
      <c r="W215" s="53">
        <v>8.91</v>
      </c>
      <c r="X215" s="53">
        <v>9.4499999999999993</v>
      </c>
      <c r="Y215" s="53">
        <v>0.54</v>
      </c>
    </row>
    <row r="216" spans="13:25" x14ac:dyDescent="0.2">
      <c r="M216" s="53" t="s">
        <v>1772</v>
      </c>
      <c r="N216" s="53" t="s">
        <v>119</v>
      </c>
      <c r="O216" s="53" t="str">
        <f t="shared" si="4"/>
        <v>HD 151236 (Her)</v>
      </c>
      <c r="P216" s="53">
        <v>84575</v>
      </c>
      <c r="Q216" s="54" t="s">
        <v>1773</v>
      </c>
      <c r="R216" s="54" t="s">
        <v>1774</v>
      </c>
      <c r="S216" s="53">
        <v>2008</v>
      </c>
      <c r="T216" s="53">
        <v>32</v>
      </c>
      <c r="U216" s="53">
        <v>294</v>
      </c>
      <c r="V216" s="53">
        <v>0.1</v>
      </c>
      <c r="W216" s="53">
        <v>8.8000000000000007</v>
      </c>
      <c r="X216" s="53">
        <v>8.8000000000000007</v>
      </c>
      <c r="Y216" s="53">
        <v>0</v>
      </c>
    </row>
    <row r="217" spans="13:25" x14ac:dyDescent="0.2">
      <c r="M217" s="53" t="s">
        <v>1657</v>
      </c>
      <c r="N217" s="53" t="s">
        <v>395</v>
      </c>
      <c r="O217" s="53" t="str">
        <f t="shared" si="4"/>
        <v>HD 15128 (Tri)</v>
      </c>
      <c r="P217" s="53">
        <v>55566</v>
      </c>
      <c r="Q217" s="54" t="s">
        <v>1658</v>
      </c>
      <c r="R217" s="54" t="s">
        <v>1659</v>
      </c>
      <c r="S217" s="53">
        <v>2018</v>
      </c>
      <c r="T217" s="53">
        <v>29</v>
      </c>
      <c r="U217" s="53">
        <v>6</v>
      </c>
      <c r="V217" s="53">
        <v>1.4</v>
      </c>
      <c r="W217" s="53">
        <v>7.9</v>
      </c>
      <c r="X217" s="53">
        <v>9.44</v>
      </c>
      <c r="Y217" s="53">
        <v>1.54</v>
      </c>
    </row>
    <row r="218" spans="13:25" x14ac:dyDescent="0.2">
      <c r="M218" s="53" t="s">
        <v>1547</v>
      </c>
      <c r="N218" s="53" t="s">
        <v>119</v>
      </c>
      <c r="O218" s="53" t="str">
        <f t="shared" si="4"/>
        <v>HD 152380 (Her)</v>
      </c>
      <c r="P218" s="53">
        <v>84655</v>
      </c>
      <c r="Q218" s="54" t="s">
        <v>1548</v>
      </c>
      <c r="R218" s="54" t="s">
        <v>1549</v>
      </c>
      <c r="S218" s="53">
        <v>2020</v>
      </c>
      <c r="T218" s="53">
        <v>445</v>
      </c>
      <c r="U218" s="53">
        <v>112</v>
      </c>
      <c r="V218" s="53">
        <v>1.4</v>
      </c>
      <c r="W218" s="53">
        <v>6.9</v>
      </c>
      <c r="X218" s="53">
        <v>8.5</v>
      </c>
      <c r="Y218" s="53">
        <v>1.6</v>
      </c>
    </row>
    <row r="219" spans="13:25" x14ac:dyDescent="0.2">
      <c r="M219" s="53" t="s">
        <v>856</v>
      </c>
      <c r="N219" s="53" t="s">
        <v>523</v>
      </c>
      <c r="O219" s="53" t="str">
        <f t="shared" si="4"/>
        <v>HD 15285 (Cet)</v>
      </c>
      <c r="P219" s="53"/>
      <c r="Q219" s="54" t="s">
        <v>857</v>
      </c>
      <c r="R219" s="54" t="s">
        <v>858</v>
      </c>
      <c r="S219" s="53">
        <v>2020</v>
      </c>
      <c r="T219" s="53">
        <v>138</v>
      </c>
      <c r="U219" s="53">
        <v>109</v>
      </c>
      <c r="V219" s="53">
        <v>0.6</v>
      </c>
      <c r="W219" s="53">
        <v>9.4499999999999993</v>
      </c>
      <c r="X219" s="53">
        <v>9.6300000000000008</v>
      </c>
      <c r="Y219" s="53">
        <v>0.18</v>
      </c>
    </row>
    <row r="220" spans="13:25" x14ac:dyDescent="0.2">
      <c r="M220" s="53" t="s">
        <v>1989</v>
      </c>
      <c r="N220" s="53" t="s">
        <v>523</v>
      </c>
      <c r="O220" s="53" t="str">
        <f t="shared" si="4"/>
        <v>HD 15328 (Cet)</v>
      </c>
      <c r="P220" s="53">
        <v>110542</v>
      </c>
      <c r="Q220" s="54" t="s">
        <v>1990</v>
      </c>
      <c r="R220" s="54" t="s">
        <v>1991</v>
      </c>
      <c r="S220" s="53">
        <v>2018</v>
      </c>
      <c r="T220" s="53">
        <v>132</v>
      </c>
      <c r="U220" s="53">
        <v>37</v>
      </c>
      <c r="V220" s="53">
        <v>0.5</v>
      </c>
      <c r="W220" s="53">
        <v>7.09</v>
      </c>
      <c r="X220" s="53">
        <v>7.63</v>
      </c>
      <c r="Y220" s="53">
        <v>0.54</v>
      </c>
    </row>
    <row r="221" spans="13:25" x14ac:dyDescent="0.2">
      <c r="M221" s="53" t="s">
        <v>985</v>
      </c>
      <c r="N221" s="53" t="s">
        <v>205</v>
      </c>
      <c r="O221" s="53" t="str">
        <f t="shared" si="4"/>
        <v>HD 154712 (Dra)</v>
      </c>
      <c r="P221" s="53">
        <v>30220</v>
      </c>
      <c r="Q221" s="54" t="s">
        <v>986</v>
      </c>
      <c r="R221" s="54" t="s">
        <v>987</v>
      </c>
      <c r="S221" s="53">
        <v>2019</v>
      </c>
      <c r="T221" s="53">
        <v>72</v>
      </c>
      <c r="U221" s="53">
        <v>42</v>
      </c>
      <c r="V221" s="53">
        <v>12.2</v>
      </c>
      <c r="W221" s="53">
        <v>8.76</v>
      </c>
      <c r="X221" s="53">
        <v>10.34</v>
      </c>
      <c r="Y221" s="53">
        <v>1.58</v>
      </c>
    </row>
    <row r="222" spans="13:25" x14ac:dyDescent="0.2">
      <c r="M222" s="53" t="s">
        <v>1113</v>
      </c>
      <c r="N222" s="53" t="s">
        <v>205</v>
      </c>
      <c r="O222" s="53" t="str">
        <f t="shared" si="4"/>
        <v>HD 155674 (Dra)</v>
      </c>
      <c r="P222" s="53">
        <v>30274</v>
      </c>
      <c r="Q222" s="54" t="s">
        <v>1114</v>
      </c>
      <c r="R222" s="54" t="s">
        <v>1115</v>
      </c>
      <c r="S222" s="53">
        <v>2019</v>
      </c>
      <c r="T222" s="53">
        <v>67</v>
      </c>
      <c r="U222" s="53">
        <v>133</v>
      </c>
      <c r="V222" s="53">
        <v>22.1</v>
      </c>
      <c r="W222" s="53">
        <v>8.99</v>
      </c>
      <c r="X222" s="53">
        <v>9.36</v>
      </c>
      <c r="Y222" s="53">
        <v>0.37</v>
      </c>
    </row>
    <row r="223" spans="13:25" x14ac:dyDescent="0.2">
      <c r="M223" s="53" t="s">
        <v>1274</v>
      </c>
      <c r="N223" s="53" t="s">
        <v>119</v>
      </c>
      <c r="O223" s="53" t="str">
        <f t="shared" si="4"/>
        <v>HD 155876 (Her)</v>
      </c>
      <c r="P223" s="53"/>
      <c r="Q223" s="54" t="s">
        <v>1275</v>
      </c>
      <c r="R223" s="54" t="s">
        <v>1276</v>
      </c>
      <c r="S223" s="53">
        <v>2018</v>
      </c>
      <c r="T223" s="53">
        <v>237</v>
      </c>
      <c r="U223" s="53">
        <v>289</v>
      </c>
      <c r="V223" s="53">
        <v>0.7</v>
      </c>
      <c r="W223" s="53">
        <v>10.02</v>
      </c>
      <c r="X223" s="53">
        <v>10.25</v>
      </c>
      <c r="Y223" s="53">
        <v>0.23</v>
      </c>
    </row>
    <row r="224" spans="13:25" x14ac:dyDescent="0.2">
      <c r="M224" s="53" t="s">
        <v>1544</v>
      </c>
      <c r="N224" s="53" t="s">
        <v>205</v>
      </c>
      <c r="O224" s="53" t="str">
        <f t="shared" si="4"/>
        <v>HD 156389 (Dra)</v>
      </c>
      <c r="P224" s="53">
        <v>30306</v>
      </c>
      <c r="Q224" s="54" t="s">
        <v>1545</v>
      </c>
      <c r="R224" s="54" t="s">
        <v>1546</v>
      </c>
      <c r="S224" s="53">
        <v>2019</v>
      </c>
      <c r="T224" s="53">
        <v>99</v>
      </c>
      <c r="U224" s="53">
        <v>334</v>
      </c>
      <c r="V224" s="53">
        <v>0.4</v>
      </c>
      <c r="W224" s="53">
        <v>8.2899999999999991</v>
      </c>
      <c r="X224" s="53">
        <v>8.9499999999999993</v>
      </c>
      <c r="Y224" s="53">
        <v>0.66</v>
      </c>
    </row>
    <row r="225" spans="13:25" x14ac:dyDescent="0.2">
      <c r="M225" s="53" t="s">
        <v>2211</v>
      </c>
      <c r="N225" s="53" t="s">
        <v>119</v>
      </c>
      <c r="O225" s="53" t="str">
        <f t="shared" si="4"/>
        <v>HD 157853 (Her)</v>
      </c>
      <c r="P225" s="53">
        <v>66006</v>
      </c>
      <c r="Q225" s="54" t="s">
        <v>2212</v>
      </c>
      <c r="R225" s="54" t="s">
        <v>2213</v>
      </c>
      <c r="S225" s="53">
        <v>2016</v>
      </c>
      <c r="T225" s="53">
        <v>93</v>
      </c>
      <c r="U225" s="53">
        <v>272</v>
      </c>
      <c r="V225" s="53">
        <v>0.3</v>
      </c>
      <c r="W225" s="53">
        <v>7.13</v>
      </c>
      <c r="X225" s="53">
        <v>7.79</v>
      </c>
      <c r="Y225" s="53">
        <v>0.66</v>
      </c>
    </row>
    <row r="226" spans="13:25" x14ac:dyDescent="0.2">
      <c r="M226" s="53" t="s">
        <v>1337</v>
      </c>
      <c r="N226" s="53" t="s">
        <v>205</v>
      </c>
      <c r="O226" s="53" t="str">
        <f t="shared" si="4"/>
        <v>HD 159870 (Dra)</v>
      </c>
      <c r="P226" s="53">
        <v>30464</v>
      </c>
      <c r="Q226" s="54" t="s">
        <v>1338</v>
      </c>
      <c r="R226" s="54" t="s">
        <v>1339</v>
      </c>
      <c r="S226" s="53">
        <v>2011</v>
      </c>
      <c r="T226" s="53">
        <v>41</v>
      </c>
      <c r="U226" s="53">
        <v>330</v>
      </c>
      <c r="V226" s="53">
        <v>0.1</v>
      </c>
      <c r="W226" s="53">
        <v>7.23</v>
      </c>
      <c r="X226" s="53">
        <v>6.87</v>
      </c>
      <c r="Y226" s="53">
        <v>0.36</v>
      </c>
    </row>
    <row r="227" spans="13:25" x14ac:dyDescent="0.2">
      <c r="M227" s="53" t="s">
        <v>1277</v>
      </c>
      <c r="N227" s="53" t="s">
        <v>1053</v>
      </c>
      <c r="O227" s="53" t="str">
        <f t="shared" si="4"/>
        <v>HD 16077 (Hor)</v>
      </c>
      <c r="P227" s="53">
        <v>232813</v>
      </c>
      <c r="Q227" s="54" t="s">
        <v>1278</v>
      </c>
      <c r="R227" s="54" t="s">
        <v>1279</v>
      </c>
      <c r="S227" s="53">
        <v>2021</v>
      </c>
      <c r="T227" s="53">
        <v>26</v>
      </c>
      <c r="U227" s="53">
        <v>262</v>
      </c>
      <c r="V227" s="53">
        <v>0.5</v>
      </c>
      <c r="W227" s="53">
        <v>8.65</v>
      </c>
      <c r="X227" s="53">
        <v>10.87</v>
      </c>
      <c r="Y227" s="53">
        <v>2.2200000000000002</v>
      </c>
    </row>
    <row r="228" spans="13:25" x14ac:dyDescent="0.2">
      <c r="M228" s="53" t="s">
        <v>798</v>
      </c>
      <c r="N228" s="53" t="s">
        <v>205</v>
      </c>
      <c r="O228" s="53" t="str">
        <f t="shared" si="4"/>
        <v>HD 160780 (Dra)</v>
      </c>
      <c r="P228" s="53">
        <v>30494</v>
      </c>
      <c r="Q228" s="54" t="s">
        <v>799</v>
      </c>
      <c r="R228" s="54" t="s">
        <v>800</v>
      </c>
      <c r="S228" s="53">
        <v>2020</v>
      </c>
      <c r="T228" s="53">
        <v>248</v>
      </c>
      <c r="U228" s="53">
        <v>53</v>
      </c>
      <c r="V228" s="53">
        <v>2</v>
      </c>
      <c r="W228" s="53">
        <v>8.0299999999999994</v>
      </c>
      <c r="X228" s="53">
        <v>8.6</v>
      </c>
      <c r="Y228" s="53">
        <v>0.56999999999999995</v>
      </c>
    </row>
    <row r="229" spans="13:25" x14ac:dyDescent="0.2">
      <c r="M229" s="53" t="s">
        <v>1504</v>
      </c>
      <c r="N229" s="53" t="s">
        <v>119</v>
      </c>
      <c r="O229" s="53" t="str">
        <f t="shared" si="4"/>
        <v>HD 160910 (Her)</v>
      </c>
      <c r="P229" s="53">
        <v>103033</v>
      </c>
      <c r="Q229" s="54" t="s">
        <v>1505</v>
      </c>
      <c r="R229" s="54" t="s">
        <v>1506</v>
      </c>
      <c r="S229" s="53">
        <v>2016</v>
      </c>
      <c r="T229" s="53">
        <v>43</v>
      </c>
      <c r="U229" s="53">
        <v>102</v>
      </c>
      <c r="V229" s="53">
        <v>1.4</v>
      </c>
      <c r="W229" s="53">
        <v>5.59</v>
      </c>
      <c r="X229" s="53">
        <v>9.3800000000000008</v>
      </c>
      <c r="Y229" s="53">
        <v>3.79</v>
      </c>
    </row>
    <row r="230" spans="13:25" x14ac:dyDescent="0.2">
      <c r="M230" s="53" t="s">
        <v>2254</v>
      </c>
      <c r="N230" s="53" t="s">
        <v>205</v>
      </c>
      <c r="O230" s="53" t="str">
        <f t="shared" si="4"/>
        <v>HD 161285 (Dra)</v>
      </c>
      <c r="P230" s="53">
        <v>17599</v>
      </c>
      <c r="Q230" s="54" t="s">
        <v>2255</v>
      </c>
      <c r="R230" s="54" t="s">
        <v>2256</v>
      </c>
      <c r="S230" s="53">
        <v>2016</v>
      </c>
      <c r="T230" s="53">
        <v>169</v>
      </c>
      <c r="U230" s="53">
        <v>310</v>
      </c>
      <c r="V230" s="53">
        <v>1.5</v>
      </c>
      <c r="W230" s="53">
        <v>7.08</v>
      </c>
      <c r="X230" s="53">
        <v>8.3699999999999992</v>
      </c>
      <c r="Y230" s="53">
        <v>1.29</v>
      </c>
    </row>
    <row r="231" spans="13:25" x14ac:dyDescent="0.2">
      <c r="M231" s="53" t="s">
        <v>1859</v>
      </c>
      <c r="N231" s="53" t="s">
        <v>295</v>
      </c>
      <c r="O231" s="53" t="str">
        <f t="shared" si="4"/>
        <v>HD 1614 (And)</v>
      </c>
      <c r="P231" s="53">
        <v>36280</v>
      </c>
      <c r="Q231" s="54" t="s">
        <v>1860</v>
      </c>
      <c r="R231" s="54" t="s">
        <v>1861</v>
      </c>
      <c r="S231" s="53">
        <v>2014</v>
      </c>
      <c r="T231" s="53">
        <v>41</v>
      </c>
      <c r="U231" s="53">
        <v>96</v>
      </c>
      <c r="V231" s="53">
        <v>0.7</v>
      </c>
      <c r="W231" s="53">
        <v>7.17</v>
      </c>
      <c r="X231" s="53">
        <v>9.56</v>
      </c>
      <c r="Y231" s="53">
        <v>2.39</v>
      </c>
    </row>
    <row r="232" spans="13:25" x14ac:dyDescent="0.2">
      <c r="M232" s="53" t="s">
        <v>996</v>
      </c>
      <c r="N232" s="53" t="s">
        <v>191</v>
      </c>
      <c r="O232" s="53" t="str">
        <f t="shared" si="4"/>
        <v>HD 1624 (Cep)</v>
      </c>
      <c r="P232" s="53">
        <v>11124</v>
      </c>
      <c r="Q232" s="54" t="s">
        <v>997</v>
      </c>
      <c r="R232" s="54" t="s">
        <v>998</v>
      </c>
      <c r="S232" s="53">
        <v>2020</v>
      </c>
      <c r="T232" s="53">
        <v>95</v>
      </c>
      <c r="U232" s="53">
        <v>87</v>
      </c>
      <c r="V232" s="53">
        <v>1.5</v>
      </c>
      <c r="W232" s="53">
        <v>8.57</v>
      </c>
      <c r="X232" s="53">
        <v>8.89</v>
      </c>
      <c r="Y232" s="53">
        <v>0.32</v>
      </c>
    </row>
    <row r="233" spans="13:25" x14ac:dyDescent="0.2">
      <c r="M233" s="53" t="s">
        <v>2276</v>
      </c>
      <c r="N233" s="53" t="s">
        <v>134</v>
      </c>
      <c r="O233" s="53" t="str">
        <f t="shared" si="4"/>
        <v>HD 162405 (Oph)</v>
      </c>
      <c r="P233" s="53">
        <v>122818</v>
      </c>
      <c r="Q233" s="54" t="s">
        <v>2277</v>
      </c>
      <c r="R233" s="54" t="s">
        <v>2278</v>
      </c>
      <c r="S233" s="53">
        <v>2021</v>
      </c>
      <c r="T233" s="53">
        <v>129</v>
      </c>
      <c r="U233" s="53">
        <v>163</v>
      </c>
      <c r="V233" s="53">
        <v>0.6</v>
      </c>
      <c r="W233" s="53">
        <v>8.18</v>
      </c>
      <c r="X233" s="53">
        <v>8.98</v>
      </c>
      <c r="Y233" s="53">
        <v>0.8</v>
      </c>
    </row>
    <row r="234" spans="13:25" x14ac:dyDescent="0.2">
      <c r="M234" s="53" t="s">
        <v>1432</v>
      </c>
      <c r="N234" s="53" t="s">
        <v>119</v>
      </c>
      <c r="O234" s="53" t="str">
        <f t="shared" si="4"/>
        <v>HD 162734 (Her)</v>
      </c>
      <c r="P234" s="53">
        <v>103161</v>
      </c>
      <c r="Q234" s="54" t="s">
        <v>1433</v>
      </c>
      <c r="R234" s="54" t="s">
        <v>1434</v>
      </c>
      <c r="S234" s="53">
        <v>2018</v>
      </c>
      <c r="T234" s="53">
        <v>307</v>
      </c>
      <c r="U234" s="53">
        <v>168</v>
      </c>
      <c r="V234" s="53">
        <v>0.9</v>
      </c>
      <c r="W234" s="53">
        <v>7.21</v>
      </c>
      <c r="X234" s="53">
        <v>7.38</v>
      </c>
      <c r="Y234" s="53">
        <v>0.17</v>
      </c>
    </row>
    <row r="235" spans="13:25" x14ac:dyDescent="0.2">
      <c r="M235" s="53" t="s">
        <v>1891</v>
      </c>
      <c r="N235" s="53" t="s">
        <v>134</v>
      </c>
      <c r="O235" s="53" t="str">
        <f t="shared" si="4"/>
        <v>HD 162756 (Oph)</v>
      </c>
      <c r="P235" s="53">
        <v>141935</v>
      </c>
      <c r="Q235" s="54" t="s">
        <v>1892</v>
      </c>
      <c r="R235" s="54" t="s">
        <v>1893</v>
      </c>
      <c r="S235" s="53">
        <v>2016</v>
      </c>
      <c r="T235" s="53">
        <v>30</v>
      </c>
      <c r="U235" s="53">
        <v>50</v>
      </c>
      <c r="V235" s="53">
        <v>1.3</v>
      </c>
      <c r="W235" s="53">
        <v>7.82</v>
      </c>
      <c r="X235" s="53">
        <v>9.9499999999999993</v>
      </c>
      <c r="Y235" s="53">
        <v>2.13</v>
      </c>
    </row>
    <row r="236" spans="13:25" x14ac:dyDescent="0.2">
      <c r="M236" s="53" t="s">
        <v>1510</v>
      </c>
      <c r="N236" s="53" t="s">
        <v>212</v>
      </c>
      <c r="O236" s="53" t="str">
        <f t="shared" si="4"/>
        <v>HD 16352 (Ari)</v>
      </c>
      <c r="P236" s="53">
        <v>93031</v>
      </c>
      <c r="Q236" s="54" t="s">
        <v>1511</v>
      </c>
      <c r="R236" s="54" t="s">
        <v>1512</v>
      </c>
      <c r="S236" s="53">
        <v>2019</v>
      </c>
      <c r="T236" s="53">
        <v>31</v>
      </c>
      <c r="U236" s="53">
        <v>146</v>
      </c>
      <c r="V236" s="53">
        <v>0.4</v>
      </c>
      <c r="W236" s="53">
        <v>9.48</v>
      </c>
      <c r="X236" s="53">
        <v>9.34</v>
      </c>
      <c r="Y236" s="53">
        <v>0.14000000000000001</v>
      </c>
    </row>
    <row r="237" spans="13:25" x14ac:dyDescent="0.2">
      <c r="M237" s="53" t="s">
        <v>1133</v>
      </c>
      <c r="N237" s="53" t="s">
        <v>295</v>
      </c>
      <c r="O237" s="53" t="str">
        <f t="shared" si="4"/>
        <v>HD 1641 (And)</v>
      </c>
      <c r="P237" s="53">
        <v>53827</v>
      </c>
      <c r="Q237" s="54" t="s">
        <v>1134</v>
      </c>
      <c r="R237" s="54" t="s">
        <v>1135</v>
      </c>
      <c r="S237" s="53">
        <v>2020</v>
      </c>
      <c r="T237" s="53">
        <v>133</v>
      </c>
      <c r="U237" s="53">
        <v>291</v>
      </c>
      <c r="V237" s="53">
        <v>1.9</v>
      </c>
      <c r="W237" s="53">
        <v>7.27</v>
      </c>
      <c r="X237" s="53">
        <v>8.26</v>
      </c>
      <c r="Y237" s="53">
        <v>0.99</v>
      </c>
    </row>
    <row r="238" spans="13:25" x14ac:dyDescent="0.2">
      <c r="M238" s="53" t="s">
        <v>2124</v>
      </c>
      <c r="N238" s="53" t="s">
        <v>119</v>
      </c>
      <c r="O238" s="53" t="str">
        <f t="shared" si="4"/>
        <v>HD 164253 (Her)</v>
      </c>
      <c r="P238" s="53">
        <v>66535</v>
      </c>
      <c r="Q238" s="54" t="s">
        <v>2125</v>
      </c>
      <c r="R238" s="54" t="s">
        <v>2126</v>
      </c>
      <c r="S238" s="53">
        <v>2017</v>
      </c>
      <c r="T238" s="53">
        <v>61</v>
      </c>
      <c r="U238" s="53">
        <v>277</v>
      </c>
      <c r="V238" s="53">
        <v>19.600000000000001</v>
      </c>
      <c r="W238" s="53">
        <v>7.27</v>
      </c>
      <c r="X238" s="53">
        <v>8.44</v>
      </c>
      <c r="Y238" s="53">
        <v>1.17</v>
      </c>
    </row>
    <row r="239" spans="13:25" x14ac:dyDescent="0.2">
      <c r="M239" s="53" t="s">
        <v>1634</v>
      </c>
      <c r="N239" s="53" t="s">
        <v>119</v>
      </c>
      <c r="O239" s="53" t="str">
        <f t="shared" si="4"/>
        <v>HD 164941 (Her)</v>
      </c>
      <c r="P239" s="53">
        <v>47149</v>
      </c>
      <c r="Q239" s="54" t="s">
        <v>1635</v>
      </c>
      <c r="R239" s="54" t="s">
        <v>1636</v>
      </c>
      <c r="S239" s="53">
        <v>2018</v>
      </c>
      <c r="T239" s="53">
        <v>136</v>
      </c>
      <c r="U239" s="53">
        <v>280</v>
      </c>
      <c r="V239" s="53">
        <v>0.4</v>
      </c>
      <c r="W239" s="53">
        <v>8.41</v>
      </c>
      <c r="X239" s="53">
        <v>8.84</v>
      </c>
      <c r="Y239" s="53">
        <v>0.43</v>
      </c>
    </row>
    <row r="240" spans="13:25" x14ac:dyDescent="0.2">
      <c r="M240" s="53" t="s">
        <v>1385</v>
      </c>
      <c r="N240" s="53" t="s">
        <v>134</v>
      </c>
      <c r="O240" s="53" t="str">
        <f t="shared" si="4"/>
        <v>HD 165045 (Oph)</v>
      </c>
      <c r="P240" s="53">
        <v>123074</v>
      </c>
      <c r="Q240" s="54" t="s">
        <v>1386</v>
      </c>
      <c r="R240" s="54" t="s">
        <v>1387</v>
      </c>
      <c r="S240" s="53">
        <v>2021</v>
      </c>
      <c r="T240" s="53">
        <v>15</v>
      </c>
      <c r="U240" s="53">
        <v>23</v>
      </c>
      <c r="V240" s="53">
        <v>0.1</v>
      </c>
      <c r="W240" s="53">
        <v>8.4</v>
      </c>
      <c r="X240" s="53">
        <v>10</v>
      </c>
      <c r="Y240" s="53">
        <v>1.6</v>
      </c>
    </row>
    <row r="241" spans="13:25" x14ac:dyDescent="0.2">
      <c r="M241" s="53" t="s">
        <v>2214</v>
      </c>
      <c r="N241" s="53" t="s">
        <v>2215</v>
      </c>
      <c r="O241" s="53" t="str">
        <f t="shared" si="4"/>
        <v>HD 165259 (Aps)</v>
      </c>
      <c r="P241" s="53">
        <v>257571</v>
      </c>
      <c r="Q241" s="54" t="s">
        <v>2216</v>
      </c>
      <c r="R241" s="54" t="s">
        <v>2217</v>
      </c>
      <c r="S241" s="53">
        <v>2021</v>
      </c>
      <c r="T241" s="53">
        <v>25</v>
      </c>
      <c r="U241" s="53">
        <v>273</v>
      </c>
      <c r="V241" s="53">
        <v>2</v>
      </c>
      <c r="W241" s="53">
        <v>5.96</v>
      </c>
      <c r="X241" s="53">
        <v>9.14</v>
      </c>
      <c r="Y241" s="53">
        <v>3.18</v>
      </c>
    </row>
    <row r="242" spans="13:25" x14ac:dyDescent="0.2">
      <c r="M242" s="53" t="s">
        <v>2218</v>
      </c>
      <c r="N242" s="53" t="s">
        <v>228</v>
      </c>
      <c r="O242" s="53" t="str">
        <f t="shared" si="4"/>
        <v>HD 1663 (Psc)</v>
      </c>
      <c r="P242" s="53">
        <v>91858</v>
      </c>
      <c r="Q242" s="54" t="s">
        <v>2219</v>
      </c>
      <c r="R242" s="54" t="s">
        <v>2220</v>
      </c>
      <c r="S242" s="53">
        <v>2016</v>
      </c>
      <c r="T242" s="53">
        <v>110</v>
      </c>
      <c r="U242" s="53">
        <v>119</v>
      </c>
      <c r="V242" s="53">
        <v>0.8</v>
      </c>
      <c r="W242" s="53">
        <v>6.73</v>
      </c>
      <c r="X242" s="53">
        <v>8.5500000000000007</v>
      </c>
      <c r="Y242" s="53">
        <v>1.82</v>
      </c>
    </row>
    <row r="243" spans="13:25" x14ac:dyDescent="0.2">
      <c r="M243" s="53" t="s">
        <v>939</v>
      </c>
      <c r="N243" s="53" t="s">
        <v>119</v>
      </c>
      <c r="O243" s="53" t="str">
        <f t="shared" si="4"/>
        <v>HD 166820 (Her)</v>
      </c>
      <c r="P243" s="53">
        <v>30776</v>
      </c>
      <c r="Q243" s="54" t="s">
        <v>940</v>
      </c>
      <c r="R243" s="54" t="s">
        <v>941</v>
      </c>
      <c r="S243" s="53">
        <v>2018</v>
      </c>
      <c r="T243" s="53">
        <v>66</v>
      </c>
      <c r="U243" s="53">
        <v>213</v>
      </c>
      <c r="V243" s="53">
        <v>0.7</v>
      </c>
      <c r="W243" s="53">
        <v>7.68</v>
      </c>
      <c r="X243" s="53">
        <v>8.6300000000000008</v>
      </c>
      <c r="Y243" s="53">
        <v>0.95</v>
      </c>
    </row>
    <row r="244" spans="13:25" x14ac:dyDescent="0.2">
      <c r="M244" s="53" t="s">
        <v>1125</v>
      </c>
      <c r="N244" s="53" t="s">
        <v>523</v>
      </c>
      <c r="O244" s="53" t="str">
        <f t="shared" si="4"/>
        <v>HD 16721 (Cet)</v>
      </c>
      <c r="P244" s="53">
        <v>110680</v>
      </c>
      <c r="Q244" s="54" t="s">
        <v>1126</v>
      </c>
      <c r="R244" s="54" t="s">
        <v>1127</v>
      </c>
      <c r="S244" s="53">
        <v>2018</v>
      </c>
      <c r="T244" s="53">
        <v>46</v>
      </c>
      <c r="U244" s="53">
        <v>257</v>
      </c>
      <c r="V244" s="53">
        <v>0.8</v>
      </c>
      <c r="W244" s="53">
        <v>7.39</v>
      </c>
      <c r="X244" s="53">
        <v>8.9499999999999993</v>
      </c>
      <c r="Y244" s="53">
        <v>1.56</v>
      </c>
    </row>
    <row r="245" spans="13:25" x14ac:dyDescent="0.2">
      <c r="M245" s="53" t="s">
        <v>1052</v>
      </c>
      <c r="N245" s="53" t="s">
        <v>1053</v>
      </c>
      <c r="O245" s="53" t="str">
        <f t="shared" si="4"/>
        <v>HD 16795 (Hor)</v>
      </c>
      <c r="P245" s="53">
        <v>232850</v>
      </c>
      <c r="Q245" s="54" t="s">
        <v>1054</v>
      </c>
      <c r="R245" s="54" t="s">
        <v>1055</v>
      </c>
      <c r="S245" s="53">
        <v>2018</v>
      </c>
      <c r="T245" s="53">
        <v>19</v>
      </c>
      <c r="U245" s="53">
        <v>40</v>
      </c>
      <c r="V245" s="53">
        <v>0.9</v>
      </c>
      <c r="W245" s="53">
        <v>9.52</v>
      </c>
      <c r="X245" s="53">
        <v>9.94</v>
      </c>
      <c r="Y245" s="53">
        <v>0.42</v>
      </c>
    </row>
    <row r="246" spans="13:25" x14ac:dyDescent="0.2">
      <c r="M246" s="53" t="s">
        <v>1571</v>
      </c>
      <c r="N246" s="53" t="s">
        <v>212</v>
      </c>
      <c r="O246" s="53" t="str">
        <f t="shared" si="4"/>
        <v>HD 16909 (Ari)</v>
      </c>
      <c r="P246" s="53">
        <v>93072</v>
      </c>
      <c r="Q246" s="54" t="s">
        <v>1572</v>
      </c>
      <c r="R246" s="54" t="s">
        <v>1573</v>
      </c>
      <c r="S246" s="53">
        <v>2019</v>
      </c>
      <c r="T246" s="53">
        <v>4</v>
      </c>
      <c r="U246" s="53">
        <v>211</v>
      </c>
      <c r="V246" s="53">
        <v>0.1</v>
      </c>
      <c r="W246" s="53">
        <v>8.1999999999999993</v>
      </c>
      <c r="X246" s="53">
        <v>11.3</v>
      </c>
      <c r="Y246" s="53">
        <v>3.1</v>
      </c>
    </row>
    <row r="247" spans="13:25" x14ac:dyDescent="0.2">
      <c r="M247" s="53" t="s">
        <v>1373</v>
      </c>
      <c r="N247" s="53" t="s">
        <v>232</v>
      </c>
      <c r="O247" s="53" t="str">
        <f t="shared" si="4"/>
        <v>HD 169493 (Ser)</v>
      </c>
      <c r="P247" s="53">
        <v>142294</v>
      </c>
      <c r="Q247" s="54" t="s">
        <v>1374</v>
      </c>
      <c r="R247" s="54" t="s">
        <v>1375</v>
      </c>
      <c r="S247" s="53">
        <v>2021</v>
      </c>
      <c r="T247" s="53">
        <v>253</v>
      </c>
      <c r="U247" s="53">
        <v>355</v>
      </c>
      <c r="V247" s="53">
        <v>0.9</v>
      </c>
      <c r="W247" s="53">
        <v>6.71</v>
      </c>
      <c r="X247" s="53">
        <v>7.21</v>
      </c>
      <c r="Y247" s="53">
        <v>0.5</v>
      </c>
    </row>
    <row r="248" spans="13:25" x14ac:dyDescent="0.2">
      <c r="M248" s="53" t="s">
        <v>813</v>
      </c>
      <c r="N248" s="53" t="s">
        <v>119</v>
      </c>
      <c r="O248" s="53" t="str">
        <f t="shared" si="4"/>
        <v>HD 169718 (Her)</v>
      </c>
      <c r="P248" s="53">
        <v>86019</v>
      </c>
      <c r="Q248" s="54" t="s">
        <v>814</v>
      </c>
      <c r="R248" s="54" t="s">
        <v>815</v>
      </c>
      <c r="S248" s="53">
        <v>2018</v>
      </c>
      <c r="T248" s="53">
        <v>265</v>
      </c>
      <c r="U248" s="53">
        <v>117</v>
      </c>
      <c r="V248" s="53">
        <v>0.6</v>
      </c>
      <c r="W248" s="53">
        <v>6.57</v>
      </c>
      <c r="X248" s="53">
        <v>7.77</v>
      </c>
      <c r="Y248" s="53">
        <v>1.2</v>
      </c>
    </row>
    <row r="249" spans="13:25" x14ac:dyDescent="0.2">
      <c r="M249" s="53" t="s">
        <v>2184</v>
      </c>
      <c r="N249" s="53" t="s">
        <v>402</v>
      </c>
      <c r="O249" s="53" t="str">
        <f t="shared" si="4"/>
        <v>HD 17134 (For)</v>
      </c>
      <c r="P249" s="53">
        <v>168012</v>
      </c>
      <c r="Q249" s="54" t="s">
        <v>2185</v>
      </c>
      <c r="R249" s="54" t="s">
        <v>2186</v>
      </c>
      <c r="S249" s="53">
        <v>2018</v>
      </c>
      <c r="T249" s="53">
        <v>33</v>
      </c>
      <c r="U249" s="53">
        <v>193</v>
      </c>
      <c r="V249" s="53">
        <v>12.5</v>
      </c>
      <c r="W249" s="53">
        <v>7.04</v>
      </c>
      <c r="X249" s="53">
        <v>8.5</v>
      </c>
      <c r="Y249" s="53">
        <v>1.46</v>
      </c>
    </row>
    <row r="250" spans="13:25" x14ac:dyDescent="0.2">
      <c r="M250" s="53" t="s">
        <v>2151</v>
      </c>
      <c r="N250" s="53" t="s">
        <v>119</v>
      </c>
      <c r="O250" s="53" t="str">
        <f t="shared" si="4"/>
        <v>HD 171745 (Her)</v>
      </c>
      <c r="P250" s="53">
        <v>86224</v>
      </c>
      <c r="Q250" s="54" t="s">
        <v>2152</v>
      </c>
      <c r="R250" s="54" t="s">
        <v>2153</v>
      </c>
      <c r="S250" s="53">
        <v>2021</v>
      </c>
      <c r="T250" s="53">
        <v>247</v>
      </c>
      <c r="U250" s="53">
        <v>5</v>
      </c>
      <c r="V250" s="53">
        <v>0.8</v>
      </c>
      <c r="W250" s="53">
        <v>6.35</v>
      </c>
      <c r="X250" s="53">
        <v>6.62</v>
      </c>
      <c r="Y250" s="53">
        <v>0.27</v>
      </c>
    </row>
    <row r="251" spans="13:25" x14ac:dyDescent="0.2">
      <c r="M251" s="53" t="s">
        <v>2143</v>
      </c>
      <c r="N251" s="53" t="s">
        <v>119</v>
      </c>
      <c r="O251" s="53" t="str">
        <f t="shared" si="4"/>
        <v>HD 172246 (Her)</v>
      </c>
      <c r="P251" s="53">
        <v>103945</v>
      </c>
      <c r="Q251" s="54" t="s">
        <v>2144</v>
      </c>
      <c r="R251" s="54" t="s">
        <v>2145</v>
      </c>
      <c r="S251" s="53">
        <v>2019</v>
      </c>
      <c r="T251" s="53">
        <v>115</v>
      </c>
      <c r="U251" s="53">
        <v>96</v>
      </c>
      <c r="V251" s="53">
        <v>0.4</v>
      </c>
      <c r="W251" s="53">
        <v>8.34</v>
      </c>
      <c r="X251" s="53">
        <v>8.98</v>
      </c>
      <c r="Y251" s="53">
        <v>0.64</v>
      </c>
    </row>
    <row r="252" spans="13:25" x14ac:dyDescent="0.2">
      <c r="M252" s="53" t="s">
        <v>759</v>
      </c>
      <c r="N252" s="53" t="s">
        <v>354</v>
      </c>
      <c r="O252" s="53" t="str">
        <f t="shared" si="4"/>
        <v>HD 17240 (Per)</v>
      </c>
      <c r="P252" s="53">
        <v>55872</v>
      </c>
      <c r="Q252" s="54" t="s">
        <v>760</v>
      </c>
      <c r="R252" s="54" t="s">
        <v>761</v>
      </c>
      <c r="S252" s="53">
        <v>2016</v>
      </c>
      <c r="T252" s="53">
        <v>66</v>
      </c>
      <c r="U252" s="53">
        <v>217</v>
      </c>
      <c r="V252" s="53">
        <v>0.9</v>
      </c>
      <c r="W252" s="53">
        <v>6.42</v>
      </c>
      <c r="X252" s="53">
        <v>8.64</v>
      </c>
      <c r="Y252" s="53">
        <v>2.2200000000000002</v>
      </c>
    </row>
    <row r="253" spans="13:25" x14ac:dyDescent="0.2">
      <c r="M253" s="53" t="s">
        <v>2127</v>
      </c>
      <c r="N253" s="53" t="s">
        <v>486</v>
      </c>
      <c r="O253" s="53" t="str">
        <f t="shared" si="4"/>
        <v>HD 17251 (Eri)</v>
      </c>
      <c r="P253" s="53">
        <v>130100</v>
      </c>
      <c r="Q253" s="54" t="s">
        <v>2128</v>
      </c>
      <c r="R253" s="54" t="s">
        <v>2129</v>
      </c>
      <c r="S253" s="53">
        <v>2021</v>
      </c>
      <c r="T253" s="53">
        <v>75</v>
      </c>
      <c r="U253" s="53">
        <v>10</v>
      </c>
      <c r="V253" s="53">
        <v>1</v>
      </c>
      <c r="W253" s="53">
        <v>7.73</v>
      </c>
      <c r="X253" s="53">
        <v>9.64</v>
      </c>
      <c r="Y253" s="53">
        <v>1.91</v>
      </c>
    </row>
    <row r="254" spans="13:25" x14ac:dyDescent="0.2">
      <c r="M254" s="53" t="s">
        <v>1456</v>
      </c>
      <c r="N254" s="53" t="s">
        <v>212</v>
      </c>
      <c r="O254" s="53" t="str">
        <f t="shared" si="4"/>
        <v>HD 17332 (Ari)</v>
      </c>
      <c r="P254" s="53">
        <v>93105</v>
      </c>
      <c r="Q254" s="54" t="s">
        <v>1457</v>
      </c>
      <c r="R254" s="54" t="s">
        <v>1458</v>
      </c>
      <c r="S254" s="53">
        <v>2020</v>
      </c>
      <c r="T254" s="53">
        <v>330</v>
      </c>
      <c r="U254" s="53">
        <v>306</v>
      </c>
      <c r="V254" s="53">
        <v>3.5</v>
      </c>
      <c r="W254" s="53">
        <v>7.52</v>
      </c>
      <c r="X254" s="53">
        <v>8.25</v>
      </c>
      <c r="Y254" s="53">
        <v>0.73</v>
      </c>
    </row>
    <row r="255" spans="13:25" x14ac:dyDescent="0.2">
      <c r="M255" s="53" t="s">
        <v>1164</v>
      </c>
      <c r="N255" s="53" t="s">
        <v>232</v>
      </c>
      <c r="O255" s="53" t="str">
        <f t="shared" si="4"/>
        <v>HD 173495 (Ser)</v>
      </c>
      <c r="P255" s="53">
        <v>123886</v>
      </c>
      <c r="Q255" s="54" t="s">
        <v>1165</v>
      </c>
      <c r="R255" s="54" t="s">
        <v>1166</v>
      </c>
      <c r="S255" s="53">
        <v>2019</v>
      </c>
      <c r="T255" s="53">
        <v>307</v>
      </c>
      <c r="U255" s="53">
        <v>120</v>
      </c>
      <c r="V255" s="53">
        <v>2.6</v>
      </c>
      <c r="W255" s="53">
        <v>6.34</v>
      </c>
      <c r="X255" s="53">
        <v>6.73</v>
      </c>
      <c r="Y255" s="53">
        <v>0.39</v>
      </c>
    </row>
    <row r="256" spans="13:25" x14ac:dyDescent="0.2">
      <c r="M256" s="53" t="s">
        <v>1876</v>
      </c>
      <c r="N256" s="53" t="s">
        <v>205</v>
      </c>
      <c r="O256" s="53" t="str">
        <f t="shared" si="4"/>
        <v>HD 173831 (Dra)</v>
      </c>
      <c r="P256" s="53">
        <v>9199</v>
      </c>
      <c r="Q256" s="54" t="s">
        <v>1877</v>
      </c>
      <c r="R256" s="54" t="s">
        <v>1878</v>
      </c>
      <c r="S256" s="53">
        <v>2018</v>
      </c>
      <c r="T256" s="53">
        <v>71</v>
      </c>
      <c r="U256" s="53">
        <v>335</v>
      </c>
      <c r="V256" s="53">
        <v>0.6</v>
      </c>
      <c r="W256" s="53">
        <v>7.52</v>
      </c>
      <c r="X256" s="53">
        <v>8.1</v>
      </c>
      <c r="Y256" s="53">
        <v>0.57999999999999996</v>
      </c>
    </row>
    <row r="257" spans="13:25" x14ac:dyDescent="0.2">
      <c r="M257" s="53" t="s">
        <v>1790</v>
      </c>
      <c r="N257" s="53" t="s">
        <v>378</v>
      </c>
      <c r="O257" s="53" t="str">
        <f t="shared" si="4"/>
        <v>HD 175491 (Lyr)</v>
      </c>
      <c r="P257" s="53">
        <v>67544</v>
      </c>
      <c r="Q257" s="54" t="s">
        <v>1791</v>
      </c>
      <c r="R257" s="54" t="s">
        <v>1792</v>
      </c>
      <c r="S257" s="53">
        <v>2022</v>
      </c>
      <c r="T257" s="53">
        <v>136</v>
      </c>
      <c r="U257" s="53">
        <v>167</v>
      </c>
      <c r="V257" s="53">
        <v>1.6</v>
      </c>
      <c r="W257" s="53">
        <v>8.69</v>
      </c>
      <c r="X257" s="53">
        <v>9.02</v>
      </c>
      <c r="Y257" s="53">
        <v>0.33</v>
      </c>
    </row>
    <row r="258" spans="13:25" x14ac:dyDescent="0.2">
      <c r="M258" s="53" t="s">
        <v>1862</v>
      </c>
      <c r="N258" s="53" t="s">
        <v>486</v>
      </c>
      <c r="O258" s="53" t="str">
        <f t="shared" si="4"/>
        <v>HD 17617 (Eri)</v>
      </c>
      <c r="P258" s="53">
        <v>148622</v>
      </c>
      <c r="Q258" s="54" t="s">
        <v>1863</v>
      </c>
      <c r="R258" s="54" t="s">
        <v>1864</v>
      </c>
      <c r="S258" s="53">
        <v>2018</v>
      </c>
      <c r="T258" s="53">
        <v>42</v>
      </c>
      <c r="U258" s="53">
        <v>166</v>
      </c>
      <c r="V258" s="53">
        <v>1.2</v>
      </c>
      <c r="W258" s="53">
        <v>8.1</v>
      </c>
      <c r="X258" s="53">
        <v>8.9</v>
      </c>
      <c r="Y258" s="53">
        <v>0.8</v>
      </c>
    </row>
    <row r="259" spans="13:25" x14ac:dyDescent="0.2">
      <c r="M259" s="53" t="s">
        <v>1952</v>
      </c>
      <c r="N259" s="53" t="s">
        <v>354</v>
      </c>
      <c r="O259" s="53" t="str">
        <f t="shared" si="4"/>
        <v>HD 17647 (Per)</v>
      </c>
      <c r="P259" s="53">
        <v>38396</v>
      </c>
      <c r="Q259" s="54" t="s">
        <v>1953</v>
      </c>
      <c r="R259" s="54" t="s">
        <v>1954</v>
      </c>
      <c r="S259" s="53">
        <v>2017</v>
      </c>
      <c r="T259" s="53">
        <v>31</v>
      </c>
      <c r="U259" s="53">
        <v>151</v>
      </c>
      <c r="V259" s="53">
        <v>0.7</v>
      </c>
      <c r="W259" s="53">
        <v>8.9700000000000006</v>
      </c>
      <c r="X259" s="53">
        <v>10.72</v>
      </c>
      <c r="Y259" s="53">
        <v>1.75</v>
      </c>
    </row>
    <row r="260" spans="13:25" x14ac:dyDescent="0.2">
      <c r="M260" s="53" t="s">
        <v>1464</v>
      </c>
      <c r="N260" s="53" t="s">
        <v>205</v>
      </c>
      <c r="O260" s="53" t="str">
        <f t="shared" si="4"/>
        <v>HD 176560 (Dra)</v>
      </c>
      <c r="P260" s="53">
        <v>31292</v>
      </c>
      <c r="Q260" s="54" t="s">
        <v>1465</v>
      </c>
      <c r="R260" s="54" t="s">
        <v>1466</v>
      </c>
      <c r="S260" s="53">
        <v>2019</v>
      </c>
      <c r="T260" s="53">
        <v>188</v>
      </c>
      <c r="U260" s="53">
        <v>356</v>
      </c>
      <c r="V260" s="53">
        <v>0.8</v>
      </c>
      <c r="W260" s="53">
        <v>7.01</v>
      </c>
      <c r="X260" s="53">
        <v>7.44</v>
      </c>
      <c r="Y260" s="53">
        <v>0.43</v>
      </c>
    </row>
    <row r="261" spans="13:25" x14ac:dyDescent="0.2">
      <c r="M261" s="53" t="s">
        <v>751</v>
      </c>
      <c r="N261" s="53" t="s">
        <v>176</v>
      </c>
      <c r="O261" s="53" t="str">
        <f t="shared" si="4"/>
        <v>HD 176891 (CrA)</v>
      </c>
      <c r="P261" s="53">
        <v>210867</v>
      </c>
      <c r="Q261" s="54" t="s">
        <v>752</v>
      </c>
      <c r="R261" s="54" t="s">
        <v>753</v>
      </c>
      <c r="S261" s="53">
        <v>2021</v>
      </c>
      <c r="T261" s="53">
        <v>24</v>
      </c>
      <c r="U261" s="53">
        <v>120</v>
      </c>
      <c r="V261" s="53">
        <v>0.3</v>
      </c>
      <c r="W261" s="53">
        <v>9.91</v>
      </c>
      <c r="X261" s="53">
        <v>9.7100000000000009</v>
      </c>
      <c r="Y261" s="53">
        <v>0.2</v>
      </c>
    </row>
    <row r="262" spans="13:25" x14ac:dyDescent="0.2">
      <c r="M262" s="53" t="s">
        <v>580</v>
      </c>
      <c r="N262" s="53" t="s">
        <v>543</v>
      </c>
      <c r="O262" s="53" t="str">
        <f t="shared" si="4"/>
        <v>HD 177166 (Sgr)</v>
      </c>
      <c r="P262" s="53">
        <v>187634</v>
      </c>
      <c r="Q262" s="54" t="s">
        <v>581</v>
      </c>
      <c r="R262" s="54" t="s">
        <v>582</v>
      </c>
      <c r="S262" s="53">
        <v>2019</v>
      </c>
      <c r="T262" s="53">
        <v>115</v>
      </c>
      <c r="U262" s="53">
        <v>183</v>
      </c>
      <c r="V262" s="53">
        <v>1.3</v>
      </c>
      <c r="W262" s="53">
        <v>7.87</v>
      </c>
      <c r="X262" s="53">
        <v>8.06</v>
      </c>
      <c r="Y262" s="53">
        <v>0.19</v>
      </c>
    </row>
    <row r="263" spans="13:25" x14ac:dyDescent="0.2">
      <c r="M263" s="53" t="s">
        <v>1090</v>
      </c>
      <c r="N263" s="53" t="s">
        <v>127</v>
      </c>
      <c r="O263" s="53" t="str">
        <f t="shared" si="4"/>
        <v>HD 17785 (Cas)</v>
      </c>
      <c r="P263" s="53">
        <v>4776</v>
      </c>
      <c r="Q263" s="54" t="s">
        <v>1091</v>
      </c>
      <c r="R263" s="54" t="s">
        <v>1092</v>
      </c>
      <c r="S263" s="53">
        <v>2018</v>
      </c>
      <c r="T263" s="53">
        <v>92</v>
      </c>
      <c r="U263" s="53">
        <v>48</v>
      </c>
      <c r="V263" s="53">
        <v>1.7</v>
      </c>
      <c r="W263" s="53">
        <v>8.16</v>
      </c>
      <c r="X263" s="53">
        <v>8.92</v>
      </c>
      <c r="Y263" s="53">
        <v>0.76</v>
      </c>
    </row>
    <row r="264" spans="13:25" x14ac:dyDescent="0.2">
      <c r="M264" s="53" t="s">
        <v>2179</v>
      </c>
      <c r="N264" s="53" t="s">
        <v>127</v>
      </c>
      <c r="O264" s="53" t="str">
        <f t="shared" si="4"/>
        <v>HD 17911 (Cas)</v>
      </c>
      <c r="P264" s="53">
        <v>23692</v>
      </c>
      <c r="Q264" s="54" t="s">
        <v>2180</v>
      </c>
      <c r="R264" s="54" t="s">
        <v>2181</v>
      </c>
      <c r="S264" s="53">
        <v>2011</v>
      </c>
      <c r="T264" s="53">
        <v>14</v>
      </c>
      <c r="U264" s="53">
        <v>62</v>
      </c>
      <c r="V264" s="53">
        <v>0.1</v>
      </c>
      <c r="W264" s="53">
        <v>8.76</v>
      </c>
      <c r="X264" s="53">
        <v>8.8699999999999992</v>
      </c>
      <c r="Y264" s="53">
        <v>0.11</v>
      </c>
    </row>
    <row r="265" spans="13:25" x14ac:dyDescent="0.2">
      <c r="M265" s="53" t="s">
        <v>1391</v>
      </c>
      <c r="N265" s="53" t="s">
        <v>205</v>
      </c>
      <c r="O265" s="53" t="str">
        <f t="shared" si="4"/>
        <v>HD 179729 (Dra)</v>
      </c>
      <c r="P265" s="53">
        <v>9323</v>
      </c>
      <c r="Q265" s="54" t="s">
        <v>1392</v>
      </c>
      <c r="R265" s="54" t="s">
        <v>1393</v>
      </c>
      <c r="S265" s="53">
        <v>2018</v>
      </c>
      <c r="T265" s="53">
        <v>61</v>
      </c>
      <c r="U265" s="53">
        <v>4</v>
      </c>
      <c r="V265" s="53">
        <v>0.7</v>
      </c>
      <c r="W265" s="53">
        <v>7.82</v>
      </c>
      <c r="X265" s="53">
        <v>7.91</v>
      </c>
      <c r="Y265" s="53">
        <v>0.09</v>
      </c>
    </row>
    <row r="266" spans="13:25" x14ac:dyDescent="0.2">
      <c r="M266" s="53" t="s">
        <v>2163</v>
      </c>
      <c r="N266" s="53" t="s">
        <v>802</v>
      </c>
      <c r="O266" s="53" t="str">
        <f t="shared" ref="O266:O329" si="5">CONCATENATE(M266, " (",N266,")")</f>
        <v>HD 180054 (Sge)</v>
      </c>
      <c r="P266" s="53">
        <v>104635</v>
      </c>
      <c r="Q266" s="54" t="s">
        <v>2164</v>
      </c>
      <c r="R266" s="54" t="s">
        <v>2165</v>
      </c>
      <c r="S266" s="53">
        <v>2017</v>
      </c>
      <c r="T266" s="53">
        <v>124</v>
      </c>
      <c r="U266" s="53">
        <v>241</v>
      </c>
      <c r="V266" s="53">
        <v>2.1</v>
      </c>
      <c r="W266" s="53">
        <v>7.93</v>
      </c>
      <c r="X266" s="53">
        <v>9.51</v>
      </c>
      <c r="Y266" s="53">
        <v>1.58</v>
      </c>
    </row>
    <row r="267" spans="13:25" x14ac:dyDescent="0.2">
      <c r="M267" s="53" t="s">
        <v>2053</v>
      </c>
      <c r="N267" s="53" t="s">
        <v>1053</v>
      </c>
      <c r="O267" s="53" t="str">
        <f t="shared" si="5"/>
        <v>HD 18025 (Hor)</v>
      </c>
      <c r="P267" s="53">
        <v>232919</v>
      </c>
      <c r="Q267" s="54" t="s">
        <v>2054</v>
      </c>
      <c r="R267" s="54" t="s">
        <v>2055</v>
      </c>
      <c r="S267" s="53">
        <v>2021</v>
      </c>
      <c r="T267" s="53">
        <v>27</v>
      </c>
      <c r="U267" s="53">
        <v>80</v>
      </c>
      <c r="V267" s="53">
        <v>0.1</v>
      </c>
      <c r="W267" s="53">
        <v>8.7899999999999991</v>
      </c>
      <c r="X267" s="53">
        <v>9.7100000000000009</v>
      </c>
      <c r="Y267" s="53">
        <v>0.92</v>
      </c>
    </row>
    <row r="268" spans="13:25" x14ac:dyDescent="0.2">
      <c r="M268" s="53" t="s">
        <v>801</v>
      </c>
      <c r="N268" s="53" t="s">
        <v>802</v>
      </c>
      <c r="O268" s="53" t="str">
        <f t="shared" si="5"/>
        <v>HD 181025 (Sge)</v>
      </c>
      <c r="P268" s="53">
        <v>87042</v>
      </c>
      <c r="Q268" s="54" t="s">
        <v>803</v>
      </c>
      <c r="R268" s="54" t="s">
        <v>804</v>
      </c>
      <c r="S268" s="53">
        <v>2013</v>
      </c>
      <c r="T268" s="53">
        <v>33</v>
      </c>
      <c r="U268" s="53">
        <v>141</v>
      </c>
      <c r="V268" s="53">
        <v>0.1</v>
      </c>
      <c r="W268" s="53">
        <v>8.92</v>
      </c>
      <c r="X268" s="53">
        <v>8.92</v>
      </c>
      <c r="Y268" s="53">
        <v>0</v>
      </c>
    </row>
    <row r="269" spans="13:25" x14ac:dyDescent="0.2">
      <c r="M269" s="53" t="s">
        <v>1787</v>
      </c>
      <c r="N269" s="53" t="s">
        <v>212</v>
      </c>
      <c r="O269" s="53" t="str">
        <f t="shared" si="5"/>
        <v>HD 18143 (Ari)</v>
      </c>
      <c r="P269" s="53">
        <v>75644</v>
      </c>
      <c r="Q269" s="54" t="s">
        <v>1788</v>
      </c>
      <c r="R269" s="54" t="s">
        <v>1789</v>
      </c>
      <c r="S269" s="53">
        <v>2020</v>
      </c>
      <c r="T269" s="53">
        <v>109</v>
      </c>
      <c r="U269" s="53">
        <v>221</v>
      </c>
      <c r="V269" s="53">
        <v>4.5999999999999996</v>
      </c>
      <c r="W269" s="53">
        <v>7.68</v>
      </c>
      <c r="X269" s="53">
        <v>10.02</v>
      </c>
      <c r="Y269" s="53">
        <v>2.34</v>
      </c>
    </row>
    <row r="270" spans="13:25" x14ac:dyDescent="0.2">
      <c r="M270" s="53" t="s">
        <v>974</v>
      </c>
      <c r="N270" s="53" t="s">
        <v>291</v>
      </c>
      <c r="O270" s="53" t="str">
        <f t="shared" si="5"/>
        <v>HD 183032 (Vul)</v>
      </c>
      <c r="P270" s="53">
        <v>87213</v>
      </c>
      <c r="Q270" s="54" t="s">
        <v>975</v>
      </c>
      <c r="R270" s="54" t="s">
        <v>976</v>
      </c>
      <c r="S270" s="53">
        <v>2020</v>
      </c>
      <c r="T270" s="53">
        <v>486</v>
      </c>
      <c r="U270" s="53">
        <v>290</v>
      </c>
      <c r="V270" s="53">
        <v>2.2999999999999998</v>
      </c>
      <c r="W270" s="53">
        <v>8.19</v>
      </c>
      <c r="X270" s="53">
        <v>8.39</v>
      </c>
      <c r="Y270" s="53">
        <v>0.2</v>
      </c>
    </row>
    <row r="271" spans="13:25" x14ac:dyDescent="0.2">
      <c r="M271" s="53" t="s">
        <v>1394</v>
      </c>
      <c r="N271" s="53" t="s">
        <v>523</v>
      </c>
      <c r="O271" s="53" t="str">
        <f t="shared" si="5"/>
        <v>HD 18368 (Cet)</v>
      </c>
      <c r="P271" s="53">
        <v>110868</v>
      </c>
      <c r="Q271" s="54" t="s">
        <v>1395</v>
      </c>
      <c r="R271" s="54" t="s">
        <v>1396</v>
      </c>
      <c r="S271" s="53">
        <v>2019</v>
      </c>
      <c r="T271" s="53">
        <v>98</v>
      </c>
      <c r="U271" s="53">
        <v>167</v>
      </c>
      <c r="V271" s="53">
        <v>0.6</v>
      </c>
      <c r="W271" s="53">
        <v>8.2799999999999994</v>
      </c>
      <c r="X271" s="53">
        <v>8.6199999999999992</v>
      </c>
      <c r="Y271" s="53">
        <v>0.34</v>
      </c>
    </row>
    <row r="272" spans="13:25" x14ac:dyDescent="0.2">
      <c r="M272" s="53" t="s">
        <v>2110</v>
      </c>
      <c r="N272" s="53" t="s">
        <v>802</v>
      </c>
      <c r="O272" s="53" t="str">
        <f t="shared" si="5"/>
        <v>HD 184591 (Sge)</v>
      </c>
      <c r="P272" s="53">
        <v>104991</v>
      </c>
      <c r="Q272" s="54" t="s">
        <v>2111</v>
      </c>
      <c r="R272" s="54" t="s">
        <v>2112</v>
      </c>
      <c r="S272" s="53">
        <v>2018</v>
      </c>
      <c r="T272" s="53">
        <v>108</v>
      </c>
      <c r="U272" s="53">
        <v>183</v>
      </c>
      <c r="V272" s="53">
        <v>0.7</v>
      </c>
      <c r="W272" s="53">
        <v>7.72</v>
      </c>
      <c r="X272" s="53">
        <v>8.8800000000000008</v>
      </c>
      <c r="Y272" s="53">
        <v>1.1599999999999999</v>
      </c>
    </row>
    <row r="273" spans="13:25" x14ac:dyDescent="0.2">
      <c r="M273" s="53" t="s">
        <v>1908</v>
      </c>
      <c r="N273" s="53" t="s">
        <v>212</v>
      </c>
      <c r="O273" s="53" t="str">
        <f t="shared" si="5"/>
        <v>HD 18484 (Ari)</v>
      </c>
      <c r="P273" s="53">
        <v>75671</v>
      </c>
      <c r="Q273" s="54" t="s">
        <v>1909</v>
      </c>
      <c r="R273" s="54" t="s">
        <v>1910</v>
      </c>
      <c r="S273" s="53">
        <v>2022</v>
      </c>
      <c r="T273" s="53">
        <v>191</v>
      </c>
      <c r="U273" s="53">
        <v>275</v>
      </c>
      <c r="V273" s="53">
        <v>0.5</v>
      </c>
      <c r="W273" s="53">
        <v>7.47</v>
      </c>
      <c r="X273" s="53">
        <v>7.45</v>
      </c>
      <c r="Y273" s="53">
        <v>0.02</v>
      </c>
    </row>
    <row r="274" spans="13:25" x14ac:dyDescent="0.2">
      <c r="M274" s="53" t="s">
        <v>1082</v>
      </c>
      <c r="N274" s="53" t="s">
        <v>354</v>
      </c>
      <c r="O274" s="53" t="str">
        <f t="shared" si="5"/>
        <v>HD 18549 (Per)</v>
      </c>
      <c r="P274" s="53">
        <v>38504</v>
      </c>
      <c r="Q274" s="54" t="s">
        <v>1083</v>
      </c>
      <c r="R274" s="54" t="s">
        <v>1084</v>
      </c>
      <c r="S274" s="53">
        <v>2008</v>
      </c>
      <c r="T274" s="53">
        <v>21</v>
      </c>
      <c r="U274" s="53">
        <v>167</v>
      </c>
      <c r="V274" s="53">
        <v>0.3</v>
      </c>
      <c r="W274" s="53">
        <v>8.1</v>
      </c>
      <c r="X274" s="53">
        <v>9.68</v>
      </c>
      <c r="Y274" s="53">
        <v>1.58</v>
      </c>
    </row>
    <row r="275" spans="13:25" x14ac:dyDescent="0.2">
      <c r="M275" s="53" t="s">
        <v>745</v>
      </c>
      <c r="N275" s="53" t="s">
        <v>146</v>
      </c>
      <c r="O275" s="53" t="str">
        <f t="shared" si="5"/>
        <v>HD 187458 (Cyg)</v>
      </c>
      <c r="P275" s="53">
        <v>68893</v>
      </c>
      <c r="Q275" s="54" t="s">
        <v>746</v>
      </c>
      <c r="R275" s="54" t="s">
        <v>747</v>
      </c>
      <c r="S275" s="53">
        <v>2020</v>
      </c>
      <c r="T275" s="53">
        <v>369</v>
      </c>
      <c r="U275" s="53">
        <v>94</v>
      </c>
      <c r="V275" s="53">
        <v>0.5</v>
      </c>
      <c r="W275" s="53">
        <v>7.12</v>
      </c>
      <c r="X275" s="53">
        <v>7.9</v>
      </c>
      <c r="Y275" s="53">
        <v>0.78</v>
      </c>
    </row>
    <row r="276" spans="13:25" x14ac:dyDescent="0.2">
      <c r="M276" s="53" t="s">
        <v>2056</v>
      </c>
      <c r="N276" s="53" t="s">
        <v>768</v>
      </c>
      <c r="O276" s="53" t="str">
        <f t="shared" si="5"/>
        <v>HD 188405 (Aql)</v>
      </c>
      <c r="P276" s="53">
        <v>143911</v>
      </c>
      <c r="Q276" s="54" t="s">
        <v>2057</v>
      </c>
      <c r="R276" s="54" t="s">
        <v>2058</v>
      </c>
      <c r="S276" s="53">
        <v>2017</v>
      </c>
      <c r="T276" s="53">
        <v>143</v>
      </c>
      <c r="U276" s="53">
        <v>100</v>
      </c>
      <c r="V276" s="53">
        <v>0.6</v>
      </c>
      <c r="W276" s="53">
        <v>6.94</v>
      </c>
      <c r="X276" s="53">
        <v>7.98</v>
      </c>
      <c r="Y276" s="53">
        <v>1.04</v>
      </c>
    </row>
    <row r="277" spans="13:25" x14ac:dyDescent="0.2">
      <c r="M277" s="53" t="s">
        <v>767</v>
      </c>
      <c r="N277" s="53" t="s">
        <v>768</v>
      </c>
      <c r="O277" s="53" t="str">
        <f t="shared" si="5"/>
        <v>HD 189783 (Aql)</v>
      </c>
      <c r="P277" s="53">
        <v>105560</v>
      </c>
      <c r="Q277" s="54" t="s">
        <v>769</v>
      </c>
      <c r="R277" s="54" t="s">
        <v>770</v>
      </c>
      <c r="S277" s="53">
        <v>2020</v>
      </c>
      <c r="T277" s="53">
        <v>166</v>
      </c>
      <c r="U277" s="53">
        <v>354</v>
      </c>
      <c r="V277" s="53">
        <v>3.5</v>
      </c>
      <c r="W277" s="53">
        <v>7.48</v>
      </c>
      <c r="X277" s="53">
        <v>8.02</v>
      </c>
      <c r="Y277" s="53">
        <v>0.54</v>
      </c>
    </row>
    <row r="278" spans="13:25" x14ac:dyDescent="0.2">
      <c r="M278" s="53" t="s">
        <v>2113</v>
      </c>
      <c r="N278" s="53" t="s">
        <v>146</v>
      </c>
      <c r="O278" s="53" t="str">
        <f t="shared" si="5"/>
        <v>HD 191854 (Cyg)</v>
      </c>
      <c r="P278" s="53">
        <v>49262</v>
      </c>
      <c r="Q278" s="54" t="s">
        <v>2114</v>
      </c>
      <c r="R278" s="54" t="s">
        <v>2115</v>
      </c>
      <c r="S278" s="53">
        <v>2017</v>
      </c>
      <c r="T278" s="53">
        <v>242</v>
      </c>
      <c r="U278" s="53">
        <v>329</v>
      </c>
      <c r="V278" s="53">
        <v>0.7</v>
      </c>
      <c r="W278" s="53">
        <v>7.6</v>
      </c>
      <c r="X278" s="53">
        <v>9.83</v>
      </c>
      <c r="Y278" s="53">
        <v>2.23</v>
      </c>
    </row>
    <row r="279" spans="13:25" x14ac:dyDescent="0.2">
      <c r="M279" s="53" t="s">
        <v>1628</v>
      </c>
      <c r="N279" s="53" t="s">
        <v>146</v>
      </c>
      <c r="O279" s="53" t="str">
        <f t="shared" si="5"/>
        <v>HD 192679 (Cyg)</v>
      </c>
      <c r="P279" s="53">
        <v>32380</v>
      </c>
      <c r="Q279" s="54" t="s">
        <v>1629</v>
      </c>
      <c r="R279" s="54" t="s">
        <v>1630</v>
      </c>
      <c r="S279" s="53">
        <v>2020</v>
      </c>
      <c r="T279" s="53">
        <v>85</v>
      </c>
      <c r="U279" s="53">
        <v>106</v>
      </c>
      <c r="V279" s="53">
        <v>5.2</v>
      </c>
      <c r="W279" s="53">
        <v>7.19</v>
      </c>
      <c r="X279" s="53">
        <v>9.3800000000000008</v>
      </c>
      <c r="Y279" s="53">
        <v>2.19</v>
      </c>
    </row>
    <row r="280" spans="13:25" x14ac:dyDescent="0.2">
      <c r="M280" s="53" t="s">
        <v>1820</v>
      </c>
      <c r="N280" s="53" t="s">
        <v>146</v>
      </c>
      <c r="O280" s="53" t="str">
        <f t="shared" si="5"/>
        <v>HD 193701 (Cyg)</v>
      </c>
      <c r="P280" s="53">
        <v>49481</v>
      </c>
      <c r="Q280" s="54" t="s">
        <v>1821</v>
      </c>
      <c r="R280" s="54" t="s">
        <v>1822</v>
      </c>
      <c r="S280" s="53">
        <v>2011</v>
      </c>
      <c r="T280" s="53">
        <v>161</v>
      </c>
      <c r="U280" s="53">
        <v>100</v>
      </c>
      <c r="V280" s="53">
        <v>0.3</v>
      </c>
      <c r="W280" s="53">
        <v>7.25</v>
      </c>
      <c r="X280" s="53">
        <v>8.74</v>
      </c>
      <c r="Y280" s="53">
        <v>1.49</v>
      </c>
    </row>
    <row r="281" spans="13:25" x14ac:dyDescent="0.2">
      <c r="M281" s="53" t="s">
        <v>635</v>
      </c>
      <c r="N281" s="53" t="s">
        <v>127</v>
      </c>
      <c r="O281" s="53" t="str">
        <f t="shared" si="5"/>
        <v>HD 19475 (Cas)</v>
      </c>
      <c r="P281" s="53">
        <v>4846</v>
      </c>
      <c r="Q281" s="54" t="s">
        <v>636</v>
      </c>
      <c r="R281" s="54" t="s">
        <v>637</v>
      </c>
      <c r="S281" s="53">
        <v>2018</v>
      </c>
      <c r="T281" s="53">
        <v>132</v>
      </c>
      <c r="U281" s="53">
        <v>145</v>
      </c>
      <c r="V281" s="53">
        <v>1</v>
      </c>
      <c r="W281" s="53">
        <v>8.43</v>
      </c>
      <c r="X281" s="53">
        <v>8.4600000000000009</v>
      </c>
      <c r="Y281" s="53">
        <v>0.03</v>
      </c>
    </row>
    <row r="282" spans="13:25" x14ac:dyDescent="0.2">
      <c r="M282" s="53" t="s">
        <v>845</v>
      </c>
      <c r="N282" s="53" t="s">
        <v>212</v>
      </c>
      <c r="O282" s="53" t="str">
        <f t="shared" si="5"/>
        <v>HD 19616 (Ari)</v>
      </c>
      <c r="P282" s="53">
        <v>75764</v>
      </c>
      <c r="Q282" s="54" t="s">
        <v>846</v>
      </c>
      <c r="R282" s="54" t="s">
        <v>847</v>
      </c>
      <c r="S282" s="53">
        <v>2016</v>
      </c>
      <c r="T282" s="53">
        <v>88</v>
      </c>
      <c r="U282" s="53">
        <v>102</v>
      </c>
      <c r="V282" s="53">
        <v>0.8</v>
      </c>
      <c r="W282" s="53">
        <v>7.81</v>
      </c>
      <c r="X282" s="53">
        <v>9.67</v>
      </c>
      <c r="Y282" s="53">
        <v>1.86</v>
      </c>
    </row>
    <row r="283" spans="13:25" x14ac:dyDescent="0.2">
      <c r="M283" s="53" t="s">
        <v>647</v>
      </c>
      <c r="N283" s="53" t="s">
        <v>253</v>
      </c>
      <c r="O283" s="53" t="str">
        <f t="shared" si="5"/>
        <v>HD 197684 (Del)</v>
      </c>
      <c r="P283" s="53">
        <v>106443</v>
      </c>
      <c r="Q283" s="54" t="s">
        <v>648</v>
      </c>
      <c r="R283" s="54" t="s">
        <v>649</v>
      </c>
      <c r="S283" s="53">
        <v>2018</v>
      </c>
      <c r="T283" s="53">
        <v>182</v>
      </c>
      <c r="U283" s="53">
        <v>140</v>
      </c>
      <c r="V283" s="53">
        <v>1</v>
      </c>
      <c r="W283" s="53">
        <v>7.01</v>
      </c>
      <c r="X283" s="53">
        <v>8.3000000000000007</v>
      </c>
      <c r="Y283" s="53">
        <v>1.29</v>
      </c>
    </row>
    <row r="284" spans="13:25" x14ac:dyDescent="0.2">
      <c r="M284" s="53" t="s">
        <v>1382</v>
      </c>
      <c r="N284" s="53" t="s">
        <v>354</v>
      </c>
      <c r="O284" s="53" t="str">
        <f t="shared" si="5"/>
        <v>HD 19771 (Per)</v>
      </c>
      <c r="P284" s="53">
        <v>56241</v>
      </c>
      <c r="Q284" s="54" t="s">
        <v>1383</v>
      </c>
      <c r="R284" s="54" t="s">
        <v>1384</v>
      </c>
      <c r="S284" s="53">
        <v>2022</v>
      </c>
      <c r="T284" s="53">
        <v>156</v>
      </c>
      <c r="U284" s="53">
        <v>124</v>
      </c>
      <c r="V284" s="53">
        <v>3</v>
      </c>
      <c r="W284" s="53">
        <v>8.02</v>
      </c>
      <c r="X284" s="53">
        <v>8.2899999999999991</v>
      </c>
      <c r="Y284" s="53">
        <v>0.27</v>
      </c>
    </row>
    <row r="285" spans="13:25" x14ac:dyDescent="0.2">
      <c r="M285" s="53" t="s">
        <v>1490</v>
      </c>
      <c r="N285" s="53" t="s">
        <v>146</v>
      </c>
      <c r="O285" s="53" t="str">
        <f t="shared" si="5"/>
        <v>HD 199220 (Cyg)</v>
      </c>
      <c r="P285" s="53">
        <v>70660</v>
      </c>
      <c r="Q285" s="54" t="s">
        <v>1491</v>
      </c>
      <c r="R285" s="54" t="s">
        <v>1492</v>
      </c>
      <c r="S285" s="53">
        <v>2018</v>
      </c>
      <c r="T285" s="53">
        <v>160</v>
      </c>
      <c r="U285" s="53">
        <v>283</v>
      </c>
      <c r="V285" s="53">
        <v>0.9</v>
      </c>
      <c r="W285" s="53">
        <v>8.23</v>
      </c>
      <c r="X285" s="53">
        <v>8.27</v>
      </c>
      <c r="Y285" s="53">
        <v>0.04</v>
      </c>
    </row>
    <row r="286" spans="13:25" x14ac:dyDescent="0.2">
      <c r="M286" s="53" t="s">
        <v>2047</v>
      </c>
      <c r="N286" s="53" t="s">
        <v>146</v>
      </c>
      <c r="O286" s="53" t="str">
        <f t="shared" si="5"/>
        <v>HD 200325 (Cyg)</v>
      </c>
      <c r="P286" s="53">
        <v>50360</v>
      </c>
      <c r="Q286" s="54" t="s">
        <v>2048</v>
      </c>
      <c r="R286" s="54" t="s">
        <v>2049</v>
      </c>
      <c r="S286" s="53">
        <v>2010</v>
      </c>
      <c r="T286" s="53">
        <v>11</v>
      </c>
      <c r="U286" s="53">
        <v>97</v>
      </c>
      <c r="V286" s="53">
        <v>0.1</v>
      </c>
      <c r="W286" s="53">
        <v>7.31</v>
      </c>
      <c r="X286" s="53">
        <v>10.68</v>
      </c>
      <c r="Y286" s="53">
        <v>3.37</v>
      </c>
    </row>
    <row r="287" spans="13:25" x14ac:dyDescent="0.2">
      <c r="M287" s="53" t="s">
        <v>1006</v>
      </c>
      <c r="N287" s="53" t="s">
        <v>180</v>
      </c>
      <c r="O287" s="53" t="str">
        <f t="shared" si="5"/>
        <v>HD 200375 (Aqr)</v>
      </c>
      <c r="P287" s="53">
        <v>126491</v>
      </c>
      <c r="Q287" s="54" t="s">
        <v>1007</v>
      </c>
      <c r="R287" s="54" t="s">
        <v>1008</v>
      </c>
      <c r="S287" s="53">
        <v>2020</v>
      </c>
      <c r="T287" s="53">
        <v>382</v>
      </c>
      <c r="U287" s="53">
        <v>107</v>
      </c>
      <c r="V287" s="53">
        <v>1.2</v>
      </c>
      <c r="W287" s="53">
        <v>6.76</v>
      </c>
      <c r="X287" s="53">
        <v>7.33</v>
      </c>
      <c r="Y287" s="53">
        <v>0.56999999999999995</v>
      </c>
    </row>
    <row r="288" spans="13:25" x14ac:dyDescent="0.2">
      <c r="M288" s="53" t="s">
        <v>1934</v>
      </c>
      <c r="N288" s="53" t="s">
        <v>571</v>
      </c>
      <c r="O288" s="53" t="str">
        <f t="shared" si="5"/>
        <v>HD 200565 (Equ)</v>
      </c>
      <c r="P288" s="53">
        <v>126508</v>
      </c>
      <c r="Q288" s="54" t="s">
        <v>1935</v>
      </c>
      <c r="R288" s="54" t="s">
        <v>1936</v>
      </c>
      <c r="S288" s="53">
        <v>2021</v>
      </c>
      <c r="T288" s="53">
        <v>11</v>
      </c>
      <c r="U288" s="53">
        <v>272</v>
      </c>
      <c r="V288" s="53">
        <v>0.1</v>
      </c>
      <c r="W288" s="53">
        <v>8.42</v>
      </c>
      <c r="X288" s="53">
        <v>9</v>
      </c>
      <c r="Y288" s="53">
        <v>0.57999999999999996</v>
      </c>
    </row>
    <row r="289" spans="13:25" x14ac:dyDescent="0.2">
      <c r="M289" s="53" t="s">
        <v>2007</v>
      </c>
      <c r="N289" s="53" t="s">
        <v>571</v>
      </c>
      <c r="O289" s="53" t="str">
        <f t="shared" si="5"/>
        <v>HD 200580 (Equ)</v>
      </c>
      <c r="P289" s="53">
        <v>126509</v>
      </c>
      <c r="Q289" s="54" t="s">
        <v>2008</v>
      </c>
      <c r="R289" s="54" t="s">
        <v>2009</v>
      </c>
      <c r="S289" s="53">
        <v>2021</v>
      </c>
      <c r="T289" s="53">
        <v>35</v>
      </c>
      <c r="U289" s="53">
        <v>53</v>
      </c>
      <c r="V289" s="53">
        <v>0.1</v>
      </c>
      <c r="W289" s="53">
        <v>7.5</v>
      </c>
      <c r="X289" s="53">
        <v>9.5</v>
      </c>
      <c r="Y289" s="53">
        <v>2</v>
      </c>
    </row>
    <row r="290" spans="13:25" x14ac:dyDescent="0.2">
      <c r="M290" s="53" t="s">
        <v>1142</v>
      </c>
      <c r="N290" s="53" t="s">
        <v>650</v>
      </c>
      <c r="O290" s="53" t="str">
        <f t="shared" si="5"/>
        <v>HD 20104 (Cam)</v>
      </c>
      <c r="P290" s="53">
        <v>12686</v>
      </c>
      <c r="Q290" s="54" t="s">
        <v>1143</v>
      </c>
      <c r="R290" s="54" t="s">
        <v>1144</v>
      </c>
      <c r="S290" s="53">
        <v>2015</v>
      </c>
      <c r="T290" s="53">
        <v>146</v>
      </c>
      <c r="U290" s="53">
        <v>56</v>
      </c>
      <c r="V290" s="53">
        <v>0.5</v>
      </c>
      <c r="W290" s="53">
        <v>7.06</v>
      </c>
      <c r="X290" s="53">
        <v>7.4</v>
      </c>
      <c r="Y290" s="53">
        <v>0.34</v>
      </c>
    </row>
    <row r="291" spans="13:25" x14ac:dyDescent="0.2">
      <c r="M291" s="53" t="s">
        <v>945</v>
      </c>
      <c r="N291" s="53" t="s">
        <v>523</v>
      </c>
      <c r="O291" s="53" t="str">
        <f t="shared" si="5"/>
        <v>HD 20115 (Cet)</v>
      </c>
      <c r="P291" s="53">
        <v>111062</v>
      </c>
      <c r="Q291" s="54" t="s">
        <v>946</v>
      </c>
      <c r="R291" s="54" t="s">
        <v>947</v>
      </c>
      <c r="S291" s="53">
        <v>2018</v>
      </c>
      <c r="T291" s="53">
        <v>171</v>
      </c>
      <c r="U291" s="53">
        <v>129</v>
      </c>
      <c r="V291" s="53">
        <v>1.3</v>
      </c>
      <c r="W291" s="53">
        <v>8.14</v>
      </c>
      <c r="X291" s="53">
        <v>8.17</v>
      </c>
      <c r="Y291" s="53">
        <v>0.03</v>
      </c>
    </row>
    <row r="292" spans="13:25" x14ac:dyDescent="0.2">
      <c r="M292" s="53" t="s">
        <v>684</v>
      </c>
      <c r="N292" s="53" t="s">
        <v>191</v>
      </c>
      <c r="O292" s="53" t="str">
        <f t="shared" si="5"/>
        <v>HD 202519 (Cep)</v>
      </c>
      <c r="P292" s="53">
        <v>33251</v>
      </c>
      <c r="Q292" s="54" t="s">
        <v>685</v>
      </c>
      <c r="R292" s="54" t="s">
        <v>686</v>
      </c>
      <c r="S292" s="53">
        <v>2019</v>
      </c>
      <c r="T292" s="53">
        <v>95</v>
      </c>
      <c r="U292" s="53">
        <v>348</v>
      </c>
      <c r="V292" s="53">
        <v>0.7</v>
      </c>
      <c r="W292" s="53">
        <v>7.71</v>
      </c>
      <c r="X292" s="53">
        <v>8.07</v>
      </c>
      <c r="Y292" s="53">
        <v>0.36</v>
      </c>
    </row>
    <row r="293" spans="13:25" x14ac:dyDescent="0.2">
      <c r="M293" s="53" t="s">
        <v>1230</v>
      </c>
      <c r="N293" s="53" t="s">
        <v>191</v>
      </c>
      <c r="O293" s="53" t="str">
        <f t="shared" si="5"/>
        <v>HD 202582 (Cep)</v>
      </c>
      <c r="P293" s="53">
        <v>19257</v>
      </c>
      <c r="Q293" s="54" t="s">
        <v>1231</v>
      </c>
      <c r="R293" s="54" t="s">
        <v>1232</v>
      </c>
      <c r="S293" s="53">
        <v>2022</v>
      </c>
      <c r="T293" s="53">
        <v>164</v>
      </c>
      <c r="U293" s="53">
        <v>245</v>
      </c>
      <c r="V293" s="53">
        <v>0.8</v>
      </c>
      <c r="W293" s="53">
        <v>7.21</v>
      </c>
      <c r="X293" s="53">
        <v>7.33</v>
      </c>
      <c r="Y293" s="53">
        <v>0.12</v>
      </c>
    </row>
    <row r="294" spans="13:25" x14ac:dyDescent="0.2">
      <c r="M294" s="53" t="s">
        <v>2191</v>
      </c>
      <c r="N294" s="53" t="s">
        <v>650</v>
      </c>
      <c r="O294" s="53" t="str">
        <f t="shared" si="5"/>
        <v>HD 20274 (Cam)</v>
      </c>
      <c r="P294" s="53">
        <v>12698</v>
      </c>
      <c r="Q294" s="54" t="s">
        <v>2192</v>
      </c>
      <c r="R294" s="54" t="s">
        <v>2193</v>
      </c>
      <c r="S294" s="53">
        <v>2018</v>
      </c>
      <c r="T294" s="53">
        <v>29</v>
      </c>
      <c r="U294" s="53">
        <v>80</v>
      </c>
      <c r="V294" s="53">
        <v>1.1000000000000001</v>
      </c>
      <c r="W294" s="53">
        <v>8.7200000000000006</v>
      </c>
      <c r="X294" s="53">
        <v>8.89</v>
      </c>
      <c r="Y294" s="53">
        <v>0.17</v>
      </c>
    </row>
    <row r="295" spans="13:25" x14ac:dyDescent="0.2">
      <c r="M295" s="53" t="s">
        <v>2099</v>
      </c>
      <c r="N295" s="53" t="s">
        <v>571</v>
      </c>
      <c r="O295" s="53" t="str">
        <f t="shared" si="5"/>
        <v>HD 202908 (Equ)</v>
      </c>
      <c r="P295" s="53">
        <v>107015</v>
      </c>
      <c r="Q295" s="54" t="s">
        <v>2100</v>
      </c>
      <c r="R295" s="54" t="s">
        <v>2101</v>
      </c>
      <c r="S295" s="53">
        <v>2021</v>
      </c>
      <c r="T295" s="53">
        <v>229</v>
      </c>
      <c r="U295" s="53">
        <v>257</v>
      </c>
      <c r="V295" s="53">
        <v>1</v>
      </c>
      <c r="W295" s="53">
        <v>7.31</v>
      </c>
      <c r="X295" s="53">
        <v>8.8800000000000008</v>
      </c>
      <c r="Y295" s="53">
        <v>1.57</v>
      </c>
    </row>
    <row r="296" spans="13:25" x14ac:dyDescent="0.2">
      <c r="M296" s="53" t="s">
        <v>1614</v>
      </c>
      <c r="N296" s="53" t="s">
        <v>146</v>
      </c>
      <c r="O296" s="53" t="str">
        <f t="shared" si="5"/>
        <v>HD 203358 (Cyg)</v>
      </c>
      <c r="P296" s="53">
        <v>71230</v>
      </c>
      <c r="Q296" s="54" t="s">
        <v>1615</v>
      </c>
      <c r="R296" s="54" t="s">
        <v>1616</v>
      </c>
      <c r="S296" s="53">
        <v>2020</v>
      </c>
      <c r="T296" s="53">
        <v>293</v>
      </c>
      <c r="U296" s="53">
        <v>19</v>
      </c>
      <c r="V296" s="53">
        <v>2.5</v>
      </c>
      <c r="W296" s="53">
        <v>7.15</v>
      </c>
      <c r="X296" s="53">
        <v>7.42</v>
      </c>
      <c r="Y296" s="53">
        <v>0.27</v>
      </c>
    </row>
    <row r="297" spans="13:25" x14ac:dyDescent="0.2">
      <c r="M297" s="53" t="s">
        <v>1176</v>
      </c>
      <c r="N297" s="53" t="s">
        <v>146</v>
      </c>
      <c r="O297" s="53" t="str">
        <f t="shared" si="5"/>
        <v>HD 203380 (Cyg)</v>
      </c>
      <c r="P297" s="53">
        <v>33334</v>
      </c>
      <c r="Q297" s="54" t="s">
        <v>1177</v>
      </c>
      <c r="R297" s="54" t="s">
        <v>1178</v>
      </c>
      <c r="S297" s="53">
        <v>2019</v>
      </c>
      <c r="T297" s="53">
        <v>119</v>
      </c>
      <c r="U297" s="53">
        <v>113</v>
      </c>
      <c r="V297" s="53">
        <v>6.9</v>
      </c>
      <c r="W297" s="53">
        <v>7.71</v>
      </c>
      <c r="X297" s="53">
        <v>7.87</v>
      </c>
      <c r="Y297" s="53">
        <v>0.16</v>
      </c>
    </row>
    <row r="298" spans="13:25" x14ac:dyDescent="0.2">
      <c r="M298" s="53" t="s">
        <v>1212</v>
      </c>
      <c r="N298" s="53" t="s">
        <v>354</v>
      </c>
      <c r="O298" s="53" t="str">
        <f t="shared" si="5"/>
        <v>HD 20347 (Per)</v>
      </c>
      <c r="P298" s="53">
        <v>56320</v>
      </c>
      <c r="Q298" s="54" t="s">
        <v>1213</v>
      </c>
      <c r="R298" s="54" t="s">
        <v>1214</v>
      </c>
      <c r="S298" s="53">
        <v>2018</v>
      </c>
      <c r="T298" s="53">
        <v>151</v>
      </c>
      <c r="U298" s="53">
        <v>232</v>
      </c>
      <c r="V298" s="53">
        <v>0.6</v>
      </c>
      <c r="W298" s="53">
        <v>7.73</v>
      </c>
      <c r="X298" s="53">
        <v>8.5</v>
      </c>
      <c r="Y298" s="53">
        <v>0.77</v>
      </c>
    </row>
    <row r="299" spans="13:25" x14ac:dyDescent="0.2">
      <c r="M299" s="53" t="s">
        <v>577</v>
      </c>
      <c r="N299" s="53" t="s">
        <v>142</v>
      </c>
      <c r="O299" s="53" t="str">
        <f t="shared" si="5"/>
        <v>HD 206792 (Peg)</v>
      </c>
      <c r="P299" s="53">
        <v>89934</v>
      </c>
      <c r="Q299" s="54" t="s">
        <v>578</v>
      </c>
      <c r="R299" s="54" t="s">
        <v>579</v>
      </c>
      <c r="S299" s="53">
        <v>2021</v>
      </c>
      <c r="T299" s="53">
        <v>184</v>
      </c>
      <c r="U299" s="53">
        <v>233</v>
      </c>
      <c r="V299" s="53">
        <v>0.2</v>
      </c>
      <c r="W299" s="53">
        <v>8.36</v>
      </c>
      <c r="X299" s="53">
        <v>8.25</v>
      </c>
      <c r="Y299" s="53">
        <v>0.11</v>
      </c>
    </row>
    <row r="300" spans="13:25" x14ac:dyDescent="0.2">
      <c r="M300" s="53" t="s">
        <v>1487</v>
      </c>
      <c r="N300" s="53" t="s">
        <v>523</v>
      </c>
      <c r="O300" s="53" t="str">
        <f t="shared" si="5"/>
        <v>HD 20837 (Cet)</v>
      </c>
      <c r="P300" s="53">
        <v>111150</v>
      </c>
      <c r="Q300" s="54" t="s">
        <v>1488</v>
      </c>
      <c r="R300" s="54" t="s">
        <v>1489</v>
      </c>
      <c r="S300" s="53">
        <v>2018</v>
      </c>
      <c r="T300" s="53">
        <v>92</v>
      </c>
      <c r="U300" s="53">
        <v>4</v>
      </c>
      <c r="V300" s="53">
        <v>0.9</v>
      </c>
      <c r="W300" s="53">
        <v>9.02</v>
      </c>
      <c r="X300" s="53">
        <v>9.81</v>
      </c>
      <c r="Y300" s="53">
        <v>0.79</v>
      </c>
    </row>
    <row r="301" spans="13:25" x14ac:dyDescent="0.2">
      <c r="M301" s="53" t="s">
        <v>1722</v>
      </c>
      <c r="N301" s="53" t="s">
        <v>191</v>
      </c>
      <c r="O301" s="53" t="str">
        <f t="shared" si="5"/>
        <v>HD 209942 (Cep)</v>
      </c>
      <c r="P301" s="53">
        <v>3673</v>
      </c>
      <c r="Q301" s="54" t="s">
        <v>1723</v>
      </c>
      <c r="R301" s="54" t="s">
        <v>1724</v>
      </c>
      <c r="S301" s="53">
        <v>2022</v>
      </c>
      <c r="T301" s="53">
        <v>155</v>
      </c>
      <c r="U301" s="53">
        <v>65</v>
      </c>
      <c r="V301" s="53">
        <v>13.7</v>
      </c>
      <c r="W301" s="53">
        <v>7</v>
      </c>
      <c r="X301" s="53">
        <v>7.47</v>
      </c>
      <c r="Y301" s="53">
        <v>0.47</v>
      </c>
    </row>
    <row r="302" spans="13:25" x14ac:dyDescent="0.2">
      <c r="M302" s="53" t="s">
        <v>1376</v>
      </c>
      <c r="N302" s="53" t="s">
        <v>180</v>
      </c>
      <c r="O302" s="53" t="str">
        <f t="shared" si="5"/>
        <v>HD 213429 (Aqr)</v>
      </c>
      <c r="P302" s="53">
        <v>146135</v>
      </c>
      <c r="Q302" s="54" t="s">
        <v>1377</v>
      </c>
      <c r="R302" s="54" t="s">
        <v>1378</v>
      </c>
      <c r="S302" s="53">
        <v>2021</v>
      </c>
      <c r="T302" s="53">
        <v>20</v>
      </c>
      <c r="U302" s="53">
        <v>259</v>
      </c>
      <c r="V302" s="53">
        <v>0.1</v>
      </c>
      <c r="W302" s="53">
        <v>6.3</v>
      </c>
      <c r="X302" s="53">
        <v>8.6</v>
      </c>
      <c r="Y302" s="53">
        <v>2.2999999999999998</v>
      </c>
    </row>
    <row r="303" spans="13:25" x14ac:dyDescent="0.2">
      <c r="M303" s="53" t="s">
        <v>1957</v>
      </c>
      <c r="N303" s="53" t="s">
        <v>1958</v>
      </c>
      <c r="O303" s="53" t="str">
        <f t="shared" si="5"/>
        <v>HD 213436 (Gru)</v>
      </c>
      <c r="P303" s="53">
        <v>231187</v>
      </c>
      <c r="Q303" s="54" t="s">
        <v>1959</v>
      </c>
      <c r="R303" s="54" t="s">
        <v>1960</v>
      </c>
      <c r="S303" s="53">
        <v>2017</v>
      </c>
      <c r="T303" s="53">
        <v>15</v>
      </c>
      <c r="U303" s="53">
        <v>350</v>
      </c>
      <c r="V303" s="53">
        <v>0.3</v>
      </c>
      <c r="W303" s="53">
        <v>8.3000000000000007</v>
      </c>
      <c r="X303" s="53">
        <v>8.6</v>
      </c>
      <c r="Y303" s="53">
        <v>0.3</v>
      </c>
    </row>
    <row r="304" spans="13:25" x14ac:dyDescent="0.2">
      <c r="M304" s="53" t="s">
        <v>1931</v>
      </c>
      <c r="N304" s="53" t="s">
        <v>191</v>
      </c>
      <c r="O304" s="53" t="str">
        <f t="shared" si="5"/>
        <v>HD 213530 (Cep)</v>
      </c>
      <c r="P304" s="53">
        <v>20115</v>
      </c>
      <c r="Q304" s="54" t="s">
        <v>1932</v>
      </c>
      <c r="R304" s="54" t="s">
        <v>1933</v>
      </c>
      <c r="S304" s="53">
        <v>2008</v>
      </c>
      <c r="T304" s="53">
        <v>41</v>
      </c>
      <c r="U304" s="53">
        <v>215</v>
      </c>
      <c r="V304" s="53">
        <v>0.3</v>
      </c>
      <c r="W304" s="53">
        <v>7.61</v>
      </c>
      <c r="X304" s="53">
        <v>7.9</v>
      </c>
      <c r="Y304" s="53">
        <v>0.28999999999999998</v>
      </c>
    </row>
    <row r="305" spans="13:25" x14ac:dyDescent="0.2">
      <c r="M305" s="53" t="s">
        <v>1894</v>
      </c>
      <c r="N305" s="53" t="s">
        <v>658</v>
      </c>
      <c r="O305" s="53" t="str">
        <f t="shared" si="5"/>
        <v>HD 213776 (Lac)</v>
      </c>
      <c r="P305" s="53">
        <v>52127</v>
      </c>
      <c r="Q305" s="54" t="s">
        <v>1895</v>
      </c>
      <c r="R305" s="54" t="s">
        <v>1896</v>
      </c>
      <c r="S305" s="53">
        <v>2014</v>
      </c>
      <c r="T305" s="53">
        <v>46</v>
      </c>
      <c r="U305" s="53">
        <v>33</v>
      </c>
      <c r="V305" s="53">
        <v>0.2</v>
      </c>
      <c r="W305" s="53">
        <v>8.6199999999999992</v>
      </c>
      <c r="X305" s="53">
        <v>8.51</v>
      </c>
      <c r="Y305" s="53">
        <v>0.11</v>
      </c>
    </row>
    <row r="306" spans="13:25" x14ac:dyDescent="0.2">
      <c r="M306" s="53" t="s">
        <v>1197</v>
      </c>
      <c r="N306" s="53" t="s">
        <v>658</v>
      </c>
      <c r="O306" s="53" t="str">
        <f t="shared" si="5"/>
        <v>HD 214608 (Lac)</v>
      </c>
      <c r="P306" s="53">
        <v>52218</v>
      </c>
      <c r="Q306" s="54" t="s">
        <v>1198</v>
      </c>
      <c r="R306" s="54" t="s">
        <v>1199</v>
      </c>
      <c r="S306" s="53">
        <v>2016</v>
      </c>
      <c r="T306" s="53">
        <v>151</v>
      </c>
      <c r="U306" s="53">
        <v>336</v>
      </c>
      <c r="V306" s="53">
        <v>0.3</v>
      </c>
      <c r="W306" s="53">
        <v>7.48</v>
      </c>
      <c r="X306" s="53">
        <v>7.98</v>
      </c>
      <c r="Y306" s="53">
        <v>0.5</v>
      </c>
    </row>
    <row r="307" spans="13:25" x14ac:dyDescent="0.2">
      <c r="M307" s="53" t="s">
        <v>1501</v>
      </c>
      <c r="N307" s="53" t="s">
        <v>180</v>
      </c>
      <c r="O307" s="53" t="str">
        <f t="shared" si="5"/>
        <v>HD 214699 (Aqr)</v>
      </c>
      <c r="P307" s="53">
        <v>127673</v>
      </c>
      <c r="Q307" s="54" t="s">
        <v>1502</v>
      </c>
      <c r="R307" s="54" t="s">
        <v>1503</v>
      </c>
      <c r="S307" s="53">
        <v>2019</v>
      </c>
      <c r="T307" s="53">
        <v>64</v>
      </c>
      <c r="U307" s="53">
        <v>165</v>
      </c>
      <c r="V307" s="53">
        <v>0.8</v>
      </c>
      <c r="W307" s="53">
        <v>8.5399999999999991</v>
      </c>
      <c r="X307" s="53">
        <v>9.3800000000000008</v>
      </c>
      <c r="Y307" s="53">
        <v>0.84</v>
      </c>
    </row>
    <row r="308" spans="13:25" x14ac:dyDescent="0.2">
      <c r="M308" s="53" t="s">
        <v>1453</v>
      </c>
      <c r="N308" s="53" t="s">
        <v>658</v>
      </c>
      <c r="O308" s="53" t="str">
        <f t="shared" si="5"/>
        <v>HD 214807 (Lac)</v>
      </c>
      <c r="P308" s="53">
        <v>72603</v>
      </c>
      <c r="Q308" s="54" t="s">
        <v>1454</v>
      </c>
      <c r="R308" s="54" t="s">
        <v>1455</v>
      </c>
      <c r="S308" s="53">
        <v>2016</v>
      </c>
      <c r="T308" s="53">
        <v>90</v>
      </c>
      <c r="U308" s="53">
        <v>231</v>
      </c>
      <c r="V308" s="53">
        <v>0.4</v>
      </c>
      <c r="W308" s="53">
        <v>8.68</v>
      </c>
      <c r="X308" s="53">
        <v>9.0399999999999991</v>
      </c>
      <c r="Y308" s="53">
        <v>0.36</v>
      </c>
    </row>
    <row r="309" spans="13:25" x14ac:dyDescent="0.2">
      <c r="M309" s="53" t="s">
        <v>816</v>
      </c>
      <c r="N309" s="53" t="s">
        <v>180</v>
      </c>
      <c r="O309" s="53" t="str">
        <f t="shared" si="5"/>
        <v>HD 214810 (Aqr)</v>
      </c>
      <c r="P309" s="53">
        <v>146239</v>
      </c>
      <c r="Q309" s="54" t="s">
        <v>817</v>
      </c>
      <c r="R309" s="54" t="s">
        <v>818</v>
      </c>
      <c r="S309" s="53">
        <v>2020</v>
      </c>
      <c r="T309" s="53">
        <v>90</v>
      </c>
      <c r="U309" s="53">
        <v>129</v>
      </c>
      <c r="V309" s="53">
        <v>0.4</v>
      </c>
      <c r="W309" s="53">
        <v>6.52</v>
      </c>
      <c r="X309" s="53">
        <v>8.6300000000000008</v>
      </c>
      <c r="Y309" s="53">
        <v>2.11</v>
      </c>
    </row>
    <row r="310" spans="13:25" x14ac:dyDescent="0.2">
      <c r="M310" s="53" t="s">
        <v>1059</v>
      </c>
      <c r="N310" s="53" t="s">
        <v>228</v>
      </c>
      <c r="O310" s="53" t="str">
        <f t="shared" si="5"/>
        <v>HD 2157 (Psc)</v>
      </c>
      <c r="P310" s="53">
        <v>91889</v>
      </c>
      <c r="Q310" s="54" t="s">
        <v>1060</v>
      </c>
      <c r="R310" s="54" t="s">
        <v>1061</v>
      </c>
      <c r="S310" s="53">
        <v>2021</v>
      </c>
      <c r="T310" s="53">
        <v>14</v>
      </c>
      <c r="U310" s="53">
        <v>340</v>
      </c>
      <c r="V310" s="53">
        <v>0.1</v>
      </c>
      <c r="W310" s="53">
        <v>9.7100000000000009</v>
      </c>
      <c r="X310" s="53">
        <v>10.71</v>
      </c>
      <c r="Y310" s="53">
        <v>1</v>
      </c>
    </row>
    <row r="311" spans="13:25" x14ac:dyDescent="0.2">
      <c r="M311" s="53" t="s">
        <v>2271</v>
      </c>
      <c r="N311" s="53" t="s">
        <v>533</v>
      </c>
      <c r="O311" s="53" t="str">
        <f t="shared" si="5"/>
        <v>HD 216013 (Tuc)</v>
      </c>
      <c r="P311" s="53"/>
      <c r="Q311" s="54" t="s">
        <v>2272</v>
      </c>
      <c r="R311" s="54" t="s">
        <v>2273</v>
      </c>
      <c r="S311" s="53">
        <v>2021</v>
      </c>
      <c r="T311" s="53">
        <v>15</v>
      </c>
      <c r="U311" s="53">
        <v>292</v>
      </c>
      <c r="V311" s="53">
        <v>0.1</v>
      </c>
      <c r="W311" s="53">
        <v>8.7899999999999991</v>
      </c>
      <c r="X311" s="53">
        <v>10.46</v>
      </c>
      <c r="Y311" s="53">
        <v>1.67</v>
      </c>
    </row>
    <row r="312" spans="13:25" x14ac:dyDescent="0.2">
      <c r="M312" s="53" t="s">
        <v>1565</v>
      </c>
      <c r="N312" s="53" t="s">
        <v>191</v>
      </c>
      <c r="O312" s="53" t="str">
        <f t="shared" si="5"/>
        <v>HD 216380 (Cep)</v>
      </c>
      <c r="P312" s="53">
        <v>20281</v>
      </c>
      <c r="Q312" s="54" t="s">
        <v>1566</v>
      </c>
      <c r="R312" s="54" t="s">
        <v>1567</v>
      </c>
      <c r="S312" s="53">
        <v>2021</v>
      </c>
      <c r="T312" s="53">
        <v>203</v>
      </c>
      <c r="U312" s="53">
        <v>272</v>
      </c>
      <c r="V312" s="53">
        <v>1.1000000000000001</v>
      </c>
      <c r="W312" s="53">
        <v>6.03</v>
      </c>
      <c r="X312" s="53">
        <v>7.08</v>
      </c>
      <c r="Y312" s="53">
        <v>1.05</v>
      </c>
    </row>
    <row r="313" spans="13:25" x14ac:dyDescent="0.2">
      <c r="M313" s="53" t="s">
        <v>1328</v>
      </c>
      <c r="N313" s="53" t="s">
        <v>26</v>
      </c>
      <c r="O313" s="53" t="str">
        <f t="shared" si="5"/>
        <v>HD 21674 (Tau)</v>
      </c>
      <c r="P313" s="53">
        <v>75961</v>
      </c>
      <c r="Q313" s="54" t="s">
        <v>1329</v>
      </c>
      <c r="R313" s="54" t="s">
        <v>1330</v>
      </c>
      <c r="S313" s="53">
        <v>2016</v>
      </c>
      <c r="T313" s="53">
        <v>47</v>
      </c>
      <c r="U313" s="53">
        <v>145</v>
      </c>
      <c r="V313" s="53">
        <v>0.5</v>
      </c>
      <c r="W313" s="53">
        <v>9.64</v>
      </c>
      <c r="X313" s="53">
        <v>10.24</v>
      </c>
      <c r="Y313" s="53">
        <v>0.6</v>
      </c>
    </row>
    <row r="314" spans="13:25" x14ac:dyDescent="0.2">
      <c r="M314" s="53" t="s">
        <v>1136</v>
      </c>
      <c r="N314" s="53" t="s">
        <v>191</v>
      </c>
      <c r="O314" s="53" t="str">
        <f t="shared" si="5"/>
        <v>HD 217085 (Cep)</v>
      </c>
      <c r="P314" s="53">
        <v>10560</v>
      </c>
      <c r="Q314" s="54" t="s">
        <v>1137</v>
      </c>
      <c r="R314" s="54" t="s">
        <v>1138</v>
      </c>
      <c r="S314" s="53">
        <v>2007</v>
      </c>
      <c r="T314" s="53">
        <v>34</v>
      </c>
      <c r="U314" s="53">
        <v>101</v>
      </c>
      <c r="V314" s="53">
        <v>0.4</v>
      </c>
      <c r="W314" s="53">
        <v>7.57</v>
      </c>
      <c r="X314" s="53">
        <v>9.4700000000000006</v>
      </c>
      <c r="Y314" s="53">
        <v>1.9</v>
      </c>
    </row>
    <row r="315" spans="13:25" x14ac:dyDescent="0.2">
      <c r="M315" s="53" t="s">
        <v>1800</v>
      </c>
      <c r="N315" s="53" t="s">
        <v>191</v>
      </c>
      <c r="O315" s="53" t="str">
        <f t="shared" si="5"/>
        <v>HD 218537 (Cep)</v>
      </c>
      <c r="P315" s="53">
        <v>20439</v>
      </c>
      <c r="Q315" s="54" t="s">
        <v>1801</v>
      </c>
      <c r="R315" s="54" t="s">
        <v>1802</v>
      </c>
      <c r="S315" s="53">
        <v>2011</v>
      </c>
      <c r="T315" s="53">
        <v>60</v>
      </c>
      <c r="U315" s="53">
        <v>316</v>
      </c>
      <c r="V315" s="53">
        <v>0.2</v>
      </c>
      <c r="W315" s="53">
        <v>7.16</v>
      </c>
      <c r="X315" s="53">
        <v>6.87</v>
      </c>
      <c r="Y315" s="53">
        <v>0.28999999999999998</v>
      </c>
    </row>
    <row r="316" spans="13:25" x14ac:dyDescent="0.2">
      <c r="M316" s="53" t="s">
        <v>1949</v>
      </c>
      <c r="N316" s="53" t="s">
        <v>295</v>
      </c>
      <c r="O316" s="53" t="str">
        <f t="shared" si="5"/>
        <v>HD 218741 (And)</v>
      </c>
      <c r="P316" s="53">
        <v>73051</v>
      </c>
      <c r="Q316" s="54" t="s">
        <v>1950</v>
      </c>
      <c r="R316" s="54" t="s">
        <v>1951</v>
      </c>
      <c r="S316" s="53">
        <v>2019</v>
      </c>
      <c r="T316" s="53">
        <v>49</v>
      </c>
      <c r="U316" s="53">
        <v>318</v>
      </c>
      <c r="V316" s="53">
        <v>67.7</v>
      </c>
      <c r="W316" s="53">
        <v>7.78</v>
      </c>
      <c r="X316" s="53">
        <v>8.26</v>
      </c>
      <c r="Y316" s="53">
        <v>0.48</v>
      </c>
    </row>
    <row r="317" spans="13:25" x14ac:dyDescent="0.2">
      <c r="M317" s="53" t="s">
        <v>859</v>
      </c>
      <c r="N317" s="53" t="s">
        <v>650</v>
      </c>
      <c r="O317" s="53" t="str">
        <f t="shared" si="5"/>
        <v>HD 21903 (Cam)</v>
      </c>
      <c r="P317" s="53">
        <v>24111</v>
      </c>
      <c r="Q317" s="54" t="s">
        <v>860</v>
      </c>
      <c r="R317" s="54" t="s">
        <v>861</v>
      </c>
      <c r="S317" s="53">
        <v>2018</v>
      </c>
      <c r="T317" s="53">
        <v>149</v>
      </c>
      <c r="U317" s="53">
        <v>269</v>
      </c>
      <c r="V317" s="53">
        <v>1.6</v>
      </c>
      <c r="W317" s="53">
        <v>6.79</v>
      </c>
      <c r="X317" s="53">
        <v>7.97</v>
      </c>
      <c r="Y317" s="53">
        <v>1.18</v>
      </c>
    </row>
    <row r="318" spans="13:25" x14ac:dyDescent="0.2">
      <c r="M318" s="53" t="s">
        <v>1763</v>
      </c>
      <c r="N318" s="53" t="s">
        <v>354</v>
      </c>
      <c r="O318" s="53" t="str">
        <f t="shared" si="5"/>
        <v>HD 21931 (Per)</v>
      </c>
      <c r="P318" s="53">
        <v>38946</v>
      </c>
      <c r="Q318" s="54" t="s">
        <v>1764</v>
      </c>
      <c r="R318" s="54" t="s">
        <v>1765</v>
      </c>
      <c r="S318" s="53">
        <v>2016</v>
      </c>
      <c r="T318" s="53">
        <v>20</v>
      </c>
      <c r="U318" s="53">
        <v>293</v>
      </c>
      <c r="V318" s="53">
        <v>5.2</v>
      </c>
      <c r="W318" s="53">
        <v>7.38</v>
      </c>
      <c r="X318" s="53">
        <v>11.9</v>
      </c>
      <c r="Y318" s="53">
        <v>4.5199999999999996</v>
      </c>
    </row>
    <row r="319" spans="13:25" x14ac:dyDescent="0.2">
      <c r="M319" s="53" t="s">
        <v>2245</v>
      </c>
      <c r="N319" s="53" t="s">
        <v>191</v>
      </c>
      <c r="O319" s="53" t="str">
        <f t="shared" si="5"/>
        <v>HD 219633 (Cep)</v>
      </c>
      <c r="P319" s="53">
        <v>20530</v>
      </c>
      <c r="Q319" s="54" t="s">
        <v>2246</v>
      </c>
      <c r="R319" s="54" t="s">
        <v>2247</v>
      </c>
      <c r="S319" s="53">
        <v>2008</v>
      </c>
      <c r="T319" s="53">
        <v>50</v>
      </c>
      <c r="U319" s="53">
        <v>20</v>
      </c>
      <c r="V319" s="53">
        <v>0.3</v>
      </c>
      <c r="W319" s="53">
        <v>8.2100000000000009</v>
      </c>
      <c r="X319" s="53">
        <v>8.2899999999999991</v>
      </c>
      <c r="Y319" s="53">
        <v>0.08</v>
      </c>
    </row>
    <row r="320" spans="13:25" x14ac:dyDescent="0.2">
      <c r="M320" s="53" t="s">
        <v>678</v>
      </c>
      <c r="N320" s="53" t="s">
        <v>127</v>
      </c>
      <c r="O320" s="53" t="str">
        <f t="shared" si="5"/>
        <v>HD 220562 (Cas)</v>
      </c>
      <c r="P320" s="53">
        <v>35386</v>
      </c>
      <c r="Q320" s="54" t="s">
        <v>679</v>
      </c>
      <c r="R320" s="54" t="s">
        <v>680</v>
      </c>
      <c r="S320" s="53">
        <v>2017</v>
      </c>
      <c r="T320" s="53">
        <v>67</v>
      </c>
      <c r="U320" s="53">
        <v>121</v>
      </c>
      <c r="V320" s="53">
        <v>0.4</v>
      </c>
      <c r="W320" s="53">
        <v>7.49</v>
      </c>
      <c r="X320" s="53">
        <v>7.76</v>
      </c>
      <c r="Y320" s="53">
        <v>0.27</v>
      </c>
    </row>
    <row r="321" spans="13:25" x14ac:dyDescent="0.2">
      <c r="M321" s="53" t="s">
        <v>2018</v>
      </c>
      <c r="N321" s="53" t="s">
        <v>295</v>
      </c>
      <c r="O321" s="53" t="str">
        <f t="shared" si="5"/>
        <v>HD 222109 (And)</v>
      </c>
      <c r="P321" s="53">
        <v>53202</v>
      </c>
      <c r="Q321" s="54" t="s">
        <v>2019</v>
      </c>
      <c r="R321" s="54" t="s">
        <v>2020</v>
      </c>
      <c r="S321" s="53">
        <v>2018</v>
      </c>
      <c r="T321" s="53">
        <v>174</v>
      </c>
      <c r="U321" s="53">
        <v>20</v>
      </c>
      <c r="V321" s="53">
        <v>0.5</v>
      </c>
      <c r="W321" s="53">
        <v>6.08</v>
      </c>
      <c r="X321" s="53">
        <v>7.38</v>
      </c>
      <c r="Y321" s="53">
        <v>1.3</v>
      </c>
    </row>
    <row r="322" spans="13:25" x14ac:dyDescent="0.2">
      <c r="M322" s="53" t="s">
        <v>2268</v>
      </c>
      <c r="N322" s="53" t="s">
        <v>142</v>
      </c>
      <c r="O322" s="53" t="str">
        <f t="shared" si="5"/>
        <v>HD 222529 (Peg)</v>
      </c>
      <c r="P322" s="53">
        <v>73436</v>
      </c>
      <c r="Q322" s="54" t="s">
        <v>2269</v>
      </c>
      <c r="R322" s="54" t="s">
        <v>2270</v>
      </c>
      <c r="S322" s="53">
        <v>2018</v>
      </c>
      <c r="T322" s="53">
        <v>98</v>
      </c>
      <c r="U322" s="53">
        <v>220</v>
      </c>
      <c r="V322" s="53">
        <v>0.8</v>
      </c>
      <c r="W322" s="53">
        <v>7.81</v>
      </c>
      <c r="X322" s="53">
        <v>8.7799999999999994</v>
      </c>
      <c r="Y322" s="53">
        <v>0.97</v>
      </c>
    </row>
    <row r="323" spans="13:25" x14ac:dyDescent="0.2">
      <c r="M323" s="53" t="s">
        <v>1666</v>
      </c>
      <c r="N323" s="53" t="s">
        <v>191</v>
      </c>
      <c r="O323" s="53" t="str">
        <f t="shared" si="5"/>
        <v>HD 223778 (Cep)</v>
      </c>
      <c r="P323" s="53">
        <v>10879</v>
      </c>
      <c r="Q323" s="54" t="s">
        <v>1667</v>
      </c>
      <c r="R323" s="54" t="s">
        <v>1668</v>
      </c>
      <c r="S323" s="53">
        <v>2012</v>
      </c>
      <c r="T323" s="53">
        <v>16</v>
      </c>
      <c r="U323" s="53">
        <v>305</v>
      </c>
      <c r="V323" s="53">
        <v>1.9</v>
      </c>
      <c r="W323" s="53">
        <v>6.49</v>
      </c>
      <c r="X323" s="53">
        <v>11.4</v>
      </c>
      <c r="Y323" s="53">
        <v>4.91</v>
      </c>
    </row>
    <row r="324" spans="13:25" x14ac:dyDescent="0.2">
      <c r="M324" s="53" t="s">
        <v>669</v>
      </c>
      <c r="N324" s="53" t="s">
        <v>438</v>
      </c>
      <c r="O324" s="53" t="str">
        <f t="shared" si="5"/>
        <v>HD 224750 (Phe)</v>
      </c>
      <c r="P324" s="53">
        <v>231888</v>
      </c>
      <c r="Q324" s="54" t="s">
        <v>670</v>
      </c>
      <c r="R324" s="54" t="s">
        <v>671</v>
      </c>
      <c r="S324" s="53">
        <v>2001</v>
      </c>
      <c r="T324" s="53">
        <v>31</v>
      </c>
      <c r="U324" s="53">
        <v>327</v>
      </c>
      <c r="V324" s="53">
        <v>0.3</v>
      </c>
      <c r="W324" s="53">
        <v>6.8</v>
      </c>
      <c r="X324" s="53">
        <v>7.56</v>
      </c>
      <c r="Y324" s="53">
        <v>0.76</v>
      </c>
    </row>
    <row r="325" spans="13:25" x14ac:dyDescent="0.2">
      <c r="M325" s="53" t="s">
        <v>842</v>
      </c>
      <c r="N325" s="53" t="s">
        <v>295</v>
      </c>
      <c r="O325" s="53" t="str">
        <f t="shared" si="5"/>
        <v>HD 224873 (And)</v>
      </c>
      <c r="P325" s="53">
        <v>73690</v>
      </c>
      <c r="Q325" s="54" t="s">
        <v>843</v>
      </c>
      <c r="R325" s="54" t="s">
        <v>844</v>
      </c>
      <c r="S325" s="53">
        <v>2020</v>
      </c>
      <c r="T325" s="53">
        <v>157</v>
      </c>
      <c r="U325" s="53">
        <v>166</v>
      </c>
      <c r="V325" s="53">
        <v>1.4</v>
      </c>
      <c r="W325" s="53">
        <v>9.09</v>
      </c>
      <c r="X325" s="53">
        <v>9.77</v>
      </c>
      <c r="Y325" s="53">
        <v>0.68</v>
      </c>
    </row>
    <row r="326" spans="13:25" x14ac:dyDescent="0.2">
      <c r="M326" s="53" t="s">
        <v>1283</v>
      </c>
      <c r="N326" s="53" t="s">
        <v>142</v>
      </c>
      <c r="O326" s="53" t="str">
        <f t="shared" si="5"/>
        <v>HD 224882 (Peg)</v>
      </c>
      <c r="P326" s="53">
        <v>73691</v>
      </c>
      <c r="Q326" s="54" t="s">
        <v>1284</v>
      </c>
      <c r="R326" s="54" t="s">
        <v>1285</v>
      </c>
      <c r="S326" s="53">
        <v>2016</v>
      </c>
      <c r="T326" s="53">
        <v>42</v>
      </c>
      <c r="U326" s="53">
        <v>186</v>
      </c>
      <c r="V326" s="53">
        <v>1.1000000000000001</v>
      </c>
      <c r="W326" s="53">
        <v>8.1999999999999993</v>
      </c>
      <c r="X326" s="53">
        <v>9.81</v>
      </c>
      <c r="Y326" s="53">
        <v>1.61</v>
      </c>
    </row>
    <row r="327" spans="13:25" x14ac:dyDescent="0.2">
      <c r="M327" s="53" t="s">
        <v>1970</v>
      </c>
      <c r="N327" s="53" t="s">
        <v>523</v>
      </c>
      <c r="O327" s="53" t="str">
        <f t="shared" si="5"/>
        <v>HD 225015 (Cet)</v>
      </c>
      <c r="P327" s="53">
        <v>128549</v>
      </c>
      <c r="Q327" s="54" t="s">
        <v>1971</v>
      </c>
      <c r="R327" s="54" t="s">
        <v>1972</v>
      </c>
      <c r="S327" s="53">
        <v>2018</v>
      </c>
      <c r="T327" s="53">
        <v>44</v>
      </c>
      <c r="U327" s="53">
        <v>295</v>
      </c>
      <c r="V327" s="53">
        <v>0.1</v>
      </c>
      <c r="W327" s="53">
        <v>9.82</v>
      </c>
      <c r="X327" s="53">
        <v>10.07</v>
      </c>
      <c r="Y327" s="53">
        <v>0.25</v>
      </c>
    </row>
    <row r="328" spans="13:25" x14ac:dyDescent="0.2">
      <c r="M328" s="53" t="s">
        <v>956</v>
      </c>
      <c r="N328" s="53" t="s">
        <v>228</v>
      </c>
      <c r="O328" s="53" t="str">
        <f t="shared" si="5"/>
        <v>HD 225028 (Psc)</v>
      </c>
      <c r="P328" s="53">
        <v>108983</v>
      </c>
      <c r="Q328" s="54" t="s">
        <v>957</v>
      </c>
      <c r="R328" s="54" t="s">
        <v>958</v>
      </c>
      <c r="S328" s="53">
        <v>2017</v>
      </c>
      <c r="T328" s="53">
        <v>71</v>
      </c>
      <c r="U328" s="53">
        <v>159</v>
      </c>
      <c r="V328" s="53">
        <v>1.6</v>
      </c>
      <c r="W328" s="53">
        <v>7.4</v>
      </c>
      <c r="X328" s="53">
        <v>9.36</v>
      </c>
      <c r="Y328" s="53">
        <v>1.96</v>
      </c>
    </row>
    <row r="329" spans="13:25" x14ac:dyDescent="0.2">
      <c r="M329" s="53" t="s">
        <v>712</v>
      </c>
      <c r="N329" s="53" t="s">
        <v>533</v>
      </c>
      <c r="O329" s="53" t="str">
        <f t="shared" si="5"/>
        <v>HD 225158 (Tuc)</v>
      </c>
      <c r="P329" s="53">
        <v>231912</v>
      </c>
      <c r="Q329" s="54" t="s">
        <v>713</v>
      </c>
      <c r="R329" s="54" t="s">
        <v>714</v>
      </c>
      <c r="S329" s="53">
        <v>2020</v>
      </c>
      <c r="T329" s="53">
        <v>17</v>
      </c>
      <c r="U329" s="53">
        <v>359</v>
      </c>
      <c r="V329" s="53">
        <v>0.3</v>
      </c>
      <c r="W329" s="53">
        <v>9.1199999999999992</v>
      </c>
      <c r="X329" s="53">
        <v>9.68</v>
      </c>
      <c r="Y329" s="53">
        <v>0.56000000000000005</v>
      </c>
    </row>
    <row r="330" spans="13:25" x14ac:dyDescent="0.2">
      <c r="M330" s="53" t="s">
        <v>598</v>
      </c>
      <c r="N330" s="53" t="s">
        <v>26</v>
      </c>
      <c r="O330" s="53" t="str">
        <f t="shared" ref="O330:O393" si="6">CONCATENATE(M330, " (",N330,")")</f>
        <v>HD 22556 (Tau)</v>
      </c>
      <c r="P330" s="53">
        <v>111305</v>
      </c>
      <c r="Q330" s="54" t="s">
        <v>599</v>
      </c>
      <c r="R330" s="54" t="s">
        <v>600</v>
      </c>
      <c r="S330" s="53">
        <v>2021</v>
      </c>
      <c r="T330" s="53">
        <v>20</v>
      </c>
      <c r="U330" s="53">
        <v>171</v>
      </c>
      <c r="V330" s="53">
        <v>0.1</v>
      </c>
      <c r="W330" s="53">
        <v>8</v>
      </c>
      <c r="X330" s="53">
        <v>9.5</v>
      </c>
      <c r="Y330" s="53">
        <v>1.5</v>
      </c>
    </row>
    <row r="331" spans="13:25" x14ac:dyDescent="0.2">
      <c r="M331" s="53" t="s">
        <v>1236</v>
      </c>
      <c r="N331" s="53" t="s">
        <v>354</v>
      </c>
      <c r="O331" s="53" t="str">
        <f t="shared" si="6"/>
        <v>HD 22692 (Per)</v>
      </c>
      <c r="P331" s="53">
        <v>56613</v>
      </c>
      <c r="Q331" s="54" t="s">
        <v>1237</v>
      </c>
      <c r="R331" s="54" t="s">
        <v>1238</v>
      </c>
      <c r="S331" s="53">
        <v>2018</v>
      </c>
      <c r="T331" s="53">
        <v>265</v>
      </c>
      <c r="U331" s="53">
        <v>58</v>
      </c>
      <c r="V331" s="53">
        <v>1.9</v>
      </c>
      <c r="W331" s="53">
        <v>7.52</v>
      </c>
      <c r="X331" s="53">
        <v>7.6</v>
      </c>
      <c r="Y331" s="53">
        <v>0.08</v>
      </c>
    </row>
    <row r="332" spans="13:25" x14ac:dyDescent="0.2">
      <c r="M332" s="53" t="s">
        <v>1817</v>
      </c>
      <c r="N332" s="53" t="s">
        <v>650</v>
      </c>
      <c r="O332" s="53" t="str">
        <f t="shared" si="6"/>
        <v>HD 23406 (Cam)</v>
      </c>
      <c r="P332" s="53">
        <v>12909</v>
      </c>
      <c r="Q332" s="54" t="s">
        <v>1818</v>
      </c>
      <c r="R332" s="54" t="s">
        <v>1819</v>
      </c>
      <c r="S332" s="53">
        <v>2019</v>
      </c>
      <c r="T332" s="53">
        <v>58</v>
      </c>
      <c r="U332" s="53">
        <v>358</v>
      </c>
      <c r="V332" s="53">
        <v>0.5</v>
      </c>
      <c r="W332" s="53">
        <v>8.06</v>
      </c>
      <c r="X332" s="53">
        <v>9.0500000000000007</v>
      </c>
      <c r="Y332" s="53">
        <v>0.99</v>
      </c>
    </row>
    <row r="333" spans="13:25" x14ac:dyDescent="0.2">
      <c r="M333" s="53" t="s">
        <v>890</v>
      </c>
      <c r="N333" s="53" t="s">
        <v>295</v>
      </c>
      <c r="O333" s="53" t="str">
        <f t="shared" si="6"/>
        <v>HD 2343 (And)</v>
      </c>
      <c r="P333" s="53">
        <v>53907</v>
      </c>
      <c r="Q333" s="54" t="s">
        <v>891</v>
      </c>
      <c r="R333" s="54" t="s">
        <v>892</v>
      </c>
      <c r="S333" s="53">
        <v>2013</v>
      </c>
      <c r="T333" s="53">
        <v>5</v>
      </c>
      <c r="U333" s="53">
        <v>314</v>
      </c>
      <c r="V333" s="53">
        <v>0.1</v>
      </c>
      <c r="W333" s="53">
        <v>8.5500000000000007</v>
      </c>
      <c r="X333" s="53">
        <v>10.46</v>
      </c>
      <c r="Y333" s="53">
        <v>1.91</v>
      </c>
    </row>
    <row r="334" spans="13:25" x14ac:dyDescent="0.2">
      <c r="M334" s="53" t="s">
        <v>559</v>
      </c>
      <c r="N334" s="53" t="s">
        <v>354</v>
      </c>
      <c r="O334" s="53" t="str">
        <f t="shared" si="6"/>
        <v>HD 23838 (Per)</v>
      </c>
      <c r="P334" s="53">
        <v>39134</v>
      </c>
      <c r="Q334" s="54" t="s">
        <v>560</v>
      </c>
      <c r="R334" s="54" t="s">
        <v>561</v>
      </c>
      <c r="S334" s="53">
        <v>1999</v>
      </c>
      <c r="T334" s="53">
        <v>2</v>
      </c>
      <c r="U334" s="53">
        <v>72</v>
      </c>
      <c r="V334" s="53">
        <v>0</v>
      </c>
      <c r="W334" s="53">
        <v>6.2</v>
      </c>
      <c r="X334" s="53">
        <v>7.5</v>
      </c>
      <c r="Y334" s="53">
        <v>1.3</v>
      </c>
    </row>
    <row r="335" spans="13:25" x14ac:dyDescent="0.2">
      <c r="M335" s="53" t="s">
        <v>784</v>
      </c>
      <c r="N335" s="53" t="s">
        <v>354</v>
      </c>
      <c r="O335" s="53" t="str">
        <f t="shared" si="6"/>
        <v>HD 24117 (Per)</v>
      </c>
      <c r="P335" s="53">
        <v>39161</v>
      </c>
      <c r="Q335" s="54" t="s">
        <v>785</v>
      </c>
      <c r="R335" s="54" t="s">
        <v>786</v>
      </c>
      <c r="S335" s="53">
        <v>2018</v>
      </c>
      <c r="T335" s="53">
        <v>61</v>
      </c>
      <c r="U335" s="53">
        <v>146</v>
      </c>
      <c r="V335" s="53">
        <v>1</v>
      </c>
      <c r="W335" s="53">
        <v>8.11</v>
      </c>
      <c r="X335" s="53">
        <v>8.5399999999999991</v>
      </c>
      <c r="Y335" s="53">
        <v>0.43</v>
      </c>
    </row>
    <row r="336" spans="13:25" x14ac:dyDescent="0.2">
      <c r="M336" s="53" t="s">
        <v>626</v>
      </c>
      <c r="N336" s="53" t="s">
        <v>295</v>
      </c>
      <c r="O336" s="53" t="str">
        <f t="shared" si="6"/>
        <v>HD 2471 (And)</v>
      </c>
      <c r="P336" s="53">
        <v>53925</v>
      </c>
      <c r="Q336" s="54" t="s">
        <v>627</v>
      </c>
      <c r="R336" s="54" t="s">
        <v>628</v>
      </c>
      <c r="S336" s="53">
        <v>2018</v>
      </c>
      <c r="T336" s="53">
        <v>57</v>
      </c>
      <c r="U336" s="53">
        <v>46</v>
      </c>
      <c r="V336" s="53">
        <v>0.6</v>
      </c>
      <c r="W336" s="53">
        <v>8.84</v>
      </c>
      <c r="X336" s="53">
        <v>8.92</v>
      </c>
      <c r="Y336" s="53">
        <v>0.08</v>
      </c>
    </row>
    <row r="337" spans="13:25" x14ac:dyDescent="0.2">
      <c r="M337" s="53" t="s">
        <v>1707</v>
      </c>
      <c r="N337" s="53" t="s">
        <v>523</v>
      </c>
      <c r="O337" s="53" t="str">
        <f t="shared" si="6"/>
        <v>HD 2475 (Cet)</v>
      </c>
      <c r="P337" s="53">
        <v>166296</v>
      </c>
      <c r="Q337" s="54" t="s">
        <v>1708</v>
      </c>
      <c r="R337" s="54" t="s">
        <v>1709</v>
      </c>
      <c r="S337" s="53">
        <v>2021</v>
      </c>
      <c r="T337" s="53">
        <v>92</v>
      </c>
      <c r="U337" s="53">
        <v>321</v>
      </c>
      <c r="V337" s="53">
        <v>0.1</v>
      </c>
      <c r="W337" s="53">
        <v>7.23</v>
      </c>
      <c r="X337" s="53">
        <v>7.4</v>
      </c>
      <c r="Y337" s="53">
        <v>0.17</v>
      </c>
    </row>
    <row r="338" spans="13:25" x14ac:dyDescent="0.2">
      <c r="M338" s="53" t="s">
        <v>2248</v>
      </c>
      <c r="N338" s="53" t="s">
        <v>486</v>
      </c>
      <c r="O338" s="53" t="str">
        <f t="shared" si="6"/>
        <v>HD 24916 (Eri)</v>
      </c>
      <c r="P338" s="53">
        <v>130840</v>
      </c>
      <c r="Q338" s="54" t="s">
        <v>2249</v>
      </c>
      <c r="R338" s="54" t="s">
        <v>2250</v>
      </c>
      <c r="S338" s="53">
        <v>2016</v>
      </c>
      <c r="T338" s="53">
        <v>43</v>
      </c>
      <c r="U338" s="53">
        <v>14</v>
      </c>
      <c r="V338" s="53">
        <v>11</v>
      </c>
      <c r="W338" s="53">
        <v>8.2100000000000009</v>
      </c>
      <c r="X338" s="53">
        <v>11.45</v>
      </c>
      <c r="Y338" s="53">
        <v>3.24</v>
      </c>
    </row>
    <row r="339" spans="13:25" x14ac:dyDescent="0.2">
      <c r="M339" s="53" t="s">
        <v>2206</v>
      </c>
      <c r="N339" s="53" t="s">
        <v>354</v>
      </c>
      <c r="O339" s="53" t="str">
        <f t="shared" si="6"/>
        <v>HD 25444 (Per)</v>
      </c>
      <c r="P339" s="53">
        <v>56936</v>
      </c>
      <c r="Q339" s="54" t="s">
        <v>2207</v>
      </c>
      <c r="R339" s="54" t="s">
        <v>2208</v>
      </c>
      <c r="S339" s="53">
        <v>2018</v>
      </c>
      <c r="T339" s="53">
        <v>141</v>
      </c>
      <c r="U339" s="53">
        <v>53</v>
      </c>
      <c r="V339" s="53">
        <v>1.6</v>
      </c>
      <c r="W339" s="53">
        <v>7.38</v>
      </c>
      <c r="X339" s="53">
        <v>9.35</v>
      </c>
      <c r="Y339" s="53">
        <v>1.97</v>
      </c>
    </row>
    <row r="340" spans="13:25" x14ac:dyDescent="0.2">
      <c r="M340" s="53" t="s">
        <v>1978</v>
      </c>
      <c r="N340" s="53" t="s">
        <v>26</v>
      </c>
      <c r="O340" s="53" t="str">
        <f t="shared" si="6"/>
        <v>HD 26547 (Tau)</v>
      </c>
      <c r="P340" s="53">
        <v>111657</v>
      </c>
      <c r="Q340" s="54" t="s">
        <v>1979</v>
      </c>
      <c r="R340" s="54" t="s">
        <v>1980</v>
      </c>
      <c r="S340" s="53">
        <v>2020</v>
      </c>
      <c r="T340" s="53">
        <v>67</v>
      </c>
      <c r="U340" s="53">
        <v>111</v>
      </c>
      <c r="V340" s="53">
        <v>0.5</v>
      </c>
      <c r="W340" s="53">
        <v>8.3000000000000007</v>
      </c>
      <c r="X340" s="53">
        <v>8.8000000000000007</v>
      </c>
      <c r="Y340" s="53">
        <v>0.5</v>
      </c>
    </row>
    <row r="341" spans="13:25" x14ac:dyDescent="0.2">
      <c r="M341" s="53" t="s">
        <v>968</v>
      </c>
      <c r="N341" s="53" t="s">
        <v>650</v>
      </c>
      <c r="O341" s="53" t="str">
        <f t="shared" si="6"/>
        <v>HD 26839 (Cam)</v>
      </c>
      <c r="P341" s="53">
        <v>24521</v>
      </c>
      <c r="Q341" s="54" t="s">
        <v>969</v>
      </c>
      <c r="R341" s="54" t="s">
        <v>970</v>
      </c>
      <c r="S341" s="53">
        <v>2022</v>
      </c>
      <c r="T341" s="53">
        <v>98</v>
      </c>
      <c r="U341" s="53">
        <v>67</v>
      </c>
      <c r="V341" s="53">
        <v>0.5</v>
      </c>
      <c r="W341" s="53">
        <v>7.37</v>
      </c>
      <c r="X341" s="53">
        <v>8.6999999999999993</v>
      </c>
      <c r="Y341" s="53">
        <v>1.33</v>
      </c>
    </row>
    <row r="342" spans="13:25" x14ac:dyDescent="0.2">
      <c r="M342" s="53" t="s">
        <v>837</v>
      </c>
      <c r="N342" s="53" t="s">
        <v>650</v>
      </c>
      <c r="O342" s="53" t="str">
        <f t="shared" si="6"/>
        <v>HD 26882 (Cam)</v>
      </c>
      <c r="P342" s="53">
        <v>13090</v>
      </c>
      <c r="Q342" s="54" t="s">
        <v>838</v>
      </c>
      <c r="R342" s="54" t="s">
        <v>839</v>
      </c>
      <c r="S342" s="53">
        <v>1994</v>
      </c>
      <c r="T342" s="53">
        <v>36</v>
      </c>
      <c r="U342" s="53">
        <v>185</v>
      </c>
      <c r="V342" s="53">
        <v>0.4</v>
      </c>
      <c r="W342" s="53">
        <v>7.78</v>
      </c>
      <c r="X342" s="53">
        <v>8.5299999999999994</v>
      </c>
      <c r="Y342" s="53">
        <v>0.75</v>
      </c>
    </row>
    <row r="343" spans="13:25" x14ac:dyDescent="0.2">
      <c r="M343" s="53" t="s">
        <v>1689</v>
      </c>
      <c r="N343" s="53" t="s">
        <v>26</v>
      </c>
      <c r="O343" s="53" t="str">
        <f t="shared" si="6"/>
        <v>HD 26990 (Tau)</v>
      </c>
      <c r="P343" s="53">
        <v>111707</v>
      </c>
      <c r="Q343" s="54" t="s">
        <v>1690</v>
      </c>
      <c r="R343" s="54" t="s">
        <v>1691</v>
      </c>
      <c r="S343" s="53">
        <v>2021</v>
      </c>
      <c r="T343" s="53">
        <v>18</v>
      </c>
      <c r="U343" s="53">
        <v>144</v>
      </c>
      <c r="V343" s="53">
        <v>0.2</v>
      </c>
      <c r="W343" s="53">
        <v>7.7</v>
      </c>
      <c r="X343" s="53">
        <v>9.6999999999999993</v>
      </c>
      <c r="Y343" s="53">
        <v>2</v>
      </c>
    </row>
    <row r="344" spans="13:25" x14ac:dyDescent="0.2">
      <c r="M344" s="53" t="s">
        <v>2089</v>
      </c>
      <c r="N344" s="53" t="s">
        <v>26</v>
      </c>
      <c r="O344" s="53" t="str">
        <f t="shared" si="6"/>
        <v>HD 27160 (Tau)</v>
      </c>
      <c r="P344" s="53">
        <v>76539</v>
      </c>
      <c r="Q344" s="54" t="s">
        <v>2090</v>
      </c>
      <c r="R344" s="54" t="s">
        <v>2091</v>
      </c>
      <c r="S344" s="53">
        <v>2019</v>
      </c>
      <c r="T344" s="53">
        <v>128</v>
      </c>
      <c r="U344" s="53">
        <v>82</v>
      </c>
      <c r="V344" s="53">
        <v>0.6</v>
      </c>
      <c r="W344" s="53">
        <v>8.26</v>
      </c>
      <c r="X344" s="53">
        <v>8.4499999999999993</v>
      </c>
      <c r="Y344" s="53">
        <v>0.19</v>
      </c>
    </row>
    <row r="345" spans="13:25" x14ac:dyDescent="0.2">
      <c r="M345" s="53" t="s">
        <v>2062</v>
      </c>
      <c r="N345" s="53" t="s">
        <v>26</v>
      </c>
      <c r="O345" s="53" t="str">
        <f t="shared" si="6"/>
        <v>HD 27597 (Tau)</v>
      </c>
      <c r="P345" s="53">
        <v>111769</v>
      </c>
      <c r="Q345" s="54" t="s">
        <v>2063</v>
      </c>
      <c r="R345" s="54" t="s">
        <v>2064</v>
      </c>
      <c r="S345" s="53">
        <v>2018</v>
      </c>
      <c r="T345" s="53">
        <v>16</v>
      </c>
      <c r="U345" s="53">
        <v>16</v>
      </c>
      <c r="V345" s="53">
        <v>0.2</v>
      </c>
      <c r="W345" s="53">
        <v>8.74</v>
      </c>
      <c r="X345" s="53">
        <v>9.81</v>
      </c>
      <c r="Y345" s="53">
        <v>1.07</v>
      </c>
    </row>
    <row r="346" spans="13:25" x14ac:dyDescent="0.2">
      <c r="M346" s="53" t="s">
        <v>1203</v>
      </c>
      <c r="N346" s="53" t="s">
        <v>354</v>
      </c>
      <c r="O346" s="53" t="str">
        <f t="shared" si="6"/>
        <v>HD 276063 (Per)</v>
      </c>
      <c r="P346" s="53">
        <v>56972</v>
      </c>
      <c r="Q346" s="54" t="s">
        <v>1204</v>
      </c>
      <c r="R346" s="54" t="s">
        <v>1205</v>
      </c>
      <c r="S346" s="53">
        <v>2009</v>
      </c>
      <c r="T346" s="53">
        <v>14</v>
      </c>
      <c r="U346" s="53">
        <v>135</v>
      </c>
      <c r="V346" s="53">
        <v>0.3</v>
      </c>
      <c r="W346" s="53">
        <v>9.3000000000000007</v>
      </c>
      <c r="X346" s="53">
        <v>9.3000000000000007</v>
      </c>
      <c r="Y346" s="53">
        <v>0</v>
      </c>
    </row>
    <row r="347" spans="13:25" x14ac:dyDescent="0.2">
      <c r="M347" s="53" t="s">
        <v>1631</v>
      </c>
      <c r="N347" s="53" t="s">
        <v>354</v>
      </c>
      <c r="O347" s="53" t="str">
        <f t="shared" si="6"/>
        <v>HD 27650 (Per)</v>
      </c>
      <c r="P347" s="53">
        <v>39501</v>
      </c>
      <c r="Q347" s="54" t="s">
        <v>1632</v>
      </c>
      <c r="R347" s="54" t="s">
        <v>1633</v>
      </c>
      <c r="S347" s="53">
        <v>1997</v>
      </c>
      <c r="T347" s="53">
        <v>82</v>
      </c>
      <c r="U347" s="53">
        <v>152</v>
      </c>
      <c r="V347" s="53">
        <v>0.3</v>
      </c>
      <c r="W347" s="53">
        <v>6.38</v>
      </c>
      <c r="X347" s="53">
        <v>8.41</v>
      </c>
      <c r="Y347" s="53">
        <v>2.0299999999999998</v>
      </c>
    </row>
    <row r="348" spans="13:25" x14ac:dyDescent="0.2">
      <c r="M348" s="53" t="s">
        <v>1158</v>
      </c>
      <c r="N348" s="53" t="s">
        <v>26</v>
      </c>
      <c r="O348" s="53" t="str">
        <f t="shared" si="6"/>
        <v>HD 27762 (Tau)</v>
      </c>
      <c r="P348" s="53">
        <v>93899</v>
      </c>
      <c r="Q348" s="54" t="s">
        <v>1159</v>
      </c>
      <c r="R348" s="54" t="s">
        <v>1160</v>
      </c>
      <c r="S348" s="53">
        <v>2018</v>
      </c>
      <c r="T348" s="53">
        <v>240</v>
      </c>
      <c r="U348" s="53">
        <v>267</v>
      </c>
      <c r="V348" s="53">
        <v>1.1000000000000001</v>
      </c>
      <c r="W348" s="53">
        <v>6.95</v>
      </c>
      <c r="X348" s="53">
        <v>8.2899999999999991</v>
      </c>
      <c r="Y348" s="53">
        <v>1.34</v>
      </c>
    </row>
    <row r="349" spans="13:25" x14ac:dyDescent="0.2">
      <c r="M349" s="53" t="s">
        <v>1637</v>
      </c>
      <c r="N349" s="53" t="s">
        <v>650</v>
      </c>
      <c r="O349" s="53" t="str">
        <f t="shared" si="6"/>
        <v>HD 27856 (Cam)</v>
      </c>
      <c r="P349" s="53">
        <v>24614</v>
      </c>
      <c r="Q349" s="54" t="s">
        <v>1638</v>
      </c>
      <c r="R349" s="54" t="s">
        <v>1639</v>
      </c>
      <c r="S349" s="53">
        <v>2019</v>
      </c>
      <c r="T349" s="53">
        <v>51</v>
      </c>
      <c r="U349" s="53">
        <v>325</v>
      </c>
      <c r="V349" s="53">
        <v>1</v>
      </c>
      <c r="W349" s="53">
        <v>7.69</v>
      </c>
      <c r="X349" s="53">
        <v>8.76</v>
      </c>
      <c r="Y349" s="53">
        <v>1.07</v>
      </c>
    </row>
    <row r="350" spans="13:25" x14ac:dyDescent="0.2">
      <c r="M350" s="53" t="s">
        <v>1107</v>
      </c>
      <c r="N350" s="53" t="s">
        <v>26</v>
      </c>
      <c r="O350" s="53" t="str">
        <f t="shared" si="6"/>
        <v>HD 27990 (Tau)</v>
      </c>
      <c r="P350" s="53"/>
      <c r="Q350" s="54" t="s">
        <v>1108</v>
      </c>
      <c r="R350" s="54" t="s">
        <v>1109</v>
      </c>
      <c r="S350" s="53">
        <v>2020</v>
      </c>
      <c r="T350" s="53">
        <v>23</v>
      </c>
      <c r="U350" s="53">
        <v>83</v>
      </c>
      <c r="V350" s="53">
        <v>0.1</v>
      </c>
      <c r="W350" s="53">
        <v>9.49</v>
      </c>
      <c r="X350" s="53">
        <v>10.6</v>
      </c>
      <c r="Y350" s="53">
        <v>1.1100000000000001</v>
      </c>
    </row>
    <row r="351" spans="13:25" x14ac:dyDescent="0.2">
      <c r="M351" s="53" t="s">
        <v>1992</v>
      </c>
      <c r="N351" s="53" t="s">
        <v>486</v>
      </c>
      <c r="O351" s="53" t="str">
        <f t="shared" si="6"/>
        <v>HD 28072 (Eri)</v>
      </c>
      <c r="P351" s="53"/>
      <c r="Q351" s="54" t="s">
        <v>1993</v>
      </c>
      <c r="R351" s="54" t="s">
        <v>1994</v>
      </c>
      <c r="S351" s="53">
        <v>2021</v>
      </c>
      <c r="T351" s="53">
        <v>55</v>
      </c>
      <c r="U351" s="53">
        <v>81</v>
      </c>
      <c r="V351" s="53">
        <v>0.9</v>
      </c>
      <c r="W351" s="53">
        <v>7.47</v>
      </c>
      <c r="X351" s="53">
        <v>9.42</v>
      </c>
      <c r="Y351" s="53">
        <v>1.95</v>
      </c>
    </row>
    <row r="352" spans="13:25" x14ac:dyDescent="0.2">
      <c r="M352" s="53" t="s">
        <v>1753</v>
      </c>
      <c r="N352" s="53" t="s">
        <v>486</v>
      </c>
      <c r="O352" s="53" t="str">
        <f t="shared" si="6"/>
        <v>HD 28312 (Eri)</v>
      </c>
      <c r="P352" s="53">
        <v>169455</v>
      </c>
      <c r="Q352" s="54" t="s">
        <v>1754</v>
      </c>
      <c r="R352" s="54" t="s">
        <v>1755</v>
      </c>
      <c r="S352" s="53">
        <v>2021</v>
      </c>
      <c r="T352" s="53">
        <v>86</v>
      </c>
      <c r="U352" s="53">
        <v>168</v>
      </c>
      <c r="V352" s="53">
        <v>0.4</v>
      </c>
      <c r="W352" s="53">
        <v>6.67</v>
      </c>
      <c r="X352" s="53">
        <v>7.09</v>
      </c>
      <c r="Y352" s="53">
        <v>0.42</v>
      </c>
    </row>
    <row r="353" spans="13:25" x14ac:dyDescent="0.2">
      <c r="M353" s="53" t="s">
        <v>1189</v>
      </c>
      <c r="N353" s="53" t="s">
        <v>26</v>
      </c>
      <c r="O353" s="53" t="str">
        <f t="shared" si="6"/>
        <v>HD 28363 (Tau)</v>
      </c>
      <c r="P353" s="53">
        <v>93961</v>
      </c>
      <c r="Q353" s="54" t="s">
        <v>1190</v>
      </c>
      <c r="R353" s="54" t="s">
        <v>1191</v>
      </c>
      <c r="S353" s="53">
        <v>2016</v>
      </c>
      <c r="T353" s="53">
        <v>130</v>
      </c>
      <c r="U353" s="53">
        <v>266</v>
      </c>
      <c r="V353" s="53">
        <v>0.2</v>
      </c>
      <c r="W353" s="53">
        <v>6.85</v>
      </c>
      <c r="X353" s="53">
        <v>8.3800000000000008</v>
      </c>
      <c r="Y353" s="53">
        <v>1.53</v>
      </c>
    </row>
    <row r="354" spans="13:25" x14ac:dyDescent="0.2">
      <c r="M354" s="53" t="s">
        <v>1521</v>
      </c>
      <c r="N354" s="53" t="s">
        <v>26</v>
      </c>
      <c r="O354" s="53" t="str">
        <f t="shared" si="6"/>
        <v>HD 28436 (Tau)</v>
      </c>
      <c r="P354" s="53">
        <v>93967</v>
      </c>
      <c r="Q354" s="54" t="s">
        <v>1522</v>
      </c>
      <c r="R354" s="54" t="s">
        <v>1523</v>
      </c>
      <c r="S354" s="53">
        <v>2013</v>
      </c>
      <c r="T354" s="53">
        <v>21</v>
      </c>
      <c r="U354" s="53">
        <v>148</v>
      </c>
      <c r="V354" s="53">
        <v>0.1</v>
      </c>
      <c r="W354" s="53">
        <v>9.3699999999999992</v>
      </c>
      <c r="X354" s="53">
        <v>8.09</v>
      </c>
      <c r="Y354" s="53">
        <v>1.28</v>
      </c>
    </row>
    <row r="355" spans="13:25" x14ac:dyDescent="0.2">
      <c r="M355" s="53" t="s">
        <v>1009</v>
      </c>
      <c r="N355" s="53" t="s">
        <v>295</v>
      </c>
      <c r="O355" s="53" t="str">
        <f t="shared" si="6"/>
        <v>HD 2854 (And)</v>
      </c>
      <c r="P355" s="53">
        <v>74069</v>
      </c>
      <c r="Q355" s="54" t="s">
        <v>1010</v>
      </c>
      <c r="R355" s="54" t="s">
        <v>1011</v>
      </c>
      <c r="S355" s="53">
        <v>2018</v>
      </c>
      <c r="T355" s="53">
        <v>39</v>
      </c>
      <c r="U355" s="53">
        <v>36</v>
      </c>
      <c r="V355" s="53">
        <v>0.1</v>
      </c>
      <c r="W355" s="53">
        <v>8.9</v>
      </c>
      <c r="X355" s="53">
        <v>9.1</v>
      </c>
      <c r="Y355" s="53">
        <v>0.2</v>
      </c>
    </row>
    <row r="356" spans="13:25" x14ac:dyDescent="0.2">
      <c r="M356" s="53" t="s">
        <v>2027</v>
      </c>
      <c r="N356" s="53" t="s">
        <v>486</v>
      </c>
      <c r="O356" s="53" t="str">
        <f t="shared" si="6"/>
        <v>HD 28637 (Eri)</v>
      </c>
      <c r="P356" s="53">
        <v>149684</v>
      </c>
      <c r="Q356" s="54" t="s">
        <v>2028</v>
      </c>
      <c r="R356" s="54" t="s">
        <v>2029</v>
      </c>
      <c r="S356" s="53">
        <v>2020</v>
      </c>
      <c r="T356" s="53">
        <v>16</v>
      </c>
      <c r="U356" s="53">
        <v>120</v>
      </c>
      <c r="V356" s="53">
        <v>0.2</v>
      </c>
      <c r="W356" s="53">
        <v>9.5</v>
      </c>
      <c r="X356" s="53">
        <v>9.6999999999999993</v>
      </c>
      <c r="Y356" s="53">
        <v>0.2</v>
      </c>
    </row>
    <row r="357" spans="13:25" x14ac:dyDescent="0.2">
      <c r="M357" s="53" t="s">
        <v>2140</v>
      </c>
      <c r="N357" s="53" t="s">
        <v>523</v>
      </c>
      <c r="O357" s="53" t="str">
        <f t="shared" si="6"/>
        <v>HD 2893 (Cet)</v>
      </c>
      <c r="P357" s="53">
        <v>147326</v>
      </c>
      <c r="Q357" s="54" t="s">
        <v>2141</v>
      </c>
      <c r="R357" s="54" t="s">
        <v>2142</v>
      </c>
      <c r="S357" s="53">
        <v>2021</v>
      </c>
      <c r="T357" s="53">
        <v>19</v>
      </c>
      <c r="U357" s="53">
        <v>282</v>
      </c>
      <c r="V357" s="53">
        <v>0.3</v>
      </c>
      <c r="W357" s="53">
        <v>8.9700000000000006</v>
      </c>
      <c r="X357" s="53">
        <v>9.4600000000000009</v>
      </c>
      <c r="Y357" s="53">
        <v>0.49</v>
      </c>
    </row>
    <row r="358" spans="13:25" x14ac:dyDescent="0.2">
      <c r="M358" s="53" t="s">
        <v>1364</v>
      </c>
      <c r="N358" s="53" t="s">
        <v>26</v>
      </c>
      <c r="O358" s="53" t="str">
        <f t="shared" si="6"/>
        <v>HD 29193 (Tau)</v>
      </c>
      <c r="P358" s="53">
        <v>94031</v>
      </c>
      <c r="Q358" s="54" t="s">
        <v>1365</v>
      </c>
      <c r="R358" s="54" t="s">
        <v>1366</v>
      </c>
      <c r="S358" s="53">
        <v>2019</v>
      </c>
      <c r="T358" s="53">
        <v>127</v>
      </c>
      <c r="U358" s="53">
        <v>354</v>
      </c>
      <c r="V358" s="53">
        <v>0.5</v>
      </c>
      <c r="W358" s="53">
        <v>8.68</v>
      </c>
      <c r="X358" s="53">
        <v>7.73</v>
      </c>
      <c r="Y358" s="53">
        <v>0.95</v>
      </c>
    </row>
    <row r="359" spans="13:25" x14ac:dyDescent="0.2">
      <c r="M359" s="53" t="s">
        <v>1981</v>
      </c>
      <c r="N359" s="53" t="s">
        <v>26</v>
      </c>
      <c r="O359" s="53" t="str">
        <f t="shared" si="6"/>
        <v>HD 29205 (Tau)</v>
      </c>
      <c r="P359" s="53">
        <v>94032</v>
      </c>
      <c r="Q359" s="54" t="s">
        <v>1982</v>
      </c>
      <c r="R359" s="54" t="s">
        <v>1983</v>
      </c>
      <c r="S359" s="53">
        <v>2019</v>
      </c>
      <c r="T359" s="53">
        <v>111</v>
      </c>
      <c r="U359" s="53">
        <v>344</v>
      </c>
      <c r="V359" s="53">
        <v>2</v>
      </c>
      <c r="W359" s="53">
        <v>9</v>
      </c>
      <c r="X359" s="53">
        <v>9.2799999999999994</v>
      </c>
      <c r="Y359" s="53">
        <v>0.28000000000000003</v>
      </c>
    </row>
    <row r="360" spans="13:25" x14ac:dyDescent="0.2">
      <c r="M360" s="53" t="s">
        <v>1027</v>
      </c>
      <c r="N360" s="53" t="s">
        <v>228</v>
      </c>
      <c r="O360" s="53" t="str">
        <f t="shared" si="6"/>
        <v>HD 296 (Psc)</v>
      </c>
      <c r="P360" s="53">
        <v>128592</v>
      </c>
      <c r="Q360" s="54" t="s">
        <v>1028</v>
      </c>
      <c r="R360" s="54" t="s">
        <v>1029</v>
      </c>
      <c r="S360" s="53">
        <v>2015</v>
      </c>
      <c r="T360" s="53">
        <v>57</v>
      </c>
      <c r="U360" s="53">
        <v>194</v>
      </c>
      <c r="V360" s="53">
        <v>1</v>
      </c>
      <c r="W360" s="53">
        <v>9.3000000000000007</v>
      </c>
      <c r="X360" s="53">
        <v>10.29</v>
      </c>
      <c r="Y360" s="53">
        <v>0.99</v>
      </c>
    </row>
    <row r="361" spans="13:25" x14ac:dyDescent="0.2">
      <c r="M361" s="53" t="s">
        <v>1733</v>
      </c>
      <c r="N361" s="53" t="s">
        <v>650</v>
      </c>
      <c r="O361" s="53" t="str">
        <f t="shared" si="6"/>
        <v>HD 29606 (Cam)</v>
      </c>
      <c r="P361" s="53">
        <v>24777</v>
      </c>
      <c r="Q361" s="54" t="s">
        <v>1734</v>
      </c>
      <c r="R361" s="54" t="s">
        <v>1735</v>
      </c>
      <c r="S361" s="53">
        <v>2018</v>
      </c>
      <c r="T361" s="53">
        <v>60</v>
      </c>
      <c r="U361" s="53">
        <v>301</v>
      </c>
      <c r="V361" s="53">
        <v>0.4</v>
      </c>
      <c r="W361" s="53">
        <v>7.25</v>
      </c>
      <c r="X361" s="53">
        <v>7.42</v>
      </c>
      <c r="Y361" s="53">
        <v>0.17</v>
      </c>
    </row>
    <row r="362" spans="13:25" x14ac:dyDescent="0.2">
      <c r="M362" s="53" t="s">
        <v>2021</v>
      </c>
      <c r="N362" s="53" t="s">
        <v>533</v>
      </c>
      <c r="O362" s="53" t="str">
        <f t="shared" si="6"/>
        <v>HD 2989 (Tuc)</v>
      </c>
      <c r="P362" s="53"/>
      <c r="Q362" s="54" t="s">
        <v>2022</v>
      </c>
      <c r="R362" s="54" t="s">
        <v>2023</v>
      </c>
      <c r="S362" s="53">
        <v>2019</v>
      </c>
      <c r="T362" s="53">
        <v>5</v>
      </c>
      <c r="U362" s="53">
        <v>259</v>
      </c>
      <c r="V362" s="53">
        <v>0.5</v>
      </c>
      <c r="W362" s="53">
        <v>10.32</v>
      </c>
      <c r="X362" s="53">
        <v>10.06</v>
      </c>
      <c r="Y362" s="53">
        <v>0.26</v>
      </c>
    </row>
    <row r="363" spans="13:25" x14ac:dyDescent="0.2">
      <c r="M363" s="53" t="s">
        <v>1262</v>
      </c>
      <c r="N363" s="53" t="s">
        <v>295</v>
      </c>
      <c r="O363" s="53" t="str">
        <f t="shared" si="6"/>
        <v>HD 2993 (And)</v>
      </c>
      <c r="P363" s="53">
        <v>53983</v>
      </c>
      <c r="Q363" s="54" t="s">
        <v>1263</v>
      </c>
      <c r="R363" s="54" t="s">
        <v>1264</v>
      </c>
      <c r="S363" s="53">
        <v>2016</v>
      </c>
      <c r="T363" s="53">
        <v>24</v>
      </c>
      <c r="U363" s="53">
        <v>141</v>
      </c>
      <c r="V363" s="53">
        <v>0.4</v>
      </c>
      <c r="W363" s="53">
        <v>8.09</v>
      </c>
      <c r="X363" s="53">
        <v>9.7200000000000006</v>
      </c>
      <c r="Y363" s="53">
        <v>1.63</v>
      </c>
    </row>
    <row r="364" spans="13:25" x14ac:dyDescent="0.2">
      <c r="M364" s="53" t="s">
        <v>1425</v>
      </c>
      <c r="N364" s="53" t="s">
        <v>195</v>
      </c>
      <c r="O364" s="53" t="str">
        <f t="shared" si="6"/>
        <v>HD 30101 (Ori)</v>
      </c>
      <c r="P364" s="53">
        <v>112035</v>
      </c>
      <c r="Q364" s="54" t="s">
        <v>1426</v>
      </c>
      <c r="R364" s="54" t="s">
        <v>1427</v>
      </c>
      <c r="S364" s="53">
        <v>2020</v>
      </c>
      <c r="T364" s="53">
        <v>161</v>
      </c>
      <c r="U364" s="53">
        <v>276</v>
      </c>
      <c r="V364" s="53">
        <v>4.8</v>
      </c>
      <c r="W364" s="53">
        <v>8.7799999999999994</v>
      </c>
      <c r="X364" s="53">
        <v>8.92</v>
      </c>
      <c r="Y364" s="53">
        <v>0.14000000000000001</v>
      </c>
    </row>
    <row r="365" spans="13:25" x14ac:dyDescent="0.2">
      <c r="M365" s="53" t="s">
        <v>1886</v>
      </c>
      <c r="N365" s="53" t="s">
        <v>438</v>
      </c>
      <c r="O365" s="53" t="str">
        <f t="shared" si="6"/>
        <v>HD 3075 (Phe)</v>
      </c>
      <c r="P365" s="53">
        <v>232087</v>
      </c>
      <c r="Q365" s="54" t="s">
        <v>1887</v>
      </c>
      <c r="R365" s="54" t="s">
        <v>1888</v>
      </c>
      <c r="S365" s="53">
        <v>2016</v>
      </c>
      <c r="T365" s="53">
        <v>31</v>
      </c>
      <c r="U365" s="53">
        <v>204</v>
      </c>
      <c r="V365" s="53">
        <v>0.8</v>
      </c>
      <c r="W365" s="53">
        <v>7.65</v>
      </c>
      <c r="X365" s="53">
        <v>8.59</v>
      </c>
      <c r="Y365" s="53">
        <v>0.94</v>
      </c>
    </row>
    <row r="366" spans="13:25" x14ac:dyDescent="0.2">
      <c r="M366" s="53" t="s">
        <v>2291</v>
      </c>
      <c r="N366" s="53" t="s">
        <v>650</v>
      </c>
      <c r="O366" s="53" t="str">
        <f t="shared" si="6"/>
        <v>HD 31337 (Cam)</v>
      </c>
      <c r="P366" s="53">
        <v>13326</v>
      </c>
      <c r="Q366" s="54" t="s">
        <v>2292</v>
      </c>
      <c r="R366" s="54" t="s">
        <v>2293</v>
      </c>
      <c r="S366" s="53">
        <v>2012</v>
      </c>
      <c r="T366" s="53">
        <v>17</v>
      </c>
      <c r="U366" s="53">
        <v>291</v>
      </c>
      <c r="V366" s="53">
        <v>0.2</v>
      </c>
      <c r="W366" s="53">
        <v>9.1300000000000008</v>
      </c>
      <c r="X366" s="53">
        <v>9.3699999999999992</v>
      </c>
      <c r="Y366" s="53">
        <v>0.24</v>
      </c>
    </row>
    <row r="367" spans="13:25" x14ac:dyDescent="0.2">
      <c r="M367" s="53" t="s">
        <v>2038</v>
      </c>
      <c r="N367" s="53" t="s">
        <v>650</v>
      </c>
      <c r="O367" s="53" t="str">
        <f t="shared" si="6"/>
        <v>HD 31590 (Cam)</v>
      </c>
      <c r="P367" s="53">
        <v>5407</v>
      </c>
      <c r="Q367" s="54" t="s">
        <v>2039</v>
      </c>
      <c r="R367" s="54" t="s">
        <v>2040</v>
      </c>
      <c r="S367" s="53">
        <v>2019</v>
      </c>
      <c r="T367" s="53">
        <v>58</v>
      </c>
      <c r="U367" s="53">
        <v>289</v>
      </c>
      <c r="V367" s="53">
        <v>0.4</v>
      </c>
      <c r="W367" s="53">
        <v>6.53</v>
      </c>
      <c r="X367" s="53">
        <v>7.29</v>
      </c>
      <c r="Y367" s="53">
        <v>0.76</v>
      </c>
    </row>
    <row r="368" spans="13:25" x14ac:dyDescent="0.2">
      <c r="M368" s="53" t="s">
        <v>789</v>
      </c>
      <c r="N368" s="53" t="s">
        <v>322</v>
      </c>
      <c r="O368" s="53" t="str">
        <f t="shared" si="6"/>
        <v>HD 31796 (Aur)</v>
      </c>
      <c r="P368" s="53">
        <v>24955</v>
      </c>
      <c r="Q368" s="54" t="s">
        <v>790</v>
      </c>
      <c r="R368" s="54" t="s">
        <v>791</v>
      </c>
      <c r="S368" s="53">
        <v>2021</v>
      </c>
      <c r="T368" s="53">
        <v>135</v>
      </c>
      <c r="U368" s="53">
        <v>162</v>
      </c>
      <c r="V368" s="53">
        <v>4.2</v>
      </c>
      <c r="W368" s="53">
        <v>9.51</v>
      </c>
      <c r="X368" s="53">
        <v>9.8800000000000008</v>
      </c>
      <c r="Y368" s="53">
        <v>0.37</v>
      </c>
    </row>
    <row r="369" spans="13:25" x14ac:dyDescent="0.2">
      <c r="M369" s="53" t="s">
        <v>1568</v>
      </c>
      <c r="N369" s="53" t="s">
        <v>195</v>
      </c>
      <c r="O369" s="53" t="str">
        <f t="shared" si="6"/>
        <v>HD 32022 (Ori)</v>
      </c>
      <c r="P369" s="53">
        <v>112303</v>
      </c>
      <c r="Q369" s="54" t="s">
        <v>1569</v>
      </c>
      <c r="R369" s="54" t="s">
        <v>1570</v>
      </c>
      <c r="S369" s="53">
        <v>2021</v>
      </c>
      <c r="T369" s="53">
        <v>108</v>
      </c>
      <c r="U369" s="53">
        <v>243</v>
      </c>
      <c r="V369" s="53">
        <v>1.7</v>
      </c>
      <c r="W369" s="53">
        <v>8.57</v>
      </c>
      <c r="X369" s="53">
        <v>9.16</v>
      </c>
      <c r="Y369" s="53">
        <v>0.59</v>
      </c>
    </row>
    <row r="370" spans="13:25" x14ac:dyDescent="0.2">
      <c r="M370" s="53" t="s">
        <v>2118</v>
      </c>
      <c r="N370" s="53" t="s">
        <v>26</v>
      </c>
      <c r="O370" s="53" t="str">
        <f t="shared" si="6"/>
        <v>HD 32642 (Tau)</v>
      </c>
      <c r="P370" s="53">
        <v>94306</v>
      </c>
      <c r="Q370" s="54" t="s">
        <v>2119</v>
      </c>
      <c r="R370" s="54" t="s">
        <v>2120</v>
      </c>
      <c r="S370" s="53">
        <v>2021</v>
      </c>
      <c r="T370" s="53">
        <v>209</v>
      </c>
      <c r="U370" s="53">
        <v>293</v>
      </c>
      <c r="V370" s="53">
        <v>0.9</v>
      </c>
      <c r="W370" s="53">
        <v>7.02</v>
      </c>
      <c r="X370" s="53">
        <v>7.56</v>
      </c>
      <c r="Y370" s="53">
        <v>0.54</v>
      </c>
    </row>
    <row r="371" spans="13:25" x14ac:dyDescent="0.2">
      <c r="M371" s="53" t="s">
        <v>1606</v>
      </c>
      <c r="N371" s="53" t="s">
        <v>295</v>
      </c>
      <c r="O371" s="53" t="str">
        <f t="shared" si="6"/>
        <v>HD 3266 (And)</v>
      </c>
      <c r="P371" s="53">
        <v>74132</v>
      </c>
      <c r="Q371" s="54" t="s">
        <v>1607</v>
      </c>
      <c r="R371" s="54" t="s">
        <v>1608</v>
      </c>
      <c r="S371" s="53">
        <v>2020</v>
      </c>
      <c r="T371" s="53">
        <v>152</v>
      </c>
      <c r="U371" s="53">
        <v>21</v>
      </c>
      <c r="V371" s="53">
        <v>6</v>
      </c>
      <c r="W371" s="53">
        <v>8.39</v>
      </c>
      <c r="X371" s="53">
        <v>9.0500000000000007</v>
      </c>
      <c r="Y371" s="53">
        <v>0.66</v>
      </c>
    </row>
    <row r="372" spans="13:25" x14ac:dyDescent="0.2">
      <c r="M372" s="53" t="s">
        <v>1021</v>
      </c>
      <c r="N372" s="53" t="s">
        <v>322</v>
      </c>
      <c r="O372" s="53" t="str">
        <f t="shared" si="6"/>
        <v>HD 33334 (Aur)</v>
      </c>
      <c r="P372" s="53">
        <v>57719</v>
      </c>
      <c r="Q372" s="54" t="s">
        <v>1022</v>
      </c>
      <c r="R372" s="54" t="s">
        <v>1023</v>
      </c>
      <c r="S372" s="53">
        <v>2020</v>
      </c>
      <c r="T372" s="53">
        <v>93</v>
      </c>
      <c r="U372" s="53">
        <v>64</v>
      </c>
      <c r="V372" s="53">
        <v>5</v>
      </c>
      <c r="W372" s="53">
        <v>8.14</v>
      </c>
      <c r="X372" s="53">
        <v>8.93</v>
      </c>
      <c r="Y372" s="53">
        <v>0.79</v>
      </c>
    </row>
    <row r="373" spans="13:25" x14ac:dyDescent="0.2">
      <c r="M373" s="53" t="s">
        <v>825</v>
      </c>
      <c r="N373" s="53" t="s">
        <v>486</v>
      </c>
      <c r="O373" s="53" t="str">
        <f t="shared" si="6"/>
        <v>HD 33507 (Eri)</v>
      </c>
      <c r="P373" s="53">
        <v>131841</v>
      </c>
      <c r="Q373" s="54" t="s">
        <v>826</v>
      </c>
      <c r="R373" s="54" t="s">
        <v>827</v>
      </c>
      <c r="S373" s="53">
        <v>2021</v>
      </c>
      <c r="T373" s="53">
        <v>41</v>
      </c>
      <c r="U373" s="53">
        <v>1</v>
      </c>
      <c r="V373" s="53">
        <v>0</v>
      </c>
      <c r="W373" s="53">
        <v>8.18</v>
      </c>
      <c r="X373" s="53">
        <v>8.3800000000000008</v>
      </c>
      <c r="Y373" s="53">
        <v>0.2</v>
      </c>
    </row>
    <row r="374" spans="13:25" x14ac:dyDescent="0.2">
      <c r="M374" s="53" t="s">
        <v>1966</v>
      </c>
      <c r="N374" s="53" t="s">
        <v>1967</v>
      </c>
      <c r="O374" s="53" t="str">
        <f t="shared" si="6"/>
        <v>HD 34318 (Lep)</v>
      </c>
      <c r="P374" s="53">
        <v>150286</v>
      </c>
      <c r="Q374" s="54" t="s">
        <v>1968</v>
      </c>
      <c r="R374" s="54" t="s">
        <v>1969</v>
      </c>
      <c r="S374" s="53">
        <v>2021</v>
      </c>
      <c r="T374" s="53">
        <v>7</v>
      </c>
      <c r="U374" s="53">
        <v>230</v>
      </c>
      <c r="V374" s="53">
        <v>0.1</v>
      </c>
      <c r="W374" s="53">
        <v>6.5</v>
      </c>
      <c r="X374" s="53">
        <v>7.1</v>
      </c>
      <c r="Y374" s="53">
        <v>0.6</v>
      </c>
    </row>
    <row r="375" spans="13:25" x14ac:dyDescent="0.2">
      <c r="M375" s="53" t="s">
        <v>1409</v>
      </c>
      <c r="N375" s="53" t="s">
        <v>650</v>
      </c>
      <c r="O375" s="53" t="str">
        <f t="shared" si="6"/>
        <v>HD 34839 (Cam)</v>
      </c>
      <c r="P375" s="53"/>
      <c r="Q375" s="54" t="s">
        <v>1410</v>
      </c>
      <c r="R375" s="54" t="s">
        <v>1411</v>
      </c>
      <c r="S375" s="53">
        <v>2022</v>
      </c>
      <c r="T375" s="53">
        <v>149</v>
      </c>
      <c r="U375" s="53">
        <v>108</v>
      </c>
      <c r="V375" s="53">
        <v>1.2</v>
      </c>
      <c r="W375" s="53">
        <v>7.86</v>
      </c>
      <c r="X375" s="53">
        <v>8.5</v>
      </c>
      <c r="Y375" s="53">
        <v>0.64</v>
      </c>
    </row>
    <row r="376" spans="13:25" x14ac:dyDescent="0.2">
      <c r="M376" s="53" t="s">
        <v>2231</v>
      </c>
      <c r="N376" s="53" t="s">
        <v>802</v>
      </c>
      <c r="O376" s="53" t="str">
        <f t="shared" si="6"/>
        <v>HD 349726 (Sge)</v>
      </c>
      <c r="P376" s="53"/>
      <c r="Q376" s="54" t="s">
        <v>2232</v>
      </c>
      <c r="R376" s="54" t="s">
        <v>2233</v>
      </c>
      <c r="S376" s="53">
        <v>2019</v>
      </c>
      <c r="T376" s="53">
        <v>28</v>
      </c>
      <c r="U376" s="53">
        <v>290</v>
      </c>
      <c r="V376" s="53">
        <v>113.8</v>
      </c>
      <c r="W376" s="53">
        <v>10.95</v>
      </c>
      <c r="X376" s="53">
        <v>10.99</v>
      </c>
      <c r="Y376" s="53">
        <v>0.04</v>
      </c>
    </row>
    <row r="377" spans="13:25" x14ac:dyDescent="0.2">
      <c r="M377" s="53" t="s">
        <v>2044</v>
      </c>
      <c r="N377" s="53" t="s">
        <v>195</v>
      </c>
      <c r="O377" s="53" t="str">
        <f t="shared" si="6"/>
        <v>HD 35112 (Ori)</v>
      </c>
      <c r="P377" s="53">
        <v>112692</v>
      </c>
      <c r="Q377" s="54" t="s">
        <v>2045</v>
      </c>
      <c r="R377" s="54" t="s">
        <v>2046</v>
      </c>
      <c r="S377" s="53">
        <v>2021</v>
      </c>
      <c r="T377" s="53">
        <v>32</v>
      </c>
      <c r="U377" s="53">
        <v>125</v>
      </c>
      <c r="V377" s="53">
        <v>0.6</v>
      </c>
      <c r="W377" s="53">
        <v>7.93</v>
      </c>
      <c r="X377" s="53">
        <v>10.77</v>
      </c>
      <c r="Y377" s="53">
        <v>2.84</v>
      </c>
    </row>
    <row r="378" spans="13:25" x14ac:dyDescent="0.2">
      <c r="M378" s="53" t="s">
        <v>1167</v>
      </c>
      <c r="N378" s="53" t="s">
        <v>195</v>
      </c>
      <c r="O378" s="53" t="str">
        <f t="shared" si="6"/>
        <v>HD 35317 (Ori)</v>
      </c>
      <c r="P378" s="53">
        <v>132060</v>
      </c>
      <c r="Q378" s="54" t="s">
        <v>1145</v>
      </c>
      <c r="R378" s="54" t="s">
        <v>1168</v>
      </c>
      <c r="S378" s="53">
        <v>2020</v>
      </c>
      <c r="T378" s="53">
        <v>124</v>
      </c>
      <c r="U378" s="53">
        <v>159</v>
      </c>
      <c r="V378" s="53">
        <v>3.1</v>
      </c>
      <c r="W378" s="53">
        <v>6.87</v>
      </c>
      <c r="X378" s="53">
        <v>6.96</v>
      </c>
      <c r="Y378" s="53">
        <v>0.09</v>
      </c>
    </row>
    <row r="379" spans="13:25" x14ac:dyDescent="0.2">
      <c r="M379" s="53" t="s">
        <v>1406</v>
      </c>
      <c r="N379" s="53" t="s">
        <v>195</v>
      </c>
      <c r="O379" s="53" t="str">
        <f t="shared" si="6"/>
        <v>HD 35548 (Ori)</v>
      </c>
      <c r="P379" s="53">
        <v>132086</v>
      </c>
      <c r="Q379" s="54" t="s">
        <v>1407</v>
      </c>
      <c r="R379" s="54" t="s">
        <v>1408</v>
      </c>
      <c r="S379" s="53">
        <v>2016</v>
      </c>
      <c r="T379" s="53">
        <v>52</v>
      </c>
      <c r="U379" s="53">
        <v>179</v>
      </c>
      <c r="V379" s="53">
        <v>0.3</v>
      </c>
      <c r="W379" s="53">
        <v>6.93</v>
      </c>
      <c r="X379" s="53">
        <v>7.88</v>
      </c>
      <c r="Y379" s="53">
        <v>0.95</v>
      </c>
    </row>
    <row r="380" spans="13:25" x14ac:dyDescent="0.2">
      <c r="M380" s="53" t="s">
        <v>681</v>
      </c>
      <c r="N380" s="53" t="s">
        <v>322</v>
      </c>
      <c r="O380" s="53" t="str">
        <f t="shared" si="6"/>
        <v>HD 35961 (Aur)</v>
      </c>
      <c r="P380" s="53">
        <v>25232</v>
      </c>
      <c r="Q380" s="54" t="s">
        <v>682</v>
      </c>
      <c r="R380" s="54" t="s">
        <v>683</v>
      </c>
      <c r="S380" s="53">
        <v>2020</v>
      </c>
      <c r="T380" s="53">
        <v>52</v>
      </c>
      <c r="U380" s="53">
        <v>226</v>
      </c>
      <c r="V380" s="53">
        <v>7.3</v>
      </c>
      <c r="W380" s="53">
        <v>7.78</v>
      </c>
      <c r="X380" s="53">
        <v>9.67</v>
      </c>
      <c r="Y380" s="53">
        <v>1.89</v>
      </c>
    </row>
    <row r="381" spans="13:25" x14ac:dyDescent="0.2">
      <c r="M381" s="53" t="s">
        <v>2265</v>
      </c>
      <c r="N381" s="53" t="s">
        <v>195</v>
      </c>
      <c r="O381" s="53" t="str">
        <f t="shared" si="6"/>
        <v>HD 36058 (Ori)</v>
      </c>
      <c r="P381" s="53">
        <v>132157</v>
      </c>
      <c r="Q381" s="54" t="s">
        <v>2266</v>
      </c>
      <c r="R381" s="54" t="s">
        <v>2267</v>
      </c>
      <c r="S381" s="53">
        <v>2014</v>
      </c>
      <c r="T381" s="53">
        <v>76</v>
      </c>
      <c r="U381" s="53">
        <v>298</v>
      </c>
      <c r="V381" s="53">
        <v>0.2</v>
      </c>
      <c r="W381" s="53">
        <v>6.99</v>
      </c>
      <c r="X381" s="53">
        <v>7.34</v>
      </c>
      <c r="Y381" s="53">
        <v>0.35</v>
      </c>
    </row>
    <row r="382" spans="13:25" x14ac:dyDescent="0.2">
      <c r="M382" s="53" t="s">
        <v>848</v>
      </c>
      <c r="N382" s="53" t="s">
        <v>195</v>
      </c>
      <c r="O382" s="53" t="str">
        <f t="shared" si="6"/>
        <v>HD 36150 (Ori)</v>
      </c>
      <c r="P382" s="53">
        <v>132175</v>
      </c>
      <c r="Q382" s="54" t="s">
        <v>849</v>
      </c>
      <c r="R382" s="54" t="s">
        <v>850</v>
      </c>
      <c r="S382" s="53">
        <v>2015</v>
      </c>
      <c r="T382" s="53">
        <v>3</v>
      </c>
      <c r="U382" s="53">
        <v>138</v>
      </c>
      <c r="V382" s="53">
        <v>2.2000000000000002</v>
      </c>
      <c r="W382" s="53">
        <v>6.5</v>
      </c>
      <c r="X382" s="53">
        <v>11.9</v>
      </c>
      <c r="Y382" s="53">
        <v>5.4</v>
      </c>
    </row>
    <row r="383" spans="13:25" x14ac:dyDescent="0.2">
      <c r="M383" s="53" t="s">
        <v>873</v>
      </c>
      <c r="N383" s="53" t="s">
        <v>195</v>
      </c>
      <c r="O383" s="53" t="str">
        <f t="shared" si="6"/>
        <v>HD 37904 (Ori)</v>
      </c>
      <c r="P383" s="53">
        <v>132465</v>
      </c>
      <c r="Q383" s="54" t="s">
        <v>874</v>
      </c>
      <c r="R383" s="54" t="s">
        <v>875</v>
      </c>
      <c r="S383" s="53">
        <v>2021</v>
      </c>
      <c r="T383" s="53">
        <v>56</v>
      </c>
      <c r="U383" s="53">
        <v>183</v>
      </c>
      <c r="V383" s="53">
        <v>0.7</v>
      </c>
      <c r="W383" s="53">
        <v>6.68</v>
      </c>
      <c r="X383" s="53">
        <v>8.2200000000000006</v>
      </c>
      <c r="Y383" s="53">
        <v>1.54</v>
      </c>
    </row>
    <row r="384" spans="13:25" x14ac:dyDescent="0.2">
      <c r="M384" s="53" t="s">
        <v>1903</v>
      </c>
      <c r="N384" s="53" t="s">
        <v>650</v>
      </c>
      <c r="O384" s="53" t="str">
        <f t="shared" si="6"/>
        <v>HD 38284 (Cam)</v>
      </c>
      <c r="P384" s="53">
        <v>13618</v>
      </c>
      <c r="Q384" s="54" t="s">
        <v>1904</v>
      </c>
      <c r="R384" s="54" t="s">
        <v>1905</v>
      </c>
      <c r="S384" s="53">
        <v>2017</v>
      </c>
      <c r="T384" s="53">
        <v>84</v>
      </c>
      <c r="U384" s="53">
        <v>337</v>
      </c>
      <c r="V384" s="53">
        <v>0.9</v>
      </c>
      <c r="W384" s="53">
        <v>6.55</v>
      </c>
      <c r="X384" s="53">
        <v>7.51</v>
      </c>
      <c r="Y384" s="53">
        <v>0.96</v>
      </c>
    </row>
    <row r="385" spans="13:25" x14ac:dyDescent="0.2">
      <c r="M385" s="53" t="s">
        <v>1625</v>
      </c>
      <c r="N385" s="53" t="s">
        <v>26</v>
      </c>
      <c r="O385" s="53" t="str">
        <f t="shared" si="6"/>
        <v>HD 38363 (Tau)</v>
      </c>
      <c r="P385" s="53">
        <v>77527</v>
      </c>
      <c r="Q385" s="54" t="s">
        <v>1626</v>
      </c>
      <c r="R385" s="54" t="s">
        <v>1627</v>
      </c>
      <c r="S385" s="53">
        <v>2019</v>
      </c>
      <c r="T385" s="53">
        <v>69</v>
      </c>
      <c r="U385" s="53">
        <v>54</v>
      </c>
      <c r="V385" s="53">
        <v>0.6</v>
      </c>
      <c r="W385" s="53">
        <v>8.27</v>
      </c>
      <c r="X385" s="53">
        <v>8.81</v>
      </c>
      <c r="Y385" s="53">
        <v>0.54</v>
      </c>
    </row>
    <row r="386" spans="13:25" x14ac:dyDescent="0.2">
      <c r="M386" s="53" t="s">
        <v>905</v>
      </c>
      <c r="N386" s="53" t="s">
        <v>127</v>
      </c>
      <c r="O386" s="53" t="str">
        <f t="shared" si="6"/>
        <v>HD 3871 (Cas)</v>
      </c>
      <c r="P386" s="53">
        <v>4194</v>
      </c>
      <c r="Q386" s="54" t="s">
        <v>906</v>
      </c>
      <c r="R386" s="54" t="s">
        <v>907</v>
      </c>
      <c r="S386" s="53">
        <v>2012</v>
      </c>
      <c r="T386" s="53">
        <v>17</v>
      </c>
      <c r="U386" s="53">
        <v>121</v>
      </c>
      <c r="V386" s="53">
        <v>0.4</v>
      </c>
      <c r="W386" s="53">
        <v>9.83</v>
      </c>
      <c r="X386" s="53">
        <v>9.7100000000000009</v>
      </c>
      <c r="Y386" s="53">
        <v>0.12</v>
      </c>
    </row>
    <row r="387" spans="13:25" x14ac:dyDescent="0.2">
      <c r="M387" s="53" t="s">
        <v>2076</v>
      </c>
      <c r="N387" s="53" t="s">
        <v>195</v>
      </c>
      <c r="O387" s="53" t="str">
        <f t="shared" si="6"/>
        <v>HD 38769 (Ori)</v>
      </c>
      <c r="P387" s="53">
        <v>113157</v>
      </c>
      <c r="Q387" s="54" t="s">
        <v>2077</v>
      </c>
      <c r="R387" s="54" t="s">
        <v>2078</v>
      </c>
      <c r="S387" s="53">
        <v>2021</v>
      </c>
      <c r="T387" s="53">
        <v>42</v>
      </c>
      <c r="U387" s="53">
        <v>325</v>
      </c>
      <c r="V387" s="53">
        <v>0.1</v>
      </c>
      <c r="W387" s="53">
        <v>7.93</v>
      </c>
      <c r="X387" s="53">
        <v>7.91</v>
      </c>
      <c r="Y387" s="53">
        <v>0.02</v>
      </c>
    </row>
    <row r="388" spans="13:25" x14ac:dyDescent="0.2">
      <c r="M388" s="53" t="s">
        <v>621</v>
      </c>
      <c r="N388" s="53" t="s">
        <v>295</v>
      </c>
      <c r="O388" s="53" t="str">
        <f t="shared" si="6"/>
        <v>HD 39 (And)</v>
      </c>
      <c r="P388" s="53">
        <v>53635</v>
      </c>
      <c r="Q388" s="54" t="s">
        <v>622</v>
      </c>
      <c r="R388" s="54" t="s">
        <v>623</v>
      </c>
      <c r="S388" s="53">
        <v>2014</v>
      </c>
      <c r="T388" s="53">
        <v>36</v>
      </c>
      <c r="U388" s="53">
        <v>311</v>
      </c>
      <c r="V388" s="53">
        <v>0.1</v>
      </c>
      <c r="W388" s="53">
        <v>8.1999999999999993</v>
      </c>
      <c r="X388" s="53">
        <v>9.76</v>
      </c>
      <c r="Y388" s="53">
        <v>1.56</v>
      </c>
    </row>
    <row r="389" spans="13:25" x14ac:dyDescent="0.2">
      <c r="M389" s="53" t="s">
        <v>638</v>
      </c>
      <c r="N389" s="53" t="s">
        <v>322</v>
      </c>
      <c r="O389" s="53" t="str">
        <f t="shared" si="6"/>
        <v>HD 39315 (Aur)</v>
      </c>
      <c r="P389" s="53">
        <v>58535</v>
      </c>
      <c r="Q389" s="54" t="s">
        <v>639</v>
      </c>
      <c r="R389" s="54" t="s">
        <v>640</v>
      </c>
      <c r="S389" s="53">
        <v>2019</v>
      </c>
      <c r="T389" s="53">
        <v>62</v>
      </c>
      <c r="U389" s="53">
        <v>0</v>
      </c>
      <c r="V389" s="53">
        <v>1.9</v>
      </c>
      <c r="W389" s="53">
        <v>6.91</v>
      </c>
      <c r="X389" s="53">
        <v>8.83</v>
      </c>
      <c r="Y389" s="53">
        <v>1.92</v>
      </c>
    </row>
    <row r="390" spans="13:25" x14ac:dyDescent="0.2">
      <c r="M390" s="53" t="s">
        <v>1018</v>
      </c>
      <c r="N390" s="53" t="s">
        <v>322</v>
      </c>
      <c r="O390" s="53" t="str">
        <f t="shared" si="6"/>
        <v>HD 39697 (Aur)</v>
      </c>
      <c r="P390" s="53">
        <v>58575</v>
      </c>
      <c r="Q390" s="54" t="s">
        <v>1019</v>
      </c>
      <c r="R390" s="54" t="s">
        <v>1020</v>
      </c>
      <c r="S390" s="53">
        <v>2018</v>
      </c>
      <c r="T390" s="53">
        <v>42</v>
      </c>
      <c r="U390" s="53">
        <v>94</v>
      </c>
      <c r="V390" s="53">
        <v>0.3</v>
      </c>
      <c r="W390" s="53">
        <v>7.8</v>
      </c>
      <c r="X390" s="53">
        <v>8.49</v>
      </c>
      <c r="Y390" s="53">
        <v>0.69</v>
      </c>
    </row>
    <row r="391" spans="13:25" x14ac:dyDescent="0.2">
      <c r="M391" s="53" t="s">
        <v>1322</v>
      </c>
      <c r="N391" s="53" t="s">
        <v>195</v>
      </c>
      <c r="O391" s="53" t="str">
        <f t="shared" si="6"/>
        <v>HD 40369 (Ori)</v>
      </c>
      <c r="P391" s="53">
        <v>95075</v>
      </c>
      <c r="Q391" s="54" t="s">
        <v>1323</v>
      </c>
      <c r="R391" s="54" t="s">
        <v>1324</v>
      </c>
      <c r="S391" s="53">
        <v>2018</v>
      </c>
      <c r="T391" s="53">
        <v>63</v>
      </c>
      <c r="U391" s="53">
        <v>299</v>
      </c>
      <c r="V391" s="53">
        <v>0.6</v>
      </c>
      <c r="W391" s="53">
        <v>6.11</v>
      </c>
      <c r="X391" s="53">
        <v>7.37</v>
      </c>
      <c r="Y391" s="53">
        <v>1.26</v>
      </c>
    </row>
    <row r="392" spans="13:25" x14ac:dyDescent="0.2">
      <c r="M392" s="53" t="s">
        <v>1186</v>
      </c>
      <c r="N392" s="53" t="s">
        <v>533</v>
      </c>
      <c r="O392" s="53" t="str">
        <f t="shared" si="6"/>
        <v>HD 4125 (Tuc)</v>
      </c>
      <c r="P392" s="53">
        <v>248239</v>
      </c>
      <c r="Q392" s="54" t="s">
        <v>1187</v>
      </c>
      <c r="R392" s="54" t="s">
        <v>1188</v>
      </c>
      <c r="S392" s="53">
        <v>2009</v>
      </c>
      <c r="T392" s="53">
        <v>17</v>
      </c>
      <c r="U392" s="53">
        <v>269</v>
      </c>
      <c r="V392" s="53">
        <v>0.4</v>
      </c>
      <c r="W392" s="53">
        <v>7.27</v>
      </c>
      <c r="X392" s="53">
        <v>8.75</v>
      </c>
      <c r="Y392" s="53">
        <v>1.48</v>
      </c>
    </row>
    <row r="393" spans="13:25" x14ac:dyDescent="0.2">
      <c r="M393" s="53" t="s">
        <v>1087</v>
      </c>
      <c r="N393" s="53" t="s">
        <v>322</v>
      </c>
      <c r="O393" s="53" t="str">
        <f t="shared" si="6"/>
        <v>HD 41637 (Aur)</v>
      </c>
      <c r="P393" s="53">
        <v>58776</v>
      </c>
      <c r="Q393" s="54" t="s">
        <v>1088</v>
      </c>
      <c r="R393" s="54" t="s">
        <v>1089</v>
      </c>
      <c r="S393" s="53">
        <v>2012</v>
      </c>
      <c r="T393" s="53">
        <v>33</v>
      </c>
      <c r="U393" s="53">
        <v>332</v>
      </c>
      <c r="V393" s="53">
        <v>1.8</v>
      </c>
      <c r="W393" s="53">
        <v>7.16</v>
      </c>
      <c r="X393" s="53">
        <v>9.6300000000000008</v>
      </c>
      <c r="Y393" s="53">
        <v>2.4700000000000002</v>
      </c>
    </row>
    <row r="394" spans="13:25" x14ac:dyDescent="0.2">
      <c r="M394" s="53" t="s">
        <v>1361</v>
      </c>
      <c r="N394" s="53" t="s">
        <v>195</v>
      </c>
      <c r="O394" s="53" t="str">
        <f t="shared" ref="O394:O457" si="7">CONCATENATE(M394, " (",N394,")")</f>
        <v>HD 42954 (Ori)</v>
      </c>
      <c r="P394" s="53">
        <v>95419</v>
      </c>
      <c r="Q394" s="54" t="s">
        <v>1362</v>
      </c>
      <c r="R394" s="54" t="s">
        <v>1363</v>
      </c>
      <c r="S394" s="53">
        <v>2014</v>
      </c>
      <c r="T394" s="53">
        <v>85</v>
      </c>
      <c r="U394" s="53">
        <v>144</v>
      </c>
      <c r="V394" s="53">
        <v>0.3</v>
      </c>
      <c r="W394" s="53">
        <v>6.29</v>
      </c>
      <c r="X394" s="53">
        <v>7.16</v>
      </c>
      <c r="Y394" s="53">
        <v>0.87</v>
      </c>
    </row>
    <row r="395" spans="13:25" x14ac:dyDescent="0.2">
      <c r="M395" s="53" t="s">
        <v>1879</v>
      </c>
      <c r="N395" s="53" t="s">
        <v>191</v>
      </c>
      <c r="O395" s="53" t="str">
        <f t="shared" si="7"/>
        <v>HD 431 (Cep)</v>
      </c>
      <c r="P395" s="53">
        <v>4048</v>
      </c>
      <c r="Q395" s="54" t="s">
        <v>1880</v>
      </c>
      <c r="R395" s="54" t="s">
        <v>1881</v>
      </c>
      <c r="S395" s="53">
        <v>2019</v>
      </c>
      <c r="T395" s="53">
        <v>213</v>
      </c>
      <c r="U395" s="53">
        <v>15</v>
      </c>
      <c r="V395" s="53">
        <v>0.9</v>
      </c>
      <c r="W395" s="53">
        <v>6.68</v>
      </c>
      <c r="X395" s="53">
        <v>6.89</v>
      </c>
      <c r="Y395" s="53">
        <v>0.21</v>
      </c>
    </row>
    <row r="396" spans="13:25" x14ac:dyDescent="0.2">
      <c r="M396" s="53" t="s">
        <v>2228</v>
      </c>
      <c r="N396" s="53" t="s">
        <v>523</v>
      </c>
      <c r="O396" s="53" t="str">
        <f t="shared" si="7"/>
        <v>HD 4393 (Cet)</v>
      </c>
      <c r="P396" s="53">
        <v>128945</v>
      </c>
      <c r="Q396" s="54" t="s">
        <v>2229</v>
      </c>
      <c r="R396" s="54" t="s">
        <v>2230</v>
      </c>
      <c r="S396" s="53">
        <v>2021</v>
      </c>
      <c r="T396" s="53">
        <v>13</v>
      </c>
      <c r="U396" s="53">
        <v>11</v>
      </c>
      <c r="V396" s="53">
        <v>0.1</v>
      </c>
      <c r="W396" s="53">
        <v>8.93</v>
      </c>
      <c r="X396" s="53">
        <v>10.27</v>
      </c>
      <c r="Y396" s="53">
        <v>1.34</v>
      </c>
    </row>
    <row r="397" spans="13:25" x14ac:dyDescent="0.2">
      <c r="M397" s="53" t="s">
        <v>574</v>
      </c>
      <c r="N397" s="53" t="s">
        <v>295</v>
      </c>
      <c r="O397" s="53" t="str">
        <f t="shared" si="7"/>
        <v>HD 4463 (And)</v>
      </c>
      <c r="P397" s="53">
        <v>74263</v>
      </c>
      <c r="Q397" s="54" t="s">
        <v>575</v>
      </c>
      <c r="R397" s="54" t="s">
        <v>576</v>
      </c>
      <c r="S397" s="53">
        <v>2017</v>
      </c>
      <c r="T397" s="53">
        <v>53</v>
      </c>
      <c r="U397" s="53">
        <v>330</v>
      </c>
      <c r="V397" s="53">
        <v>0.4</v>
      </c>
      <c r="W397" s="53">
        <v>9.23</v>
      </c>
      <c r="X397" s="53">
        <v>9.26</v>
      </c>
      <c r="Y397" s="53">
        <v>0.03</v>
      </c>
    </row>
    <row r="398" spans="13:25" x14ac:dyDescent="0.2">
      <c r="M398" s="53" t="s">
        <v>1076</v>
      </c>
      <c r="N398" s="53" t="s">
        <v>228</v>
      </c>
      <c r="O398" s="53" t="str">
        <f t="shared" si="7"/>
        <v>HD 4655 (Psc)</v>
      </c>
      <c r="P398" s="53">
        <v>92095</v>
      </c>
      <c r="Q398" s="54" t="s">
        <v>1077</v>
      </c>
      <c r="R398" s="54" t="s">
        <v>1078</v>
      </c>
      <c r="S398" s="53">
        <v>2018</v>
      </c>
      <c r="T398" s="53">
        <v>165</v>
      </c>
      <c r="U398" s="53">
        <v>238</v>
      </c>
      <c r="V398" s="53">
        <v>0.4</v>
      </c>
      <c r="W398" s="53">
        <v>8.34</v>
      </c>
      <c r="X398" s="53">
        <v>8.61</v>
      </c>
      <c r="Y398" s="53">
        <v>0.27</v>
      </c>
    </row>
    <row r="399" spans="13:25" x14ac:dyDescent="0.2">
      <c r="M399" s="53" t="s">
        <v>2251</v>
      </c>
      <c r="N399" s="53" t="s">
        <v>115</v>
      </c>
      <c r="O399" s="53" t="str">
        <f t="shared" si="7"/>
        <v>HD 46780 (Gem)</v>
      </c>
      <c r="P399" s="53">
        <v>78540</v>
      </c>
      <c r="Q399" s="54" t="s">
        <v>2252</v>
      </c>
      <c r="R399" s="54" t="s">
        <v>2253</v>
      </c>
      <c r="S399" s="53">
        <v>2021</v>
      </c>
      <c r="T399" s="53">
        <v>173</v>
      </c>
      <c r="U399" s="53">
        <v>268</v>
      </c>
      <c r="V399" s="53">
        <v>0.7</v>
      </c>
      <c r="W399" s="53">
        <v>7.14</v>
      </c>
      <c r="X399" s="53">
        <v>8.9700000000000006</v>
      </c>
      <c r="Y399" s="53">
        <v>1.83</v>
      </c>
    </row>
    <row r="400" spans="13:25" x14ac:dyDescent="0.2">
      <c r="M400" s="53" t="s">
        <v>1416</v>
      </c>
      <c r="N400" s="53" t="s">
        <v>322</v>
      </c>
      <c r="O400" s="53" t="str">
        <f t="shared" si="7"/>
        <v>HD 47193 (Aur)</v>
      </c>
      <c r="P400" s="53">
        <v>41240</v>
      </c>
      <c r="Q400" s="54" t="s">
        <v>1417</v>
      </c>
      <c r="R400" s="54" t="s">
        <v>1418</v>
      </c>
      <c r="S400" s="53">
        <v>2008</v>
      </c>
      <c r="T400" s="53">
        <v>27</v>
      </c>
      <c r="U400" s="53">
        <v>13</v>
      </c>
      <c r="V400" s="53">
        <v>0.3</v>
      </c>
      <c r="W400" s="53">
        <v>8.1300000000000008</v>
      </c>
      <c r="X400" s="53">
        <v>8.7799999999999994</v>
      </c>
      <c r="Y400" s="53">
        <v>0.65</v>
      </c>
    </row>
    <row r="401" spans="13:25" x14ac:dyDescent="0.2">
      <c r="M401" s="53" t="s">
        <v>1673</v>
      </c>
      <c r="N401" s="53" t="s">
        <v>142</v>
      </c>
      <c r="O401" s="53" t="str">
        <f t="shared" si="7"/>
        <v>HD 489 (Peg)</v>
      </c>
      <c r="P401" s="53">
        <v>91742</v>
      </c>
      <c r="Q401" s="54" t="s">
        <v>1674</v>
      </c>
      <c r="R401" s="54" t="s">
        <v>1675</v>
      </c>
      <c r="S401" s="53">
        <v>2017</v>
      </c>
      <c r="T401" s="53">
        <v>37</v>
      </c>
      <c r="U401" s="53">
        <v>213</v>
      </c>
      <c r="V401" s="53">
        <v>0.3</v>
      </c>
      <c r="W401" s="53">
        <v>8.2899999999999991</v>
      </c>
      <c r="X401" s="53">
        <v>9.98</v>
      </c>
      <c r="Y401" s="53">
        <v>1.69</v>
      </c>
    </row>
    <row r="402" spans="13:25" x14ac:dyDescent="0.2">
      <c r="M402" s="53" t="s">
        <v>1040</v>
      </c>
      <c r="N402" s="53" t="s">
        <v>115</v>
      </c>
      <c r="O402" s="53" t="str">
        <f t="shared" si="7"/>
        <v>HD 49059 (Gem)</v>
      </c>
      <c r="P402" s="53">
        <v>96111</v>
      </c>
      <c r="Q402" s="54" t="s">
        <v>1041</v>
      </c>
      <c r="R402" s="54" t="s">
        <v>1042</v>
      </c>
      <c r="S402" s="53">
        <v>2016</v>
      </c>
      <c r="T402" s="53">
        <v>185</v>
      </c>
      <c r="U402" s="53">
        <v>136</v>
      </c>
      <c r="V402" s="53">
        <v>0.2</v>
      </c>
      <c r="W402" s="53">
        <v>6.61</v>
      </c>
      <c r="X402" s="53">
        <v>8.0399999999999991</v>
      </c>
      <c r="Y402" s="53">
        <v>1.43</v>
      </c>
    </row>
    <row r="403" spans="13:25" x14ac:dyDescent="0.2">
      <c r="M403" s="53" t="s">
        <v>1445</v>
      </c>
      <c r="N403" s="53" t="s">
        <v>295</v>
      </c>
      <c r="O403" s="53" t="str">
        <f t="shared" si="7"/>
        <v>HD 4934 (And)</v>
      </c>
      <c r="P403" s="53">
        <v>74322</v>
      </c>
      <c r="Q403" s="54" t="s">
        <v>1446</v>
      </c>
      <c r="R403" s="54" t="s">
        <v>1447</v>
      </c>
      <c r="S403" s="53">
        <v>2012</v>
      </c>
      <c r="T403" s="53">
        <v>57</v>
      </c>
      <c r="U403" s="53">
        <v>195</v>
      </c>
      <c r="V403" s="53">
        <v>0.2</v>
      </c>
      <c r="W403" s="53">
        <v>7.93</v>
      </c>
      <c r="X403" s="53">
        <v>8.2200000000000006</v>
      </c>
      <c r="Y403" s="53">
        <v>0.28999999999999998</v>
      </c>
    </row>
    <row r="404" spans="13:25" x14ac:dyDescent="0.2">
      <c r="M404" s="53" t="s">
        <v>1379</v>
      </c>
      <c r="N404" s="53" t="s">
        <v>228</v>
      </c>
      <c r="O404" s="53" t="str">
        <f t="shared" si="7"/>
        <v>HD 4936 (Psc)</v>
      </c>
      <c r="P404" s="53">
        <v>92126</v>
      </c>
      <c r="Q404" s="54" t="s">
        <v>1380</v>
      </c>
      <c r="R404" s="54" t="s">
        <v>1381</v>
      </c>
      <c r="S404" s="53">
        <v>2018</v>
      </c>
      <c r="T404" s="53">
        <v>113</v>
      </c>
      <c r="U404" s="53">
        <v>349</v>
      </c>
      <c r="V404" s="53">
        <v>2.2999999999999998</v>
      </c>
      <c r="W404" s="53">
        <v>8.98</v>
      </c>
      <c r="X404" s="53">
        <v>9.56</v>
      </c>
      <c r="Y404" s="53">
        <v>0.57999999999999996</v>
      </c>
    </row>
    <row r="405" spans="13:25" x14ac:dyDescent="0.2">
      <c r="M405" s="53" t="s">
        <v>1101</v>
      </c>
      <c r="N405" s="53" t="s">
        <v>107</v>
      </c>
      <c r="O405" s="53" t="str">
        <f t="shared" si="7"/>
        <v>HD 49662 (CMa)</v>
      </c>
      <c r="P405" s="53">
        <v>151962</v>
      </c>
      <c r="Q405" s="54" t="s">
        <v>1102</v>
      </c>
      <c r="R405" s="54" t="s">
        <v>1103</v>
      </c>
      <c r="S405" s="53">
        <v>2015</v>
      </c>
      <c r="T405" s="53">
        <v>44</v>
      </c>
      <c r="U405" s="53">
        <v>348</v>
      </c>
      <c r="V405" s="53">
        <v>0.4</v>
      </c>
      <c r="W405" s="53">
        <v>5.57</v>
      </c>
      <c r="X405" s="53">
        <v>7.23</v>
      </c>
      <c r="Y405" s="53">
        <v>1.66</v>
      </c>
    </row>
    <row r="406" spans="13:25" x14ac:dyDescent="0.2">
      <c r="M406" s="53" t="s">
        <v>2059</v>
      </c>
      <c r="N406" s="53" t="s">
        <v>115</v>
      </c>
      <c r="O406" s="53" t="str">
        <f t="shared" si="7"/>
        <v>HD 50662 (Gem)</v>
      </c>
      <c r="P406" s="53">
        <v>59611</v>
      </c>
      <c r="Q406" s="54" t="s">
        <v>2060</v>
      </c>
      <c r="R406" s="54" t="s">
        <v>2061</v>
      </c>
      <c r="S406" s="53">
        <v>2016</v>
      </c>
      <c r="T406" s="53">
        <v>116</v>
      </c>
      <c r="U406" s="53">
        <v>119</v>
      </c>
      <c r="V406" s="53">
        <v>0.9</v>
      </c>
      <c r="W406" s="53">
        <v>8.7200000000000006</v>
      </c>
      <c r="X406" s="53">
        <v>8.9700000000000006</v>
      </c>
      <c r="Y406" s="53">
        <v>0.25</v>
      </c>
    </row>
    <row r="407" spans="13:25" x14ac:dyDescent="0.2">
      <c r="M407" s="53" t="s">
        <v>993</v>
      </c>
      <c r="N407" s="53" t="s">
        <v>228</v>
      </c>
      <c r="O407" s="53" t="str">
        <f t="shared" si="7"/>
        <v>HD 5143 (Psc)</v>
      </c>
      <c r="P407" s="53">
        <v>109522</v>
      </c>
      <c r="Q407" s="54" t="s">
        <v>994</v>
      </c>
      <c r="R407" s="54" t="s">
        <v>995</v>
      </c>
      <c r="S407" s="53">
        <v>2021</v>
      </c>
      <c r="T407" s="53">
        <v>58</v>
      </c>
      <c r="U407" s="53">
        <v>351</v>
      </c>
      <c r="V407" s="53">
        <v>0.1</v>
      </c>
      <c r="W407" s="53">
        <v>7.55</v>
      </c>
      <c r="X407" s="53">
        <v>8.7899999999999991</v>
      </c>
      <c r="Y407" s="53">
        <v>1.24</v>
      </c>
    </row>
    <row r="408" spans="13:25" x14ac:dyDescent="0.2">
      <c r="M408" s="53" t="s">
        <v>1873</v>
      </c>
      <c r="N408" s="53" t="s">
        <v>295</v>
      </c>
      <c r="O408" s="53" t="str">
        <f t="shared" si="7"/>
        <v>HD 5178 (And)</v>
      </c>
      <c r="P408" s="53">
        <v>36758</v>
      </c>
      <c r="Q408" s="54" t="s">
        <v>1874</v>
      </c>
      <c r="R408" s="54" t="s">
        <v>1875</v>
      </c>
      <c r="S408" s="53">
        <v>2008</v>
      </c>
      <c r="T408" s="53">
        <v>21</v>
      </c>
      <c r="U408" s="53">
        <v>90</v>
      </c>
      <c r="V408" s="53">
        <v>0.4</v>
      </c>
      <c r="W408" s="53">
        <v>8.4</v>
      </c>
      <c r="X408" s="53">
        <v>8.4</v>
      </c>
      <c r="Y408" s="53">
        <v>0</v>
      </c>
    </row>
    <row r="409" spans="13:25" x14ac:dyDescent="0.2">
      <c r="M409" s="53" t="s">
        <v>2168</v>
      </c>
      <c r="N409" s="53" t="s">
        <v>438</v>
      </c>
      <c r="O409" s="53" t="str">
        <f t="shared" si="7"/>
        <v>HD 5218 (Phe)</v>
      </c>
      <c r="P409" s="53">
        <v>215279</v>
      </c>
      <c r="Q409" s="54" t="s">
        <v>2169</v>
      </c>
      <c r="R409" s="54" t="s">
        <v>2170</v>
      </c>
      <c r="S409" s="53">
        <v>2021</v>
      </c>
      <c r="T409" s="53">
        <v>23</v>
      </c>
      <c r="U409" s="53">
        <v>359</v>
      </c>
      <c r="V409" s="53">
        <v>0.3</v>
      </c>
      <c r="W409" s="53">
        <v>9.0500000000000007</v>
      </c>
      <c r="X409" s="53">
        <v>9.0500000000000007</v>
      </c>
      <c r="Y409" s="53">
        <v>0</v>
      </c>
    </row>
    <row r="410" spans="13:25" x14ac:dyDescent="0.2">
      <c r="M410" s="53" t="s">
        <v>589</v>
      </c>
      <c r="N410" s="53" t="s">
        <v>228</v>
      </c>
      <c r="O410" s="53" t="str">
        <f t="shared" si="7"/>
        <v>HD 542 (Psc)</v>
      </c>
      <c r="P410" s="53"/>
      <c r="Q410" s="54" t="s">
        <v>590</v>
      </c>
      <c r="R410" s="54" t="s">
        <v>591</v>
      </c>
      <c r="S410" s="53">
        <v>2020</v>
      </c>
      <c r="T410" s="53">
        <v>22</v>
      </c>
      <c r="U410" s="53">
        <v>18</v>
      </c>
      <c r="V410" s="53">
        <v>0.3</v>
      </c>
      <c r="W410" s="53">
        <v>9.5</v>
      </c>
      <c r="X410" s="53">
        <v>9.5</v>
      </c>
      <c r="Y410" s="53">
        <v>0</v>
      </c>
    </row>
    <row r="411" spans="13:25" x14ac:dyDescent="0.2">
      <c r="M411" s="53" t="s">
        <v>1312</v>
      </c>
      <c r="N411" s="53" t="s">
        <v>338</v>
      </c>
      <c r="O411" s="53" t="str">
        <f t="shared" si="7"/>
        <v>HD 546 (Scl)</v>
      </c>
      <c r="P411" s="53"/>
      <c r="Q411" s="54" t="s">
        <v>1313</v>
      </c>
      <c r="R411" s="54" t="s">
        <v>1314</v>
      </c>
      <c r="S411" s="53">
        <v>2017</v>
      </c>
      <c r="T411" s="53">
        <v>19</v>
      </c>
      <c r="U411" s="53">
        <v>124</v>
      </c>
      <c r="V411" s="53">
        <v>0.9</v>
      </c>
      <c r="W411" s="53">
        <v>9.56</v>
      </c>
      <c r="X411" s="53">
        <v>9.74</v>
      </c>
      <c r="Y411" s="53">
        <v>0.18</v>
      </c>
    </row>
    <row r="412" spans="13:25" x14ac:dyDescent="0.2">
      <c r="M412" s="53" t="s">
        <v>1309</v>
      </c>
      <c r="N412" s="53" t="s">
        <v>127</v>
      </c>
      <c r="O412" s="53" t="str">
        <f t="shared" si="7"/>
        <v>HD 5502 (Cas)</v>
      </c>
      <c r="P412" s="53">
        <v>21874</v>
      </c>
      <c r="Q412" s="54" t="s">
        <v>1310</v>
      </c>
      <c r="R412" s="54" t="s">
        <v>1311</v>
      </c>
      <c r="S412" s="53">
        <v>2016</v>
      </c>
      <c r="T412" s="53">
        <v>37</v>
      </c>
      <c r="U412" s="53">
        <v>50</v>
      </c>
      <c r="V412" s="53">
        <v>0.4</v>
      </c>
      <c r="W412" s="53">
        <v>9</v>
      </c>
      <c r="X412" s="53">
        <v>9.5</v>
      </c>
      <c r="Y412" s="53">
        <v>0.5</v>
      </c>
    </row>
    <row r="413" spans="13:25" x14ac:dyDescent="0.2">
      <c r="M413" s="53" t="s">
        <v>2065</v>
      </c>
      <c r="N413" s="53" t="s">
        <v>115</v>
      </c>
      <c r="O413" s="53" t="str">
        <f t="shared" si="7"/>
        <v>HD 55356 (Gem)</v>
      </c>
      <c r="P413" s="53">
        <v>79185</v>
      </c>
      <c r="Q413" s="54" t="s">
        <v>2066</v>
      </c>
      <c r="R413" s="54" t="s">
        <v>2067</v>
      </c>
      <c r="S413" s="53">
        <v>2012</v>
      </c>
      <c r="T413" s="53">
        <v>53</v>
      </c>
      <c r="U413" s="53">
        <v>30</v>
      </c>
      <c r="V413" s="53">
        <v>0.6</v>
      </c>
      <c r="W413" s="53">
        <v>7.14</v>
      </c>
      <c r="X413" s="53">
        <v>9.2200000000000006</v>
      </c>
      <c r="Y413" s="53">
        <v>2.08</v>
      </c>
    </row>
    <row r="414" spans="13:25" x14ac:dyDescent="0.2">
      <c r="M414" s="53" t="s">
        <v>2024</v>
      </c>
      <c r="N414" s="53" t="s">
        <v>228</v>
      </c>
      <c r="O414" s="53" t="str">
        <f t="shared" si="7"/>
        <v>HD 5641 (Psc)</v>
      </c>
      <c r="P414" s="53">
        <v>74402</v>
      </c>
      <c r="Q414" s="54" t="s">
        <v>2025</v>
      </c>
      <c r="R414" s="54" t="s">
        <v>2026</v>
      </c>
      <c r="S414" s="53">
        <v>2017</v>
      </c>
      <c r="T414" s="53">
        <v>127</v>
      </c>
      <c r="U414" s="53">
        <v>231</v>
      </c>
      <c r="V414" s="53">
        <v>0.3</v>
      </c>
      <c r="W414" s="53">
        <v>6.6</v>
      </c>
      <c r="X414" s="53">
        <v>8.77</v>
      </c>
      <c r="Y414" s="53">
        <v>2.17</v>
      </c>
    </row>
    <row r="415" spans="13:25" x14ac:dyDescent="0.2">
      <c r="M415" s="53" t="s">
        <v>1257</v>
      </c>
      <c r="N415" s="53" t="s">
        <v>302</v>
      </c>
      <c r="O415" s="53" t="str">
        <f t="shared" si="7"/>
        <v>HD 56515 (CMi)</v>
      </c>
      <c r="P415" s="53">
        <v>115211</v>
      </c>
      <c r="Q415" s="54" t="s">
        <v>1258</v>
      </c>
      <c r="R415" s="54" t="s">
        <v>1259</v>
      </c>
      <c r="S415" s="53">
        <v>2020</v>
      </c>
      <c r="T415" s="53">
        <v>248</v>
      </c>
      <c r="U415" s="53">
        <v>283</v>
      </c>
      <c r="V415" s="53">
        <v>0.6</v>
      </c>
      <c r="W415" s="53">
        <v>7.37</v>
      </c>
      <c r="X415" s="53">
        <v>7.67</v>
      </c>
      <c r="Y415" s="53">
        <v>0.3</v>
      </c>
    </row>
    <row r="416" spans="13:25" x14ac:dyDescent="0.2">
      <c r="M416" s="53" t="s">
        <v>1227</v>
      </c>
      <c r="N416" s="53" t="s">
        <v>523</v>
      </c>
      <c r="O416" s="53" t="str">
        <f t="shared" si="7"/>
        <v>HD 5781 (Cet)</v>
      </c>
      <c r="P416" s="53">
        <v>129063</v>
      </c>
      <c r="Q416" s="54" t="s">
        <v>1228</v>
      </c>
      <c r="R416" s="54" t="s">
        <v>1229</v>
      </c>
      <c r="S416" s="53">
        <v>2019</v>
      </c>
      <c r="T416" s="53">
        <v>75</v>
      </c>
      <c r="U416" s="53">
        <v>220</v>
      </c>
      <c r="V416" s="53">
        <v>0.4</v>
      </c>
      <c r="W416" s="53">
        <v>8.11</v>
      </c>
      <c r="X416" s="53">
        <v>9.17</v>
      </c>
      <c r="Y416" s="53">
        <v>1.06</v>
      </c>
    </row>
    <row r="417" spans="13:25" x14ac:dyDescent="0.2">
      <c r="M417" s="53" t="s">
        <v>1701</v>
      </c>
      <c r="N417" s="53" t="s">
        <v>523</v>
      </c>
      <c r="O417" s="53" t="str">
        <f t="shared" si="7"/>
        <v>HD 5805 (Cet)</v>
      </c>
      <c r="P417" s="53">
        <v>129065</v>
      </c>
      <c r="Q417" s="54" t="s">
        <v>1702</v>
      </c>
      <c r="R417" s="54" t="s">
        <v>1703</v>
      </c>
      <c r="S417" s="53">
        <v>2019</v>
      </c>
      <c r="T417" s="53">
        <v>79</v>
      </c>
      <c r="U417" s="53">
        <v>35</v>
      </c>
      <c r="V417" s="53">
        <v>0.4</v>
      </c>
      <c r="W417" s="53">
        <v>9.2799999999999994</v>
      </c>
      <c r="X417" s="53">
        <v>9.94</v>
      </c>
      <c r="Y417" s="53">
        <v>0.66</v>
      </c>
    </row>
    <row r="418" spans="13:25" x14ac:dyDescent="0.2">
      <c r="M418" s="53" t="s">
        <v>1155</v>
      </c>
      <c r="N418" s="53" t="s">
        <v>127</v>
      </c>
      <c r="O418" s="53" t="str">
        <f t="shared" si="7"/>
        <v>HD 5839 (Cas)</v>
      </c>
      <c r="P418" s="53">
        <v>11526</v>
      </c>
      <c r="Q418" s="54" t="s">
        <v>1156</v>
      </c>
      <c r="R418" s="54" t="s">
        <v>1157</v>
      </c>
      <c r="S418" s="53">
        <v>2018</v>
      </c>
      <c r="T418" s="53">
        <v>53</v>
      </c>
      <c r="U418" s="53">
        <v>64</v>
      </c>
      <c r="V418" s="53">
        <v>0.4</v>
      </c>
      <c r="W418" s="53">
        <v>7.12</v>
      </c>
      <c r="X418" s="53">
        <v>7.84</v>
      </c>
      <c r="Y418" s="53">
        <v>0.72</v>
      </c>
    </row>
    <row r="419" spans="13:25" x14ac:dyDescent="0.2">
      <c r="M419" s="53" t="s">
        <v>2086</v>
      </c>
      <c r="N419" s="53" t="s">
        <v>127</v>
      </c>
      <c r="O419" s="53" t="str">
        <f t="shared" si="7"/>
        <v>HD 5851 (Cas)</v>
      </c>
      <c r="P419" s="53">
        <v>11523</v>
      </c>
      <c r="Q419" s="54" t="s">
        <v>2087</v>
      </c>
      <c r="R419" s="54" t="s">
        <v>2088</v>
      </c>
      <c r="S419" s="53">
        <v>2008</v>
      </c>
      <c r="T419" s="53">
        <v>31</v>
      </c>
      <c r="U419" s="53">
        <v>346</v>
      </c>
      <c r="V419" s="53">
        <v>0.4</v>
      </c>
      <c r="W419" s="53">
        <v>9.23</v>
      </c>
      <c r="X419" s="53">
        <v>8.65</v>
      </c>
      <c r="Y419" s="53">
        <v>0.57999999999999996</v>
      </c>
    </row>
    <row r="420" spans="13:25" x14ac:dyDescent="0.2">
      <c r="M420" s="53" t="s">
        <v>1181</v>
      </c>
      <c r="N420" s="53" t="s">
        <v>391</v>
      </c>
      <c r="O420" s="53" t="str">
        <f t="shared" si="7"/>
        <v>HD 59438 (Pup)</v>
      </c>
      <c r="P420" s="53">
        <v>152943</v>
      </c>
      <c r="Q420" s="54" t="s">
        <v>1182</v>
      </c>
      <c r="R420" s="54" t="s">
        <v>1183</v>
      </c>
      <c r="S420" s="53">
        <v>2021</v>
      </c>
      <c r="T420" s="53">
        <v>150</v>
      </c>
      <c r="U420" s="53">
        <v>42</v>
      </c>
      <c r="V420" s="53">
        <v>1.8</v>
      </c>
      <c r="W420" s="53">
        <v>6.39</v>
      </c>
      <c r="X420" s="53">
        <v>7.6</v>
      </c>
      <c r="Y420" s="53">
        <v>1.21</v>
      </c>
    </row>
    <row r="421" spans="13:25" x14ac:dyDescent="0.2">
      <c r="M421" s="53" t="s">
        <v>2002</v>
      </c>
      <c r="N421" s="53" t="s">
        <v>228</v>
      </c>
      <c r="O421" s="53" t="str">
        <f t="shared" si="7"/>
        <v>HD 5988 (Psc)</v>
      </c>
      <c r="P421" s="53">
        <v>92207</v>
      </c>
      <c r="Q421" s="54" t="s">
        <v>2003</v>
      </c>
      <c r="R421" s="54" t="s">
        <v>2004</v>
      </c>
      <c r="S421" s="53">
        <v>2015</v>
      </c>
      <c r="T421" s="53">
        <v>65</v>
      </c>
      <c r="U421" s="53">
        <v>352</v>
      </c>
      <c r="V421" s="53">
        <v>0.7</v>
      </c>
      <c r="W421" s="53">
        <v>8.23</v>
      </c>
      <c r="X421" s="53">
        <v>9.34</v>
      </c>
      <c r="Y421" s="53">
        <v>1.1100000000000001</v>
      </c>
    </row>
    <row r="422" spans="13:25" x14ac:dyDescent="0.2">
      <c r="M422" s="53" t="s">
        <v>2171</v>
      </c>
      <c r="N422" s="53" t="s">
        <v>228</v>
      </c>
      <c r="O422" s="53" t="str">
        <f t="shared" si="7"/>
        <v>HD 6009 (Psc)</v>
      </c>
      <c r="P422" s="53">
        <v>74439</v>
      </c>
      <c r="Q422" s="54" t="s">
        <v>2172</v>
      </c>
      <c r="R422" s="54" t="s">
        <v>2173</v>
      </c>
      <c r="S422" s="53">
        <v>2010</v>
      </c>
      <c r="T422" s="53">
        <v>32</v>
      </c>
      <c r="U422" s="53">
        <v>215</v>
      </c>
      <c r="V422" s="53">
        <v>0.1</v>
      </c>
      <c r="W422" s="53">
        <v>7.49</v>
      </c>
      <c r="X422" s="53">
        <v>7.62</v>
      </c>
      <c r="Y422" s="53">
        <v>0.13</v>
      </c>
    </row>
    <row r="423" spans="13:25" x14ac:dyDescent="0.2">
      <c r="M423" s="53" t="s">
        <v>691</v>
      </c>
      <c r="N423" s="53" t="s">
        <v>284</v>
      </c>
      <c r="O423" s="53" t="str">
        <f t="shared" si="7"/>
        <v>HD 60694 (Lyn)</v>
      </c>
      <c r="P423" s="53">
        <v>60229</v>
      </c>
      <c r="Q423" s="54" t="s">
        <v>692</v>
      </c>
      <c r="R423" s="54" t="s">
        <v>693</v>
      </c>
      <c r="S423" s="53">
        <v>2013</v>
      </c>
      <c r="T423" s="53">
        <v>15</v>
      </c>
      <c r="U423" s="53">
        <v>81</v>
      </c>
      <c r="V423" s="53">
        <v>0.4</v>
      </c>
      <c r="W423" s="53">
        <v>7.99</v>
      </c>
      <c r="X423" s="53">
        <v>9.3800000000000008</v>
      </c>
      <c r="Y423" s="53">
        <v>1.39</v>
      </c>
    </row>
    <row r="424" spans="13:25" x14ac:dyDescent="0.2">
      <c r="M424" s="53" t="s">
        <v>1221</v>
      </c>
      <c r="N424" s="53" t="s">
        <v>228</v>
      </c>
      <c r="O424" s="53" t="str">
        <f t="shared" si="7"/>
        <v>HD 6094 (Psc)</v>
      </c>
      <c r="P424" s="53">
        <v>109616</v>
      </c>
      <c r="Q424" s="54" t="s">
        <v>1222</v>
      </c>
      <c r="R424" s="54" t="s">
        <v>1223</v>
      </c>
      <c r="S424" s="53">
        <v>1998</v>
      </c>
      <c r="T424" s="53">
        <v>21</v>
      </c>
      <c r="U424" s="53">
        <v>141</v>
      </c>
      <c r="V424" s="53">
        <v>0.2</v>
      </c>
      <c r="W424" s="53">
        <v>10.3</v>
      </c>
      <c r="X424" s="53">
        <v>9.32</v>
      </c>
      <c r="Y424" s="53">
        <v>0.98</v>
      </c>
    </row>
    <row r="425" spans="13:25" x14ac:dyDescent="0.2">
      <c r="M425" s="53" t="s">
        <v>1110</v>
      </c>
      <c r="N425" s="53" t="s">
        <v>295</v>
      </c>
      <c r="O425" s="53" t="str">
        <f t="shared" si="7"/>
        <v>HD 6114 (And)</v>
      </c>
      <c r="P425" s="53">
        <v>36875</v>
      </c>
      <c r="Q425" s="54" t="s">
        <v>1111</v>
      </c>
      <c r="R425" s="54" t="s">
        <v>1112</v>
      </c>
      <c r="S425" s="53">
        <v>2022</v>
      </c>
      <c r="T425" s="53">
        <v>132</v>
      </c>
      <c r="U425" s="53">
        <v>175</v>
      </c>
      <c r="V425" s="53">
        <v>1.4</v>
      </c>
      <c r="W425" s="53">
        <v>6.76</v>
      </c>
      <c r="X425" s="53">
        <v>8.07</v>
      </c>
      <c r="Y425" s="53">
        <v>1.31</v>
      </c>
    </row>
    <row r="426" spans="13:25" x14ac:dyDescent="0.2">
      <c r="M426" s="53" t="s">
        <v>1704</v>
      </c>
      <c r="N426" s="53" t="s">
        <v>284</v>
      </c>
      <c r="O426" s="53" t="str">
        <f t="shared" si="7"/>
        <v>HD 61600 (Lyn)</v>
      </c>
      <c r="P426" s="53">
        <v>60275</v>
      </c>
      <c r="Q426" s="54" t="s">
        <v>1705</v>
      </c>
      <c r="R426" s="54" t="s">
        <v>1706</v>
      </c>
      <c r="S426" s="53">
        <v>2016</v>
      </c>
      <c r="T426" s="53">
        <v>84</v>
      </c>
      <c r="U426" s="53">
        <v>153</v>
      </c>
      <c r="V426" s="53">
        <v>0.6</v>
      </c>
      <c r="W426" s="53">
        <v>7.96</v>
      </c>
      <c r="X426" s="53">
        <v>9.24</v>
      </c>
      <c r="Y426" s="53">
        <v>1.28</v>
      </c>
    </row>
    <row r="427" spans="13:25" x14ac:dyDescent="0.2">
      <c r="M427" s="53" t="s">
        <v>2135</v>
      </c>
      <c r="N427" s="53" t="s">
        <v>295</v>
      </c>
      <c r="O427" s="53" t="str">
        <f t="shared" si="7"/>
        <v>HD 6264 (And)</v>
      </c>
      <c r="P427" s="53">
        <v>54390</v>
      </c>
      <c r="Q427" s="54" t="s">
        <v>2136</v>
      </c>
      <c r="R427" s="54" t="s">
        <v>2137</v>
      </c>
      <c r="S427" s="53">
        <v>2013</v>
      </c>
      <c r="T427" s="53">
        <v>113</v>
      </c>
      <c r="U427" s="53">
        <v>119</v>
      </c>
      <c r="V427" s="53">
        <v>0.3</v>
      </c>
      <c r="W427" s="53">
        <v>7.81</v>
      </c>
      <c r="X427" s="53">
        <v>8.2899999999999991</v>
      </c>
      <c r="Y427" s="53">
        <v>0.48</v>
      </c>
    </row>
    <row r="428" spans="13:25" x14ac:dyDescent="0.2">
      <c r="M428" s="53" t="s">
        <v>2223</v>
      </c>
      <c r="N428" s="53" t="s">
        <v>523</v>
      </c>
      <c r="O428" s="53" t="str">
        <f t="shared" si="7"/>
        <v>HD 6387 (Cet)</v>
      </c>
      <c r="P428" s="53">
        <v>109655</v>
      </c>
      <c r="Q428" s="54" t="s">
        <v>2224</v>
      </c>
      <c r="R428" s="54" t="s">
        <v>2225</v>
      </c>
      <c r="S428" s="53">
        <v>2017</v>
      </c>
      <c r="T428" s="53">
        <v>25</v>
      </c>
      <c r="U428" s="53">
        <v>312</v>
      </c>
      <c r="V428" s="53">
        <v>0.3</v>
      </c>
      <c r="W428" s="53">
        <v>9.49</v>
      </c>
      <c r="X428" s="53">
        <v>10.36</v>
      </c>
      <c r="Y428" s="53">
        <v>0.87</v>
      </c>
    </row>
    <row r="429" spans="13:25" x14ac:dyDescent="0.2">
      <c r="M429" s="53" t="s">
        <v>2160</v>
      </c>
      <c r="N429" s="53" t="s">
        <v>302</v>
      </c>
      <c r="O429" s="53" t="str">
        <f t="shared" si="7"/>
        <v>HD 64165 (CMi)</v>
      </c>
      <c r="P429" s="53">
        <v>116064</v>
      </c>
      <c r="Q429" s="54" t="s">
        <v>2161</v>
      </c>
      <c r="R429" s="54" t="s">
        <v>2162</v>
      </c>
      <c r="S429" s="53">
        <v>2017</v>
      </c>
      <c r="T429" s="53">
        <v>106</v>
      </c>
      <c r="U429" s="53">
        <v>9</v>
      </c>
      <c r="V429" s="53">
        <v>0.9</v>
      </c>
      <c r="W429" s="53">
        <v>7.82</v>
      </c>
      <c r="X429" s="53">
        <v>7.93</v>
      </c>
      <c r="Y429" s="53">
        <v>0.11</v>
      </c>
    </row>
    <row r="430" spans="13:25" x14ac:dyDescent="0.2">
      <c r="M430" s="53" t="s">
        <v>2154</v>
      </c>
      <c r="N430" s="53" t="s">
        <v>228</v>
      </c>
      <c r="O430" s="53" t="str">
        <f t="shared" si="7"/>
        <v>HD 6439 (Psc)</v>
      </c>
      <c r="P430" s="53">
        <v>74481</v>
      </c>
      <c r="Q430" s="54" t="s">
        <v>2155</v>
      </c>
      <c r="R430" s="54" t="s">
        <v>2156</v>
      </c>
      <c r="S430" s="53">
        <v>2018</v>
      </c>
      <c r="T430" s="53">
        <v>72</v>
      </c>
      <c r="U430" s="53">
        <v>309</v>
      </c>
      <c r="V430" s="53">
        <v>0.8</v>
      </c>
      <c r="W430" s="53">
        <v>10.01</v>
      </c>
      <c r="X430" s="53">
        <v>10.06</v>
      </c>
      <c r="Y430" s="53">
        <v>0.05</v>
      </c>
    </row>
    <row r="431" spans="13:25" x14ac:dyDescent="0.2">
      <c r="M431" s="53" t="s">
        <v>2092</v>
      </c>
      <c r="N431" s="53" t="s">
        <v>302</v>
      </c>
      <c r="O431" s="53" t="str">
        <f t="shared" si="7"/>
        <v>HD 65123 (CMi)</v>
      </c>
      <c r="P431" s="53">
        <v>116165</v>
      </c>
      <c r="Q431" s="54" t="s">
        <v>2093</v>
      </c>
      <c r="R431" s="54" t="s">
        <v>2094</v>
      </c>
      <c r="S431" s="53">
        <v>2020</v>
      </c>
      <c r="T431" s="53">
        <v>167</v>
      </c>
      <c r="U431" s="53">
        <v>22</v>
      </c>
      <c r="V431" s="53">
        <v>0.4</v>
      </c>
      <c r="W431" s="53">
        <v>7.1</v>
      </c>
      <c r="X431" s="53">
        <v>7.3</v>
      </c>
      <c r="Y431" s="53">
        <v>0.2</v>
      </c>
    </row>
    <row r="432" spans="13:25" x14ac:dyDescent="0.2">
      <c r="M432" s="53" t="s">
        <v>1068</v>
      </c>
      <c r="N432" s="53" t="s">
        <v>533</v>
      </c>
      <c r="O432" s="53" t="str">
        <f t="shared" si="7"/>
        <v>HD 661 (Tuc)</v>
      </c>
      <c r="P432" s="53">
        <v>255642</v>
      </c>
      <c r="Q432" s="54" t="s">
        <v>1069</v>
      </c>
      <c r="R432" s="54" t="s">
        <v>1070</v>
      </c>
      <c r="S432" s="53">
        <v>2017</v>
      </c>
      <c r="T432" s="53">
        <v>13</v>
      </c>
      <c r="U432" s="53">
        <v>196</v>
      </c>
      <c r="V432" s="53">
        <v>0.5</v>
      </c>
      <c r="W432" s="53">
        <v>6.97</v>
      </c>
      <c r="X432" s="53">
        <v>8.5500000000000007</v>
      </c>
      <c r="Y432" s="53">
        <v>1.58</v>
      </c>
    </row>
    <row r="433" spans="13:25" x14ac:dyDescent="0.2">
      <c r="M433" s="53" t="s">
        <v>1999</v>
      </c>
      <c r="N433" s="53" t="s">
        <v>115</v>
      </c>
      <c r="O433" s="53" t="str">
        <f t="shared" si="7"/>
        <v>HD 66299 (Gem)</v>
      </c>
      <c r="P433" s="53">
        <v>60538</v>
      </c>
      <c r="Q433" s="54" t="s">
        <v>2000</v>
      </c>
      <c r="R433" s="54" t="s">
        <v>2001</v>
      </c>
      <c r="S433" s="53">
        <v>2017</v>
      </c>
      <c r="T433" s="53">
        <v>119</v>
      </c>
      <c r="U433" s="53">
        <v>337</v>
      </c>
      <c r="V433" s="53">
        <v>0.4</v>
      </c>
      <c r="W433" s="53">
        <v>6.94</v>
      </c>
      <c r="X433" s="53">
        <v>8.5</v>
      </c>
      <c r="Y433" s="53">
        <v>1.56</v>
      </c>
    </row>
    <row r="434" spans="13:25" x14ac:dyDescent="0.2">
      <c r="M434" s="53" t="s">
        <v>1413</v>
      </c>
      <c r="N434" s="53" t="s">
        <v>523</v>
      </c>
      <c r="O434" s="53" t="str">
        <f t="shared" si="7"/>
        <v>HD 6639 (Cet)</v>
      </c>
      <c r="P434" s="53">
        <v>129127</v>
      </c>
      <c r="Q434" s="54" t="s">
        <v>1414</v>
      </c>
      <c r="R434" s="54" t="s">
        <v>1415</v>
      </c>
      <c r="S434" s="53">
        <v>2019</v>
      </c>
      <c r="T434" s="53">
        <v>16</v>
      </c>
      <c r="U434" s="53">
        <v>122</v>
      </c>
      <c r="V434" s="53">
        <v>0.4</v>
      </c>
      <c r="W434" s="53">
        <v>9.2100000000000009</v>
      </c>
      <c r="X434" s="53">
        <v>11.76</v>
      </c>
      <c r="Y434" s="53">
        <v>2.5499999999999998</v>
      </c>
    </row>
    <row r="435" spans="13:25" x14ac:dyDescent="0.2">
      <c r="M435" s="53" t="s">
        <v>2281</v>
      </c>
      <c r="N435" s="53" t="s">
        <v>172</v>
      </c>
      <c r="O435" s="53" t="str">
        <f t="shared" si="7"/>
        <v>HD 66509 (Cnc)</v>
      </c>
      <c r="P435" s="53">
        <v>97530</v>
      </c>
      <c r="Q435" s="54" t="s">
        <v>2282</v>
      </c>
      <c r="R435" s="54" t="s">
        <v>2283</v>
      </c>
      <c r="S435" s="53">
        <v>2021</v>
      </c>
      <c r="T435" s="53">
        <v>226</v>
      </c>
      <c r="U435" s="53">
        <v>242</v>
      </c>
      <c r="V435" s="53">
        <v>0.5</v>
      </c>
      <c r="W435" s="53">
        <v>8.4600000000000009</v>
      </c>
      <c r="X435" s="53">
        <v>8.83</v>
      </c>
      <c r="Y435" s="53">
        <v>0.37</v>
      </c>
    </row>
    <row r="436" spans="13:25" x14ac:dyDescent="0.2">
      <c r="M436" s="53" t="s">
        <v>1280</v>
      </c>
      <c r="N436" s="53" t="s">
        <v>228</v>
      </c>
      <c r="O436" s="53" t="str">
        <f t="shared" si="7"/>
        <v>HD 6698 (Psc)</v>
      </c>
      <c r="P436" s="53">
        <v>109692</v>
      </c>
      <c r="Q436" s="54" t="s">
        <v>1281</v>
      </c>
      <c r="R436" s="54" t="s">
        <v>1282</v>
      </c>
      <c r="S436" s="53">
        <v>2013</v>
      </c>
      <c r="T436" s="53">
        <v>17</v>
      </c>
      <c r="U436" s="53">
        <v>228</v>
      </c>
      <c r="V436" s="53">
        <v>0.3</v>
      </c>
      <c r="W436" s="53">
        <v>9.8699999999999992</v>
      </c>
      <c r="X436" s="53">
        <v>10.61</v>
      </c>
      <c r="Y436" s="53">
        <v>0.74</v>
      </c>
    </row>
    <row r="437" spans="13:25" x14ac:dyDescent="0.2">
      <c r="M437" s="53" t="s">
        <v>1937</v>
      </c>
      <c r="N437" s="53" t="s">
        <v>172</v>
      </c>
      <c r="O437" s="53" t="str">
        <f t="shared" si="7"/>
        <v>HD 67501 (Cnc)</v>
      </c>
      <c r="P437" s="53">
        <v>60604</v>
      </c>
      <c r="Q437" s="54" t="s">
        <v>1938</v>
      </c>
      <c r="R437" s="54" t="s">
        <v>1939</v>
      </c>
      <c r="S437" s="53">
        <v>2020</v>
      </c>
      <c r="T437" s="53">
        <v>323</v>
      </c>
      <c r="U437" s="53">
        <v>21</v>
      </c>
      <c r="V437" s="53">
        <v>3.1</v>
      </c>
      <c r="W437" s="53">
        <v>7.19</v>
      </c>
      <c r="X437" s="53">
        <v>7.98</v>
      </c>
      <c r="Y437" s="53">
        <v>0.79</v>
      </c>
    </row>
    <row r="438" spans="13:25" x14ac:dyDescent="0.2">
      <c r="M438" s="53" t="s">
        <v>948</v>
      </c>
      <c r="N438" s="53" t="s">
        <v>127</v>
      </c>
      <c r="O438" s="53" t="str">
        <f t="shared" si="7"/>
        <v>HD 6840 (Cas)</v>
      </c>
      <c r="P438" s="53">
        <v>11614</v>
      </c>
      <c r="Q438" s="54" t="s">
        <v>949</v>
      </c>
      <c r="R438" s="54" t="s">
        <v>950</v>
      </c>
      <c r="S438" s="53">
        <v>2013</v>
      </c>
      <c r="T438" s="53">
        <v>27</v>
      </c>
      <c r="U438" s="53">
        <v>174</v>
      </c>
      <c r="V438" s="53">
        <v>0.1</v>
      </c>
      <c r="W438" s="53">
        <v>7.22</v>
      </c>
      <c r="X438" s="53">
        <v>7.68</v>
      </c>
      <c r="Y438" s="53">
        <v>0.46</v>
      </c>
    </row>
    <row r="439" spans="13:25" x14ac:dyDescent="0.2">
      <c r="M439" s="53" t="s">
        <v>1538</v>
      </c>
      <c r="N439" s="53" t="s">
        <v>438</v>
      </c>
      <c r="O439" s="53" t="str">
        <f t="shared" si="7"/>
        <v>HD 6996 (Phe)</v>
      </c>
      <c r="P439" s="53">
        <v>232315</v>
      </c>
      <c r="Q439" s="54" t="s">
        <v>1539</v>
      </c>
      <c r="R439" s="54" t="s">
        <v>1540</v>
      </c>
      <c r="S439" s="53">
        <v>2019</v>
      </c>
      <c r="T439" s="53">
        <v>25</v>
      </c>
      <c r="U439" s="53">
        <v>319</v>
      </c>
      <c r="V439" s="53">
        <v>0.6</v>
      </c>
      <c r="W439" s="53">
        <v>7.78</v>
      </c>
      <c r="X439" s="53">
        <v>8.25</v>
      </c>
      <c r="Y439" s="53">
        <v>0.47</v>
      </c>
    </row>
    <row r="440" spans="13:25" x14ac:dyDescent="0.2">
      <c r="M440" s="53" t="s">
        <v>810</v>
      </c>
      <c r="N440" s="53" t="s">
        <v>284</v>
      </c>
      <c r="O440" s="53" t="str">
        <f t="shared" si="7"/>
        <v>HD 70516 (Lyn)</v>
      </c>
      <c r="P440" s="53">
        <v>42337</v>
      </c>
      <c r="Q440" s="54" t="s">
        <v>811</v>
      </c>
      <c r="R440" s="54" t="s">
        <v>812</v>
      </c>
      <c r="S440" s="53">
        <v>2019</v>
      </c>
      <c r="T440" s="53">
        <v>61</v>
      </c>
      <c r="U440" s="53">
        <v>242</v>
      </c>
      <c r="V440" s="53">
        <v>29.1</v>
      </c>
      <c r="W440" s="53">
        <v>7.79</v>
      </c>
      <c r="X440" s="53">
        <v>9.39</v>
      </c>
      <c r="Y440" s="53">
        <v>1.6</v>
      </c>
    </row>
    <row r="441" spans="13:25" x14ac:dyDescent="0.2">
      <c r="M441" s="53" t="s">
        <v>1289</v>
      </c>
      <c r="N441" s="53" t="s">
        <v>172</v>
      </c>
      <c r="O441" s="53" t="str">
        <f t="shared" si="7"/>
        <v>HD 72945 (Cnc)</v>
      </c>
      <c r="P441" s="53">
        <v>116929</v>
      </c>
      <c r="Q441" s="54" t="s">
        <v>1290</v>
      </c>
      <c r="R441" s="54" t="s">
        <v>1291</v>
      </c>
      <c r="S441" s="53">
        <v>2020</v>
      </c>
      <c r="T441" s="53">
        <v>112</v>
      </c>
      <c r="U441" s="53">
        <v>25</v>
      </c>
      <c r="V441" s="53">
        <v>10.1</v>
      </c>
      <c r="W441" s="53">
        <v>5.98</v>
      </c>
      <c r="X441" s="53">
        <v>7.16</v>
      </c>
      <c r="Y441" s="53">
        <v>1.18</v>
      </c>
    </row>
    <row r="442" spans="13:25" x14ac:dyDescent="0.2">
      <c r="M442" s="53" t="s">
        <v>1780</v>
      </c>
      <c r="N442" s="53" t="s">
        <v>127</v>
      </c>
      <c r="O442" s="53" t="str">
        <f t="shared" si="7"/>
        <v>HD 7331 (Cas)</v>
      </c>
      <c r="P442" s="53">
        <v>11652</v>
      </c>
      <c r="Q442" s="54" t="s">
        <v>1781</v>
      </c>
      <c r="R442" s="54" t="s">
        <v>1782</v>
      </c>
      <c r="S442" s="53">
        <v>2010</v>
      </c>
      <c r="T442" s="53">
        <v>70</v>
      </c>
      <c r="U442" s="53">
        <v>353</v>
      </c>
      <c r="V442" s="53">
        <v>0.3</v>
      </c>
      <c r="W442" s="53">
        <v>8.94</v>
      </c>
      <c r="X442" s="53">
        <v>7.57</v>
      </c>
      <c r="Y442" s="53">
        <v>1.37</v>
      </c>
    </row>
    <row r="443" spans="13:25" x14ac:dyDescent="0.2">
      <c r="M443" s="53" t="s">
        <v>971</v>
      </c>
      <c r="N443" s="53" t="s">
        <v>191</v>
      </c>
      <c r="O443" s="53" t="str">
        <f t="shared" si="7"/>
        <v>HD 74014 (Cep)</v>
      </c>
      <c r="P443" s="53">
        <v>2</v>
      </c>
      <c r="Q443" s="54" t="s">
        <v>972</v>
      </c>
      <c r="R443" s="54" t="s">
        <v>973</v>
      </c>
      <c r="S443" s="53">
        <v>2020</v>
      </c>
      <c r="T443" s="53">
        <v>40</v>
      </c>
      <c r="U443" s="53">
        <v>24</v>
      </c>
      <c r="V443" s="53">
        <v>17</v>
      </c>
      <c r="W443" s="53">
        <v>7.74</v>
      </c>
      <c r="X443" s="53">
        <v>9.4700000000000006</v>
      </c>
      <c r="Y443" s="53">
        <v>1.73</v>
      </c>
    </row>
    <row r="444" spans="13:25" x14ac:dyDescent="0.2">
      <c r="M444" s="53" t="s">
        <v>1541</v>
      </c>
      <c r="N444" s="53" t="s">
        <v>295</v>
      </c>
      <c r="O444" s="53" t="str">
        <f t="shared" si="7"/>
        <v>HD 744 (And)</v>
      </c>
      <c r="P444" s="53">
        <v>73801</v>
      </c>
      <c r="Q444" s="54" t="s">
        <v>1542</v>
      </c>
      <c r="R444" s="54" t="s">
        <v>1543</v>
      </c>
      <c r="S444" s="53">
        <v>2017</v>
      </c>
      <c r="T444" s="53">
        <v>79</v>
      </c>
      <c r="U444" s="53">
        <v>66</v>
      </c>
      <c r="V444" s="53">
        <v>0.5</v>
      </c>
      <c r="W444" s="53">
        <v>7.88</v>
      </c>
      <c r="X444" s="53">
        <v>8.9700000000000006</v>
      </c>
      <c r="Y444" s="53">
        <v>1.0900000000000001</v>
      </c>
    </row>
    <row r="445" spans="13:25" x14ac:dyDescent="0.2">
      <c r="M445" s="53" t="s">
        <v>742</v>
      </c>
      <c r="N445" s="53" t="s">
        <v>191</v>
      </c>
      <c r="O445" s="53" t="str">
        <f t="shared" si="7"/>
        <v>HD 7471 (Cep)</v>
      </c>
      <c r="P445" s="53">
        <v>218</v>
      </c>
      <c r="Q445" s="54" t="s">
        <v>743</v>
      </c>
      <c r="R445" s="54" t="s">
        <v>744</v>
      </c>
      <c r="S445" s="53">
        <v>2006</v>
      </c>
      <c r="T445" s="53">
        <v>44</v>
      </c>
      <c r="U445" s="53">
        <v>296</v>
      </c>
      <c r="V445" s="53">
        <v>0.9</v>
      </c>
      <c r="W445" s="53">
        <v>7.55</v>
      </c>
      <c r="X445" s="53">
        <v>8.75</v>
      </c>
      <c r="Y445" s="53">
        <v>1.2</v>
      </c>
    </row>
    <row r="446" spans="13:25" x14ac:dyDescent="0.2">
      <c r="M446" s="53" t="s">
        <v>2081</v>
      </c>
      <c r="N446" s="53" t="s">
        <v>284</v>
      </c>
      <c r="O446" s="53" t="str">
        <f t="shared" si="7"/>
        <v>HD 75353 (Lyn)</v>
      </c>
      <c r="P446" s="53">
        <v>61077</v>
      </c>
      <c r="Q446" s="54" t="s">
        <v>2082</v>
      </c>
      <c r="R446" s="54" t="s">
        <v>2083</v>
      </c>
      <c r="S446" s="53">
        <v>2019</v>
      </c>
      <c r="T446" s="53">
        <v>180</v>
      </c>
      <c r="U446" s="53">
        <v>279</v>
      </c>
      <c r="V446" s="53">
        <v>3.5</v>
      </c>
      <c r="W446" s="53">
        <v>7.59</v>
      </c>
      <c r="X446" s="53">
        <v>7.76</v>
      </c>
      <c r="Y446" s="53">
        <v>0.17</v>
      </c>
    </row>
    <row r="447" spans="13:25" x14ac:dyDescent="0.2">
      <c r="M447" s="53" t="s">
        <v>902</v>
      </c>
      <c r="N447" s="53" t="s">
        <v>184</v>
      </c>
      <c r="O447" s="53" t="str">
        <f t="shared" si="7"/>
        <v>HD 75632 (UMa)</v>
      </c>
      <c r="P447" s="53">
        <v>6682</v>
      </c>
      <c r="Q447" s="54" t="s">
        <v>903</v>
      </c>
      <c r="R447" s="54" t="s">
        <v>904</v>
      </c>
      <c r="S447" s="53">
        <v>2022</v>
      </c>
      <c r="T447" s="53">
        <v>261</v>
      </c>
      <c r="U447" s="53">
        <v>359</v>
      </c>
      <c r="V447" s="53">
        <v>3.8</v>
      </c>
      <c r="W447" s="53">
        <v>8.81</v>
      </c>
      <c r="X447" s="53">
        <v>9.1</v>
      </c>
      <c r="Y447" s="53">
        <v>0.28999999999999998</v>
      </c>
    </row>
    <row r="448" spans="13:25" x14ac:dyDescent="0.2">
      <c r="M448" s="53" t="s">
        <v>1271</v>
      </c>
      <c r="N448" s="53" t="s">
        <v>228</v>
      </c>
      <c r="O448" s="53" t="str">
        <f t="shared" si="7"/>
        <v>HD 7564 (Psc)</v>
      </c>
      <c r="P448" s="53">
        <v>109766</v>
      </c>
      <c r="Q448" s="54" t="s">
        <v>1272</v>
      </c>
      <c r="R448" s="54" t="s">
        <v>1273</v>
      </c>
      <c r="S448" s="53">
        <v>2016</v>
      </c>
      <c r="T448" s="53">
        <v>33</v>
      </c>
      <c r="U448" s="53">
        <v>96</v>
      </c>
      <c r="V448" s="53">
        <v>0.2</v>
      </c>
      <c r="W448" s="53">
        <v>7.36</v>
      </c>
      <c r="X448" s="53">
        <v>9.89</v>
      </c>
      <c r="Y448" s="53">
        <v>2.5299999999999998</v>
      </c>
    </row>
    <row r="449" spans="13:25" x14ac:dyDescent="0.2">
      <c r="M449" s="53" t="s">
        <v>1926</v>
      </c>
      <c r="N449" s="53" t="s">
        <v>127</v>
      </c>
      <c r="O449" s="53" t="str">
        <f t="shared" si="7"/>
        <v>HD 761 (Cas)</v>
      </c>
      <c r="P449" s="53">
        <v>21202</v>
      </c>
      <c r="Q449" s="54" t="s">
        <v>1927</v>
      </c>
      <c r="R449" s="54" t="s">
        <v>1928</v>
      </c>
      <c r="S449" s="53">
        <v>2018</v>
      </c>
      <c r="T449" s="53">
        <v>132</v>
      </c>
      <c r="U449" s="53">
        <v>325</v>
      </c>
      <c r="V449" s="53">
        <v>0.4</v>
      </c>
      <c r="W449" s="53">
        <v>7.25</v>
      </c>
      <c r="X449" s="53">
        <v>8.4600000000000009</v>
      </c>
      <c r="Y449" s="53">
        <v>1.21</v>
      </c>
    </row>
    <row r="450" spans="13:25" x14ac:dyDescent="0.2">
      <c r="M450" s="53" t="s">
        <v>1233</v>
      </c>
      <c r="N450" s="53" t="s">
        <v>664</v>
      </c>
      <c r="O450" s="53" t="str">
        <f t="shared" si="7"/>
        <v>HD 76360 (Vel)</v>
      </c>
      <c r="P450" s="53">
        <v>220636</v>
      </c>
      <c r="Q450" s="54" t="s">
        <v>1234</v>
      </c>
      <c r="R450" s="54" t="s">
        <v>1235</v>
      </c>
      <c r="S450" s="53">
        <v>2020</v>
      </c>
      <c r="T450" s="53">
        <v>31</v>
      </c>
      <c r="U450" s="53">
        <v>90</v>
      </c>
      <c r="V450" s="53">
        <v>0.1</v>
      </c>
      <c r="W450" s="53">
        <v>6.1</v>
      </c>
      <c r="X450" s="53">
        <v>6.1</v>
      </c>
      <c r="Y450" s="53">
        <v>0</v>
      </c>
    </row>
    <row r="451" spans="13:25" x14ac:dyDescent="0.2">
      <c r="M451" s="53" t="s">
        <v>1642</v>
      </c>
      <c r="N451" s="53" t="s">
        <v>295</v>
      </c>
      <c r="O451" s="53" t="str">
        <f t="shared" si="7"/>
        <v>HD 764 (And)</v>
      </c>
      <c r="P451" s="53">
        <v>36152</v>
      </c>
      <c r="Q451" s="54" t="s">
        <v>1643</v>
      </c>
      <c r="R451" s="54" t="s">
        <v>1644</v>
      </c>
      <c r="S451" s="53">
        <v>1991</v>
      </c>
      <c r="T451" s="53">
        <v>15</v>
      </c>
      <c r="U451" s="53">
        <v>138</v>
      </c>
      <c r="V451" s="53">
        <v>0.2</v>
      </c>
      <c r="W451" s="53">
        <v>9.6999999999999993</v>
      </c>
      <c r="X451" s="53">
        <v>10.35</v>
      </c>
      <c r="Y451" s="53">
        <v>0.65</v>
      </c>
    </row>
    <row r="452" spans="13:25" x14ac:dyDescent="0.2">
      <c r="M452" s="53" t="s">
        <v>1680</v>
      </c>
      <c r="N452" s="53" t="s">
        <v>172</v>
      </c>
      <c r="O452" s="53" t="str">
        <f t="shared" si="7"/>
        <v>HD 77175 (Cnc)</v>
      </c>
      <c r="P452" s="53">
        <v>98295</v>
      </c>
      <c r="Q452" s="54" t="s">
        <v>1681</v>
      </c>
      <c r="R452" s="54" t="s">
        <v>1682</v>
      </c>
      <c r="S452" s="53">
        <v>2022</v>
      </c>
      <c r="T452" s="53">
        <v>188</v>
      </c>
      <c r="U452" s="53">
        <v>178</v>
      </c>
      <c r="V452" s="53">
        <v>5</v>
      </c>
      <c r="W452" s="53">
        <v>9.4700000000000006</v>
      </c>
      <c r="X452" s="53">
        <v>9.73</v>
      </c>
      <c r="Y452" s="53">
        <v>0.26</v>
      </c>
    </row>
    <row r="453" spans="13:25" x14ac:dyDescent="0.2">
      <c r="M453" s="53" t="s">
        <v>1343</v>
      </c>
      <c r="N453" s="53" t="s">
        <v>533</v>
      </c>
      <c r="O453" s="53" t="str">
        <f t="shared" si="7"/>
        <v>HD 791 (Tuc)</v>
      </c>
      <c r="P453" s="53">
        <v>231967</v>
      </c>
      <c r="Q453" s="54" t="s">
        <v>1344</v>
      </c>
      <c r="R453" s="54" t="s">
        <v>1345</v>
      </c>
      <c r="S453" s="53">
        <v>2020</v>
      </c>
      <c r="T453" s="53">
        <v>13</v>
      </c>
      <c r="U453" s="53">
        <v>262</v>
      </c>
      <c r="V453" s="53">
        <v>0.2</v>
      </c>
      <c r="W453" s="53">
        <v>8.44</v>
      </c>
      <c r="X453" s="53">
        <v>8.61</v>
      </c>
      <c r="Y453" s="53">
        <v>0.17</v>
      </c>
    </row>
    <row r="454" spans="13:25" x14ac:dyDescent="0.2">
      <c r="M454" s="53" t="s">
        <v>1043</v>
      </c>
      <c r="N454" s="53" t="s">
        <v>184</v>
      </c>
      <c r="O454" s="53" t="str">
        <f t="shared" si="7"/>
        <v>HD 79210 (UMa)</v>
      </c>
      <c r="P454" s="53">
        <v>27178</v>
      </c>
      <c r="Q454" s="54" t="s">
        <v>1044</v>
      </c>
      <c r="R454" s="54" t="s">
        <v>1045</v>
      </c>
      <c r="S454" s="53">
        <v>2019</v>
      </c>
      <c r="T454" s="53">
        <v>479</v>
      </c>
      <c r="U454" s="53">
        <v>99</v>
      </c>
      <c r="V454" s="53">
        <v>16.899999999999999</v>
      </c>
      <c r="W454" s="53">
        <v>7.79</v>
      </c>
      <c r="X454" s="53">
        <v>7.88</v>
      </c>
      <c r="Y454" s="53">
        <v>0.09</v>
      </c>
    </row>
    <row r="455" spans="13:25" x14ac:dyDescent="0.2">
      <c r="M455" s="53" t="s">
        <v>1645</v>
      </c>
      <c r="N455" s="53" t="s">
        <v>172</v>
      </c>
      <c r="O455" s="53" t="str">
        <f t="shared" si="7"/>
        <v>HD 79872 (Cnc)</v>
      </c>
      <c r="P455" s="53">
        <v>80738</v>
      </c>
      <c r="Q455" s="54" t="s">
        <v>1646</v>
      </c>
      <c r="R455" s="54" t="s">
        <v>1647</v>
      </c>
      <c r="S455" s="53">
        <v>2019</v>
      </c>
      <c r="T455" s="53">
        <v>145</v>
      </c>
      <c r="U455" s="53">
        <v>29</v>
      </c>
      <c r="V455" s="53">
        <v>5.9</v>
      </c>
      <c r="W455" s="53">
        <v>7.87</v>
      </c>
      <c r="X455" s="53">
        <v>8.1199999999999992</v>
      </c>
      <c r="Y455" s="53">
        <v>0.25</v>
      </c>
    </row>
    <row r="456" spans="13:25" x14ac:dyDescent="0.2">
      <c r="M456" s="53" t="s">
        <v>1900</v>
      </c>
      <c r="N456" s="53" t="s">
        <v>523</v>
      </c>
      <c r="O456" s="53" t="str">
        <f t="shared" si="7"/>
        <v>HD 8032 (Cet)</v>
      </c>
      <c r="P456" s="53">
        <v>129233</v>
      </c>
      <c r="Q456" s="54" t="s">
        <v>1901</v>
      </c>
      <c r="R456" s="54" t="s">
        <v>1902</v>
      </c>
      <c r="S456" s="53">
        <v>2021</v>
      </c>
      <c r="T456" s="53">
        <v>53</v>
      </c>
      <c r="U456" s="53">
        <v>256</v>
      </c>
      <c r="V456" s="53">
        <v>0.2</v>
      </c>
      <c r="W456" s="53">
        <v>8.9700000000000006</v>
      </c>
      <c r="X456" s="53">
        <v>9.7100000000000009</v>
      </c>
      <c r="Y456" s="53">
        <v>0.74</v>
      </c>
    </row>
    <row r="457" spans="13:25" x14ac:dyDescent="0.2">
      <c r="M457" s="53" t="s">
        <v>1422</v>
      </c>
      <c r="N457" s="53" t="s">
        <v>284</v>
      </c>
      <c r="O457" s="53" t="str">
        <f t="shared" si="7"/>
        <v>HD 80441 (Lyn)</v>
      </c>
      <c r="P457" s="53">
        <v>61411</v>
      </c>
      <c r="Q457" s="54" t="s">
        <v>1423</v>
      </c>
      <c r="R457" s="54" t="s">
        <v>1424</v>
      </c>
      <c r="S457" s="53">
        <v>2022</v>
      </c>
      <c r="T457" s="53">
        <v>449</v>
      </c>
      <c r="U457" s="53">
        <v>318</v>
      </c>
      <c r="V457" s="53">
        <v>1.2</v>
      </c>
      <c r="W457" s="53">
        <v>6.72</v>
      </c>
      <c r="X457" s="53">
        <v>7.08</v>
      </c>
      <c r="Y457" s="53">
        <v>0.36</v>
      </c>
    </row>
    <row r="458" spans="13:25" x14ac:dyDescent="0.2">
      <c r="M458" s="53" t="s">
        <v>924</v>
      </c>
      <c r="N458" s="53" t="s">
        <v>523</v>
      </c>
      <c r="O458" s="53" t="str">
        <f t="shared" ref="O458:O521" si="8">CONCATENATE(M458, " (",N458,")")</f>
        <v>HD 8071 (Cet)</v>
      </c>
      <c r="P458" s="53">
        <v>147741</v>
      </c>
      <c r="Q458" s="54" t="s">
        <v>925</v>
      </c>
      <c r="R458" s="54" t="s">
        <v>926</v>
      </c>
      <c r="S458" s="53">
        <v>2018</v>
      </c>
      <c r="T458" s="53">
        <v>118</v>
      </c>
      <c r="U458" s="53">
        <v>338</v>
      </c>
      <c r="V458" s="53">
        <v>2.2000000000000002</v>
      </c>
      <c r="W458" s="53">
        <v>7.4</v>
      </c>
      <c r="X458" s="53">
        <v>7.61</v>
      </c>
      <c r="Y458" s="53">
        <v>0.21</v>
      </c>
    </row>
    <row r="459" spans="13:25" x14ac:dyDescent="0.2">
      <c r="M459" s="53" t="s">
        <v>2102</v>
      </c>
      <c r="N459" s="53" t="s">
        <v>27</v>
      </c>
      <c r="O459" s="53" t="str">
        <f t="shared" si="8"/>
        <v>HD 81027 (Leo)</v>
      </c>
      <c r="P459" s="53"/>
      <c r="Q459" s="54" t="s">
        <v>2103</v>
      </c>
      <c r="R459" s="54" t="s">
        <v>2104</v>
      </c>
      <c r="S459" s="53">
        <v>2017</v>
      </c>
      <c r="T459" s="53">
        <v>97</v>
      </c>
      <c r="U459" s="53">
        <v>206</v>
      </c>
      <c r="V459" s="53">
        <v>1.4</v>
      </c>
      <c r="W459" s="53">
        <v>8.48</v>
      </c>
      <c r="X459" s="53">
        <v>9.48</v>
      </c>
      <c r="Y459" s="53">
        <v>1</v>
      </c>
    </row>
    <row r="460" spans="13:25" x14ac:dyDescent="0.2">
      <c r="M460" s="53" t="s">
        <v>1603</v>
      </c>
      <c r="N460" s="53" t="s">
        <v>406</v>
      </c>
      <c r="O460" s="53" t="str">
        <f t="shared" si="8"/>
        <v>HD 81212 (Hya)</v>
      </c>
      <c r="P460" s="53">
        <v>117661</v>
      </c>
      <c r="Q460" s="54" t="s">
        <v>1604</v>
      </c>
      <c r="R460" s="54" t="s">
        <v>1605</v>
      </c>
      <c r="S460" s="53">
        <v>2018</v>
      </c>
      <c r="T460" s="53">
        <v>240</v>
      </c>
      <c r="U460" s="53">
        <v>314</v>
      </c>
      <c r="V460" s="53">
        <v>2</v>
      </c>
      <c r="W460" s="53">
        <v>7.45</v>
      </c>
      <c r="X460" s="53">
        <v>7.57</v>
      </c>
      <c r="Y460" s="53">
        <v>0.12</v>
      </c>
    </row>
    <row r="461" spans="13:25" x14ac:dyDescent="0.2">
      <c r="M461" s="53" t="s">
        <v>1651</v>
      </c>
      <c r="N461" s="53" t="s">
        <v>406</v>
      </c>
      <c r="O461" s="53" t="str">
        <f t="shared" si="8"/>
        <v>HD 81670 (Hya)</v>
      </c>
      <c r="P461" s="53">
        <v>117704</v>
      </c>
      <c r="Q461" s="54" t="s">
        <v>1652</v>
      </c>
      <c r="R461" s="54" t="s">
        <v>1653</v>
      </c>
      <c r="S461" s="53">
        <v>2021</v>
      </c>
      <c r="T461" s="53">
        <v>184</v>
      </c>
      <c r="U461" s="53">
        <v>356</v>
      </c>
      <c r="V461" s="53">
        <v>1.7</v>
      </c>
      <c r="W461" s="53">
        <v>7.71</v>
      </c>
      <c r="X461" s="53">
        <v>7.76</v>
      </c>
      <c r="Y461" s="53">
        <v>0.05</v>
      </c>
    </row>
    <row r="462" spans="13:25" x14ac:dyDescent="0.2">
      <c r="M462" s="53" t="s">
        <v>1194</v>
      </c>
      <c r="N462" s="53" t="s">
        <v>228</v>
      </c>
      <c r="O462" s="53" t="str">
        <f t="shared" si="8"/>
        <v>HD 8187 (Psc)</v>
      </c>
      <c r="P462" s="53">
        <v>92388</v>
      </c>
      <c r="Q462" s="54" t="s">
        <v>1195</v>
      </c>
      <c r="R462" s="54" t="s">
        <v>1196</v>
      </c>
      <c r="S462" s="53">
        <v>2018</v>
      </c>
      <c r="T462" s="53">
        <v>98</v>
      </c>
      <c r="U462" s="53">
        <v>114</v>
      </c>
      <c r="V462" s="53">
        <v>0.6</v>
      </c>
      <c r="W462" s="53">
        <v>7.12</v>
      </c>
      <c r="X462" s="53">
        <v>8.86</v>
      </c>
      <c r="Y462" s="53">
        <v>1.74</v>
      </c>
    </row>
    <row r="463" spans="13:25" x14ac:dyDescent="0.2">
      <c r="M463" s="53" t="s">
        <v>893</v>
      </c>
      <c r="N463" s="53" t="s">
        <v>523</v>
      </c>
      <c r="O463" s="53" t="str">
        <f t="shared" si="8"/>
        <v>HD 821 (Cet)</v>
      </c>
      <c r="P463" s="53">
        <v>147148</v>
      </c>
      <c r="Q463" s="54" t="s">
        <v>894</v>
      </c>
      <c r="R463" s="54" t="s">
        <v>895</v>
      </c>
      <c r="S463" s="53">
        <v>2021</v>
      </c>
      <c r="T463" s="53">
        <v>15</v>
      </c>
      <c r="U463" s="53">
        <v>269</v>
      </c>
      <c r="V463" s="53">
        <v>0.3</v>
      </c>
      <c r="W463" s="53">
        <v>8.98</v>
      </c>
      <c r="X463" s="53">
        <v>8.98</v>
      </c>
      <c r="Y463" s="53">
        <v>0</v>
      </c>
    </row>
    <row r="464" spans="13:25" x14ac:dyDescent="0.2">
      <c r="M464" s="53" t="s">
        <v>1683</v>
      </c>
      <c r="N464" s="53" t="s">
        <v>205</v>
      </c>
      <c r="O464" s="53" t="str">
        <f t="shared" si="8"/>
        <v>HD 82685 (Dra)</v>
      </c>
      <c r="P464" s="53">
        <v>6915</v>
      </c>
      <c r="Q464" s="54" t="s">
        <v>1684</v>
      </c>
      <c r="R464" s="54" t="s">
        <v>1685</v>
      </c>
      <c r="S464" s="53">
        <v>2017</v>
      </c>
      <c r="T464" s="53">
        <v>107</v>
      </c>
      <c r="U464" s="53">
        <v>125</v>
      </c>
      <c r="V464" s="53">
        <v>4.9000000000000004</v>
      </c>
      <c r="W464" s="53">
        <v>7.03</v>
      </c>
      <c r="X464" s="53">
        <v>7.2</v>
      </c>
      <c r="Y464" s="53">
        <v>0.17</v>
      </c>
    </row>
    <row r="465" spans="13:25" x14ac:dyDescent="0.2">
      <c r="M465" s="53" t="s">
        <v>1242</v>
      </c>
      <c r="N465" s="53" t="s">
        <v>523</v>
      </c>
      <c r="O465" s="53" t="str">
        <f t="shared" si="8"/>
        <v>HD 8281 (Cet)</v>
      </c>
      <c r="P465" s="53">
        <v>166988</v>
      </c>
      <c r="Q465" s="54" t="s">
        <v>1243</v>
      </c>
      <c r="R465" s="54" t="s">
        <v>1244</v>
      </c>
      <c r="S465" s="53">
        <v>2016</v>
      </c>
      <c r="T465" s="53">
        <v>31</v>
      </c>
      <c r="U465" s="53">
        <v>177</v>
      </c>
      <c r="V465" s="53">
        <v>1.3</v>
      </c>
      <c r="W465" s="53">
        <v>8.89</v>
      </c>
      <c r="X465" s="53">
        <v>9.2899999999999991</v>
      </c>
      <c r="Y465" s="53">
        <v>0.4</v>
      </c>
    </row>
    <row r="466" spans="13:25" x14ac:dyDescent="0.2">
      <c r="M466" s="53" t="s">
        <v>1758</v>
      </c>
      <c r="N466" s="53" t="s">
        <v>312</v>
      </c>
      <c r="O466" s="53" t="str">
        <f t="shared" si="8"/>
        <v>HD 83698 (LMi)</v>
      </c>
      <c r="P466" s="53">
        <v>61629</v>
      </c>
      <c r="Q466" s="54" t="s">
        <v>1759</v>
      </c>
      <c r="R466" s="54" t="s">
        <v>1760</v>
      </c>
      <c r="S466" s="53">
        <v>2019</v>
      </c>
      <c r="T466" s="53">
        <v>170</v>
      </c>
      <c r="U466" s="53">
        <v>312</v>
      </c>
      <c r="V466" s="53">
        <v>2.8</v>
      </c>
      <c r="W466" s="53">
        <v>7.28</v>
      </c>
      <c r="X466" s="53">
        <v>8.65</v>
      </c>
      <c r="Y466" s="53">
        <v>1.37</v>
      </c>
    </row>
    <row r="467" spans="13:25" x14ac:dyDescent="0.2">
      <c r="M467" s="53" t="s">
        <v>2105</v>
      </c>
      <c r="N467" s="53" t="s">
        <v>533</v>
      </c>
      <c r="O467" s="53" t="str">
        <f t="shared" si="8"/>
        <v>HD 8519 (Tuc)</v>
      </c>
      <c r="P467" s="53">
        <v>248370</v>
      </c>
      <c r="Q467" s="54" t="s">
        <v>2106</v>
      </c>
      <c r="R467" s="54" t="s">
        <v>2107</v>
      </c>
      <c r="S467" s="53">
        <v>2018</v>
      </c>
      <c r="T467" s="53">
        <v>48</v>
      </c>
      <c r="U467" s="53">
        <v>296</v>
      </c>
      <c r="V467" s="53">
        <v>0.4</v>
      </c>
      <c r="W467" s="53">
        <v>7.66</v>
      </c>
      <c r="X467" s="53">
        <v>8.61</v>
      </c>
      <c r="Y467" s="53">
        <v>0.95</v>
      </c>
    </row>
    <row r="468" spans="13:25" x14ac:dyDescent="0.2">
      <c r="M468" s="53" t="s">
        <v>1370</v>
      </c>
      <c r="N468" s="53" t="s">
        <v>184</v>
      </c>
      <c r="O468" s="53" t="str">
        <f t="shared" si="8"/>
        <v>HD 86309 (UMa)</v>
      </c>
      <c r="P468" s="53">
        <v>27456</v>
      </c>
      <c r="Q468" s="54" t="s">
        <v>1371</v>
      </c>
      <c r="R468" s="54" t="s">
        <v>1372</v>
      </c>
      <c r="S468" s="53">
        <v>2022</v>
      </c>
      <c r="T468" s="53">
        <v>27</v>
      </c>
      <c r="U468" s="53">
        <v>179</v>
      </c>
      <c r="V468" s="53">
        <v>0.7</v>
      </c>
      <c r="W468" s="53">
        <v>8.84</v>
      </c>
      <c r="X468" s="53">
        <v>9.66</v>
      </c>
      <c r="Y468" s="53">
        <v>0.82</v>
      </c>
    </row>
    <row r="469" spans="13:25" x14ac:dyDescent="0.2">
      <c r="M469" s="53" t="s">
        <v>1346</v>
      </c>
      <c r="N469" s="53" t="s">
        <v>27</v>
      </c>
      <c r="O469" s="53" t="str">
        <f t="shared" si="8"/>
        <v>HD 87646 (Leo)</v>
      </c>
      <c r="P469" s="53">
        <v>98950</v>
      </c>
      <c r="Q469" s="54" t="s">
        <v>1347</v>
      </c>
      <c r="R469" s="54" t="s">
        <v>1348</v>
      </c>
      <c r="S469" s="53">
        <v>2021</v>
      </c>
      <c r="T469" s="53">
        <v>27</v>
      </c>
      <c r="U469" s="53">
        <v>45</v>
      </c>
      <c r="V469" s="53">
        <v>0.4</v>
      </c>
      <c r="W469" s="53">
        <v>8.2899999999999991</v>
      </c>
      <c r="X469" s="53">
        <v>10.95</v>
      </c>
      <c r="Y469" s="53">
        <v>2.66</v>
      </c>
    </row>
    <row r="470" spans="13:25" x14ac:dyDescent="0.2">
      <c r="M470" s="53" t="s">
        <v>1868</v>
      </c>
      <c r="N470" s="53" t="s">
        <v>438</v>
      </c>
      <c r="O470" s="53" t="str">
        <f t="shared" si="8"/>
        <v>HD 8821 (Phe)</v>
      </c>
      <c r="P470" s="53">
        <v>215503</v>
      </c>
      <c r="Q470" s="54" t="s">
        <v>1869</v>
      </c>
      <c r="R470" s="54" t="s">
        <v>1870</v>
      </c>
      <c r="S470" s="53">
        <v>2016</v>
      </c>
      <c r="T470" s="53">
        <v>40</v>
      </c>
      <c r="U470" s="53">
        <v>302</v>
      </c>
      <c r="V470" s="53">
        <v>1.1000000000000001</v>
      </c>
      <c r="W470" s="53">
        <v>8.1300000000000008</v>
      </c>
      <c r="X470" s="53">
        <v>9.77</v>
      </c>
      <c r="Y470" s="53">
        <v>1.64</v>
      </c>
    </row>
    <row r="471" spans="13:25" x14ac:dyDescent="0.2">
      <c r="M471" s="53" t="s">
        <v>1598</v>
      </c>
      <c r="N471" s="53" t="s">
        <v>27</v>
      </c>
      <c r="O471" s="53" t="str">
        <f t="shared" si="8"/>
        <v>HD 88417 (Leo)</v>
      </c>
      <c r="P471" s="53">
        <v>81226</v>
      </c>
      <c r="Q471" s="54" t="s">
        <v>1599</v>
      </c>
      <c r="R471" s="54" t="s">
        <v>1600</v>
      </c>
      <c r="S471" s="53">
        <v>2013</v>
      </c>
      <c r="T471" s="53">
        <v>36</v>
      </c>
      <c r="U471" s="53">
        <v>180</v>
      </c>
      <c r="V471" s="53">
        <v>0.1</v>
      </c>
      <c r="W471" s="53">
        <v>9.74</v>
      </c>
      <c r="X471" s="53">
        <v>9.59</v>
      </c>
      <c r="Y471" s="53">
        <v>0.15</v>
      </c>
    </row>
    <row r="472" spans="13:25" x14ac:dyDescent="0.2">
      <c r="M472" s="53" t="s">
        <v>1739</v>
      </c>
      <c r="N472" s="53" t="s">
        <v>27</v>
      </c>
      <c r="O472" s="53" t="str">
        <f t="shared" si="8"/>
        <v>HD 88533 (Leo)</v>
      </c>
      <c r="P472" s="53">
        <v>81238</v>
      </c>
      <c r="Q472" s="54" t="s">
        <v>1740</v>
      </c>
      <c r="R472" s="54" t="s">
        <v>1741</v>
      </c>
      <c r="S472" s="53">
        <v>2019</v>
      </c>
      <c r="T472" s="53">
        <v>91</v>
      </c>
      <c r="U472" s="53">
        <v>125</v>
      </c>
      <c r="V472" s="53">
        <v>1.1000000000000001</v>
      </c>
      <c r="W472" s="53">
        <v>8.6199999999999992</v>
      </c>
      <c r="X472" s="53">
        <v>9.83</v>
      </c>
      <c r="Y472" s="53">
        <v>1.21</v>
      </c>
    </row>
    <row r="473" spans="13:25" x14ac:dyDescent="0.2">
      <c r="M473" s="53" t="s">
        <v>1056</v>
      </c>
      <c r="N473" s="53" t="s">
        <v>27</v>
      </c>
      <c r="O473" s="53" t="str">
        <f t="shared" si="8"/>
        <v>HD 89376 (Leo)</v>
      </c>
      <c r="P473" s="53">
        <v>81288</v>
      </c>
      <c r="Q473" s="54" t="s">
        <v>1057</v>
      </c>
      <c r="R473" s="54" t="s">
        <v>1058</v>
      </c>
      <c r="S473" s="53">
        <v>2018</v>
      </c>
      <c r="T473" s="53">
        <v>149</v>
      </c>
      <c r="U473" s="53">
        <v>308</v>
      </c>
      <c r="V473" s="53">
        <v>0.7</v>
      </c>
      <c r="W473" s="53">
        <v>9.4</v>
      </c>
      <c r="X473" s="53">
        <v>10.08</v>
      </c>
      <c r="Y473" s="53">
        <v>0.68</v>
      </c>
    </row>
    <row r="474" spans="13:25" x14ac:dyDescent="0.2">
      <c r="M474" s="53" t="s">
        <v>672</v>
      </c>
      <c r="N474" s="53" t="s">
        <v>27</v>
      </c>
      <c r="O474" s="53" t="str">
        <f t="shared" si="8"/>
        <v>HD 89906 (Leo)</v>
      </c>
      <c r="P474" s="53">
        <v>99091</v>
      </c>
      <c r="Q474" s="54" t="s">
        <v>673</v>
      </c>
      <c r="R474" s="54" t="s">
        <v>674</v>
      </c>
      <c r="S474" s="53">
        <v>2021</v>
      </c>
      <c r="T474" s="53">
        <v>179</v>
      </c>
      <c r="U474" s="53">
        <v>228</v>
      </c>
      <c r="V474" s="53">
        <v>2.5</v>
      </c>
      <c r="W474" s="53">
        <v>7.38</v>
      </c>
      <c r="X474" s="53">
        <v>10.28</v>
      </c>
      <c r="Y474" s="53">
        <v>2.9</v>
      </c>
    </row>
    <row r="475" spans="13:25" x14ac:dyDescent="0.2">
      <c r="M475" s="53" t="s">
        <v>1555</v>
      </c>
      <c r="N475" s="53" t="s">
        <v>27</v>
      </c>
      <c r="O475" s="53" t="str">
        <f t="shared" si="8"/>
        <v>HD 90183 (Leo)</v>
      </c>
      <c r="P475" s="53">
        <v>81332</v>
      </c>
      <c r="Q475" s="54" t="s">
        <v>1556</v>
      </c>
      <c r="R475" s="54" t="s">
        <v>1557</v>
      </c>
      <c r="S475" s="53">
        <v>2017</v>
      </c>
      <c r="T475" s="53">
        <v>155</v>
      </c>
      <c r="U475" s="53">
        <v>155</v>
      </c>
      <c r="V475" s="53">
        <v>0.8</v>
      </c>
      <c r="W475" s="53">
        <v>9.0500000000000007</v>
      </c>
      <c r="X475" s="53">
        <v>9.34</v>
      </c>
      <c r="Y475" s="53">
        <v>0.28999999999999998</v>
      </c>
    </row>
    <row r="476" spans="13:25" x14ac:dyDescent="0.2">
      <c r="M476" s="53" t="s">
        <v>1736</v>
      </c>
      <c r="N476" s="53" t="s">
        <v>1170</v>
      </c>
      <c r="O476" s="53" t="str">
        <f t="shared" si="8"/>
        <v>HD 90572 (Sex)</v>
      </c>
      <c r="P476" s="53">
        <v>118314</v>
      </c>
      <c r="Q476" s="54" t="s">
        <v>1737</v>
      </c>
      <c r="R476" s="54" t="s">
        <v>1738</v>
      </c>
      <c r="S476" s="53">
        <v>2021</v>
      </c>
      <c r="T476" s="53">
        <v>86</v>
      </c>
      <c r="U476" s="53">
        <v>187</v>
      </c>
      <c r="V476" s="53">
        <v>0.3</v>
      </c>
      <c r="W476" s="53">
        <v>7.44</v>
      </c>
      <c r="X476" s="53">
        <v>9.6</v>
      </c>
      <c r="Y476" s="53">
        <v>2.16</v>
      </c>
    </row>
    <row r="477" spans="13:25" x14ac:dyDescent="0.2">
      <c r="M477" s="53" t="s">
        <v>1476</v>
      </c>
      <c r="N477" s="53" t="s">
        <v>27</v>
      </c>
      <c r="O477" s="53" t="str">
        <f t="shared" si="8"/>
        <v>HD 90791 (Leo)</v>
      </c>
      <c r="P477" s="53">
        <v>99153</v>
      </c>
      <c r="Q477" s="54" t="s">
        <v>1477</v>
      </c>
      <c r="R477" s="54" t="s">
        <v>1478</v>
      </c>
      <c r="S477" s="53">
        <v>2012</v>
      </c>
      <c r="T477" s="53">
        <v>58</v>
      </c>
      <c r="U477" s="53">
        <v>101</v>
      </c>
      <c r="V477" s="53">
        <v>0.6</v>
      </c>
      <c r="W477" s="53">
        <v>7.51</v>
      </c>
      <c r="X477" s="53">
        <v>8.59</v>
      </c>
      <c r="Y477" s="53">
        <v>1.08</v>
      </c>
    </row>
    <row r="478" spans="13:25" x14ac:dyDescent="0.2">
      <c r="M478" s="53" t="s">
        <v>2132</v>
      </c>
      <c r="N478" s="53" t="s">
        <v>312</v>
      </c>
      <c r="O478" s="53" t="str">
        <f t="shared" si="8"/>
        <v>HD 92049 (LMi)</v>
      </c>
      <c r="P478" s="53">
        <v>81448</v>
      </c>
      <c r="Q478" s="54" t="s">
        <v>2133</v>
      </c>
      <c r="R478" s="54" t="s">
        <v>2134</v>
      </c>
      <c r="S478" s="53">
        <v>2016</v>
      </c>
      <c r="T478" s="53">
        <v>46</v>
      </c>
      <c r="U478" s="53">
        <v>358</v>
      </c>
      <c r="V478" s="53">
        <v>1.3</v>
      </c>
      <c r="W478" s="53">
        <v>9.02</v>
      </c>
      <c r="X478" s="53">
        <v>10.99</v>
      </c>
      <c r="Y478" s="53">
        <v>1.97</v>
      </c>
    </row>
    <row r="479" spans="13:25" x14ac:dyDescent="0.2">
      <c r="M479" s="53" t="s">
        <v>1169</v>
      </c>
      <c r="N479" s="53" t="s">
        <v>1170</v>
      </c>
      <c r="O479" s="53" t="str">
        <f t="shared" si="8"/>
        <v>HD 92184 (Sex)</v>
      </c>
      <c r="P479" s="53">
        <v>118410</v>
      </c>
      <c r="Q479" s="54" t="s">
        <v>1171</v>
      </c>
      <c r="R479" s="54" t="s">
        <v>1172</v>
      </c>
      <c r="S479" s="53">
        <v>2021</v>
      </c>
      <c r="T479" s="53">
        <v>211</v>
      </c>
      <c r="U479" s="53">
        <v>334</v>
      </c>
      <c r="V479" s="53">
        <v>1.9</v>
      </c>
      <c r="W479" s="53">
        <v>7.69</v>
      </c>
      <c r="X479" s="53">
        <v>8.16</v>
      </c>
      <c r="Y479" s="53">
        <v>0.47</v>
      </c>
    </row>
    <row r="480" spans="13:25" x14ac:dyDescent="0.2">
      <c r="M480" s="53" t="s">
        <v>853</v>
      </c>
      <c r="N480" s="53" t="s">
        <v>27</v>
      </c>
      <c r="O480" s="53" t="str">
        <f t="shared" si="8"/>
        <v>HD 92323 (Leo)</v>
      </c>
      <c r="P480" s="53">
        <v>118418</v>
      </c>
      <c r="Q480" s="54" t="s">
        <v>854</v>
      </c>
      <c r="R480" s="54" t="s">
        <v>855</v>
      </c>
      <c r="S480" s="53">
        <v>2018</v>
      </c>
      <c r="T480" s="53">
        <v>176</v>
      </c>
      <c r="U480" s="53">
        <v>128</v>
      </c>
      <c r="V480" s="53">
        <v>0.5</v>
      </c>
      <c r="W480" s="53">
        <v>7.84</v>
      </c>
      <c r="X480" s="53">
        <v>8.98</v>
      </c>
      <c r="Y480" s="53">
        <v>1.1399999999999999</v>
      </c>
    </row>
    <row r="481" spans="13:25" x14ac:dyDescent="0.2">
      <c r="M481" s="53" t="s">
        <v>2294</v>
      </c>
      <c r="N481" s="53" t="s">
        <v>523</v>
      </c>
      <c r="O481" s="53" t="str">
        <f t="shared" si="8"/>
        <v>HD 9278 (Cet)</v>
      </c>
      <c r="P481" s="53">
        <v>129345</v>
      </c>
      <c r="Q481" s="54" t="s">
        <v>2295</v>
      </c>
      <c r="R481" s="54" t="s">
        <v>2296</v>
      </c>
      <c r="S481" s="53">
        <v>2021</v>
      </c>
      <c r="T481" s="53">
        <v>13</v>
      </c>
      <c r="U481" s="53">
        <v>114</v>
      </c>
      <c r="V481" s="53">
        <v>0</v>
      </c>
      <c r="W481" s="53">
        <v>8.19</v>
      </c>
      <c r="X481" s="53">
        <v>9.7899999999999991</v>
      </c>
      <c r="Y481" s="53">
        <v>1.6</v>
      </c>
    </row>
    <row r="482" spans="13:25" x14ac:dyDescent="0.2">
      <c r="M482" s="53" t="s">
        <v>1122</v>
      </c>
      <c r="N482" s="53" t="s">
        <v>27</v>
      </c>
      <c r="O482" s="53" t="str">
        <f t="shared" si="8"/>
        <v>HD 93392 (Leo)</v>
      </c>
      <c r="P482" s="53">
        <v>81520</v>
      </c>
      <c r="Q482" s="54" t="s">
        <v>1123</v>
      </c>
      <c r="R482" s="54" t="s">
        <v>1124</v>
      </c>
      <c r="S482" s="53">
        <v>2017</v>
      </c>
      <c r="T482" s="53">
        <v>103</v>
      </c>
      <c r="U482" s="53">
        <v>170</v>
      </c>
      <c r="V482" s="53">
        <v>1.7</v>
      </c>
      <c r="W482" s="53">
        <v>8.17</v>
      </c>
      <c r="X482" s="53">
        <v>8.93</v>
      </c>
      <c r="Y482" s="53">
        <v>0.76</v>
      </c>
    </row>
    <row r="483" spans="13:25" x14ac:dyDescent="0.2">
      <c r="M483" s="53" t="s">
        <v>1325</v>
      </c>
      <c r="N483" s="53" t="s">
        <v>312</v>
      </c>
      <c r="O483" s="53" t="str">
        <f t="shared" si="8"/>
        <v>HD 95174 (LMi)</v>
      </c>
      <c r="P483" s="53"/>
      <c r="Q483" s="54" t="s">
        <v>1326</v>
      </c>
      <c r="R483" s="54" t="s">
        <v>1327</v>
      </c>
      <c r="S483" s="53">
        <v>2019</v>
      </c>
      <c r="T483" s="53">
        <v>121</v>
      </c>
      <c r="U483" s="53">
        <v>116</v>
      </c>
      <c r="V483" s="53">
        <v>5.5</v>
      </c>
      <c r="W483" s="53">
        <v>8.57</v>
      </c>
      <c r="X483" s="53">
        <v>9.2200000000000006</v>
      </c>
      <c r="Y483" s="53">
        <v>0.65</v>
      </c>
    </row>
    <row r="484" spans="13:25" x14ac:dyDescent="0.2">
      <c r="M484" s="53" t="s">
        <v>1961</v>
      </c>
      <c r="N484" s="53" t="s">
        <v>523</v>
      </c>
      <c r="O484" s="53" t="str">
        <f t="shared" si="8"/>
        <v>HD 9575 (Cet)</v>
      </c>
      <c r="P484" s="53">
        <v>147882</v>
      </c>
      <c r="Q484" s="54" t="s">
        <v>1962</v>
      </c>
      <c r="R484" s="54" t="s">
        <v>1963</v>
      </c>
      <c r="S484" s="53">
        <v>2016</v>
      </c>
      <c r="T484" s="53">
        <v>59</v>
      </c>
      <c r="U484" s="53">
        <v>335</v>
      </c>
      <c r="V484" s="53">
        <v>0.9</v>
      </c>
      <c r="W484" s="53">
        <v>9.23</v>
      </c>
      <c r="X484" s="53">
        <v>9.31</v>
      </c>
      <c r="Y484" s="53">
        <v>0.08</v>
      </c>
    </row>
    <row r="485" spans="13:25" x14ac:dyDescent="0.2">
      <c r="M485" s="53" t="s">
        <v>2187</v>
      </c>
      <c r="N485" s="53" t="s">
        <v>2188</v>
      </c>
      <c r="O485" s="53" t="str">
        <f t="shared" si="8"/>
        <v>HD 95788 (Cha)</v>
      </c>
      <c r="P485" s="53">
        <v>258599</v>
      </c>
      <c r="Q485" s="54" t="s">
        <v>2189</v>
      </c>
      <c r="R485" s="54" t="s">
        <v>2190</v>
      </c>
      <c r="S485" s="53">
        <v>2021</v>
      </c>
      <c r="T485" s="53">
        <v>23</v>
      </c>
      <c r="U485" s="53">
        <v>23</v>
      </c>
      <c r="V485" s="53">
        <v>0.4</v>
      </c>
      <c r="W485" s="53">
        <v>7.57</v>
      </c>
      <c r="X485" s="53">
        <v>7.58</v>
      </c>
      <c r="Y485" s="53">
        <v>0.01</v>
      </c>
    </row>
    <row r="486" spans="13:25" x14ac:dyDescent="0.2">
      <c r="M486" s="53" t="s">
        <v>1245</v>
      </c>
      <c r="N486" s="53" t="s">
        <v>184</v>
      </c>
      <c r="O486" s="53" t="str">
        <f t="shared" si="8"/>
        <v>HD 96527 (UMa)</v>
      </c>
      <c r="P486" s="53">
        <v>27918</v>
      </c>
      <c r="Q486" s="54" t="s">
        <v>1246</v>
      </c>
      <c r="R486" s="54" t="s">
        <v>1247</v>
      </c>
      <c r="S486" s="53">
        <v>2020</v>
      </c>
      <c r="T486" s="53">
        <v>95</v>
      </c>
      <c r="U486" s="53">
        <v>328</v>
      </c>
      <c r="V486" s="53">
        <v>5.6</v>
      </c>
      <c r="W486" s="53">
        <v>7.65</v>
      </c>
      <c r="X486" s="53">
        <v>9.0299999999999994</v>
      </c>
      <c r="Y486" s="53">
        <v>1.38</v>
      </c>
    </row>
    <row r="487" spans="13:25" x14ac:dyDescent="0.2">
      <c r="M487" s="53" t="s">
        <v>1306</v>
      </c>
      <c r="N487" s="53" t="s">
        <v>27</v>
      </c>
      <c r="O487" s="53" t="str">
        <f t="shared" si="8"/>
        <v>HD 97561 (Leo)</v>
      </c>
      <c r="P487" s="53">
        <v>81725</v>
      </c>
      <c r="Q487" s="54" t="s">
        <v>1307</v>
      </c>
      <c r="R487" s="54" t="s">
        <v>1308</v>
      </c>
      <c r="S487" s="53">
        <v>2018</v>
      </c>
      <c r="T487" s="53">
        <v>229</v>
      </c>
      <c r="U487" s="53">
        <v>313</v>
      </c>
      <c r="V487" s="53">
        <v>0.7</v>
      </c>
      <c r="W487" s="53">
        <v>7.54</v>
      </c>
      <c r="X487" s="53">
        <v>8.02</v>
      </c>
      <c r="Y487" s="53">
        <v>0.48</v>
      </c>
    </row>
    <row r="488" spans="13:25" x14ac:dyDescent="0.2">
      <c r="M488" s="53" t="s">
        <v>2041</v>
      </c>
      <c r="N488" s="53" t="s">
        <v>184</v>
      </c>
      <c r="O488" s="53" t="str">
        <f t="shared" si="8"/>
        <v>HD 97936 (UMa)</v>
      </c>
      <c r="P488" s="53">
        <v>62471</v>
      </c>
      <c r="Q488" s="54" t="s">
        <v>2042</v>
      </c>
      <c r="R488" s="54" t="s">
        <v>2043</v>
      </c>
      <c r="S488" s="53">
        <v>2018</v>
      </c>
      <c r="T488" s="53">
        <v>14</v>
      </c>
      <c r="U488" s="53">
        <v>3</v>
      </c>
      <c r="V488" s="53">
        <v>1.4</v>
      </c>
      <c r="W488" s="53">
        <v>9.25</v>
      </c>
      <c r="X488" s="53">
        <v>12.21</v>
      </c>
      <c r="Y488" s="53">
        <v>2.96</v>
      </c>
    </row>
    <row r="489" spans="13:25" x14ac:dyDescent="0.2">
      <c r="M489" s="53" t="s">
        <v>1590</v>
      </c>
      <c r="N489" s="53" t="s">
        <v>27</v>
      </c>
      <c r="O489" s="53" t="str">
        <f t="shared" si="8"/>
        <v>HD 99420 (Leo)</v>
      </c>
      <c r="P489" s="53">
        <v>118861</v>
      </c>
      <c r="Q489" s="54" t="s">
        <v>1591</v>
      </c>
      <c r="R489" s="54" t="s">
        <v>1592</v>
      </c>
      <c r="S489" s="53">
        <v>2013</v>
      </c>
      <c r="T489" s="53">
        <v>20</v>
      </c>
      <c r="U489" s="53">
        <v>49</v>
      </c>
      <c r="V489" s="53">
        <v>0.4</v>
      </c>
      <c r="W489" s="53">
        <v>10.1</v>
      </c>
      <c r="X489" s="53">
        <v>10.1</v>
      </c>
      <c r="Y489" s="53">
        <v>0</v>
      </c>
    </row>
    <row r="490" spans="13:25" x14ac:dyDescent="0.2">
      <c r="M490" s="53" t="s">
        <v>1130</v>
      </c>
      <c r="N490" s="53" t="s">
        <v>138</v>
      </c>
      <c r="O490" s="53" t="str">
        <f t="shared" si="8"/>
        <v>HP Boo (Boo)</v>
      </c>
      <c r="P490" s="53">
        <v>83553</v>
      </c>
      <c r="Q490" s="54" t="s">
        <v>1131</v>
      </c>
      <c r="R490" s="54" t="s">
        <v>1132</v>
      </c>
      <c r="S490" s="53">
        <v>2018</v>
      </c>
      <c r="T490" s="53">
        <v>22</v>
      </c>
      <c r="U490" s="53">
        <v>100</v>
      </c>
      <c r="V490" s="53">
        <v>2.6</v>
      </c>
      <c r="W490" s="53">
        <v>5.88</v>
      </c>
      <c r="X490" s="53">
        <v>13.9</v>
      </c>
      <c r="Y490" s="53">
        <v>8.02</v>
      </c>
    </row>
    <row r="491" spans="13:25" x14ac:dyDescent="0.2">
      <c r="M491" s="53" t="s">
        <v>187</v>
      </c>
      <c r="N491" s="53" t="s">
        <v>127</v>
      </c>
      <c r="O491" s="53" t="str">
        <f t="shared" si="8"/>
        <v>Iot Cas (Cas)</v>
      </c>
      <c r="P491" s="53">
        <v>12298</v>
      </c>
      <c r="Q491" s="54" t="s">
        <v>188</v>
      </c>
      <c r="R491" s="54" t="s">
        <v>189</v>
      </c>
      <c r="S491" s="53">
        <v>2022</v>
      </c>
      <c r="T491" s="53">
        <v>270</v>
      </c>
      <c r="U491" s="53">
        <v>231</v>
      </c>
      <c r="V491" s="53">
        <v>3</v>
      </c>
      <c r="W491" s="53">
        <v>4.66</v>
      </c>
      <c r="X491" s="53">
        <v>6.92</v>
      </c>
      <c r="Y491" s="53">
        <v>2.2599999999999998</v>
      </c>
    </row>
    <row r="492" spans="13:25" x14ac:dyDescent="0.2">
      <c r="M492" s="53" t="s">
        <v>394</v>
      </c>
      <c r="N492" s="53" t="s">
        <v>395</v>
      </c>
      <c r="O492" s="53" t="str">
        <f t="shared" si="8"/>
        <v>Iot Tri (Tri)</v>
      </c>
      <c r="P492" s="53">
        <v>55347</v>
      </c>
      <c r="Q492" s="54" t="s">
        <v>396</v>
      </c>
      <c r="R492" s="54" t="s">
        <v>397</v>
      </c>
      <c r="S492" s="53">
        <v>2022</v>
      </c>
      <c r="T492" s="53">
        <v>264</v>
      </c>
      <c r="U492" s="53">
        <v>67</v>
      </c>
      <c r="V492" s="53">
        <v>4</v>
      </c>
      <c r="W492" s="53">
        <v>5.26</v>
      </c>
      <c r="X492" s="53">
        <v>6.67</v>
      </c>
      <c r="Y492" s="53">
        <v>1.41</v>
      </c>
    </row>
    <row r="493" spans="13:25" x14ac:dyDescent="0.2">
      <c r="M493" s="53" t="s">
        <v>1769</v>
      </c>
      <c r="N493" s="53" t="s">
        <v>402</v>
      </c>
      <c r="O493" s="53" t="str">
        <f t="shared" si="8"/>
        <v>Kap For (For)</v>
      </c>
      <c r="P493" s="53">
        <v>167736</v>
      </c>
      <c r="Q493" s="54" t="s">
        <v>1770</v>
      </c>
      <c r="R493" s="54" t="s">
        <v>1771</v>
      </c>
      <c r="S493" s="53">
        <v>2021</v>
      </c>
      <c r="T493" s="53">
        <v>39</v>
      </c>
      <c r="U493" s="53">
        <v>161</v>
      </c>
      <c r="V493" s="53">
        <v>0.5</v>
      </c>
      <c r="W493" s="53">
        <v>5.2</v>
      </c>
      <c r="X493" s="53">
        <v>10.199999999999999</v>
      </c>
      <c r="Y493" s="53">
        <v>5</v>
      </c>
    </row>
    <row r="494" spans="13:25" x14ac:dyDescent="0.2">
      <c r="M494" s="53" t="s">
        <v>532</v>
      </c>
      <c r="N494" s="53" t="s">
        <v>533</v>
      </c>
      <c r="O494" s="53" t="str">
        <f t="shared" si="8"/>
        <v>Kap Tuc (Tuc)</v>
      </c>
      <c r="P494" s="53">
        <v>248346</v>
      </c>
      <c r="Q494" s="54" t="s">
        <v>534</v>
      </c>
      <c r="R494" s="54" t="s">
        <v>535</v>
      </c>
      <c r="S494" s="53">
        <v>2017</v>
      </c>
      <c r="T494" s="53">
        <v>78</v>
      </c>
      <c r="U494" s="53">
        <v>315</v>
      </c>
      <c r="V494" s="53">
        <v>4.5999999999999996</v>
      </c>
      <c r="W494" s="53">
        <v>4.88</v>
      </c>
      <c r="X494" s="53">
        <v>7.54</v>
      </c>
      <c r="Y494" s="53">
        <v>2.66</v>
      </c>
    </row>
    <row r="495" spans="13:25" x14ac:dyDescent="0.2">
      <c r="M495" s="53" t="s">
        <v>337</v>
      </c>
      <c r="N495" s="53" t="s">
        <v>338</v>
      </c>
      <c r="O495" s="53" t="str">
        <f t="shared" si="8"/>
        <v>Kap1 Scl (Scl)</v>
      </c>
      <c r="P495" s="53">
        <v>166083</v>
      </c>
      <c r="Q495" s="54" t="s">
        <v>339</v>
      </c>
      <c r="R495" s="54" t="s">
        <v>340</v>
      </c>
      <c r="S495" s="53">
        <v>2017</v>
      </c>
      <c r="T495" s="53">
        <v>81</v>
      </c>
      <c r="U495" s="53">
        <v>258</v>
      </c>
      <c r="V495" s="53">
        <v>1.3</v>
      </c>
      <c r="W495" s="53">
        <v>6.13</v>
      </c>
      <c r="X495" s="53">
        <v>6.24</v>
      </c>
      <c r="Y495" s="53">
        <v>0.11</v>
      </c>
    </row>
    <row r="496" spans="13:25" x14ac:dyDescent="0.2">
      <c r="M496" s="53" t="s">
        <v>224</v>
      </c>
      <c r="N496" s="53" t="s">
        <v>138</v>
      </c>
      <c r="O496" s="53" t="str">
        <f t="shared" si="8"/>
        <v>Kap2 Boo (Boo)</v>
      </c>
      <c r="P496" s="53">
        <v>29046</v>
      </c>
      <c r="Q496" s="54" t="s">
        <v>225</v>
      </c>
      <c r="R496" s="54" t="s">
        <v>226</v>
      </c>
      <c r="S496" s="53">
        <v>2021</v>
      </c>
      <c r="T496" s="53">
        <v>215</v>
      </c>
      <c r="U496" s="53">
        <v>236</v>
      </c>
      <c r="V496" s="53">
        <v>13.8</v>
      </c>
      <c r="W496" s="53">
        <v>4.53</v>
      </c>
      <c r="X496" s="53">
        <v>6.62</v>
      </c>
      <c r="Y496" s="53">
        <v>2.09</v>
      </c>
    </row>
    <row r="497" spans="13:25" x14ac:dyDescent="0.2">
      <c r="M497" s="53" t="s">
        <v>308</v>
      </c>
      <c r="N497" s="53" t="s">
        <v>191</v>
      </c>
      <c r="O497" s="53" t="str">
        <f t="shared" si="8"/>
        <v>Kurhah (Cep)</v>
      </c>
      <c r="P497" s="53">
        <v>19827</v>
      </c>
      <c r="Q497" s="54" t="s">
        <v>309</v>
      </c>
      <c r="R497" s="54" t="s">
        <v>310</v>
      </c>
      <c r="S497" s="53">
        <v>2022</v>
      </c>
      <c r="T497" s="53">
        <v>329</v>
      </c>
      <c r="U497" s="53">
        <v>275</v>
      </c>
      <c r="V497" s="53">
        <v>7.9</v>
      </c>
      <c r="W497" s="53">
        <v>4.45</v>
      </c>
      <c r="X497" s="53">
        <v>6.4</v>
      </c>
      <c r="Y497" s="53">
        <v>1.95</v>
      </c>
    </row>
    <row r="498" spans="13:25" x14ac:dyDescent="0.2">
      <c r="M498" s="53" t="s">
        <v>412</v>
      </c>
      <c r="N498" s="53" t="s">
        <v>413</v>
      </c>
      <c r="O498" s="53" t="str">
        <f t="shared" si="8"/>
        <v>KX Lib (Lib)</v>
      </c>
      <c r="P498" s="53">
        <v>183040</v>
      </c>
      <c r="Q498" s="54" t="s">
        <v>414</v>
      </c>
      <c r="R498" s="54" t="s">
        <v>415</v>
      </c>
      <c r="S498" s="53">
        <v>2020</v>
      </c>
      <c r="T498" s="53">
        <v>161</v>
      </c>
      <c r="U498" s="53">
        <v>307</v>
      </c>
      <c r="V498" s="53">
        <v>26.2</v>
      </c>
      <c r="W498" s="53">
        <v>5.88</v>
      </c>
      <c r="X498" s="53">
        <v>8.18</v>
      </c>
      <c r="Y498" s="53">
        <v>2.2999999999999998</v>
      </c>
    </row>
    <row r="499" spans="13:25" x14ac:dyDescent="0.2">
      <c r="M499" s="53" t="s">
        <v>238</v>
      </c>
      <c r="N499" s="53" t="s">
        <v>127</v>
      </c>
      <c r="O499" s="53" t="str">
        <f t="shared" si="8"/>
        <v>Lam Cas (Cas)</v>
      </c>
      <c r="P499" s="53">
        <v>21489</v>
      </c>
      <c r="Q499" s="54" t="s">
        <v>239</v>
      </c>
      <c r="R499" s="54" t="s">
        <v>240</v>
      </c>
      <c r="S499" s="53">
        <v>2019</v>
      </c>
      <c r="T499" s="53">
        <v>275</v>
      </c>
      <c r="U499" s="53">
        <v>220</v>
      </c>
      <c r="V499" s="53">
        <v>0.1</v>
      </c>
      <c r="W499" s="53">
        <v>5.33</v>
      </c>
      <c r="X499" s="53">
        <v>5.62</v>
      </c>
      <c r="Y499" s="53">
        <v>0.28999999999999998</v>
      </c>
    </row>
    <row r="500" spans="13:25" x14ac:dyDescent="0.2">
      <c r="M500" s="53" t="s">
        <v>215</v>
      </c>
      <c r="N500" s="53" t="s">
        <v>146</v>
      </c>
      <c r="O500" s="53" t="str">
        <f t="shared" si="8"/>
        <v>Lam Cyg (Cyg)</v>
      </c>
      <c r="P500" s="53">
        <v>70505</v>
      </c>
      <c r="Q500" s="54" t="s">
        <v>216</v>
      </c>
      <c r="R500" s="54" t="s">
        <v>217</v>
      </c>
      <c r="S500" s="53">
        <v>2022</v>
      </c>
      <c r="T500" s="53">
        <v>425</v>
      </c>
      <c r="U500" s="53">
        <v>1</v>
      </c>
      <c r="V500" s="53">
        <v>0.9</v>
      </c>
      <c r="W500" s="53">
        <v>4.7300000000000004</v>
      </c>
      <c r="X500" s="53">
        <v>6.26</v>
      </c>
      <c r="Y500" s="53">
        <v>1.53</v>
      </c>
    </row>
    <row r="501" spans="13:25" x14ac:dyDescent="0.2">
      <c r="M501" s="53" t="s">
        <v>550</v>
      </c>
      <c r="N501" s="53" t="s">
        <v>338</v>
      </c>
      <c r="O501" s="53" t="str">
        <f t="shared" si="8"/>
        <v>Lam1 Scl (Scl)</v>
      </c>
      <c r="P501" s="53">
        <v>192690</v>
      </c>
      <c r="Q501" s="54" t="s">
        <v>551</v>
      </c>
      <c r="R501" s="54" t="s">
        <v>552</v>
      </c>
      <c r="S501" s="53">
        <v>2017</v>
      </c>
      <c r="T501" s="53">
        <v>41</v>
      </c>
      <c r="U501" s="53">
        <v>24</v>
      </c>
      <c r="V501" s="53">
        <v>0.7</v>
      </c>
      <c r="W501" s="53">
        <v>6.6</v>
      </c>
      <c r="X501" s="53">
        <v>7.01</v>
      </c>
      <c r="Y501" s="53">
        <v>0.41</v>
      </c>
    </row>
    <row r="502" spans="13:25" x14ac:dyDescent="0.2">
      <c r="M502" s="53" t="s">
        <v>321</v>
      </c>
      <c r="N502" s="53" t="s">
        <v>322</v>
      </c>
      <c r="O502" s="53" t="str">
        <f t="shared" si="8"/>
        <v>Mahasim (Aur)</v>
      </c>
      <c r="P502" s="53">
        <v>58636</v>
      </c>
      <c r="Q502" s="54" t="s">
        <v>323</v>
      </c>
      <c r="R502" s="54" t="s">
        <v>324</v>
      </c>
      <c r="S502" s="53">
        <v>2019</v>
      </c>
      <c r="T502" s="53">
        <v>125</v>
      </c>
      <c r="U502" s="53">
        <v>304</v>
      </c>
      <c r="V502" s="53">
        <v>4.2</v>
      </c>
      <c r="W502" s="53">
        <v>2.6</v>
      </c>
      <c r="X502" s="53">
        <v>7.2</v>
      </c>
      <c r="Y502" s="53">
        <v>4.5999999999999996</v>
      </c>
    </row>
    <row r="503" spans="13:25" x14ac:dyDescent="0.2">
      <c r="M503" s="53" t="s">
        <v>241</v>
      </c>
      <c r="N503" s="53" t="s">
        <v>134</v>
      </c>
      <c r="O503" s="53" t="str">
        <f t="shared" si="8"/>
        <v>Marfik (Oph)</v>
      </c>
      <c r="P503" s="53">
        <v>121658</v>
      </c>
      <c r="Q503" s="54" t="s">
        <v>242</v>
      </c>
      <c r="R503" s="54" t="s">
        <v>243</v>
      </c>
      <c r="S503" s="53">
        <v>2019</v>
      </c>
      <c r="T503" s="53">
        <v>803</v>
      </c>
      <c r="U503" s="53">
        <v>44</v>
      </c>
      <c r="V503" s="53">
        <v>1.4</v>
      </c>
      <c r="W503" s="53">
        <v>4.1500000000000004</v>
      </c>
      <c r="X503" s="53">
        <v>5.15</v>
      </c>
      <c r="Y503" s="53">
        <v>1</v>
      </c>
    </row>
    <row r="504" spans="13:25" x14ac:dyDescent="0.2">
      <c r="M504" s="53" t="s">
        <v>431</v>
      </c>
      <c r="N504" s="53" t="s">
        <v>413</v>
      </c>
      <c r="O504" s="53" t="str">
        <f t="shared" si="8"/>
        <v>Mu Lib (Lib)</v>
      </c>
      <c r="P504" s="53">
        <v>158821</v>
      </c>
      <c r="Q504" s="54" t="s">
        <v>432</v>
      </c>
      <c r="R504" s="54" t="s">
        <v>433</v>
      </c>
      <c r="S504" s="53">
        <v>2019</v>
      </c>
      <c r="T504" s="53">
        <v>111</v>
      </c>
      <c r="U504" s="53">
        <v>7</v>
      </c>
      <c r="V504" s="53">
        <v>1.9</v>
      </c>
      <c r="W504" s="53">
        <v>5.61</v>
      </c>
      <c r="X504" s="53">
        <v>6.62</v>
      </c>
      <c r="Y504" s="53">
        <v>1.01</v>
      </c>
    </row>
    <row r="505" spans="13:25" x14ac:dyDescent="0.2">
      <c r="M505" s="53" t="s">
        <v>419</v>
      </c>
      <c r="N505" s="53" t="s">
        <v>195</v>
      </c>
      <c r="O505" s="53" t="str">
        <f t="shared" si="8"/>
        <v>Mu Ori (Ori)</v>
      </c>
      <c r="P505" s="53">
        <v>113389</v>
      </c>
      <c r="Q505" s="54" t="s">
        <v>420</v>
      </c>
      <c r="R505" s="54" t="s">
        <v>421</v>
      </c>
      <c r="S505" s="53">
        <v>2021</v>
      </c>
      <c r="T505" s="53">
        <v>133</v>
      </c>
      <c r="U505" s="53">
        <v>208</v>
      </c>
      <c r="V505" s="53">
        <v>0.1</v>
      </c>
      <c r="W505" s="53">
        <v>4.3</v>
      </c>
      <c r="X505" s="53">
        <v>6.27</v>
      </c>
      <c r="Y505" s="53">
        <v>1.97</v>
      </c>
    </row>
    <row r="506" spans="13:25" x14ac:dyDescent="0.2">
      <c r="M506" s="53" t="s">
        <v>1334</v>
      </c>
      <c r="N506" s="53" t="s">
        <v>354</v>
      </c>
      <c r="O506" s="53" t="str">
        <f t="shared" si="8"/>
        <v>Mu Per (Per)</v>
      </c>
      <c r="P506" s="53">
        <v>39404</v>
      </c>
      <c r="Q506" s="54" t="s">
        <v>1335</v>
      </c>
      <c r="R506" s="54" t="s">
        <v>1336</v>
      </c>
      <c r="S506" s="53">
        <v>2013</v>
      </c>
      <c r="T506" s="53">
        <v>12</v>
      </c>
      <c r="U506" s="53">
        <v>349</v>
      </c>
      <c r="V506" s="53">
        <v>15</v>
      </c>
      <c r="W506" s="53">
        <v>4.24</v>
      </c>
      <c r="X506" s="53">
        <v>10.28</v>
      </c>
      <c r="Y506" s="53">
        <v>6.04</v>
      </c>
    </row>
    <row r="507" spans="13:25" x14ac:dyDescent="0.2">
      <c r="M507" s="53" t="s">
        <v>2300</v>
      </c>
      <c r="N507" s="53" t="s">
        <v>664</v>
      </c>
      <c r="O507" s="53" t="str">
        <f t="shared" si="8"/>
        <v>Mu Vel (Vel)</v>
      </c>
      <c r="P507" s="53">
        <v>222321</v>
      </c>
      <c r="Q507" s="54" t="s">
        <v>2301</v>
      </c>
      <c r="R507" s="54" t="s">
        <v>2302</v>
      </c>
      <c r="S507" s="53">
        <v>2019</v>
      </c>
      <c r="T507" s="53">
        <v>53</v>
      </c>
      <c r="U507" s="53">
        <v>58</v>
      </c>
      <c r="V507" s="53">
        <v>2.2999999999999998</v>
      </c>
      <c r="W507" s="53">
        <v>2.82</v>
      </c>
      <c r="X507" s="53">
        <v>5.65</v>
      </c>
      <c r="Y507" s="53">
        <v>2.83</v>
      </c>
    </row>
    <row r="508" spans="13:25" x14ac:dyDescent="0.2">
      <c r="M508" s="53" t="s">
        <v>145</v>
      </c>
      <c r="N508" s="53" t="s">
        <v>146</v>
      </c>
      <c r="O508" s="53" t="str">
        <f t="shared" si="8"/>
        <v>Mu1 Cyg (Cyg)</v>
      </c>
      <c r="P508" s="53">
        <v>89940</v>
      </c>
      <c r="Q508" s="54" t="s">
        <v>147</v>
      </c>
      <c r="R508" s="54" t="s">
        <v>148</v>
      </c>
      <c r="S508" s="53">
        <v>2020</v>
      </c>
      <c r="T508" s="53">
        <v>735</v>
      </c>
      <c r="U508" s="53">
        <v>325</v>
      </c>
      <c r="V508" s="53">
        <v>1.6</v>
      </c>
      <c r="W508" s="53">
        <v>4.75</v>
      </c>
      <c r="X508" s="53">
        <v>6.18</v>
      </c>
      <c r="Y508" s="53">
        <v>1.43</v>
      </c>
    </row>
    <row r="509" spans="13:25" x14ac:dyDescent="0.2">
      <c r="M509" s="53" t="s">
        <v>1024</v>
      </c>
      <c r="N509" s="53" t="s">
        <v>162</v>
      </c>
      <c r="O509" s="53" t="str">
        <f t="shared" si="8"/>
        <v>Muhlifain (Cen)</v>
      </c>
      <c r="P509" s="53">
        <v>223603</v>
      </c>
      <c r="Q509" s="54" t="s">
        <v>1025</v>
      </c>
      <c r="R509" s="54" t="s">
        <v>1026</v>
      </c>
      <c r="S509" s="53">
        <v>2021</v>
      </c>
      <c r="T509" s="53">
        <v>189</v>
      </c>
      <c r="U509" s="53">
        <v>24</v>
      </c>
      <c r="V509" s="53">
        <v>0.5</v>
      </c>
      <c r="W509" s="53">
        <v>2.82</v>
      </c>
      <c r="X509" s="53">
        <v>2.88</v>
      </c>
      <c r="Y509" s="53">
        <v>0.06</v>
      </c>
    </row>
    <row r="510" spans="13:25" x14ac:dyDescent="0.2">
      <c r="M510" s="53" t="s">
        <v>387</v>
      </c>
      <c r="N510" s="53" t="s">
        <v>138</v>
      </c>
      <c r="O510" s="53" t="str">
        <f t="shared" si="8"/>
        <v>Muphrid (Boo)</v>
      </c>
      <c r="P510" s="53">
        <v>100766</v>
      </c>
      <c r="Q510" s="54" t="s">
        <v>388</v>
      </c>
      <c r="R510" s="54" t="s">
        <v>389</v>
      </c>
      <c r="S510" s="53">
        <v>2020</v>
      </c>
      <c r="T510" s="53">
        <v>35</v>
      </c>
      <c r="U510" s="53">
        <v>85</v>
      </c>
      <c r="V510" s="53">
        <v>114.9</v>
      </c>
      <c r="W510" s="53">
        <v>2.72</v>
      </c>
      <c r="X510" s="53">
        <v>9.99</v>
      </c>
      <c r="Y510" s="53">
        <v>7.27</v>
      </c>
    </row>
    <row r="511" spans="13:25" x14ac:dyDescent="0.2">
      <c r="M511" s="53" t="s">
        <v>492</v>
      </c>
      <c r="N511" s="53" t="s">
        <v>184</v>
      </c>
      <c r="O511" s="53" t="str">
        <f t="shared" si="8"/>
        <v>MZ UMa (UMa)</v>
      </c>
      <c r="P511" s="53">
        <v>28287</v>
      </c>
      <c r="Q511" s="54" t="s">
        <v>493</v>
      </c>
      <c r="R511" s="54" t="s">
        <v>494</v>
      </c>
      <c r="S511" s="53">
        <v>2021</v>
      </c>
      <c r="T511" s="53">
        <v>140</v>
      </c>
      <c r="U511" s="53">
        <v>221</v>
      </c>
      <c r="V511" s="53">
        <v>13.6</v>
      </c>
      <c r="W511" s="53">
        <v>8.11</v>
      </c>
      <c r="X511" s="53">
        <v>8.27</v>
      </c>
      <c r="Y511" s="53">
        <v>0.16</v>
      </c>
    </row>
    <row r="512" spans="13:25" x14ac:dyDescent="0.2">
      <c r="M512" s="53" t="s">
        <v>1358</v>
      </c>
      <c r="N512" s="53" t="s">
        <v>172</v>
      </c>
      <c r="O512" s="53" t="str">
        <f t="shared" si="8"/>
        <v>Nahn (Cnc)</v>
      </c>
      <c r="P512" s="53">
        <v>80666</v>
      </c>
      <c r="Q512" s="54" t="s">
        <v>1359</v>
      </c>
      <c r="R512" s="54" t="s">
        <v>1360</v>
      </c>
      <c r="S512" s="53">
        <v>1944</v>
      </c>
      <c r="T512" s="53">
        <v>2</v>
      </c>
      <c r="U512" s="53">
        <v>108</v>
      </c>
      <c r="V512" s="53">
        <v>0.2</v>
      </c>
      <c r="W512" s="53">
        <v>5.7</v>
      </c>
      <c r="X512" s="53">
        <v>6.2</v>
      </c>
      <c r="Y512" s="53">
        <v>0.5</v>
      </c>
    </row>
    <row r="513" spans="13:25" x14ac:dyDescent="0.2">
      <c r="M513" s="53" t="s">
        <v>2073</v>
      </c>
      <c r="N513" s="53" t="s">
        <v>119</v>
      </c>
      <c r="O513" s="53" t="str">
        <f t="shared" si="8"/>
        <v>NSV10311 (Her)</v>
      </c>
      <c r="P513" s="53">
        <v>103443</v>
      </c>
      <c r="Q513" s="54" t="s">
        <v>2074</v>
      </c>
      <c r="R513" s="54" t="s">
        <v>2075</v>
      </c>
      <c r="S513" s="53">
        <v>2019</v>
      </c>
      <c r="T513" s="53">
        <v>319</v>
      </c>
      <c r="U513" s="53">
        <v>217</v>
      </c>
      <c r="V513" s="53">
        <v>1.2</v>
      </c>
      <c r="W513" s="53">
        <v>6.65</v>
      </c>
      <c r="X513" s="53">
        <v>7.21</v>
      </c>
      <c r="Y513" s="53">
        <v>0.56000000000000005</v>
      </c>
    </row>
    <row r="514" spans="13:25" x14ac:dyDescent="0.2">
      <c r="M514" s="53" t="s">
        <v>2148</v>
      </c>
      <c r="N514" s="53" t="s">
        <v>180</v>
      </c>
      <c r="O514" s="53" t="str">
        <f t="shared" si="8"/>
        <v>NSV14255 (Aqr)</v>
      </c>
      <c r="P514" s="53">
        <v>146216</v>
      </c>
      <c r="Q514" s="54" t="s">
        <v>2149</v>
      </c>
      <c r="R514" s="54" t="s">
        <v>2150</v>
      </c>
      <c r="S514" s="53">
        <v>2021</v>
      </c>
      <c r="T514" s="53">
        <v>31</v>
      </c>
      <c r="U514" s="53">
        <v>281</v>
      </c>
      <c r="V514" s="53">
        <v>0.1</v>
      </c>
      <c r="W514" s="53">
        <v>6.64</v>
      </c>
      <c r="X514" s="53">
        <v>8.11</v>
      </c>
      <c r="Y514" s="53">
        <v>1.47</v>
      </c>
    </row>
    <row r="515" spans="13:25" x14ac:dyDescent="0.2">
      <c r="M515" s="53" t="s">
        <v>1286</v>
      </c>
      <c r="N515" s="53" t="s">
        <v>180</v>
      </c>
      <c r="O515" s="53" t="str">
        <f t="shared" si="8"/>
        <v>NSV14360 (Aqr)</v>
      </c>
      <c r="P515" s="53">
        <v>146388</v>
      </c>
      <c r="Q515" s="54" t="s">
        <v>1287</v>
      </c>
      <c r="R515" s="54" t="s">
        <v>1288</v>
      </c>
      <c r="S515" s="53">
        <v>2021</v>
      </c>
      <c r="T515" s="53">
        <v>78</v>
      </c>
      <c r="U515" s="53">
        <v>324</v>
      </c>
      <c r="V515" s="53">
        <v>0.5</v>
      </c>
      <c r="W515" s="53">
        <v>6.03</v>
      </c>
      <c r="X515" s="53">
        <v>7.75</v>
      </c>
      <c r="Y515" s="53">
        <v>1.72</v>
      </c>
    </row>
    <row r="516" spans="13:25" x14ac:dyDescent="0.2">
      <c r="M516" s="53" t="s">
        <v>887</v>
      </c>
      <c r="N516" s="53" t="s">
        <v>127</v>
      </c>
      <c r="O516" s="53" t="str">
        <f t="shared" si="8"/>
        <v>NSV155 (Cas)</v>
      </c>
      <c r="P516" s="53">
        <v>21366</v>
      </c>
      <c r="Q516" s="54" t="s">
        <v>888</v>
      </c>
      <c r="R516" s="54" t="s">
        <v>889</v>
      </c>
      <c r="S516" s="53">
        <v>2010</v>
      </c>
      <c r="T516" s="53">
        <v>41</v>
      </c>
      <c r="U516" s="53">
        <v>105</v>
      </c>
      <c r="V516" s="53">
        <v>0.1</v>
      </c>
      <c r="W516" s="53">
        <v>5.95</v>
      </c>
      <c r="X516" s="53">
        <v>6.84</v>
      </c>
      <c r="Y516" s="53">
        <v>0.89</v>
      </c>
    </row>
    <row r="517" spans="13:25" x14ac:dyDescent="0.2">
      <c r="M517" s="53" t="s">
        <v>1838</v>
      </c>
      <c r="N517" s="53" t="s">
        <v>26</v>
      </c>
      <c r="O517" s="53" t="str">
        <f t="shared" si="8"/>
        <v>NSV1676 (Tau)</v>
      </c>
      <c r="P517" s="53">
        <v>76682</v>
      </c>
      <c r="Q517" s="54" t="s">
        <v>1839</v>
      </c>
      <c r="R517" s="54" t="s">
        <v>1840</v>
      </c>
      <c r="S517" s="53">
        <v>2021</v>
      </c>
      <c r="T517" s="53">
        <v>329</v>
      </c>
      <c r="U517" s="53">
        <v>188</v>
      </c>
      <c r="V517" s="53">
        <v>4.5</v>
      </c>
      <c r="W517" s="53">
        <v>7.36</v>
      </c>
      <c r="X517" s="53">
        <v>7.21</v>
      </c>
      <c r="Y517" s="53">
        <v>0.15</v>
      </c>
    </row>
    <row r="518" spans="13:25" x14ac:dyDescent="0.2">
      <c r="M518" s="53" t="s">
        <v>611</v>
      </c>
      <c r="N518" s="53" t="s">
        <v>26</v>
      </c>
      <c r="O518" s="53" t="str">
        <f t="shared" si="8"/>
        <v>NSV2426 (Tau)</v>
      </c>
      <c r="P518" s="53">
        <v>77322</v>
      </c>
      <c r="Q518" s="54" t="s">
        <v>612</v>
      </c>
      <c r="R518" s="54" t="s">
        <v>613</v>
      </c>
      <c r="S518" s="53">
        <v>2019</v>
      </c>
      <c r="T518" s="53">
        <v>262</v>
      </c>
      <c r="U518" s="53">
        <v>324</v>
      </c>
      <c r="V518" s="53">
        <v>1.1000000000000001</v>
      </c>
      <c r="W518" s="53">
        <v>6.54</v>
      </c>
      <c r="X518" s="53">
        <v>6.55</v>
      </c>
      <c r="Y518" s="53">
        <v>0.01</v>
      </c>
    </row>
    <row r="519" spans="13:25" x14ac:dyDescent="0.2">
      <c r="M519" s="53" t="s">
        <v>1248</v>
      </c>
      <c r="N519" s="53" t="s">
        <v>295</v>
      </c>
      <c r="O519" s="53" t="str">
        <f t="shared" si="8"/>
        <v>NSV258 (And)</v>
      </c>
      <c r="P519" s="53">
        <v>74200</v>
      </c>
      <c r="Q519" s="54" t="s">
        <v>1249</v>
      </c>
      <c r="R519" s="54" t="s">
        <v>1250</v>
      </c>
      <c r="S519" s="53">
        <v>2005</v>
      </c>
      <c r="T519" s="53">
        <v>8</v>
      </c>
      <c r="U519" s="53">
        <v>302</v>
      </c>
      <c r="V519" s="53">
        <v>0.1</v>
      </c>
      <c r="W519" s="53">
        <v>6.06</v>
      </c>
      <c r="X519" s="53"/>
      <c r="Y519" s="53"/>
    </row>
    <row r="520" spans="13:25" x14ac:dyDescent="0.2">
      <c r="M520" s="53" t="s">
        <v>1173</v>
      </c>
      <c r="N520" s="53" t="s">
        <v>127</v>
      </c>
      <c r="O520" s="53" t="str">
        <f t="shared" si="8"/>
        <v>NSV317 (Cas)</v>
      </c>
      <c r="P520" s="53">
        <v>11424</v>
      </c>
      <c r="Q520" s="54" t="s">
        <v>1174</v>
      </c>
      <c r="R520" s="54" t="s">
        <v>1175</v>
      </c>
      <c r="S520" s="53">
        <v>2020</v>
      </c>
      <c r="T520" s="53">
        <v>34</v>
      </c>
      <c r="U520" s="53">
        <v>126</v>
      </c>
      <c r="V520" s="53">
        <v>0</v>
      </c>
      <c r="W520" s="53">
        <v>5.7</v>
      </c>
      <c r="X520" s="53">
        <v>6.8</v>
      </c>
      <c r="Y520" s="53">
        <v>1.1000000000000001</v>
      </c>
    </row>
    <row r="521" spans="13:25" x14ac:dyDescent="0.2">
      <c r="M521" s="53" t="s">
        <v>1079</v>
      </c>
      <c r="N521" s="53" t="s">
        <v>284</v>
      </c>
      <c r="O521" s="53" t="str">
        <f t="shared" si="8"/>
        <v>NSV3202 (Lyn)</v>
      </c>
      <c r="P521" s="53">
        <v>25962</v>
      </c>
      <c r="Q521" s="54" t="s">
        <v>1080</v>
      </c>
      <c r="R521" s="54" t="s">
        <v>1081</v>
      </c>
      <c r="S521" s="53">
        <v>2021</v>
      </c>
      <c r="T521" s="53">
        <v>151</v>
      </c>
      <c r="U521" s="53">
        <v>77</v>
      </c>
      <c r="V521" s="53">
        <v>4.5</v>
      </c>
      <c r="W521" s="53">
        <v>6.28</v>
      </c>
      <c r="X521" s="53">
        <v>6.34</v>
      </c>
      <c r="Y521" s="53">
        <v>0.06</v>
      </c>
    </row>
    <row r="522" spans="13:25" x14ac:dyDescent="0.2">
      <c r="M522" s="53" t="s">
        <v>1033</v>
      </c>
      <c r="N522" s="53" t="s">
        <v>523</v>
      </c>
      <c r="O522" s="53" t="str">
        <f t="shared" ref="O522:O585" si="9">CONCATENATE(M522, " (",N522,")")</f>
        <v>NSV667 (Cet)</v>
      </c>
      <c r="P522" s="53">
        <v>110235</v>
      </c>
      <c r="Q522" s="54" t="s">
        <v>1034</v>
      </c>
      <c r="R522" s="54" t="s">
        <v>1035</v>
      </c>
      <c r="S522" s="53">
        <v>2021</v>
      </c>
      <c r="T522" s="53">
        <v>456</v>
      </c>
      <c r="U522" s="53">
        <v>77</v>
      </c>
      <c r="V522" s="53">
        <v>0.6</v>
      </c>
      <c r="W522" s="53">
        <v>6.79</v>
      </c>
      <c r="X522" s="53">
        <v>6.84</v>
      </c>
      <c r="Y522" s="53">
        <v>0.05</v>
      </c>
    </row>
    <row r="523" spans="13:25" x14ac:dyDescent="0.2">
      <c r="M523" s="53" t="s">
        <v>805</v>
      </c>
      <c r="N523" s="53" t="s">
        <v>138</v>
      </c>
      <c r="O523" s="53" t="str">
        <f t="shared" si="9"/>
        <v>NSV6699 (Boo)</v>
      </c>
      <c r="P523" s="53">
        <v>83394</v>
      </c>
      <c r="Q523" s="54" t="s">
        <v>806</v>
      </c>
      <c r="R523" s="54" t="s">
        <v>807</v>
      </c>
      <c r="S523" s="53">
        <v>2019</v>
      </c>
      <c r="T523" s="53">
        <v>232</v>
      </c>
      <c r="U523" s="53">
        <v>234</v>
      </c>
      <c r="V523" s="53">
        <v>0.2</v>
      </c>
      <c r="W523" s="53">
        <v>6.61</v>
      </c>
      <c r="X523" s="53">
        <v>7.08</v>
      </c>
      <c r="Y523" s="53">
        <v>0.47</v>
      </c>
    </row>
    <row r="524" spans="13:25" x14ac:dyDescent="0.2">
      <c r="M524" s="53" t="s">
        <v>828</v>
      </c>
      <c r="N524" s="53" t="s">
        <v>354</v>
      </c>
      <c r="O524" s="53" t="str">
        <f t="shared" si="9"/>
        <v>NSV971 (Per)</v>
      </c>
      <c r="P524" s="53">
        <v>23674</v>
      </c>
      <c r="Q524" s="54" t="s">
        <v>829</v>
      </c>
      <c r="R524" s="54" t="s">
        <v>830</v>
      </c>
      <c r="S524" s="53">
        <v>2018</v>
      </c>
      <c r="T524" s="53">
        <v>137</v>
      </c>
      <c r="U524" s="53">
        <v>316</v>
      </c>
      <c r="V524" s="53">
        <v>1.6</v>
      </c>
      <c r="W524" s="53">
        <v>6.95</v>
      </c>
      <c r="X524" s="53">
        <v>7.26</v>
      </c>
      <c r="Y524" s="53">
        <v>0.31</v>
      </c>
    </row>
    <row r="525" spans="13:25" x14ac:dyDescent="0.2">
      <c r="M525" s="53" t="s">
        <v>475</v>
      </c>
      <c r="N525" s="53" t="s">
        <v>476</v>
      </c>
      <c r="O525" s="53" t="str">
        <f t="shared" si="9"/>
        <v>Nu Oct (Oct)</v>
      </c>
      <c r="P525" s="53">
        <v>257948</v>
      </c>
      <c r="Q525" s="54" t="s">
        <v>477</v>
      </c>
      <c r="R525" s="54" t="s">
        <v>478</v>
      </c>
      <c r="S525" s="53">
        <v>1976</v>
      </c>
      <c r="T525" s="53">
        <v>1</v>
      </c>
      <c r="U525" s="53">
        <v>331</v>
      </c>
      <c r="V525" s="53">
        <v>0.1</v>
      </c>
      <c r="W525" s="53">
        <v>3.73</v>
      </c>
      <c r="X525" s="53"/>
      <c r="Y525" s="53"/>
    </row>
    <row r="526" spans="13:25" x14ac:dyDescent="0.2">
      <c r="M526" s="53" t="s">
        <v>568</v>
      </c>
      <c r="N526" s="53" t="s">
        <v>249</v>
      </c>
      <c r="O526" s="53" t="str">
        <f t="shared" si="9"/>
        <v>Nusakan (CrB)</v>
      </c>
      <c r="P526" s="53">
        <v>83831</v>
      </c>
      <c r="Q526" s="54" t="s">
        <v>569</v>
      </c>
      <c r="R526" s="54" t="s">
        <v>570</v>
      </c>
      <c r="S526" s="53">
        <v>2019</v>
      </c>
      <c r="T526" s="53">
        <v>192</v>
      </c>
      <c r="U526" s="53">
        <v>140</v>
      </c>
      <c r="V526" s="53">
        <v>0.3</v>
      </c>
      <c r="W526" s="53">
        <v>3.68</v>
      </c>
      <c r="X526" s="53">
        <v>5.2</v>
      </c>
      <c r="Y526" s="53">
        <v>1.52</v>
      </c>
    </row>
    <row r="527" spans="13:25" x14ac:dyDescent="0.2">
      <c r="M527" s="53" t="s">
        <v>221</v>
      </c>
      <c r="N527" s="53" t="s">
        <v>27</v>
      </c>
      <c r="O527" s="53" t="str">
        <f t="shared" si="9"/>
        <v>Ome Leo (Leo)</v>
      </c>
      <c r="P527" s="53">
        <v>117717</v>
      </c>
      <c r="Q527" s="54" t="s">
        <v>222</v>
      </c>
      <c r="R527" s="54" t="s">
        <v>223</v>
      </c>
      <c r="S527" s="53">
        <v>2021</v>
      </c>
      <c r="T527" s="53">
        <v>691</v>
      </c>
      <c r="U527" s="53">
        <v>116</v>
      </c>
      <c r="V527" s="53">
        <v>0.9</v>
      </c>
      <c r="W527" s="53">
        <v>5.69</v>
      </c>
      <c r="X527" s="53">
        <v>7.28</v>
      </c>
      <c r="Y527" s="53">
        <v>1.59</v>
      </c>
    </row>
    <row r="528" spans="13:25" x14ac:dyDescent="0.2">
      <c r="M528" s="53" t="s">
        <v>256</v>
      </c>
      <c r="N528" s="53" t="s">
        <v>191</v>
      </c>
      <c r="O528" s="53" t="str">
        <f t="shared" si="9"/>
        <v>Omi Cep (Cep)</v>
      </c>
      <c r="P528" s="53">
        <v>20554</v>
      </c>
      <c r="Q528" s="54" t="s">
        <v>257</v>
      </c>
      <c r="R528" s="54" t="s">
        <v>258</v>
      </c>
      <c r="S528" s="53">
        <v>2022</v>
      </c>
      <c r="T528" s="53">
        <v>240</v>
      </c>
      <c r="U528" s="53">
        <v>224</v>
      </c>
      <c r="V528" s="53">
        <v>3.4</v>
      </c>
      <c r="W528" s="53">
        <v>4.97</v>
      </c>
      <c r="X528" s="53">
        <v>7.28</v>
      </c>
      <c r="Y528" s="53">
        <v>2.31</v>
      </c>
    </row>
    <row r="529" spans="13:25" x14ac:dyDescent="0.2">
      <c r="M529" s="53" t="s">
        <v>274</v>
      </c>
      <c r="N529" s="53" t="s">
        <v>253</v>
      </c>
      <c r="O529" s="53" t="str">
        <f t="shared" si="9"/>
        <v>OR Del (Del)</v>
      </c>
      <c r="P529" s="53">
        <v>106466</v>
      </c>
      <c r="Q529" s="54" t="s">
        <v>275</v>
      </c>
      <c r="R529" s="54" t="s">
        <v>276</v>
      </c>
      <c r="S529" s="53">
        <v>2019</v>
      </c>
      <c r="T529" s="53">
        <v>287</v>
      </c>
      <c r="U529" s="53">
        <v>12</v>
      </c>
      <c r="V529" s="53">
        <v>6.2</v>
      </c>
      <c r="W529" s="53">
        <v>7.54</v>
      </c>
      <c r="X529" s="53">
        <v>8.1999999999999993</v>
      </c>
      <c r="Y529" s="53">
        <v>0.66</v>
      </c>
    </row>
    <row r="530" spans="13:25" x14ac:dyDescent="0.2">
      <c r="M530" s="53" t="s">
        <v>485</v>
      </c>
      <c r="N530" s="53" t="s">
        <v>486</v>
      </c>
      <c r="O530" s="53" t="str">
        <f t="shared" si="9"/>
        <v>p Eri (Eri)</v>
      </c>
      <c r="P530" s="53">
        <v>232490</v>
      </c>
      <c r="Q530" s="54" t="s">
        <v>487</v>
      </c>
      <c r="R530" s="54" t="s">
        <v>488</v>
      </c>
      <c r="S530" s="53">
        <v>2019</v>
      </c>
      <c r="T530" s="53">
        <v>177</v>
      </c>
      <c r="U530" s="53">
        <v>186</v>
      </c>
      <c r="V530" s="53">
        <v>11.3</v>
      </c>
      <c r="W530" s="53">
        <v>5.78</v>
      </c>
      <c r="X530" s="53">
        <v>5.9</v>
      </c>
      <c r="Y530" s="53">
        <v>0.12</v>
      </c>
    </row>
    <row r="531" spans="13:25" x14ac:dyDescent="0.2">
      <c r="M531" s="53" t="s">
        <v>294</v>
      </c>
      <c r="N531" s="53" t="s">
        <v>295</v>
      </c>
      <c r="O531" s="53" t="str">
        <f t="shared" si="9"/>
        <v>Phi And (And)</v>
      </c>
      <c r="P531" s="53">
        <v>36972</v>
      </c>
      <c r="Q531" s="54" t="s">
        <v>296</v>
      </c>
      <c r="R531" s="54" t="s">
        <v>297</v>
      </c>
      <c r="S531" s="53">
        <v>2021</v>
      </c>
      <c r="T531" s="53">
        <v>232</v>
      </c>
      <c r="U531" s="53">
        <v>114</v>
      </c>
      <c r="V531" s="53">
        <v>0.5</v>
      </c>
      <c r="W531" s="53">
        <v>4.59</v>
      </c>
      <c r="X531" s="53">
        <v>5.61</v>
      </c>
      <c r="Y531" s="53">
        <v>1.02</v>
      </c>
    </row>
    <row r="532" spans="13:25" x14ac:dyDescent="0.2">
      <c r="M532" s="53" t="s">
        <v>510</v>
      </c>
      <c r="N532" s="53" t="s">
        <v>205</v>
      </c>
      <c r="O532" s="53" t="str">
        <f t="shared" si="9"/>
        <v>Phi Dra (Dra)</v>
      </c>
      <c r="P532" s="53">
        <v>9084</v>
      </c>
      <c r="Q532" s="54" t="s">
        <v>511</v>
      </c>
      <c r="R532" s="54" t="s">
        <v>512</v>
      </c>
      <c r="S532" s="53">
        <v>2021</v>
      </c>
      <c r="T532" s="53">
        <v>95</v>
      </c>
      <c r="U532" s="53">
        <v>262</v>
      </c>
      <c r="V532" s="53">
        <v>0.5</v>
      </c>
      <c r="W532" s="53">
        <v>4.46</v>
      </c>
      <c r="X532" s="53">
        <v>5.9</v>
      </c>
      <c r="Y532" s="53">
        <v>1.44</v>
      </c>
    </row>
    <row r="533" spans="13:25" x14ac:dyDescent="0.2">
      <c r="M533" s="53" t="s">
        <v>331</v>
      </c>
      <c r="N533" s="53" t="s">
        <v>184</v>
      </c>
      <c r="O533" s="53" t="str">
        <f t="shared" si="9"/>
        <v>Phi UMa (UMa)</v>
      </c>
      <c r="P533" s="53">
        <v>27408</v>
      </c>
      <c r="Q533" s="54" t="s">
        <v>332</v>
      </c>
      <c r="R533" s="54" t="s">
        <v>333</v>
      </c>
      <c r="S533" s="53">
        <v>2022</v>
      </c>
      <c r="T533" s="53">
        <v>326</v>
      </c>
      <c r="U533" s="53">
        <v>317</v>
      </c>
      <c r="V533" s="53">
        <v>0.5</v>
      </c>
      <c r="W533" s="53">
        <v>5.28</v>
      </c>
      <c r="X533" s="53">
        <v>5.39</v>
      </c>
      <c r="Y533" s="53">
        <v>0.11</v>
      </c>
    </row>
    <row r="534" spans="13:25" x14ac:dyDescent="0.2">
      <c r="M534" s="53" t="s">
        <v>325</v>
      </c>
      <c r="N534" s="53" t="s">
        <v>191</v>
      </c>
      <c r="O534" s="53" t="str">
        <f t="shared" si="9"/>
        <v>Pi Cep (Cep)</v>
      </c>
      <c r="P534" s="53">
        <v>10629</v>
      </c>
      <c r="Q534" s="54" t="s">
        <v>326</v>
      </c>
      <c r="R534" s="54" t="s">
        <v>327</v>
      </c>
      <c r="S534" s="53">
        <v>2022</v>
      </c>
      <c r="T534" s="53">
        <v>160</v>
      </c>
      <c r="U534" s="53">
        <v>3</v>
      </c>
      <c r="V534" s="53">
        <v>1.1000000000000001</v>
      </c>
      <c r="W534" s="53">
        <v>4.6100000000000003</v>
      </c>
      <c r="X534" s="53">
        <v>6.8</v>
      </c>
      <c r="Y534" s="53">
        <v>2.19</v>
      </c>
    </row>
    <row r="535" spans="13:25" x14ac:dyDescent="0.2">
      <c r="M535" s="53" t="s">
        <v>1534</v>
      </c>
      <c r="N535" s="53" t="s">
        <v>1535</v>
      </c>
      <c r="O535" s="53" t="str">
        <f t="shared" si="9"/>
        <v>Pi2 UMi (UMi)</v>
      </c>
      <c r="P535" s="53">
        <v>2588</v>
      </c>
      <c r="Q535" s="54" t="s">
        <v>1536</v>
      </c>
      <c r="R535" s="54" t="s">
        <v>1537</v>
      </c>
      <c r="S535" s="53">
        <v>2013</v>
      </c>
      <c r="T535" s="53">
        <v>124</v>
      </c>
      <c r="U535" s="53">
        <v>23</v>
      </c>
      <c r="V535" s="53">
        <v>0.7</v>
      </c>
      <c r="W535" s="53">
        <v>7.32</v>
      </c>
      <c r="X535" s="53">
        <v>8.15</v>
      </c>
      <c r="Y535" s="53">
        <v>0.83</v>
      </c>
    </row>
    <row r="536" spans="13:25" x14ac:dyDescent="0.2">
      <c r="M536" s="53" t="s">
        <v>110</v>
      </c>
      <c r="N536" s="53" t="s">
        <v>111</v>
      </c>
      <c r="O536" s="53" t="str">
        <f t="shared" si="9"/>
        <v>Porrima (Vir)</v>
      </c>
      <c r="P536" s="53">
        <v>138917</v>
      </c>
      <c r="Q536" s="54" t="s">
        <v>112</v>
      </c>
      <c r="R536" s="54" t="s">
        <v>113</v>
      </c>
      <c r="S536" s="53">
        <v>2021</v>
      </c>
      <c r="T536" s="53">
        <v>1611</v>
      </c>
      <c r="U536" s="53">
        <v>356</v>
      </c>
      <c r="V536" s="53">
        <v>2.9</v>
      </c>
      <c r="W536" s="53">
        <v>3.48</v>
      </c>
      <c r="X536" s="53">
        <v>3.53</v>
      </c>
      <c r="Y536" s="53">
        <v>0.05</v>
      </c>
    </row>
    <row r="537" spans="13:25" x14ac:dyDescent="0.2">
      <c r="M537" s="53" t="s">
        <v>301</v>
      </c>
      <c r="N537" s="53" t="s">
        <v>302</v>
      </c>
      <c r="O537" s="53" t="str">
        <f t="shared" si="9"/>
        <v>Procyon (CMi)</v>
      </c>
      <c r="P537" s="53">
        <v>115756</v>
      </c>
      <c r="Q537" s="54" t="s">
        <v>303</v>
      </c>
      <c r="R537" s="54" t="s">
        <v>304</v>
      </c>
      <c r="S537" s="53">
        <v>2014</v>
      </c>
      <c r="T537" s="53">
        <v>99</v>
      </c>
      <c r="U537" s="53">
        <v>286</v>
      </c>
      <c r="V537" s="53">
        <v>3.8</v>
      </c>
      <c r="W537" s="53">
        <v>0.46</v>
      </c>
      <c r="X537" s="53">
        <v>10.8</v>
      </c>
      <c r="Y537" s="53">
        <v>10.34</v>
      </c>
    </row>
    <row r="538" spans="13:25" x14ac:dyDescent="0.2">
      <c r="M538" s="53" t="s">
        <v>235</v>
      </c>
      <c r="N538" s="53" t="s">
        <v>115</v>
      </c>
      <c r="O538" s="53" t="str">
        <f t="shared" si="9"/>
        <v>Propus (Gem)</v>
      </c>
      <c r="P538" s="53">
        <v>78135</v>
      </c>
      <c r="Q538" s="54" t="s">
        <v>236</v>
      </c>
      <c r="R538" s="54" t="s">
        <v>237</v>
      </c>
      <c r="S538" s="53">
        <v>2020</v>
      </c>
      <c r="T538" s="53">
        <v>112</v>
      </c>
      <c r="U538" s="53">
        <v>258</v>
      </c>
      <c r="V538" s="53">
        <v>1.8</v>
      </c>
      <c r="W538" s="53">
        <v>3.52</v>
      </c>
      <c r="X538" s="53">
        <v>6.15</v>
      </c>
      <c r="Y538" s="53">
        <v>2.63</v>
      </c>
    </row>
    <row r="539" spans="13:25" x14ac:dyDescent="0.2">
      <c r="M539" s="53" t="s">
        <v>2012</v>
      </c>
      <c r="N539" s="53" t="s">
        <v>664</v>
      </c>
      <c r="O539" s="53" t="str">
        <f t="shared" si="9"/>
        <v>Psi Vel (Vel)</v>
      </c>
      <c r="P539" s="53">
        <v>221234</v>
      </c>
      <c r="Q539" s="54" t="s">
        <v>2013</v>
      </c>
      <c r="R539" s="54" t="s">
        <v>2014</v>
      </c>
      <c r="S539" s="53">
        <v>2021</v>
      </c>
      <c r="T539" s="53">
        <v>167</v>
      </c>
      <c r="U539" s="53">
        <v>139</v>
      </c>
      <c r="V539" s="53">
        <v>0.9</v>
      </c>
      <c r="W539" s="53">
        <v>3.91</v>
      </c>
      <c r="X539" s="53">
        <v>5.12</v>
      </c>
      <c r="Y539" s="53">
        <v>1.21</v>
      </c>
    </row>
    <row r="540" spans="13:25" x14ac:dyDescent="0.2">
      <c r="M540" s="53" t="s">
        <v>118</v>
      </c>
      <c r="N540" s="53" t="s">
        <v>119</v>
      </c>
      <c r="O540" s="53" t="str">
        <f t="shared" si="9"/>
        <v>Rasalgethi (Her)</v>
      </c>
      <c r="P540" s="53">
        <v>102680</v>
      </c>
      <c r="Q540" s="54" t="s">
        <v>120</v>
      </c>
      <c r="R540" s="54" t="s">
        <v>121</v>
      </c>
      <c r="S540" s="53">
        <v>2020</v>
      </c>
      <c r="T540" s="53">
        <v>513</v>
      </c>
      <c r="U540" s="53">
        <v>103</v>
      </c>
      <c r="V540" s="53">
        <v>4.7</v>
      </c>
      <c r="W540" s="53">
        <v>3.48</v>
      </c>
      <c r="X540" s="53">
        <v>5.4</v>
      </c>
      <c r="Y540" s="53">
        <v>1.92</v>
      </c>
    </row>
    <row r="541" spans="13:25" x14ac:dyDescent="0.2">
      <c r="M541" s="53" t="s">
        <v>1139</v>
      </c>
      <c r="N541" s="53" t="s">
        <v>134</v>
      </c>
      <c r="O541" s="53" t="str">
        <f t="shared" si="9"/>
        <v>Rasalhague (Oph)</v>
      </c>
      <c r="P541" s="53">
        <v>102932</v>
      </c>
      <c r="Q541" s="54" t="s">
        <v>1140</v>
      </c>
      <c r="R541" s="54" t="s">
        <v>1141</v>
      </c>
      <c r="S541" s="53">
        <v>2021</v>
      </c>
      <c r="T541" s="53">
        <v>27</v>
      </c>
      <c r="U541" s="53">
        <v>260</v>
      </c>
      <c r="V541" s="53">
        <v>0.3</v>
      </c>
      <c r="W541" s="53">
        <v>2.1</v>
      </c>
      <c r="X541" s="53">
        <v>5</v>
      </c>
      <c r="Y541" s="53">
        <v>2.9</v>
      </c>
    </row>
    <row r="542" spans="13:25" x14ac:dyDescent="0.2">
      <c r="M542" s="53" t="s">
        <v>608</v>
      </c>
      <c r="N542" s="53" t="s">
        <v>547</v>
      </c>
      <c r="O542" s="53" t="str">
        <f t="shared" si="9"/>
        <v>Rho Cap (Cap)</v>
      </c>
      <c r="P542" s="53">
        <v>163614</v>
      </c>
      <c r="Q542" s="54" t="s">
        <v>609</v>
      </c>
      <c r="R542" s="54" t="s">
        <v>610</v>
      </c>
      <c r="S542" s="53">
        <v>2018</v>
      </c>
      <c r="T542" s="53">
        <v>78</v>
      </c>
      <c r="U542" s="53">
        <v>189</v>
      </c>
      <c r="V542" s="53">
        <v>1.7</v>
      </c>
      <c r="W542" s="53">
        <v>4.97</v>
      </c>
      <c r="X542" s="53">
        <v>6.88</v>
      </c>
      <c r="Y542" s="53">
        <v>1.91</v>
      </c>
    </row>
    <row r="543" spans="13:25" x14ac:dyDescent="0.2">
      <c r="M543" s="53" t="s">
        <v>287</v>
      </c>
      <c r="N543" s="53" t="s">
        <v>134</v>
      </c>
      <c r="O543" s="53" t="str">
        <f t="shared" si="9"/>
        <v>Rho Oph (Oph)</v>
      </c>
      <c r="P543" s="53">
        <v>184382</v>
      </c>
      <c r="Q543" s="54" t="s">
        <v>288</v>
      </c>
      <c r="R543" s="54" t="s">
        <v>289</v>
      </c>
      <c r="S543" s="53">
        <v>2021</v>
      </c>
      <c r="T543" s="53">
        <v>111</v>
      </c>
      <c r="U543" s="53">
        <v>335</v>
      </c>
      <c r="V543" s="53">
        <v>3</v>
      </c>
      <c r="W543" s="53">
        <v>5.07</v>
      </c>
      <c r="X543" s="53">
        <v>5.74</v>
      </c>
      <c r="Y543" s="53">
        <v>0.67</v>
      </c>
    </row>
    <row r="544" spans="13:25" x14ac:dyDescent="0.2">
      <c r="M544" s="53" t="s">
        <v>434</v>
      </c>
      <c r="N544" s="53" t="s">
        <v>195</v>
      </c>
      <c r="O544" s="53" t="str">
        <f t="shared" si="9"/>
        <v>Rho Ori (Ori)</v>
      </c>
      <c r="P544" s="53">
        <v>112528</v>
      </c>
      <c r="Q544" s="54" t="s">
        <v>435</v>
      </c>
      <c r="R544" s="54" t="s">
        <v>436</v>
      </c>
      <c r="S544" s="53">
        <v>2021</v>
      </c>
      <c r="T544" s="53">
        <v>83</v>
      </c>
      <c r="U544" s="53">
        <v>64</v>
      </c>
      <c r="V544" s="53">
        <v>6.8</v>
      </c>
      <c r="W544" s="53">
        <v>4.62</v>
      </c>
      <c r="X544" s="53">
        <v>8.5</v>
      </c>
      <c r="Y544" s="53">
        <v>3.88</v>
      </c>
    </row>
    <row r="545" spans="13:25" x14ac:dyDescent="0.2">
      <c r="M545" s="53" t="s">
        <v>161</v>
      </c>
      <c r="N545" s="53" t="s">
        <v>162</v>
      </c>
      <c r="O545" s="53" t="str">
        <f t="shared" si="9"/>
        <v>Rigil Kentaurus (Cen)</v>
      </c>
      <c r="P545" s="53">
        <v>252838</v>
      </c>
      <c r="Q545" s="54" t="s">
        <v>163</v>
      </c>
      <c r="R545" s="54" t="s">
        <v>164</v>
      </c>
      <c r="S545" s="53">
        <v>2019</v>
      </c>
      <c r="T545" s="53">
        <v>480</v>
      </c>
      <c r="U545" s="53">
        <v>344</v>
      </c>
      <c r="V545" s="53">
        <v>5.3</v>
      </c>
      <c r="W545" s="53">
        <v>-0.01</v>
      </c>
      <c r="X545" s="53">
        <v>1.33</v>
      </c>
      <c r="Y545" s="53">
        <v>1.34</v>
      </c>
    </row>
    <row r="546" spans="13:25" x14ac:dyDescent="0.2">
      <c r="M546" s="53" t="s">
        <v>347</v>
      </c>
      <c r="N546" s="53" t="s">
        <v>253</v>
      </c>
      <c r="O546" s="53" t="str">
        <f t="shared" si="9"/>
        <v>Rotanev (Del)</v>
      </c>
      <c r="P546" s="53">
        <v>106316</v>
      </c>
      <c r="Q546" s="54" t="s">
        <v>348</v>
      </c>
      <c r="R546" s="54" t="s">
        <v>349</v>
      </c>
      <c r="S546" s="53">
        <v>2018</v>
      </c>
      <c r="T546" s="53">
        <v>734</v>
      </c>
      <c r="U546" s="53">
        <v>218</v>
      </c>
      <c r="V546" s="53">
        <v>0.2</v>
      </c>
      <c r="W546" s="53">
        <v>4.1100000000000003</v>
      </c>
      <c r="X546" s="53">
        <v>5.0199999999999996</v>
      </c>
      <c r="Y546" s="53">
        <v>0.91</v>
      </c>
    </row>
    <row r="547" spans="13:25" x14ac:dyDescent="0.2">
      <c r="M547" s="53" t="s">
        <v>730</v>
      </c>
      <c r="N547" s="53" t="s">
        <v>134</v>
      </c>
      <c r="O547" s="53" t="str">
        <f t="shared" si="9"/>
        <v>Sabik (Oph)</v>
      </c>
      <c r="P547" s="53">
        <v>160332</v>
      </c>
      <c r="Q547" s="54" t="s">
        <v>731</v>
      </c>
      <c r="R547" s="54" t="s">
        <v>732</v>
      </c>
      <c r="S547" s="53">
        <v>2021</v>
      </c>
      <c r="T547" s="53">
        <v>246</v>
      </c>
      <c r="U547" s="53">
        <v>225</v>
      </c>
      <c r="V547" s="53">
        <v>0.4</v>
      </c>
      <c r="W547" s="53">
        <v>3.05</v>
      </c>
      <c r="X547" s="53">
        <v>3.27</v>
      </c>
      <c r="Y547" s="53">
        <v>0.22</v>
      </c>
    </row>
    <row r="548" spans="13:25" x14ac:dyDescent="0.2">
      <c r="M548" s="53" t="s">
        <v>553</v>
      </c>
      <c r="N548" s="53" t="s">
        <v>322</v>
      </c>
      <c r="O548" s="53" t="str">
        <f t="shared" si="9"/>
        <v>Saclateni (Aur)</v>
      </c>
      <c r="P548" s="53">
        <v>39966</v>
      </c>
      <c r="Q548" s="54" t="s">
        <v>554</v>
      </c>
      <c r="R548" s="54" t="s">
        <v>555</v>
      </c>
      <c r="S548" s="53">
        <v>1992</v>
      </c>
      <c r="T548" s="53">
        <v>22</v>
      </c>
      <c r="U548" s="53">
        <v>352</v>
      </c>
      <c r="V548" s="53">
        <v>0</v>
      </c>
      <c r="W548" s="53">
        <v>3.75</v>
      </c>
      <c r="X548" s="53"/>
      <c r="Y548" s="53"/>
    </row>
    <row r="549" spans="13:25" x14ac:dyDescent="0.2">
      <c r="M549" s="53" t="s">
        <v>772</v>
      </c>
      <c r="N549" s="53" t="s">
        <v>486</v>
      </c>
      <c r="O549" s="53" t="str">
        <f t="shared" si="9"/>
        <v>Sceptrum (Eri)</v>
      </c>
      <c r="P549" s="53">
        <v>149781</v>
      </c>
      <c r="Q549" s="54" t="s">
        <v>773</v>
      </c>
      <c r="R549" s="54" t="s">
        <v>774</v>
      </c>
      <c r="S549" s="53">
        <v>2018</v>
      </c>
      <c r="T549" s="53">
        <v>72</v>
      </c>
      <c r="U549" s="53">
        <v>5</v>
      </c>
      <c r="V549" s="53">
        <v>1.1000000000000001</v>
      </c>
      <c r="W549" s="53">
        <v>4.0199999999999996</v>
      </c>
      <c r="X549" s="53">
        <v>6.95</v>
      </c>
      <c r="Y549" s="53">
        <v>2.93</v>
      </c>
    </row>
    <row r="550" spans="13:25" x14ac:dyDescent="0.2">
      <c r="M550" s="53" t="s">
        <v>366</v>
      </c>
      <c r="N550" s="53" t="s">
        <v>212</v>
      </c>
      <c r="O550" s="53" t="str">
        <f t="shared" si="9"/>
        <v>Sheratan (Ari)</v>
      </c>
      <c r="P550" s="53">
        <v>75012</v>
      </c>
      <c r="Q550" s="54" t="s">
        <v>367</v>
      </c>
      <c r="R550" s="54" t="s">
        <v>368</v>
      </c>
      <c r="S550" s="53">
        <v>2011</v>
      </c>
      <c r="T550" s="53">
        <v>18</v>
      </c>
      <c r="U550" s="53">
        <v>101</v>
      </c>
      <c r="V550" s="53">
        <v>0.1</v>
      </c>
      <c r="W550" s="53">
        <v>2.6</v>
      </c>
      <c r="X550" s="53">
        <v>5.2</v>
      </c>
      <c r="Y550" s="53">
        <v>2.6</v>
      </c>
    </row>
    <row r="551" spans="13:25" x14ac:dyDescent="0.2">
      <c r="M551" s="53" t="s">
        <v>248</v>
      </c>
      <c r="N551" s="53" t="s">
        <v>249</v>
      </c>
      <c r="O551" s="53" t="str">
        <f t="shared" si="9"/>
        <v>Sig CrB (CrB)</v>
      </c>
      <c r="P551" s="53">
        <v>65165</v>
      </c>
      <c r="Q551" s="54" t="s">
        <v>250</v>
      </c>
      <c r="R551" s="54" t="s">
        <v>251</v>
      </c>
      <c r="S551" s="53">
        <v>2021</v>
      </c>
      <c r="T551" s="53">
        <v>1134</v>
      </c>
      <c r="U551" s="53">
        <v>240</v>
      </c>
      <c r="V551" s="53">
        <v>7.2</v>
      </c>
      <c r="W551" s="53">
        <v>5.62</v>
      </c>
      <c r="X551" s="53">
        <v>6.49</v>
      </c>
      <c r="Y551" s="53">
        <v>0.87</v>
      </c>
    </row>
    <row r="552" spans="13:25" x14ac:dyDescent="0.2">
      <c r="M552" s="53" t="s">
        <v>2035</v>
      </c>
      <c r="N552" s="53" t="s">
        <v>119</v>
      </c>
      <c r="O552" s="53" t="str">
        <f t="shared" si="9"/>
        <v>Sig Her (Her)</v>
      </c>
      <c r="P552" s="53">
        <v>46161</v>
      </c>
      <c r="Q552" s="54" t="s">
        <v>2036</v>
      </c>
      <c r="R552" s="54" t="s">
        <v>2037</v>
      </c>
      <c r="S552" s="53">
        <v>2008</v>
      </c>
      <c r="T552" s="53">
        <v>69</v>
      </c>
      <c r="U552" s="53">
        <v>15</v>
      </c>
      <c r="V552" s="53">
        <v>0.1</v>
      </c>
      <c r="W552" s="53">
        <v>4.2</v>
      </c>
      <c r="X552" s="53">
        <v>7.7</v>
      </c>
      <c r="Y552" s="53">
        <v>3.5</v>
      </c>
    </row>
    <row r="553" spans="13:25" x14ac:dyDescent="0.2">
      <c r="M553" s="53" t="s">
        <v>516</v>
      </c>
      <c r="N553" s="53" t="s">
        <v>184</v>
      </c>
      <c r="O553" s="53" t="str">
        <f t="shared" si="9"/>
        <v>Sig2 UMa (UMa)</v>
      </c>
      <c r="P553" s="53">
        <v>14788</v>
      </c>
      <c r="Q553" s="54" t="s">
        <v>517</v>
      </c>
      <c r="R553" s="54" t="s">
        <v>518</v>
      </c>
      <c r="S553" s="53">
        <v>2020</v>
      </c>
      <c r="T553" s="53">
        <v>233</v>
      </c>
      <c r="U553" s="53">
        <v>346</v>
      </c>
      <c r="V553" s="53">
        <v>4.4000000000000004</v>
      </c>
      <c r="W553" s="53">
        <v>4.87</v>
      </c>
      <c r="X553" s="53">
        <v>8.85</v>
      </c>
      <c r="Y553" s="53">
        <v>3.98</v>
      </c>
    </row>
    <row r="554" spans="13:25" x14ac:dyDescent="0.2">
      <c r="M554" s="53" t="s">
        <v>106</v>
      </c>
      <c r="N554" s="53" t="s">
        <v>107</v>
      </c>
      <c r="O554" s="53" t="str">
        <f t="shared" si="9"/>
        <v>Sirius (CMa)</v>
      </c>
      <c r="P554" s="53">
        <v>151881</v>
      </c>
      <c r="Q554" s="54" t="s">
        <v>108</v>
      </c>
      <c r="R554" s="54" t="s">
        <v>109</v>
      </c>
      <c r="S554" s="53">
        <v>2021</v>
      </c>
      <c r="T554" s="53">
        <v>2062</v>
      </c>
      <c r="U554" s="53">
        <v>67</v>
      </c>
      <c r="V554" s="53">
        <v>11.3</v>
      </c>
      <c r="W554" s="53">
        <v>-1.47</v>
      </c>
      <c r="X554" s="53">
        <v>8.44</v>
      </c>
      <c r="Y554" s="53">
        <v>9.91</v>
      </c>
    </row>
    <row r="555" spans="13:25" x14ac:dyDescent="0.2">
      <c r="M555" s="53" t="s">
        <v>529</v>
      </c>
      <c r="N555" s="53" t="s">
        <v>26</v>
      </c>
      <c r="O555" s="53" t="str">
        <f t="shared" si="9"/>
        <v>T Tau (Tau)</v>
      </c>
      <c r="P555" s="53"/>
      <c r="Q555" s="54" t="s">
        <v>530</v>
      </c>
      <c r="R555" s="54" t="s">
        <v>531</v>
      </c>
      <c r="S555" s="53">
        <v>2002</v>
      </c>
      <c r="T555" s="53">
        <v>71</v>
      </c>
      <c r="U555" s="53">
        <v>191</v>
      </c>
      <c r="V555" s="53">
        <v>0.7</v>
      </c>
      <c r="W555" s="53">
        <v>5.5</v>
      </c>
      <c r="X555" s="53">
        <v>8.1</v>
      </c>
      <c r="Y555" s="53">
        <v>2.6</v>
      </c>
    </row>
    <row r="556" spans="13:25" x14ac:dyDescent="0.2">
      <c r="M556" s="53" t="s">
        <v>444</v>
      </c>
      <c r="N556" s="53" t="s">
        <v>184</v>
      </c>
      <c r="O556" s="53" t="str">
        <f t="shared" si="9"/>
        <v>Talitha (UMa)</v>
      </c>
      <c r="P556" s="53">
        <v>42630</v>
      </c>
      <c r="Q556" s="54" t="s">
        <v>445</v>
      </c>
      <c r="R556" s="54" t="s">
        <v>446</v>
      </c>
      <c r="S556" s="53">
        <v>2017</v>
      </c>
      <c r="T556" s="53">
        <v>81</v>
      </c>
      <c r="U556" s="53">
        <v>90</v>
      </c>
      <c r="V556" s="53">
        <v>2.4</v>
      </c>
      <c r="W556" s="53">
        <v>3.13</v>
      </c>
      <c r="X556" s="53">
        <v>9.1999999999999993</v>
      </c>
      <c r="Y556" s="53">
        <v>6.07</v>
      </c>
    </row>
    <row r="557" spans="13:25" x14ac:dyDescent="0.2">
      <c r="M557" s="53" t="s">
        <v>422</v>
      </c>
      <c r="N557" s="53" t="s">
        <v>138</v>
      </c>
      <c r="O557" s="53" t="str">
        <f t="shared" si="9"/>
        <v>Tau Boo (Boo)</v>
      </c>
      <c r="P557" s="53">
        <v>100706</v>
      </c>
      <c r="Q557" s="54" t="s">
        <v>423</v>
      </c>
      <c r="R557" s="54" t="s">
        <v>424</v>
      </c>
      <c r="S557" s="53">
        <v>2017</v>
      </c>
      <c r="T557" s="53">
        <v>70</v>
      </c>
      <c r="U557" s="53">
        <v>76</v>
      </c>
      <c r="V557" s="53">
        <v>1.5</v>
      </c>
      <c r="W557" s="53">
        <v>4.5</v>
      </c>
      <c r="X557" s="53">
        <v>11.1</v>
      </c>
      <c r="Y557" s="53">
        <v>6.6</v>
      </c>
    </row>
    <row r="558" spans="13:25" x14ac:dyDescent="0.2">
      <c r="M558" s="53" t="s">
        <v>344</v>
      </c>
      <c r="N558" s="53" t="s">
        <v>146</v>
      </c>
      <c r="O558" s="53" t="str">
        <f t="shared" si="9"/>
        <v>Tau Cyg (Cyg)</v>
      </c>
      <c r="P558" s="53">
        <v>71121</v>
      </c>
      <c r="Q558" s="54" t="s">
        <v>345</v>
      </c>
      <c r="R558" s="54" t="s">
        <v>346</v>
      </c>
      <c r="S558" s="53">
        <v>2017</v>
      </c>
      <c r="T558" s="53">
        <v>358</v>
      </c>
      <c r="U558" s="53">
        <v>190</v>
      </c>
      <c r="V558" s="53">
        <v>1.1000000000000001</v>
      </c>
      <c r="W558" s="53">
        <v>3.83</v>
      </c>
      <c r="X558" s="53">
        <v>6.57</v>
      </c>
      <c r="Y558" s="53">
        <v>2.74</v>
      </c>
    </row>
    <row r="559" spans="13:25" x14ac:dyDescent="0.2">
      <c r="M559" s="53" t="s">
        <v>357</v>
      </c>
      <c r="N559" s="53" t="s">
        <v>134</v>
      </c>
      <c r="O559" s="53" t="str">
        <f t="shared" si="9"/>
        <v>Tau Oph (Oph)</v>
      </c>
      <c r="P559" s="53">
        <v>142050</v>
      </c>
      <c r="Q559" s="54" t="s">
        <v>358</v>
      </c>
      <c r="R559" s="54" t="s">
        <v>359</v>
      </c>
      <c r="S559" s="53">
        <v>2021</v>
      </c>
      <c r="T559" s="53">
        <v>665</v>
      </c>
      <c r="U559" s="53">
        <v>291</v>
      </c>
      <c r="V559" s="53">
        <v>1.4</v>
      </c>
      <c r="W559" s="53">
        <v>5.27</v>
      </c>
      <c r="X559" s="53">
        <v>5.86</v>
      </c>
      <c r="Y559" s="53">
        <v>0.59</v>
      </c>
    </row>
    <row r="560" spans="13:25" x14ac:dyDescent="0.2">
      <c r="M560" s="53" t="s">
        <v>762</v>
      </c>
      <c r="N560" s="53" t="s">
        <v>338</v>
      </c>
      <c r="O560" s="53" t="str">
        <f t="shared" si="9"/>
        <v>Tau Scl (Scl)</v>
      </c>
      <c r="P560" s="53">
        <v>193201</v>
      </c>
      <c r="Q560" s="54" t="s">
        <v>763</v>
      </c>
      <c r="R560" s="54" t="s">
        <v>764</v>
      </c>
      <c r="S560" s="53">
        <v>2021</v>
      </c>
      <c r="T560" s="53">
        <v>122</v>
      </c>
      <c r="U560" s="53">
        <v>201</v>
      </c>
      <c r="V560" s="53">
        <v>0.8</v>
      </c>
      <c r="W560" s="53">
        <v>5.97</v>
      </c>
      <c r="X560" s="53">
        <v>7.35</v>
      </c>
      <c r="Y560" s="53">
        <v>1.38</v>
      </c>
    </row>
    <row r="561" spans="13:25" x14ac:dyDescent="0.2">
      <c r="M561" s="53" t="s">
        <v>171</v>
      </c>
      <c r="N561" s="53" t="s">
        <v>172</v>
      </c>
      <c r="O561" s="53" t="str">
        <f t="shared" si="9"/>
        <v>Tegmine (Cnc)</v>
      </c>
      <c r="P561" s="53">
        <v>97645</v>
      </c>
      <c r="Q561" s="54" t="s">
        <v>173</v>
      </c>
      <c r="R561" s="54" t="s">
        <v>174</v>
      </c>
      <c r="S561" s="53">
        <v>2022</v>
      </c>
      <c r="T561" s="53">
        <v>1230</v>
      </c>
      <c r="U561" s="53">
        <v>359</v>
      </c>
      <c r="V561" s="53">
        <v>1.1000000000000001</v>
      </c>
      <c r="W561" s="53">
        <v>5.3</v>
      </c>
      <c r="X561" s="53">
        <v>6.25</v>
      </c>
      <c r="Y561" s="53">
        <v>0.95</v>
      </c>
    </row>
    <row r="562" spans="13:25" x14ac:dyDescent="0.2">
      <c r="M562" s="53" t="s">
        <v>375</v>
      </c>
      <c r="N562" s="53" t="s">
        <v>295</v>
      </c>
      <c r="O562" s="53" t="str">
        <f t="shared" si="9"/>
        <v>The And (And)</v>
      </c>
      <c r="P562" s="53">
        <v>53777</v>
      </c>
      <c r="Q562" s="54" t="s">
        <v>376</v>
      </c>
      <c r="R562" s="54" t="s">
        <v>377</v>
      </c>
      <c r="S562" s="53">
        <v>2011</v>
      </c>
      <c r="T562" s="53">
        <v>8</v>
      </c>
      <c r="U562" s="53">
        <v>144</v>
      </c>
      <c r="V562" s="53">
        <v>0</v>
      </c>
      <c r="W562" s="53">
        <v>4.6100000000000003</v>
      </c>
      <c r="X562" s="53"/>
      <c r="Y562" s="53"/>
    </row>
    <row r="563" spans="13:25" x14ac:dyDescent="0.2">
      <c r="M563" s="53" t="s">
        <v>280</v>
      </c>
      <c r="N563" s="53" t="s">
        <v>249</v>
      </c>
      <c r="O563" s="53" t="str">
        <f t="shared" si="9"/>
        <v>The CrB (CrB)</v>
      </c>
      <c r="P563" s="53">
        <v>64769</v>
      </c>
      <c r="Q563" s="54" t="s">
        <v>281</v>
      </c>
      <c r="R563" s="54" t="s">
        <v>282</v>
      </c>
      <c r="S563" s="53">
        <v>2016</v>
      </c>
      <c r="T563" s="53">
        <v>103</v>
      </c>
      <c r="U563" s="53">
        <v>198</v>
      </c>
      <c r="V563" s="53">
        <v>0.8</v>
      </c>
      <c r="W563" s="53">
        <v>4.2699999999999996</v>
      </c>
      <c r="X563" s="53">
        <v>6.29</v>
      </c>
      <c r="Y563" s="53">
        <v>2.02</v>
      </c>
    </row>
    <row r="564" spans="13:25" x14ac:dyDescent="0.2">
      <c r="M564" s="53" t="s">
        <v>353</v>
      </c>
      <c r="N564" s="53" t="s">
        <v>354</v>
      </c>
      <c r="O564" s="53" t="str">
        <f t="shared" si="9"/>
        <v>The Per (Per)</v>
      </c>
      <c r="P564" s="53">
        <v>38288</v>
      </c>
      <c r="Q564" s="54" t="s">
        <v>355</v>
      </c>
      <c r="R564" s="54" t="s">
        <v>356</v>
      </c>
      <c r="S564" s="53">
        <v>2020</v>
      </c>
      <c r="T564" s="53">
        <v>85</v>
      </c>
      <c r="U564" s="53">
        <v>306</v>
      </c>
      <c r="V564" s="53">
        <v>21.2</v>
      </c>
      <c r="W564" s="53">
        <v>4.16</v>
      </c>
      <c r="X564" s="53">
        <v>10</v>
      </c>
      <c r="Y564" s="53">
        <v>5.84</v>
      </c>
    </row>
    <row r="565" spans="13:25" x14ac:dyDescent="0.2">
      <c r="M565" s="53" t="s">
        <v>155</v>
      </c>
      <c r="N565" s="53" t="s">
        <v>27</v>
      </c>
      <c r="O565" s="53" t="str">
        <f t="shared" si="9"/>
        <v>Tsze tseang (Leo)</v>
      </c>
      <c r="P565" s="53">
        <v>99587</v>
      </c>
      <c r="Q565" s="54" t="s">
        <v>156</v>
      </c>
      <c r="R565" s="54" t="s">
        <v>157</v>
      </c>
      <c r="S565" s="53">
        <v>2021</v>
      </c>
      <c r="T565" s="53">
        <v>555</v>
      </c>
      <c r="U565" s="53">
        <v>92</v>
      </c>
      <c r="V565" s="53">
        <v>2.2999999999999998</v>
      </c>
      <c r="W565" s="53">
        <v>4.0599999999999996</v>
      </c>
      <c r="X565" s="53">
        <v>6.71</v>
      </c>
      <c r="Y565" s="53">
        <v>2.65</v>
      </c>
    </row>
    <row r="566" spans="13:25" x14ac:dyDescent="0.2">
      <c r="M566" s="53" t="s">
        <v>428</v>
      </c>
      <c r="N566" s="53" t="s">
        <v>205</v>
      </c>
      <c r="O566" s="53" t="str">
        <f t="shared" si="9"/>
        <v>Tyl (Dra)</v>
      </c>
      <c r="P566" s="53">
        <v>9540</v>
      </c>
      <c r="Q566" s="54" t="s">
        <v>429</v>
      </c>
      <c r="R566" s="54" t="s">
        <v>430</v>
      </c>
      <c r="S566" s="53">
        <v>2022</v>
      </c>
      <c r="T566" s="53">
        <v>159</v>
      </c>
      <c r="U566" s="53">
        <v>20</v>
      </c>
      <c r="V566" s="53">
        <v>3.5</v>
      </c>
      <c r="W566" s="53">
        <v>4.01</v>
      </c>
      <c r="X566" s="53">
        <v>6.87</v>
      </c>
      <c r="Y566" s="53">
        <v>2.86</v>
      </c>
    </row>
    <row r="567" spans="13:25" x14ac:dyDescent="0.2">
      <c r="M567" s="53" t="s">
        <v>2068</v>
      </c>
      <c r="N567" s="53" t="s">
        <v>138</v>
      </c>
      <c r="O567" s="53" t="str">
        <f t="shared" si="9"/>
        <v>TZ Boo (Boo)</v>
      </c>
      <c r="P567" s="53"/>
      <c r="Q567" s="54" t="s">
        <v>2069</v>
      </c>
      <c r="R567" s="54" t="s">
        <v>2070</v>
      </c>
      <c r="S567" s="53">
        <v>2015</v>
      </c>
      <c r="T567" s="53">
        <v>6</v>
      </c>
      <c r="U567" s="53">
        <v>121</v>
      </c>
      <c r="V567" s="53">
        <v>12.1</v>
      </c>
      <c r="W567" s="53">
        <v>9.01</v>
      </c>
      <c r="X567" s="53">
        <v>14.98</v>
      </c>
      <c r="Y567" s="53">
        <v>5.97</v>
      </c>
    </row>
    <row r="568" spans="13:25" x14ac:dyDescent="0.2">
      <c r="M568" s="53" t="s">
        <v>2262</v>
      </c>
      <c r="N568" s="53" t="s">
        <v>438</v>
      </c>
      <c r="O568" s="53" t="str">
        <f t="shared" si="9"/>
        <v>Ups Phe (Phe)</v>
      </c>
      <c r="P568" s="53">
        <v>215374</v>
      </c>
      <c r="Q568" s="54" t="s">
        <v>2263</v>
      </c>
      <c r="R568" s="54" t="s">
        <v>2264</v>
      </c>
      <c r="S568" s="53">
        <v>2020</v>
      </c>
      <c r="T568" s="53">
        <v>47</v>
      </c>
      <c r="U568" s="53">
        <v>308</v>
      </c>
      <c r="V568" s="53">
        <v>0.3</v>
      </c>
      <c r="W568" s="53">
        <v>5.54</v>
      </c>
      <c r="X568" s="53">
        <v>6.88</v>
      </c>
      <c r="Y568" s="53">
        <v>1.34</v>
      </c>
    </row>
    <row r="569" spans="13:25" x14ac:dyDescent="0.2">
      <c r="M569" s="53" t="s">
        <v>1206</v>
      </c>
      <c r="N569" s="53" t="s">
        <v>523</v>
      </c>
      <c r="O569" s="53" t="str">
        <f t="shared" si="9"/>
        <v>UV Cet (Cet)</v>
      </c>
      <c r="P569" s="53"/>
      <c r="Q569" s="54" t="s">
        <v>1207</v>
      </c>
      <c r="R569" s="54" t="s">
        <v>1208</v>
      </c>
      <c r="S569" s="53">
        <v>2021</v>
      </c>
      <c r="T569" s="53">
        <v>122</v>
      </c>
      <c r="U569" s="53">
        <v>333</v>
      </c>
      <c r="V569" s="53">
        <v>1.7</v>
      </c>
      <c r="W569" s="53">
        <v>12.7</v>
      </c>
      <c r="X569" s="53">
        <v>13.2</v>
      </c>
      <c r="Y569" s="53">
        <v>0.5</v>
      </c>
    </row>
    <row r="570" spans="13:25" x14ac:dyDescent="0.2">
      <c r="M570" s="53" t="s">
        <v>879</v>
      </c>
      <c r="N570" s="53" t="s">
        <v>119</v>
      </c>
      <c r="O570" s="53" t="str">
        <f t="shared" si="9"/>
        <v>V1090 Her (Her)</v>
      </c>
      <c r="P570" s="53">
        <v>46409</v>
      </c>
      <c r="Q570" s="54" t="s">
        <v>880</v>
      </c>
      <c r="R570" s="54" t="s">
        <v>881</v>
      </c>
      <c r="S570" s="53">
        <v>2021</v>
      </c>
      <c r="T570" s="53">
        <v>47</v>
      </c>
      <c r="U570" s="53">
        <v>64</v>
      </c>
      <c r="V570" s="53">
        <v>5</v>
      </c>
      <c r="W570" s="53">
        <v>7.93</v>
      </c>
      <c r="X570" s="53">
        <v>10.85</v>
      </c>
      <c r="Y570" s="53">
        <v>2.92</v>
      </c>
    </row>
    <row r="571" spans="13:25" x14ac:dyDescent="0.2">
      <c r="M571" s="53" t="s">
        <v>1161</v>
      </c>
      <c r="N571" s="53" t="s">
        <v>26</v>
      </c>
      <c r="O571" s="53" t="str">
        <f t="shared" si="9"/>
        <v>V1233 Tau (Tau)</v>
      </c>
      <c r="P571" s="53">
        <v>93926</v>
      </c>
      <c r="Q571" s="54" t="s">
        <v>1162</v>
      </c>
      <c r="R571" s="54" t="s">
        <v>1163</v>
      </c>
      <c r="S571" s="53">
        <v>2019</v>
      </c>
      <c r="T571" s="53">
        <v>92</v>
      </c>
      <c r="U571" s="53">
        <v>203</v>
      </c>
      <c r="V571" s="53">
        <v>0.3</v>
      </c>
      <c r="W571" s="53">
        <v>8.09</v>
      </c>
      <c r="X571" s="53">
        <v>8.89</v>
      </c>
      <c r="Y571" s="53">
        <v>0.8</v>
      </c>
    </row>
    <row r="572" spans="13:25" x14ac:dyDescent="0.2">
      <c r="M572" s="53" t="s">
        <v>2239</v>
      </c>
      <c r="N572" s="53" t="s">
        <v>146</v>
      </c>
      <c r="O572" s="53" t="str">
        <f t="shared" si="9"/>
        <v>V1396 Cyg (Cyg)</v>
      </c>
      <c r="P572" s="53"/>
      <c r="Q572" s="54" t="s">
        <v>2240</v>
      </c>
      <c r="R572" s="54" t="s">
        <v>2241</v>
      </c>
      <c r="S572" s="53">
        <v>2016</v>
      </c>
      <c r="T572" s="53">
        <v>69</v>
      </c>
      <c r="U572" s="53">
        <v>58</v>
      </c>
      <c r="V572" s="53">
        <v>0.9</v>
      </c>
      <c r="W572" s="53">
        <v>10.49</v>
      </c>
      <c r="X572" s="53">
        <v>12.4</v>
      </c>
      <c r="Y572" s="53">
        <v>1.91</v>
      </c>
    </row>
    <row r="573" spans="13:25" x14ac:dyDescent="0.2">
      <c r="M573" s="53" t="s">
        <v>959</v>
      </c>
      <c r="N573" s="53" t="s">
        <v>802</v>
      </c>
      <c r="O573" s="53" t="str">
        <f t="shared" si="9"/>
        <v>V338 Sge (Sge)</v>
      </c>
      <c r="P573" s="53">
        <v>104602</v>
      </c>
      <c r="Q573" s="54" t="s">
        <v>960</v>
      </c>
      <c r="R573" s="54" t="s">
        <v>961</v>
      </c>
      <c r="S573" s="53">
        <v>2017</v>
      </c>
      <c r="T573" s="53">
        <v>115</v>
      </c>
      <c r="U573" s="53">
        <v>135</v>
      </c>
      <c r="V573" s="53">
        <v>0.6</v>
      </c>
      <c r="W573" s="53">
        <v>7.11</v>
      </c>
      <c r="X573" s="53">
        <v>7.95</v>
      </c>
      <c r="Y573" s="53">
        <v>0.84</v>
      </c>
    </row>
    <row r="574" spans="13:25" x14ac:dyDescent="0.2">
      <c r="M574" s="53" t="s">
        <v>1149</v>
      </c>
      <c r="N574" s="53" t="s">
        <v>322</v>
      </c>
      <c r="O574" s="53" t="str">
        <f t="shared" si="9"/>
        <v>V390 Aur (Aur)</v>
      </c>
      <c r="P574" s="53">
        <v>40158</v>
      </c>
      <c r="Q574" s="54" t="s">
        <v>1150</v>
      </c>
      <c r="R574" s="54" t="s">
        <v>1151</v>
      </c>
      <c r="S574" s="53">
        <v>2016</v>
      </c>
      <c r="T574" s="53">
        <v>14</v>
      </c>
      <c r="U574" s="53">
        <v>106</v>
      </c>
      <c r="V574" s="53">
        <v>0.4</v>
      </c>
      <c r="W574" s="53">
        <v>7.16</v>
      </c>
      <c r="X574" s="53">
        <v>9.1300000000000008</v>
      </c>
      <c r="Y574" s="53">
        <v>1.97</v>
      </c>
    </row>
    <row r="575" spans="13:25" x14ac:dyDescent="0.2">
      <c r="M575" s="53" t="s">
        <v>519</v>
      </c>
      <c r="N575" s="53" t="s">
        <v>354</v>
      </c>
      <c r="O575" s="53" t="str">
        <f t="shared" si="9"/>
        <v>V491 Per (Per)</v>
      </c>
      <c r="P575" s="53">
        <v>56982</v>
      </c>
      <c r="Q575" s="54" t="s">
        <v>520</v>
      </c>
      <c r="R575" s="54" t="s">
        <v>521</v>
      </c>
      <c r="S575" s="53">
        <v>2018</v>
      </c>
      <c r="T575" s="53">
        <v>187</v>
      </c>
      <c r="U575" s="53">
        <v>353</v>
      </c>
      <c r="V575" s="53">
        <v>2.7</v>
      </c>
      <c r="W575" s="53">
        <v>7.32</v>
      </c>
      <c r="X575" s="53">
        <v>9.69</v>
      </c>
      <c r="Y575" s="53">
        <v>2.37</v>
      </c>
    </row>
    <row r="576" spans="13:25" x14ac:dyDescent="0.2">
      <c r="M576" s="53" t="s">
        <v>495</v>
      </c>
      <c r="N576" s="53" t="s">
        <v>127</v>
      </c>
      <c r="O576" s="53" t="str">
        <f t="shared" si="9"/>
        <v>V547 Cas (Cas)</v>
      </c>
      <c r="P576" s="53"/>
      <c r="Q576" s="54" t="s">
        <v>496</v>
      </c>
      <c r="R576" s="54" t="s">
        <v>497</v>
      </c>
      <c r="S576" s="53">
        <v>2020</v>
      </c>
      <c r="T576" s="53">
        <v>105</v>
      </c>
      <c r="U576" s="53">
        <v>186</v>
      </c>
      <c r="V576" s="53">
        <v>3.5</v>
      </c>
      <c r="W576" s="53">
        <v>10.62</v>
      </c>
      <c r="X576" s="53">
        <v>12.2</v>
      </c>
      <c r="Y576" s="53">
        <v>1.58</v>
      </c>
    </row>
    <row r="577" spans="13:25" x14ac:dyDescent="0.2">
      <c r="M577" s="53" t="s">
        <v>513</v>
      </c>
      <c r="N577" s="53" t="s">
        <v>127</v>
      </c>
      <c r="O577" s="53" t="str">
        <f t="shared" si="9"/>
        <v>V559 Cas (Cas)</v>
      </c>
      <c r="P577" s="53">
        <v>12277</v>
      </c>
      <c r="Q577" s="54" t="s">
        <v>514</v>
      </c>
      <c r="R577" s="54" t="s">
        <v>515</v>
      </c>
      <c r="S577" s="53">
        <v>2019</v>
      </c>
      <c r="T577" s="53">
        <v>103</v>
      </c>
      <c r="U577" s="53">
        <v>82</v>
      </c>
      <c r="V577" s="53">
        <v>0.4</v>
      </c>
      <c r="W577" s="53">
        <v>7.51</v>
      </c>
      <c r="X577" s="53">
        <v>8.16</v>
      </c>
      <c r="Y577" s="53">
        <v>0.65</v>
      </c>
    </row>
    <row r="578" spans="13:25" x14ac:dyDescent="0.2">
      <c r="M578" s="53" t="s">
        <v>1915</v>
      </c>
      <c r="N578" s="53" t="s">
        <v>354</v>
      </c>
      <c r="O578" s="53" t="str">
        <f t="shared" si="9"/>
        <v>V572 Per (Per)</v>
      </c>
      <c r="P578" s="53">
        <v>23907</v>
      </c>
      <c r="Q578" s="54" t="s">
        <v>1916</v>
      </c>
      <c r="R578" s="54" t="s">
        <v>1917</v>
      </c>
      <c r="S578" s="53">
        <v>2018</v>
      </c>
      <c r="T578" s="53">
        <v>30</v>
      </c>
      <c r="U578" s="53">
        <v>103</v>
      </c>
      <c r="V578" s="53">
        <v>1.7</v>
      </c>
      <c r="W578" s="53">
        <v>6.72</v>
      </c>
      <c r="X578" s="53">
        <v>8.1999999999999993</v>
      </c>
      <c r="Y578" s="53">
        <v>1.48</v>
      </c>
    </row>
    <row r="579" spans="13:25" x14ac:dyDescent="0.2">
      <c r="M579" s="53" t="s">
        <v>1580</v>
      </c>
      <c r="N579" s="53" t="s">
        <v>354</v>
      </c>
      <c r="O579" s="53" t="str">
        <f t="shared" si="9"/>
        <v>V580 Per (Per)</v>
      </c>
      <c r="P579" s="53">
        <v>39100</v>
      </c>
      <c r="Q579" s="54" t="s">
        <v>1581</v>
      </c>
      <c r="R579" s="54" t="s">
        <v>1582</v>
      </c>
      <c r="S579" s="53">
        <v>2022</v>
      </c>
      <c r="T579" s="53">
        <v>156</v>
      </c>
      <c r="U579" s="53">
        <v>57</v>
      </c>
      <c r="V579" s="53">
        <v>6.8</v>
      </c>
      <c r="W579" s="53">
        <v>8.1999999999999993</v>
      </c>
      <c r="X579" s="53">
        <v>8.82</v>
      </c>
      <c r="Y579" s="53">
        <v>0.62</v>
      </c>
    </row>
    <row r="580" spans="13:25" x14ac:dyDescent="0.2">
      <c r="M580" s="53" t="s">
        <v>1215</v>
      </c>
      <c r="N580" s="53" t="s">
        <v>378</v>
      </c>
      <c r="O580" s="53" t="str">
        <f t="shared" si="9"/>
        <v>V595 Lyr (Lyr)</v>
      </c>
      <c r="P580" s="53">
        <v>67373</v>
      </c>
      <c r="Q580" s="54" t="s">
        <v>1216</v>
      </c>
      <c r="R580" s="54" t="s">
        <v>1217</v>
      </c>
      <c r="S580" s="53">
        <v>2016</v>
      </c>
      <c r="T580" s="53">
        <v>62</v>
      </c>
      <c r="U580" s="53">
        <v>338</v>
      </c>
      <c r="V580" s="53">
        <v>0.2</v>
      </c>
      <c r="W580" s="53">
        <v>8.67</v>
      </c>
      <c r="X580" s="53">
        <v>9.42</v>
      </c>
      <c r="Y580" s="53">
        <v>0.75</v>
      </c>
    </row>
    <row r="581" spans="13:25" x14ac:dyDescent="0.2">
      <c r="M581" s="53" t="s">
        <v>149</v>
      </c>
      <c r="N581" s="53" t="s">
        <v>127</v>
      </c>
      <c r="O581" s="53" t="str">
        <f t="shared" si="9"/>
        <v>V640 Cas (Cas)</v>
      </c>
      <c r="P581" s="53">
        <v>21085</v>
      </c>
      <c r="Q581" s="54" t="s">
        <v>150</v>
      </c>
      <c r="R581" s="54" t="s">
        <v>151</v>
      </c>
      <c r="S581" s="53">
        <v>2020</v>
      </c>
      <c r="T581" s="53">
        <v>637</v>
      </c>
      <c r="U581" s="53">
        <v>7</v>
      </c>
      <c r="V581" s="53">
        <v>1.5</v>
      </c>
      <c r="W581" s="53">
        <v>6.42</v>
      </c>
      <c r="X581" s="53">
        <v>7.32</v>
      </c>
      <c r="Y581" s="53">
        <v>0.9</v>
      </c>
    </row>
    <row r="582" spans="13:25" x14ac:dyDescent="0.2">
      <c r="M582" s="53" t="s">
        <v>882</v>
      </c>
      <c r="N582" s="53" t="s">
        <v>127</v>
      </c>
      <c r="O582" s="53" t="str">
        <f t="shared" si="9"/>
        <v>V650 Cas (Cas)</v>
      </c>
      <c r="P582" s="53">
        <v>20866</v>
      </c>
      <c r="Q582" s="54" t="s">
        <v>883</v>
      </c>
      <c r="R582" s="54" t="s">
        <v>884</v>
      </c>
      <c r="S582" s="53">
        <v>2022</v>
      </c>
      <c r="T582" s="53">
        <v>138</v>
      </c>
      <c r="U582" s="53">
        <v>325</v>
      </c>
      <c r="V582" s="53">
        <v>0.7</v>
      </c>
      <c r="W582" s="53">
        <v>6.76</v>
      </c>
      <c r="X582" s="53">
        <v>7.76</v>
      </c>
      <c r="Y582" s="53">
        <v>1</v>
      </c>
    </row>
    <row r="583" spans="13:25" x14ac:dyDescent="0.2">
      <c r="M583" s="53" t="s">
        <v>460</v>
      </c>
      <c r="N583" s="53" t="s">
        <v>26</v>
      </c>
      <c r="O583" s="53" t="str">
        <f t="shared" si="9"/>
        <v>V711 Tau (Tau)</v>
      </c>
      <c r="P583" s="53">
        <v>111291</v>
      </c>
      <c r="Q583" s="54" t="s">
        <v>461</v>
      </c>
      <c r="R583" s="54" t="s">
        <v>462</v>
      </c>
      <c r="S583" s="53">
        <v>2016</v>
      </c>
      <c r="T583" s="53">
        <v>206</v>
      </c>
      <c r="U583" s="53">
        <v>273</v>
      </c>
      <c r="V583" s="53">
        <v>6.7</v>
      </c>
      <c r="W583" s="53">
        <v>6</v>
      </c>
      <c r="X583" s="53">
        <v>8.9</v>
      </c>
      <c r="Y583" s="53">
        <v>2.9</v>
      </c>
    </row>
    <row r="584" spans="13:25" x14ac:dyDescent="0.2">
      <c r="M584" s="53" t="s">
        <v>1351</v>
      </c>
      <c r="N584" s="53" t="s">
        <v>127</v>
      </c>
      <c r="O584" s="53" t="str">
        <f t="shared" si="9"/>
        <v>V773 Cas (Cas)</v>
      </c>
      <c r="P584" s="53">
        <v>22566</v>
      </c>
      <c r="Q584" s="54" t="s">
        <v>1352</v>
      </c>
      <c r="R584" s="54" t="s">
        <v>1353</v>
      </c>
      <c r="S584" s="53">
        <v>2010</v>
      </c>
      <c r="T584" s="53">
        <v>85</v>
      </c>
      <c r="U584" s="53">
        <v>332</v>
      </c>
      <c r="V584" s="53">
        <v>0.6</v>
      </c>
      <c r="W584" s="53">
        <v>6.29</v>
      </c>
      <c r="X584" s="53">
        <v>8.68</v>
      </c>
      <c r="Y584" s="53">
        <v>2.39</v>
      </c>
    </row>
    <row r="585" spans="13:25" x14ac:dyDescent="0.2">
      <c r="M585" s="53" t="s">
        <v>201</v>
      </c>
      <c r="N585" s="53" t="s">
        <v>115</v>
      </c>
      <c r="O585" s="53" t="str">
        <f t="shared" si="9"/>
        <v>Wasat (Gem)</v>
      </c>
      <c r="P585" s="53">
        <v>79294</v>
      </c>
      <c r="Q585" s="54" t="s">
        <v>202</v>
      </c>
      <c r="R585" s="54" t="s">
        <v>203</v>
      </c>
      <c r="S585" s="53">
        <v>2018</v>
      </c>
      <c r="T585" s="53">
        <v>274</v>
      </c>
      <c r="U585" s="53">
        <v>229</v>
      </c>
      <c r="V585" s="53">
        <v>5.5</v>
      </c>
      <c r="W585" s="53">
        <v>3.55</v>
      </c>
      <c r="X585" s="53">
        <v>8.18</v>
      </c>
      <c r="Y585" s="53">
        <v>4.63</v>
      </c>
    </row>
    <row r="586" spans="13:25" x14ac:dyDescent="0.2">
      <c r="M586" s="53" t="s">
        <v>437</v>
      </c>
      <c r="N586" s="53" t="s">
        <v>438</v>
      </c>
      <c r="O586" s="53" t="str">
        <f t="shared" ref="O586:O649" si="10">CONCATENATE(M586, " (",N586,")")</f>
        <v>Wurren (Phe)</v>
      </c>
      <c r="P586" s="53">
        <v>232306</v>
      </c>
      <c r="Q586" s="54" t="s">
        <v>439</v>
      </c>
      <c r="R586" s="54" t="s">
        <v>440</v>
      </c>
      <c r="S586" s="53">
        <v>2021</v>
      </c>
      <c r="T586" s="53">
        <v>38</v>
      </c>
      <c r="U586" s="53">
        <v>128</v>
      </c>
      <c r="V586" s="53">
        <v>0.6</v>
      </c>
      <c r="W586" s="53">
        <v>4.0199999999999996</v>
      </c>
      <c r="X586" s="53">
        <v>6.8</v>
      </c>
      <c r="Y586" s="53">
        <v>2.78</v>
      </c>
    </row>
    <row r="587" spans="13:25" x14ac:dyDescent="0.2">
      <c r="M587" s="53" t="s">
        <v>1104</v>
      </c>
      <c r="N587" s="53" t="s">
        <v>134</v>
      </c>
      <c r="O587" s="53" t="str">
        <f t="shared" si="10"/>
        <v>X Oph (Oph)</v>
      </c>
      <c r="P587" s="53">
        <v>123744</v>
      </c>
      <c r="Q587" s="54" t="s">
        <v>1105</v>
      </c>
      <c r="R587" s="54" t="s">
        <v>1106</v>
      </c>
      <c r="S587" s="53">
        <v>2021</v>
      </c>
      <c r="T587" s="53">
        <v>86</v>
      </c>
      <c r="U587" s="53">
        <v>126</v>
      </c>
      <c r="V587" s="53">
        <v>0.5</v>
      </c>
      <c r="W587" s="53">
        <v>8.5</v>
      </c>
      <c r="X587" s="53">
        <v>8.6</v>
      </c>
      <c r="Y587" s="53">
        <v>0.1</v>
      </c>
    </row>
    <row r="588" spans="13:25" x14ac:dyDescent="0.2">
      <c r="M588" s="53" t="s">
        <v>137</v>
      </c>
      <c r="N588" s="53" t="s">
        <v>138</v>
      </c>
      <c r="O588" s="53" t="str">
        <f t="shared" si="10"/>
        <v>Xi Boo (Boo)</v>
      </c>
      <c r="P588" s="53">
        <v>101250</v>
      </c>
      <c r="Q588" s="54" t="s">
        <v>139</v>
      </c>
      <c r="R588" s="54" t="s">
        <v>140</v>
      </c>
      <c r="S588" s="53">
        <v>2021</v>
      </c>
      <c r="T588" s="53">
        <v>1468</v>
      </c>
      <c r="U588" s="53">
        <v>296</v>
      </c>
      <c r="V588" s="53">
        <v>5</v>
      </c>
      <c r="W588" s="53">
        <v>4.76</v>
      </c>
      <c r="X588" s="53">
        <v>6.95</v>
      </c>
      <c r="Y588" s="53">
        <v>2.19</v>
      </c>
    </row>
    <row r="589" spans="13:25" x14ac:dyDescent="0.2">
      <c r="M589" s="53" t="s">
        <v>1467</v>
      </c>
      <c r="N589" s="53" t="s">
        <v>134</v>
      </c>
      <c r="O589" s="53" t="str">
        <f t="shared" si="10"/>
        <v>Xi Oph (Oph)</v>
      </c>
      <c r="P589" s="53">
        <v>185296</v>
      </c>
      <c r="Q589" s="54" t="s">
        <v>1468</v>
      </c>
      <c r="R589" s="54" t="s">
        <v>1469</v>
      </c>
      <c r="S589" s="53">
        <v>2016</v>
      </c>
      <c r="T589" s="53">
        <v>18</v>
      </c>
      <c r="U589" s="53">
        <v>26</v>
      </c>
      <c r="V589" s="53">
        <v>4.0999999999999996</v>
      </c>
      <c r="W589" s="53">
        <v>4.4000000000000004</v>
      </c>
      <c r="X589" s="53">
        <v>8.9</v>
      </c>
      <c r="Y589" s="53">
        <v>4.5</v>
      </c>
    </row>
    <row r="590" spans="13:25" x14ac:dyDescent="0.2">
      <c r="M590" s="53" t="s">
        <v>198</v>
      </c>
      <c r="N590" s="53" t="s">
        <v>123</v>
      </c>
      <c r="O590" s="53" t="str">
        <f t="shared" si="10"/>
        <v>Xi Sco (Sco)</v>
      </c>
      <c r="P590" s="53">
        <v>159665</v>
      </c>
      <c r="Q590" s="54" t="s">
        <v>199</v>
      </c>
      <c r="R590" s="54" t="s">
        <v>200</v>
      </c>
      <c r="S590" s="53">
        <v>2020</v>
      </c>
      <c r="T590" s="53">
        <v>630</v>
      </c>
      <c r="U590" s="53">
        <v>12</v>
      </c>
      <c r="V590" s="53">
        <v>1.2</v>
      </c>
      <c r="W590" s="53">
        <v>4.84</v>
      </c>
      <c r="X590" s="53">
        <v>4.8600000000000003</v>
      </c>
      <c r="Y590" s="53">
        <v>0.02</v>
      </c>
    </row>
    <row r="591" spans="13:25" x14ac:dyDescent="0.2">
      <c r="M591" s="53" t="s">
        <v>501</v>
      </c>
      <c r="N591" s="53" t="s">
        <v>26</v>
      </c>
      <c r="O591" s="53" t="str">
        <f t="shared" si="10"/>
        <v>Xi Tau (Tau)</v>
      </c>
      <c r="P591" s="53">
        <v>111195</v>
      </c>
      <c r="Q591" s="54" t="s">
        <v>502</v>
      </c>
      <c r="R591" s="54" t="s">
        <v>503</v>
      </c>
      <c r="S591" s="53">
        <v>2021</v>
      </c>
      <c r="T591" s="53">
        <v>21</v>
      </c>
      <c r="U591" s="53">
        <v>267</v>
      </c>
      <c r="V591" s="53">
        <v>0.6</v>
      </c>
      <c r="W591" s="53">
        <v>3.74</v>
      </c>
      <c r="X591" s="53">
        <v>7.55</v>
      </c>
      <c r="Y591" s="53">
        <v>3.81</v>
      </c>
    </row>
    <row r="592" spans="13:25" x14ac:dyDescent="0.2">
      <c r="M592" s="53" t="s">
        <v>562</v>
      </c>
      <c r="N592" s="53" t="s">
        <v>523</v>
      </c>
      <c r="O592" s="53" t="str">
        <f t="shared" si="10"/>
        <v>Xi1 Cet (Cet)</v>
      </c>
      <c r="P592" s="53">
        <v>110408</v>
      </c>
      <c r="Q592" s="54" t="s">
        <v>563</v>
      </c>
      <c r="R592" s="54" t="s">
        <v>564</v>
      </c>
      <c r="S592" s="53">
        <v>2007</v>
      </c>
      <c r="T592" s="53">
        <v>2</v>
      </c>
      <c r="U592" s="53">
        <v>84</v>
      </c>
      <c r="V592" s="53">
        <v>0.1</v>
      </c>
      <c r="W592" s="53">
        <v>4.34</v>
      </c>
      <c r="X592" s="53"/>
      <c r="Y592" s="53"/>
    </row>
    <row r="593" spans="13:25" x14ac:dyDescent="0.2">
      <c r="M593" s="53" t="s">
        <v>1116</v>
      </c>
      <c r="N593" s="53" t="s">
        <v>27</v>
      </c>
      <c r="O593" s="53" t="str">
        <f t="shared" si="10"/>
        <v>XY Leo (Leo)</v>
      </c>
      <c r="P593" s="53"/>
      <c r="Q593" s="54" t="s">
        <v>1117</v>
      </c>
      <c r="R593" s="54" t="s">
        <v>1118</v>
      </c>
      <c r="S593" s="53">
        <v>2021</v>
      </c>
      <c r="T593" s="53">
        <v>8</v>
      </c>
      <c r="U593" s="53">
        <v>223</v>
      </c>
      <c r="V593" s="53">
        <v>0.1</v>
      </c>
      <c r="W593" s="53">
        <v>9.4499999999999993</v>
      </c>
      <c r="X593" s="53"/>
      <c r="Y593" s="53"/>
    </row>
    <row r="594" spans="13:25" x14ac:dyDescent="0.2">
      <c r="M594" s="53" t="s">
        <v>168</v>
      </c>
      <c r="N594" s="53" t="s">
        <v>111</v>
      </c>
      <c r="O594" s="53" t="str">
        <f t="shared" si="10"/>
        <v>Zaniah (Vir)</v>
      </c>
      <c r="P594" s="53">
        <v>138721</v>
      </c>
      <c r="Q594" s="54" t="s">
        <v>169</v>
      </c>
      <c r="R594" s="54" t="s">
        <v>170</v>
      </c>
      <c r="S594" s="53">
        <v>2021</v>
      </c>
      <c r="T594" s="53">
        <v>94</v>
      </c>
      <c r="U594" s="53">
        <v>328</v>
      </c>
      <c r="V594" s="53">
        <v>0.1</v>
      </c>
      <c r="W594" s="53">
        <v>3.89</v>
      </c>
      <c r="X594" s="53">
        <v>5.9</v>
      </c>
      <c r="Y594" s="53">
        <v>2.0099999999999998</v>
      </c>
    </row>
    <row r="595" spans="13:25" x14ac:dyDescent="0.2">
      <c r="M595" s="53" t="s">
        <v>546</v>
      </c>
      <c r="N595" s="53" t="s">
        <v>547</v>
      </c>
      <c r="O595" s="53" t="str">
        <f t="shared" si="10"/>
        <v>Zet Cap (Cap)</v>
      </c>
      <c r="P595" s="53">
        <v>190341</v>
      </c>
      <c r="Q595" s="54" t="s">
        <v>548</v>
      </c>
      <c r="R595" s="54" t="s">
        <v>549</v>
      </c>
      <c r="S595" s="53">
        <v>2022</v>
      </c>
      <c r="T595" s="53">
        <v>7</v>
      </c>
      <c r="U595" s="53">
        <v>14</v>
      </c>
      <c r="V595" s="53">
        <v>16.3</v>
      </c>
      <c r="W595" s="53">
        <v>3.5</v>
      </c>
      <c r="X595" s="53">
        <v>11.7</v>
      </c>
      <c r="Y595" s="53">
        <v>8.1999999999999993</v>
      </c>
    </row>
    <row r="596" spans="13:25" x14ac:dyDescent="0.2">
      <c r="M596" s="53" t="s">
        <v>130</v>
      </c>
      <c r="N596" s="53" t="s">
        <v>119</v>
      </c>
      <c r="O596" s="53" t="str">
        <f t="shared" si="10"/>
        <v>Zet Her (Her)</v>
      </c>
      <c r="P596" s="53">
        <v>65485</v>
      </c>
      <c r="Q596" s="54" t="s">
        <v>131</v>
      </c>
      <c r="R596" s="54" t="s">
        <v>132</v>
      </c>
      <c r="S596" s="53">
        <v>2019</v>
      </c>
      <c r="T596" s="53">
        <v>862</v>
      </c>
      <c r="U596" s="53">
        <v>110</v>
      </c>
      <c r="V596" s="53">
        <v>1.6</v>
      </c>
      <c r="W596" s="53">
        <v>2.95</v>
      </c>
      <c r="X596" s="53">
        <v>5.4</v>
      </c>
      <c r="Y596" s="53">
        <v>2.4500000000000002</v>
      </c>
    </row>
    <row r="597" spans="13:25" x14ac:dyDescent="0.2">
      <c r="M597" s="53" t="s">
        <v>179</v>
      </c>
      <c r="N597" s="53" t="s">
        <v>180</v>
      </c>
      <c r="O597" s="53" t="str">
        <f t="shared" si="10"/>
        <v>Zet1 Aqr (Aqr)</v>
      </c>
      <c r="P597" s="53">
        <v>146107</v>
      </c>
      <c r="Q597" s="54" t="s">
        <v>181</v>
      </c>
      <c r="R597" s="54" t="s">
        <v>182</v>
      </c>
      <c r="S597" s="53">
        <v>2021</v>
      </c>
      <c r="T597" s="53">
        <v>1199</v>
      </c>
      <c r="U597" s="53">
        <v>157</v>
      </c>
      <c r="V597" s="53">
        <v>2.4</v>
      </c>
      <c r="W597" s="53">
        <v>4.34</v>
      </c>
      <c r="X597" s="53">
        <v>4.49</v>
      </c>
      <c r="Y597" s="53">
        <v>0.15</v>
      </c>
    </row>
    <row r="598" spans="13:25" x14ac:dyDescent="0.2">
      <c r="M598" s="53" t="s">
        <v>1451</v>
      </c>
      <c r="N598" s="53" t="s">
        <v>172</v>
      </c>
      <c r="O598" s="53" t="str">
        <f t="shared" si="10"/>
        <v>Zet2 Cnc (Cnc)</v>
      </c>
      <c r="P598" s="53">
        <v>97646</v>
      </c>
      <c r="Q598" s="54" t="s">
        <v>173</v>
      </c>
      <c r="R598" s="54" t="s">
        <v>1452</v>
      </c>
      <c r="S598" s="53">
        <v>2020</v>
      </c>
      <c r="T598" s="53">
        <v>575</v>
      </c>
      <c r="U598" s="53">
        <v>64</v>
      </c>
      <c r="V598" s="53">
        <v>6</v>
      </c>
      <c r="W598" s="53">
        <v>4.92</v>
      </c>
      <c r="X598" s="53">
        <v>5.85</v>
      </c>
      <c r="Y598" s="53">
        <v>0.93</v>
      </c>
    </row>
    <row r="599" spans="13:25" x14ac:dyDescent="0.2">
      <c r="M599" s="53"/>
      <c r="N599" s="53" t="s">
        <v>1535</v>
      </c>
      <c r="O599" s="53" t="str">
        <f t="shared" si="10"/>
        <v xml:space="preserve"> (UMi)</v>
      </c>
      <c r="P599" s="53">
        <v>308</v>
      </c>
      <c r="Q599" s="54" t="s">
        <v>1857</v>
      </c>
      <c r="R599" s="54" t="s">
        <v>1858</v>
      </c>
      <c r="S599" s="53">
        <v>2014</v>
      </c>
      <c r="T599" s="53">
        <v>8</v>
      </c>
      <c r="U599" s="53">
        <v>175</v>
      </c>
      <c r="V599" s="53">
        <v>0.1</v>
      </c>
      <c r="W599" s="53">
        <v>2.2999999999999998</v>
      </c>
      <c r="X599" s="53">
        <v>4.3</v>
      </c>
      <c r="Y599" s="53">
        <v>2</v>
      </c>
    </row>
    <row r="600" spans="13:25" x14ac:dyDescent="0.2">
      <c r="M600" s="53"/>
      <c r="N600" s="53" t="s">
        <v>205</v>
      </c>
      <c r="O600" s="53" t="str">
        <f t="shared" si="10"/>
        <v xml:space="preserve"> (Dra)</v>
      </c>
      <c r="P600" s="53">
        <v>8996</v>
      </c>
      <c r="Q600" s="54" t="s">
        <v>483</v>
      </c>
      <c r="R600" s="54" t="s">
        <v>2098</v>
      </c>
      <c r="S600" s="53">
        <v>2012</v>
      </c>
      <c r="T600" s="53">
        <v>31</v>
      </c>
      <c r="U600" s="53">
        <v>316</v>
      </c>
      <c r="V600" s="53">
        <v>0.1</v>
      </c>
      <c r="W600" s="53">
        <v>6.22</v>
      </c>
      <c r="X600" s="53">
        <v>6.69</v>
      </c>
      <c r="Y600" s="53">
        <v>0.47</v>
      </c>
    </row>
    <row r="601" spans="13:25" x14ac:dyDescent="0.2">
      <c r="M601" s="53"/>
      <c r="N601" s="53" t="s">
        <v>127</v>
      </c>
      <c r="O601" s="53" t="str">
        <f t="shared" si="10"/>
        <v xml:space="preserve"> (Cas)</v>
      </c>
      <c r="P601" s="53">
        <v>11484</v>
      </c>
      <c r="Q601" s="54" t="s">
        <v>624</v>
      </c>
      <c r="R601" s="54" t="s">
        <v>625</v>
      </c>
      <c r="S601" s="53">
        <v>2010</v>
      </c>
      <c r="T601" s="53">
        <v>140</v>
      </c>
      <c r="U601" s="53">
        <v>9</v>
      </c>
      <c r="V601" s="53">
        <v>0.2</v>
      </c>
      <c r="W601" s="53">
        <v>6.1</v>
      </c>
      <c r="X601" s="53">
        <v>6.57</v>
      </c>
      <c r="Y601" s="53">
        <v>0.47</v>
      </c>
    </row>
    <row r="602" spans="13:25" x14ac:dyDescent="0.2">
      <c r="M602" s="53"/>
      <c r="N602" s="53" t="s">
        <v>127</v>
      </c>
      <c r="O602" s="53" t="str">
        <f t="shared" si="10"/>
        <v xml:space="preserve"> (Cas)</v>
      </c>
      <c r="P602" s="53">
        <v>11484</v>
      </c>
      <c r="Q602" s="54" t="s">
        <v>624</v>
      </c>
      <c r="R602" s="54" t="s">
        <v>1529</v>
      </c>
      <c r="S602" s="53">
        <v>2011</v>
      </c>
      <c r="T602" s="53">
        <v>10</v>
      </c>
      <c r="U602" s="53">
        <v>292</v>
      </c>
      <c r="V602" s="53">
        <v>0</v>
      </c>
      <c r="W602" s="53">
        <v>6.57</v>
      </c>
      <c r="X602" s="53">
        <v>7.24</v>
      </c>
      <c r="Y602" s="53">
        <v>0.67</v>
      </c>
    </row>
    <row r="603" spans="13:25" x14ac:dyDescent="0.2">
      <c r="M603" s="53"/>
      <c r="N603" s="53" t="s">
        <v>127</v>
      </c>
      <c r="O603" s="53" t="str">
        <f t="shared" si="10"/>
        <v xml:space="preserve"> (Cas)</v>
      </c>
      <c r="P603" s="53">
        <v>11549</v>
      </c>
      <c r="Q603" s="54" t="s">
        <v>2071</v>
      </c>
      <c r="R603" s="54" t="s">
        <v>2072</v>
      </c>
      <c r="S603" s="53">
        <v>2009</v>
      </c>
      <c r="T603" s="53">
        <v>28</v>
      </c>
      <c r="U603" s="53">
        <v>25</v>
      </c>
      <c r="V603" s="53">
        <v>0.3</v>
      </c>
      <c r="W603" s="53">
        <v>8.68</v>
      </c>
      <c r="X603" s="53">
        <v>9.51</v>
      </c>
      <c r="Y603" s="53">
        <v>0.83</v>
      </c>
    </row>
    <row r="604" spans="13:25" x14ac:dyDescent="0.2">
      <c r="M604" s="53"/>
      <c r="N604" s="53" t="s">
        <v>127</v>
      </c>
      <c r="O604" s="53" t="str">
        <f t="shared" si="10"/>
        <v xml:space="preserve"> (Cas)</v>
      </c>
      <c r="P604" s="53">
        <v>12207</v>
      </c>
      <c r="Q604" s="54" t="s">
        <v>988</v>
      </c>
      <c r="R604" s="54" t="s">
        <v>989</v>
      </c>
      <c r="S604" s="53">
        <v>2012</v>
      </c>
      <c r="T604" s="53">
        <v>73</v>
      </c>
      <c r="U604" s="53">
        <v>222</v>
      </c>
      <c r="V604" s="53">
        <v>0.6</v>
      </c>
      <c r="W604" s="53">
        <v>8.74</v>
      </c>
      <c r="X604" s="53">
        <v>9.4</v>
      </c>
      <c r="Y604" s="53">
        <v>0.66</v>
      </c>
    </row>
    <row r="605" spans="13:25" x14ac:dyDescent="0.2">
      <c r="M605" s="53"/>
      <c r="N605" s="53" t="s">
        <v>650</v>
      </c>
      <c r="O605" s="53" t="str">
        <f t="shared" si="10"/>
        <v xml:space="preserve"> (Cam)</v>
      </c>
      <c r="P605" s="53">
        <v>12770</v>
      </c>
      <c r="Q605" s="54" t="s">
        <v>2279</v>
      </c>
      <c r="R605" s="54" t="s">
        <v>2280</v>
      </c>
      <c r="S605" s="53">
        <v>2009</v>
      </c>
      <c r="T605" s="53">
        <v>52</v>
      </c>
      <c r="U605" s="53">
        <v>337</v>
      </c>
      <c r="V605" s="53">
        <v>0.4</v>
      </c>
      <c r="W605" s="53">
        <v>6.73</v>
      </c>
      <c r="X605" s="53">
        <v>8.2899999999999991</v>
      </c>
      <c r="Y605" s="53">
        <v>1.56</v>
      </c>
    </row>
    <row r="606" spans="13:25" x14ac:dyDescent="0.2">
      <c r="M606" s="53"/>
      <c r="N606" s="53" t="s">
        <v>650</v>
      </c>
      <c r="O606" s="53" t="str">
        <f t="shared" si="10"/>
        <v xml:space="preserve"> (Cam)</v>
      </c>
      <c r="P606" s="53">
        <v>13031</v>
      </c>
      <c r="Q606" s="54" t="s">
        <v>1317</v>
      </c>
      <c r="R606" s="54" t="s">
        <v>1318</v>
      </c>
      <c r="S606" s="53">
        <v>2008</v>
      </c>
      <c r="T606" s="53">
        <v>7</v>
      </c>
      <c r="U606" s="53">
        <v>291</v>
      </c>
      <c r="V606" s="53">
        <v>0.1</v>
      </c>
      <c r="W606" s="53">
        <v>8.3000000000000007</v>
      </c>
      <c r="X606" s="53">
        <v>7.3</v>
      </c>
      <c r="Y606" s="53">
        <v>1</v>
      </c>
    </row>
    <row r="607" spans="13:25" x14ac:dyDescent="0.2">
      <c r="M607" s="53"/>
      <c r="N607" s="53" t="s">
        <v>184</v>
      </c>
      <c r="O607" s="53" t="str">
        <f t="shared" si="10"/>
        <v xml:space="preserve"> (UMa)</v>
      </c>
      <c r="P607" s="53">
        <v>15542</v>
      </c>
      <c r="Q607" s="54" t="s">
        <v>2108</v>
      </c>
      <c r="R607" s="54" t="s">
        <v>2109</v>
      </c>
      <c r="S607" s="53">
        <v>2017</v>
      </c>
      <c r="T607" s="53">
        <v>340</v>
      </c>
      <c r="U607" s="53">
        <v>43</v>
      </c>
      <c r="V607" s="53">
        <v>0.9</v>
      </c>
      <c r="W607" s="53">
        <v>5.69</v>
      </c>
      <c r="X607" s="53">
        <v>7.55</v>
      </c>
      <c r="Y607" s="53">
        <v>1.86</v>
      </c>
    </row>
    <row r="608" spans="13:25" x14ac:dyDescent="0.2">
      <c r="M608" s="53"/>
      <c r="N608" s="53" t="s">
        <v>205</v>
      </c>
      <c r="O608" s="53" t="str">
        <f t="shared" si="10"/>
        <v xml:space="preserve"> (Dra)</v>
      </c>
      <c r="P608" s="53">
        <v>15713</v>
      </c>
      <c r="Q608" s="54" t="s">
        <v>1099</v>
      </c>
      <c r="R608" s="54" t="s">
        <v>1100</v>
      </c>
      <c r="S608" s="53">
        <v>2017</v>
      </c>
      <c r="T608" s="53">
        <v>146</v>
      </c>
      <c r="U608" s="53">
        <v>190</v>
      </c>
      <c r="V608" s="53">
        <v>0.3</v>
      </c>
      <c r="W608" s="53">
        <v>8.01</v>
      </c>
      <c r="X608" s="53">
        <v>7.9</v>
      </c>
      <c r="Y608" s="53">
        <v>0.11</v>
      </c>
    </row>
    <row r="609" spans="13:25" x14ac:dyDescent="0.2">
      <c r="M609" s="53"/>
      <c r="N609" s="53" t="s">
        <v>191</v>
      </c>
      <c r="O609" s="53" t="str">
        <f t="shared" si="10"/>
        <v xml:space="preserve"> (Cep)</v>
      </c>
      <c r="P609" s="53">
        <v>19827</v>
      </c>
      <c r="Q609" s="54" t="s">
        <v>309</v>
      </c>
      <c r="R609" s="54" t="s">
        <v>771</v>
      </c>
      <c r="S609" s="53">
        <v>2020</v>
      </c>
      <c r="T609" s="53">
        <v>55</v>
      </c>
      <c r="U609" s="53">
        <v>102</v>
      </c>
      <c r="V609" s="53">
        <v>0.1</v>
      </c>
      <c r="W609" s="53">
        <v>4.8</v>
      </c>
      <c r="X609" s="53">
        <v>6.3</v>
      </c>
      <c r="Y609" s="53">
        <v>1.5</v>
      </c>
    </row>
    <row r="610" spans="13:25" x14ac:dyDescent="0.2">
      <c r="M610" s="53"/>
      <c r="N610" s="53" t="s">
        <v>191</v>
      </c>
      <c r="O610" s="53" t="str">
        <f t="shared" si="10"/>
        <v xml:space="preserve"> (Cep)</v>
      </c>
      <c r="P610" s="53">
        <v>20150</v>
      </c>
      <c r="Q610" s="54" t="s">
        <v>1297</v>
      </c>
      <c r="R610" s="54" t="s">
        <v>1298</v>
      </c>
      <c r="S610" s="53">
        <v>2020</v>
      </c>
      <c r="T610" s="53">
        <v>151</v>
      </c>
      <c r="U610" s="53">
        <v>233</v>
      </c>
      <c r="V610" s="53">
        <v>0.3</v>
      </c>
      <c r="W610" s="53">
        <v>7.82</v>
      </c>
      <c r="X610" s="53">
        <v>6.28</v>
      </c>
      <c r="Y610" s="53">
        <v>1.54</v>
      </c>
    </row>
    <row r="611" spans="13:25" x14ac:dyDescent="0.2">
      <c r="M611" s="53"/>
      <c r="N611" s="53" t="s">
        <v>127</v>
      </c>
      <c r="O611" s="53" t="str">
        <f t="shared" si="10"/>
        <v xml:space="preserve"> (Cas)</v>
      </c>
      <c r="P611" s="53">
        <v>22024</v>
      </c>
      <c r="Q611" s="54" t="s">
        <v>723</v>
      </c>
      <c r="R611" s="54" t="s">
        <v>724</v>
      </c>
      <c r="S611" s="53">
        <v>2016</v>
      </c>
      <c r="T611" s="53">
        <v>53</v>
      </c>
      <c r="U611" s="53">
        <v>18</v>
      </c>
      <c r="V611" s="53">
        <v>0.4</v>
      </c>
      <c r="W611" s="53">
        <v>5.3</v>
      </c>
      <c r="X611" s="53">
        <v>10.7</v>
      </c>
      <c r="Y611" s="53">
        <v>5.4</v>
      </c>
    </row>
    <row r="612" spans="13:25" x14ac:dyDescent="0.2">
      <c r="M612" s="53"/>
      <c r="N612" s="53" t="s">
        <v>127</v>
      </c>
      <c r="O612" s="53" t="str">
        <f t="shared" si="10"/>
        <v xml:space="preserve"> (Cas)</v>
      </c>
      <c r="P612" s="53">
        <v>22060</v>
      </c>
      <c r="Q612" s="54" t="s">
        <v>1036</v>
      </c>
      <c r="R612" s="54" t="s">
        <v>1037</v>
      </c>
      <c r="S612" s="53">
        <v>2018</v>
      </c>
      <c r="T612" s="53">
        <v>114</v>
      </c>
      <c r="U612" s="53">
        <v>142</v>
      </c>
      <c r="V612" s="53">
        <v>0.8</v>
      </c>
      <c r="W612" s="53">
        <v>7.54</v>
      </c>
      <c r="X612" s="53">
        <v>7.82</v>
      </c>
      <c r="Y612" s="53">
        <v>0.28000000000000003</v>
      </c>
    </row>
    <row r="613" spans="13:25" x14ac:dyDescent="0.2">
      <c r="M613" s="53"/>
      <c r="N613" s="53" t="s">
        <v>127</v>
      </c>
      <c r="O613" s="53" t="str">
        <f t="shared" si="10"/>
        <v xml:space="preserve"> (Cas)</v>
      </c>
      <c r="P613" s="53">
        <v>22230</v>
      </c>
      <c r="Q613" s="54" t="s">
        <v>1046</v>
      </c>
      <c r="R613" s="54" t="s">
        <v>1047</v>
      </c>
      <c r="S613" s="53">
        <v>2020</v>
      </c>
      <c r="T613" s="53">
        <v>106</v>
      </c>
      <c r="U613" s="53">
        <v>156</v>
      </c>
      <c r="V613" s="53">
        <v>0.5</v>
      </c>
      <c r="W613" s="53">
        <v>7.1</v>
      </c>
      <c r="X613" s="53">
        <v>7.3</v>
      </c>
      <c r="Y613" s="53">
        <v>0.2</v>
      </c>
    </row>
    <row r="614" spans="13:25" x14ac:dyDescent="0.2">
      <c r="M614" s="53"/>
      <c r="N614" s="53" t="s">
        <v>354</v>
      </c>
      <c r="O614" s="53" t="str">
        <f t="shared" si="10"/>
        <v xml:space="preserve"> (Per)</v>
      </c>
      <c r="P614" s="53">
        <v>23425</v>
      </c>
      <c r="Q614" s="54" t="s">
        <v>871</v>
      </c>
      <c r="R614" s="54" t="s">
        <v>872</v>
      </c>
      <c r="S614" s="53">
        <v>1996</v>
      </c>
      <c r="T614" s="53">
        <v>84</v>
      </c>
      <c r="U614" s="53">
        <v>301</v>
      </c>
      <c r="V614" s="53">
        <v>0.1</v>
      </c>
      <c r="W614" s="53">
        <v>7.11</v>
      </c>
      <c r="X614" s="53">
        <v>8.0299999999999994</v>
      </c>
      <c r="Y614" s="53">
        <v>0.92</v>
      </c>
    </row>
    <row r="615" spans="13:25" x14ac:dyDescent="0.2">
      <c r="M615" s="53"/>
      <c r="N615" s="53" t="s">
        <v>354</v>
      </c>
      <c r="O615" s="53" t="str">
        <f t="shared" si="10"/>
        <v xml:space="preserve"> (Per)</v>
      </c>
      <c r="P615" s="53">
        <v>23674</v>
      </c>
      <c r="Q615" s="54" t="s">
        <v>829</v>
      </c>
      <c r="R615" s="54" t="s">
        <v>1744</v>
      </c>
      <c r="S615" s="53">
        <v>2018</v>
      </c>
      <c r="T615" s="53">
        <v>24</v>
      </c>
      <c r="U615" s="53">
        <v>115</v>
      </c>
      <c r="V615" s="53">
        <v>0.3</v>
      </c>
      <c r="W615" s="53">
        <v>7.26</v>
      </c>
      <c r="X615" s="53">
        <v>8.7799999999999994</v>
      </c>
      <c r="Y615" s="53">
        <v>1.52</v>
      </c>
    </row>
    <row r="616" spans="13:25" x14ac:dyDescent="0.2">
      <c r="M616" s="53"/>
      <c r="N616" s="53" t="s">
        <v>354</v>
      </c>
      <c r="O616" s="53" t="str">
        <f t="shared" si="10"/>
        <v xml:space="preserve"> (Per)</v>
      </c>
      <c r="P616" s="53">
        <v>23685</v>
      </c>
      <c r="Q616" s="54" t="s">
        <v>1710</v>
      </c>
      <c r="R616" s="54" t="s">
        <v>1711</v>
      </c>
      <c r="S616" s="53">
        <v>2010</v>
      </c>
      <c r="T616" s="53">
        <v>13</v>
      </c>
      <c r="U616" s="53">
        <v>277</v>
      </c>
      <c r="V616" s="53">
        <v>0.1</v>
      </c>
      <c r="W616" s="53">
        <v>4.2</v>
      </c>
      <c r="X616" s="53">
        <v>5.9</v>
      </c>
      <c r="Y616" s="53">
        <v>1.7</v>
      </c>
    </row>
    <row r="617" spans="13:25" x14ac:dyDescent="0.2">
      <c r="M617" s="53"/>
      <c r="N617" s="53" t="s">
        <v>354</v>
      </c>
      <c r="O617" s="53" t="str">
        <f t="shared" si="10"/>
        <v xml:space="preserve"> (Per)</v>
      </c>
      <c r="P617" s="53">
        <v>23789</v>
      </c>
      <c r="Q617" s="54" t="s">
        <v>1609</v>
      </c>
      <c r="R617" s="54" t="s">
        <v>1610</v>
      </c>
      <c r="S617" s="53">
        <v>2007</v>
      </c>
      <c r="T617" s="53">
        <v>69</v>
      </c>
      <c r="U617" s="53">
        <v>246</v>
      </c>
      <c r="V617" s="53">
        <v>0.1</v>
      </c>
      <c r="W617" s="53">
        <v>3.6</v>
      </c>
      <c r="X617" s="53">
        <v>3.8</v>
      </c>
      <c r="Y617" s="53">
        <v>0.2</v>
      </c>
    </row>
    <row r="618" spans="13:25" x14ac:dyDescent="0.2">
      <c r="M618" s="53"/>
      <c r="N618" s="53" t="s">
        <v>284</v>
      </c>
      <c r="O618" s="53" t="str">
        <f t="shared" si="10"/>
        <v xml:space="preserve"> (Lyn)</v>
      </c>
      <c r="P618" s="53">
        <v>26012</v>
      </c>
      <c r="Q618" s="54" t="s">
        <v>687</v>
      </c>
      <c r="R618" s="54" t="s">
        <v>688</v>
      </c>
      <c r="S618" s="53">
        <v>2015</v>
      </c>
      <c r="T618" s="53">
        <v>136</v>
      </c>
      <c r="U618" s="53">
        <v>350</v>
      </c>
      <c r="V618" s="53">
        <v>0.3</v>
      </c>
      <c r="W618" s="53">
        <v>6</v>
      </c>
      <c r="X618" s="53">
        <v>6.53</v>
      </c>
      <c r="Y618" s="53">
        <v>0.53</v>
      </c>
    </row>
    <row r="619" spans="13:25" x14ac:dyDescent="0.2">
      <c r="M619" s="53"/>
      <c r="N619" s="53" t="s">
        <v>184</v>
      </c>
      <c r="O619" s="53" t="str">
        <f t="shared" si="10"/>
        <v xml:space="preserve"> (UMa)</v>
      </c>
      <c r="P619" s="53">
        <v>28737</v>
      </c>
      <c r="Q619" s="54" t="s">
        <v>1093</v>
      </c>
      <c r="R619" s="54" t="s">
        <v>1094</v>
      </c>
      <c r="S619" s="53">
        <v>2004</v>
      </c>
      <c r="T619" s="53">
        <v>63</v>
      </c>
      <c r="U619" s="53">
        <v>34</v>
      </c>
      <c r="V619" s="53">
        <v>0</v>
      </c>
      <c r="W619" s="53">
        <v>3</v>
      </c>
      <c r="X619" s="53">
        <v>3</v>
      </c>
      <c r="Y619" s="53">
        <v>0</v>
      </c>
    </row>
    <row r="620" spans="13:25" x14ac:dyDescent="0.2">
      <c r="M620" s="53"/>
      <c r="N620" s="53" t="s">
        <v>184</v>
      </c>
      <c r="O620" s="53" t="str">
        <f t="shared" si="10"/>
        <v xml:space="preserve"> (UMa)</v>
      </c>
      <c r="P620" s="53">
        <v>28984</v>
      </c>
      <c r="Q620" s="54" t="s">
        <v>1727</v>
      </c>
      <c r="R620" s="54" t="s">
        <v>1728</v>
      </c>
      <c r="S620" s="53">
        <v>2016</v>
      </c>
      <c r="T620" s="53">
        <v>68</v>
      </c>
      <c r="U620" s="53">
        <v>259</v>
      </c>
      <c r="V620" s="53">
        <v>0.4</v>
      </c>
      <c r="W620" s="53">
        <v>9.09</v>
      </c>
      <c r="X620" s="53">
        <v>8.24</v>
      </c>
      <c r="Y620" s="53">
        <v>0.85</v>
      </c>
    </row>
    <row r="621" spans="13:25" x14ac:dyDescent="0.2">
      <c r="M621" s="53"/>
      <c r="N621" s="53" t="s">
        <v>205</v>
      </c>
      <c r="O621" s="53" t="str">
        <f t="shared" si="10"/>
        <v xml:space="preserve"> (Dra)</v>
      </c>
      <c r="P621" s="53">
        <v>31051</v>
      </c>
      <c r="Q621" s="54" t="s">
        <v>862</v>
      </c>
      <c r="R621" s="54" t="s">
        <v>863</v>
      </c>
      <c r="S621" s="53">
        <v>2016</v>
      </c>
      <c r="T621" s="53">
        <v>202</v>
      </c>
      <c r="U621" s="53">
        <v>134</v>
      </c>
      <c r="V621" s="53">
        <v>0.2</v>
      </c>
      <c r="W621" s="53">
        <v>6.2</v>
      </c>
      <c r="X621" s="53">
        <v>6.4</v>
      </c>
      <c r="Y621" s="53">
        <v>0.2</v>
      </c>
    </row>
    <row r="622" spans="13:25" x14ac:dyDescent="0.2">
      <c r="M622" s="53"/>
      <c r="N622" s="53" t="s">
        <v>127</v>
      </c>
      <c r="O622" s="53" t="str">
        <f t="shared" si="10"/>
        <v xml:space="preserve"> (Cas)</v>
      </c>
      <c r="P622" s="53">
        <v>36347</v>
      </c>
      <c r="Q622" s="54" t="s">
        <v>835</v>
      </c>
      <c r="R622" s="54" t="s">
        <v>836</v>
      </c>
      <c r="S622" s="53">
        <v>2013</v>
      </c>
      <c r="T622" s="53">
        <v>17</v>
      </c>
      <c r="U622" s="53">
        <v>273</v>
      </c>
      <c r="V622" s="53">
        <v>0.3</v>
      </c>
      <c r="W622" s="53">
        <v>7.72</v>
      </c>
      <c r="X622" s="53">
        <v>10.63</v>
      </c>
      <c r="Y622" s="53">
        <v>2.91</v>
      </c>
    </row>
    <row r="623" spans="13:25" x14ac:dyDescent="0.2">
      <c r="M623" s="53"/>
      <c r="N623" s="53" t="s">
        <v>295</v>
      </c>
      <c r="O623" s="53" t="str">
        <f t="shared" si="10"/>
        <v xml:space="preserve"> (And)</v>
      </c>
      <c r="P623" s="53">
        <v>37734</v>
      </c>
      <c r="Q623" s="54" t="s">
        <v>1071</v>
      </c>
      <c r="R623" s="54" t="s">
        <v>1072</v>
      </c>
      <c r="S623" s="53">
        <v>2021</v>
      </c>
      <c r="T623" s="53">
        <v>381</v>
      </c>
      <c r="U623" s="53">
        <v>120</v>
      </c>
      <c r="V623" s="53">
        <v>0.3</v>
      </c>
      <c r="W623" s="53">
        <v>5.3</v>
      </c>
      <c r="X623" s="53">
        <v>6.5</v>
      </c>
      <c r="Y623" s="53">
        <v>1.2</v>
      </c>
    </row>
    <row r="624" spans="13:25" x14ac:dyDescent="0.2">
      <c r="M624" s="53"/>
      <c r="N624" s="53" t="s">
        <v>354</v>
      </c>
      <c r="O624" s="53" t="str">
        <f t="shared" si="10"/>
        <v xml:space="preserve"> (Per)</v>
      </c>
      <c r="P624" s="53">
        <v>38592</v>
      </c>
      <c r="Q624" s="54" t="s">
        <v>1678</v>
      </c>
      <c r="R624" s="54" t="s">
        <v>1679</v>
      </c>
      <c r="S624" s="53">
        <v>2010</v>
      </c>
      <c r="T624" s="53">
        <v>119</v>
      </c>
      <c r="U624" s="53">
        <v>304</v>
      </c>
      <c r="V624" s="53">
        <v>0.1</v>
      </c>
      <c r="W624" s="53">
        <v>2.12</v>
      </c>
      <c r="X624" s="53">
        <v>4.5999999999999996</v>
      </c>
      <c r="Y624" s="53">
        <v>2.48</v>
      </c>
    </row>
    <row r="625" spans="13:25" x14ac:dyDescent="0.2">
      <c r="M625" s="53"/>
      <c r="N625" s="53" t="s">
        <v>322</v>
      </c>
      <c r="O625" s="53" t="str">
        <f t="shared" si="10"/>
        <v xml:space="preserve"> (Aur)</v>
      </c>
      <c r="P625" s="53">
        <v>39955</v>
      </c>
      <c r="Q625" s="54" t="s">
        <v>833</v>
      </c>
      <c r="R625" s="54" t="s">
        <v>834</v>
      </c>
      <c r="S625" s="53">
        <v>2013</v>
      </c>
      <c r="T625" s="53">
        <v>8</v>
      </c>
      <c r="U625" s="53">
        <v>226</v>
      </c>
      <c r="V625" s="53">
        <v>29.8</v>
      </c>
      <c r="W625" s="53">
        <v>2.99</v>
      </c>
      <c r="X625" s="53">
        <v>14</v>
      </c>
      <c r="Y625" s="53">
        <v>11.01</v>
      </c>
    </row>
    <row r="626" spans="13:25" x14ac:dyDescent="0.2">
      <c r="M626" s="53"/>
      <c r="N626" s="53" t="s">
        <v>284</v>
      </c>
      <c r="O626" s="53" t="str">
        <f t="shared" si="10"/>
        <v xml:space="preserve"> (Lyn)</v>
      </c>
      <c r="P626" s="53">
        <v>42642</v>
      </c>
      <c r="Q626" s="54" t="s">
        <v>1692</v>
      </c>
      <c r="R626" s="54" t="s">
        <v>1693</v>
      </c>
      <c r="S626" s="53">
        <v>2017</v>
      </c>
      <c r="T626" s="53">
        <v>270</v>
      </c>
      <c r="U626" s="53">
        <v>144</v>
      </c>
      <c r="V626" s="53">
        <v>0.5</v>
      </c>
      <c r="W626" s="53">
        <v>4.18</v>
      </c>
      <c r="X626" s="53">
        <v>6.48</v>
      </c>
      <c r="Y626" s="53">
        <v>2.2999999999999998</v>
      </c>
    </row>
    <row r="627" spans="13:25" x14ac:dyDescent="0.2">
      <c r="M627" s="53"/>
      <c r="N627" s="53" t="s">
        <v>184</v>
      </c>
      <c r="O627" s="53" t="str">
        <f t="shared" si="10"/>
        <v xml:space="preserve"> (UMa)</v>
      </c>
      <c r="P627" s="53">
        <v>43351</v>
      </c>
      <c r="Q627" s="54" t="s">
        <v>1976</v>
      </c>
      <c r="R627" s="54" t="s">
        <v>1977</v>
      </c>
      <c r="S627" s="53">
        <v>2018</v>
      </c>
      <c r="T627" s="53">
        <v>22</v>
      </c>
      <c r="U627" s="53">
        <v>23</v>
      </c>
      <c r="V627" s="53">
        <v>3.9</v>
      </c>
      <c r="W627" s="53">
        <v>6.4</v>
      </c>
      <c r="X627" s="53">
        <v>12.6</v>
      </c>
      <c r="Y627" s="53">
        <v>6.2</v>
      </c>
    </row>
    <row r="628" spans="13:25" x14ac:dyDescent="0.2">
      <c r="M628" s="53"/>
      <c r="N628" s="53" t="s">
        <v>184</v>
      </c>
      <c r="O628" s="53" t="str">
        <f t="shared" si="10"/>
        <v xml:space="preserve"> (UMa)</v>
      </c>
      <c r="P628" s="53">
        <v>43945</v>
      </c>
      <c r="Q628" s="54" t="s">
        <v>1295</v>
      </c>
      <c r="R628" s="54" t="s">
        <v>1296</v>
      </c>
      <c r="S628" s="53">
        <v>2019</v>
      </c>
      <c r="T628" s="53">
        <v>39</v>
      </c>
      <c r="U628" s="53">
        <v>358</v>
      </c>
      <c r="V628" s="53">
        <v>0.3</v>
      </c>
      <c r="W628" s="53">
        <v>6.5</v>
      </c>
      <c r="X628" s="53">
        <v>9</v>
      </c>
      <c r="Y628" s="53">
        <v>2.5</v>
      </c>
    </row>
    <row r="629" spans="13:25" x14ac:dyDescent="0.2">
      <c r="M629" s="53"/>
      <c r="N629" s="53" t="s">
        <v>138</v>
      </c>
      <c r="O629" s="53" t="str">
        <f t="shared" si="10"/>
        <v xml:space="preserve"> (Boo)</v>
      </c>
      <c r="P629" s="53">
        <v>45208</v>
      </c>
      <c r="Q629" s="54" t="s">
        <v>584</v>
      </c>
      <c r="R629" s="54" t="s">
        <v>585</v>
      </c>
      <c r="S629" s="53">
        <v>2019</v>
      </c>
      <c r="T629" s="53">
        <v>285</v>
      </c>
      <c r="U629" s="53">
        <v>76</v>
      </c>
      <c r="V629" s="53">
        <v>0.5</v>
      </c>
      <c r="W629" s="53">
        <v>7.75</v>
      </c>
      <c r="X629" s="53">
        <v>8.66</v>
      </c>
      <c r="Y629" s="53">
        <v>0.91</v>
      </c>
    </row>
    <row r="630" spans="13:25" x14ac:dyDescent="0.2">
      <c r="M630" s="53"/>
      <c r="N630" s="53" t="s">
        <v>146</v>
      </c>
      <c r="O630" s="53" t="str">
        <f t="shared" si="10"/>
        <v xml:space="preserve"> (Cyg)</v>
      </c>
      <c r="P630" s="53">
        <v>49337</v>
      </c>
      <c r="Q630" s="54" t="s">
        <v>954</v>
      </c>
      <c r="R630" s="54" t="s">
        <v>955</v>
      </c>
      <c r="S630" s="53">
        <v>1985</v>
      </c>
      <c r="T630" s="53">
        <v>6</v>
      </c>
      <c r="U630" s="53">
        <v>111</v>
      </c>
      <c r="V630" s="53">
        <v>0</v>
      </c>
      <c r="W630" s="53">
        <v>3.93</v>
      </c>
      <c r="X630" s="53"/>
      <c r="Y630" s="53"/>
    </row>
    <row r="631" spans="13:25" x14ac:dyDescent="0.2">
      <c r="M631" s="53"/>
      <c r="N631" s="53" t="s">
        <v>146</v>
      </c>
      <c r="O631" s="53" t="str">
        <f t="shared" si="10"/>
        <v xml:space="preserve"> (Cyg)</v>
      </c>
      <c r="P631" s="53">
        <v>51207</v>
      </c>
      <c r="Q631" s="54" t="s">
        <v>1623</v>
      </c>
      <c r="R631" s="54" t="s">
        <v>1624</v>
      </c>
      <c r="S631" s="53">
        <v>2014</v>
      </c>
      <c r="T631" s="53">
        <v>143</v>
      </c>
      <c r="U631" s="53">
        <v>14</v>
      </c>
      <c r="V631" s="53">
        <v>0.2</v>
      </c>
      <c r="W631" s="53">
        <v>6.33</v>
      </c>
      <c r="X631" s="53">
        <v>6.72</v>
      </c>
      <c r="Y631" s="53">
        <v>0.39</v>
      </c>
    </row>
    <row r="632" spans="13:25" x14ac:dyDescent="0.2">
      <c r="M632" s="53"/>
      <c r="N632" s="53" t="s">
        <v>295</v>
      </c>
      <c r="O632" s="53" t="str">
        <f t="shared" si="10"/>
        <v xml:space="preserve"> (And)</v>
      </c>
      <c r="P632" s="53">
        <v>53427</v>
      </c>
      <c r="Q632" s="54" t="s">
        <v>631</v>
      </c>
      <c r="R632" s="54" t="s">
        <v>632</v>
      </c>
      <c r="S632" s="53">
        <v>2018</v>
      </c>
      <c r="T632" s="53">
        <v>79</v>
      </c>
      <c r="U632" s="53">
        <v>119</v>
      </c>
      <c r="V632" s="53">
        <v>0.6</v>
      </c>
      <c r="W632" s="53">
        <v>7.86</v>
      </c>
      <c r="X632" s="53">
        <v>8.43</v>
      </c>
      <c r="Y632" s="53">
        <v>0.56999999999999995</v>
      </c>
    </row>
    <row r="633" spans="13:25" x14ac:dyDescent="0.2">
      <c r="M633" s="53"/>
      <c r="N633" s="53" t="s">
        <v>295</v>
      </c>
      <c r="O633" s="53" t="str">
        <f t="shared" si="10"/>
        <v xml:space="preserve"> (And)</v>
      </c>
      <c r="P633" s="53">
        <v>53617</v>
      </c>
      <c r="Q633" s="54" t="s">
        <v>2005</v>
      </c>
      <c r="R633" s="54" t="s">
        <v>2006</v>
      </c>
      <c r="S633" s="53">
        <v>2018</v>
      </c>
      <c r="T633" s="53">
        <v>144</v>
      </c>
      <c r="U633" s="53">
        <v>142</v>
      </c>
      <c r="V633" s="53">
        <v>0.7</v>
      </c>
      <c r="W633" s="53">
        <v>7.72</v>
      </c>
      <c r="X633" s="53">
        <v>8.08</v>
      </c>
      <c r="Y633" s="53">
        <v>0.36</v>
      </c>
    </row>
    <row r="634" spans="13:25" x14ac:dyDescent="0.2">
      <c r="M634" s="53"/>
      <c r="N634" s="53" t="s">
        <v>395</v>
      </c>
      <c r="O634" s="53" t="str">
        <f t="shared" si="10"/>
        <v xml:space="preserve"> (Tri)</v>
      </c>
      <c r="P634" s="53">
        <v>55122</v>
      </c>
      <c r="Q634" s="54" t="s">
        <v>1583</v>
      </c>
      <c r="R634" s="54" t="s">
        <v>1584</v>
      </c>
      <c r="S634" s="53">
        <v>2013</v>
      </c>
      <c r="T634" s="53">
        <v>51</v>
      </c>
      <c r="U634" s="53">
        <v>1</v>
      </c>
      <c r="V634" s="53">
        <v>0.1</v>
      </c>
      <c r="W634" s="53">
        <v>8.16</v>
      </c>
      <c r="X634" s="53">
        <v>9.3000000000000007</v>
      </c>
      <c r="Y634" s="53">
        <v>1.1399999999999999</v>
      </c>
    </row>
    <row r="635" spans="13:25" x14ac:dyDescent="0.2">
      <c r="M635" s="53"/>
      <c r="N635" s="53" t="s">
        <v>354</v>
      </c>
      <c r="O635" s="53" t="str">
        <f t="shared" si="10"/>
        <v xml:space="preserve"> (Per)</v>
      </c>
      <c r="P635" s="53">
        <v>55975</v>
      </c>
      <c r="Q635" s="54" t="s">
        <v>840</v>
      </c>
      <c r="R635" s="54" t="s">
        <v>841</v>
      </c>
      <c r="S635" s="53">
        <v>2009</v>
      </c>
      <c r="T635" s="53">
        <v>223</v>
      </c>
      <c r="U635" s="53">
        <v>319</v>
      </c>
      <c r="V635" s="53">
        <v>0.2</v>
      </c>
      <c r="W635" s="53">
        <v>5.79</v>
      </c>
      <c r="X635" s="53">
        <v>6.8</v>
      </c>
      <c r="Y635" s="53">
        <v>1.01</v>
      </c>
    </row>
    <row r="636" spans="13:25" x14ac:dyDescent="0.2">
      <c r="M636" s="53"/>
      <c r="N636" s="53" t="s">
        <v>354</v>
      </c>
      <c r="O636" s="53" t="str">
        <f t="shared" si="10"/>
        <v xml:space="preserve"> (Per)</v>
      </c>
      <c r="P636" s="53">
        <v>57110</v>
      </c>
      <c r="Q636" s="54" t="s">
        <v>617</v>
      </c>
      <c r="R636" s="54" t="s">
        <v>618</v>
      </c>
      <c r="S636" s="53">
        <v>2020</v>
      </c>
      <c r="T636" s="53">
        <v>194</v>
      </c>
      <c r="U636" s="53">
        <v>304</v>
      </c>
      <c r="V636" s="53">
        <v>0.5</v>
      </c>
      <c r="W636" s="53">
        <v>8.0399999999999991</v>
      </c>
      <c r="X636" s="53">
        <v>8.2200000000000006</v>
      </c>
      <c r="Y636" s="53">
        <v>0.18</v>
      </c>
    </row>
    <row r="637" spans="13:25" x14ac:dyDescent="0.2">
      <c r="M637" s="53"/>
      <c r="N637" s="53" t="s">
        <v>322</v>
      </c>
      <c r="O637" s="53" t="str">
        <f t="shared" si="10"/>
        <v xml:space="preserve"> (Aur)</v>
      </c>
      <c r="P637" s="53">
        <v>58280</v>
      </c>
      <c r="Q637" s="54" t="s">
        <v>1676</v>
      </c>
      <c r="R637" s="54" t="s">
        <v>1677</v>
      </c>
      <c r="S637" s="53">
        <v>2012</v>
      </c>
      <c r="T637" s="53">
        <v>102</v>
      </c>
      <c r="U637" s="53">
        <v>324</v>
      </c>
      <c r="V637" s="53">
        <v>0.2</v>
      </c>
      <c r="W637" s="53">
        <v>6.29</v>
      </c>
      <c r="X637" s="53">
        <v>6.21</v>
      </c>
      <c r="Y637" s="53">
        <v>0.08</v>
      </c>
    </row>
    <row r="638" spans="13:25" x14ac:dyDescent="0.2">
      <c r="M638" s="53"/>
      <c r="N638" s="53" t="s">
        <v>172</v>
      </c>
      <c r="O638" s="53" t="str">
        <f t="shared" si="10"/>
        <v xml:space="preserve"> (Cnc)</v>
      </c>
      <c r="P638" s="53">
        <v>61125</v>
      </c>
      <c r="Q638" s="54" t="s">
        <v>808</v>
      </c>
      <c r="R638" s="54" t="s">
        <v>809</v>
      </c>
      <c r="S638" s="53">
        <v>2019</v>
      </c>
      <c r="T638" s="53">
        <v>296</v>
      </c>
      <c r="U638" s="53">
        <v>310</v>
      </c>
      <c r="V638" s="53">
        <v>1.5</v>
      </c>
      <c r="W638" s="53">
        <v>6.09</v>
      </c>
      <c r="X638" s="53">
        <v>6.37</v>
      </c>
      <c r="Y638" s="53">
        <v>0.28000000000000003</v>
      </c>
    </row>
    <row r="639" spans="13:25" x14ac:dyDescent="0.2">
      <c r="M639" s="53"/>
      <c r="N639" s="53" t="s">
        <v>312</v>
      </c>
      <c r="O639" s="53" t="str">
        <f t="shared" si="10"/>
        <v xml:space="preserve"> (LMi)</v>
      </c>
      <c r="P639" s="53">
        <v>61712</v>
      </c>
      <c r="Q639" s="54" t="s">
        <v>2221</v>
      </c>
      <c r="R639" s="54" t="s">
        <v>2222</v>
      </c>
      <c r="S639" s="53">
        <v>2020</v>
      </c>
      <c r="T639" s="53">
        <v>86</v>
      </c>
      <c r="U639" s="53">
        <v>284</v>
      </c>
      <c r="V639" s="53">
        <v>0.3</v>
      </c>
      <c r="W639" s="53">
        <v>8.02</v>
      </c>
      <c r="X639" s="53">
        <v>9.85</v>
      </c>
      <c r="Y639" s="53">
        <v>1.83</v>
      </c>
    </row>
    <row r="640" spans="13:25" x14ac:dyDescent="0.2">
      <c r="M640" s="53"/>
      <c r="N640" s="53" t="s">
        <v>184</v>
      </c>
      <c r="O640" s="53" t="str">
        <f t="shared" si="10"/>
        <v xml:space="preserve"> (UMa)</v>
      </c>
      <c r="P640" s="53">
        <v>62491</v>
      </c>
      <c r="Q640" s="54" t="s">
        <v>1669</v>
      </c>
      <c r="R640" s="54" t="s">
        <v>1670</v>
      </c>
      <c r="S640" s="53">
        <v>2007</v>
      </c>
      <c r="T640" s="53">
        <v>16</v>
      </c>
      <c r="U640" s="53">
        <v>127</v>
      </c>
      <c r="V640" s="53">
        <v>0.1</v>
      </c>
      <c r="W640" s="53">
        <v>4.78</v>
      </c>
      <c r="X640" s="53">
        <v>5.3</v>
      </c>
      <c r="Y640" s="53">
        <v>0.52</v>
      </c>
    </row>
    <row r="641" spans="13:25" x14ac:dyDescent="0.2">
      <c r="M641" s="53"/>
      <c r="N641" s="53" t="s">
        <v>454</v>
      </c>
      <c r="O641" s="53" t="str">
        <f t="shared" si="10"/>
        <v xml:space="preserve"> (CVn)</v>
      </c>
      <c r="P641" s="53">
        <v>63599</v>
      </c>
      <c r="Q641" s="54" t="s">
        <v>1397</v>
      </c>
      <c r="R641" s="54" t="s">
        <v>1398</v>
      </c>
      <c r="S641" s="53">
        <v>2019</v>
      </c>
      <c r="T641" s="53">
        <v>210</v>
      </c>
      <c r="U641" s="53">
        <v>222</v>
      </c>
      <c r="V641" s="53">
        <v>0.3</v>
      </c>
      <c r="W641" s="53">
        <v>7.27</v>
      </c>
      <c r="X641" s="53">
        <v>8.08</v>
      </c>
      <c r="Y641" s="53">
        <v>0.81</v>
      </c>
    </row>
    <row r="642" spans="13:25" x14ac:dyDescent="0.2">
      <c r="M642" s="53"/>
      <c r="N642" s="53" t="s">
        <v>249</v>
      </c>
      <c r="O642" s="53" t="str">
        <f t="shared" si="10"/>
        <v xml:space="preserve"> (CrB)</v>
      </c>
      <c r="P642" s="53">
        <v>64673</v>
      </c>
      <c r="Q642" s="54" t="s">
        <v>1269</v>
      </c>
      <c r="R642" s="54" t="s">
        <v>1270</v>
      </c>
      <c r="S642" s="53">
        <v>2020</v>
      </c>
      <c r="T642" s="53">
        <v>1102</v>
      </c>
      <c r="U642" s="53">
        <v>287</v>
      </c>
      <c r="V642" s="53">
        <v>0.4</v>
      </c>
      <c r="W642" s="53">
        <v>5.64</v>
      </c>
      <c r="X642" s="53">
        <v>5.95</v>
      </c>
      <c r="Y642" s="53">
        <v>0.31</v>
      </c>
    </row>
    <row r="643" spans="13:25" x14ac:dyDescent="0.2">
      <c r="M643" s="53"/>
      <c r="N643" s="53" t="s">
        <v>138</v>
      </c>
      <c r="O643" s="53" t="str">
        <f t="shared" si="10"/>
        <v xml:space="preserve"> (Boo)</v>
      </c>
      <c r="P643" s="53">
        <v>64687</v>
      </c>
      <c r="Q643" s="54" t="s">
        <v>1748</v>
      </c>
      <c r="R643" s="54" t="s">
        <v>1749</v>
      </c>
      <c r="S643" s="53">
        <v>2020</v>
      </c>
      <c r="T643" s="53">
        <v>763</v>
      </c>
      <c r="U643" s="53">
        <v>2</v>
      </c>
      <c r="V643" s="53">
        <v>2.2000000000000002</v>
      </c>
      <c r="W643" s="53">
        <v>7.09</v>
      </c>
      <c r="X643" s="53">
        <v>7.63</v>
      </c>
      <c r="Y643" s="53">
        <v>0.54</v>
      </c>
    </row>
    <row r="644" spans="13:25" x14ac:dyDescent="0.2">
      <c r="M644" s="53"/>
      <c r="N644" s="53" t="s">
        <v>138</v>
      </c>
      <c r="O644" s="53" t="str">
        <f t="shared" si="10"/>
        <v xml:space="preserve"> (Boo)</v>
      </c>
      <c r="P644" s="53">
        <v>64800</v>
      </c>
      <c r="Q644" s="54" t="s">
        <v>831</v>
      </c>
      <c r="R644" s="54" t="s">
        <v>832</v>
      </c>
      <c r="S644" s="53">
        <v>2021</v>
      </c>
      <c r="T644" s="53">
        <v>553</v>
      </c>
      <c r="U644" s="53">
        <v>191</v>
      </c>
      <c r="V644" s="53">
        <v>1.2</v>
      </c>
      <c r="W644" s="53">
        <v>7.16</v>
      </c>
      <c r="X644" s="53">
        <v>8.44</v>
      </c>
      <c r="Y644" s="53">
        <v>1.28</v>
      </c>
    </row>
    <row r="645" spans="13:25" x14ac:dyDescent="0.2">
      <c r="M645" s="53"/>
      <c r="N645" s="53" t="s">
        <v>249</v>
      </c>
      <c r="O645" s="53" t="str">
        <f t="shared" si="10"/>
        <v xml:space="preserve"> (CrB)</v>
      </c>
      <c r="P645" s="53">
        <v>64821</v>
      </c>
      <c r="Q645" s="54" t="s">
        <v>606</v>
      </c>
      <c r="R645" s="54" t="s">
        <v>607</v>
      </c>
      <c r="S645" s="53">
        <v>2019</v>
      </c>
      <c r="T645" s="53">
        <v>69</v>
      </c>
      <c r="U645" s="53">
        <v>21</v>
      </c>
      <c r="V645" s="53">
        <v>1.5</v>
      </c>
      <c r="W645" s="53">
        <v>8.06</v>
      </c>
      <c r="X645" s="53">
        <v>9.02</v>
      </c>
      <c r="Y645" s="53">
        <v>0.96</v>
      </c>
    </row>
    <row r="646" spans="13:25" x14ac:dyDescent="0.2">
      <c r="M646" s="53"/>
      <c r="N646" s="53" t="s">
        <v>119</v>
      </c>
      <c r="O646" s="53" t="str">
        <f t="shared" si="10"/>
        <v xml:space="preserve"> (Her)</v>
      </c>
      <c r="P646" s="53">
        <v>65812</v>
      </c>
      <c r="Q646" s="54" t="s">
        <v>851</v>
      </c>
      <c r="R646" s="54" t="s">
        <v>852</v>
      </c>
      <c r="S646" s="53">
        <v>2018</v>
      </c>
      <c r="T646" s="53">
        <v>187</v>
      </c>
      <c r="U646" s="53">
        <v>114</v>
      </c>
      <c r="V646" s="53">
        <v>0.1</v>
      </c>
      <c r="W646" s="53">
        <v>6.1</v>
      </c>
      <c r="X646" s="53">
        <v>6.1</v>
      </c>
      <c r="Y646" s="53">
        <v>0</v>
      </c>
    </row>
    <row r="647" spans="13:25" x14ac:dyDescent="0.2">
      <c r="M647" s="53"/>
      <c r="N647" s="53" t="s">
        <v>119</v>
      </c>
      <c r="O647" s="53" t="str">
        <f t="shared" si="10"/>
        <v xml:space="preserve"> (Her)</v>
      </c>
      <c r="P647" s="53">
        <v>66024</v>
      </c>
      <c r="Q647" s="54" t="s">
        <v>1560</v>
      </c>
      <c r="R647" s="54" t="s">
        <v>1561</v>
      </c>
      <c r="S647" s="53">
        <v>2018</v>
      </c>
      <c r="T647" s="53">
        <v>33</v>
      </c>
      <c r="U647" s="53">
        <v>226</v>
      </c>
      <c r="V647" s="53">
        <v>0</v>
      </c>
      <c r="W647" s="53">
        <v>8.2799999999999994</v>
      </c>
      <c r="X647" s="53">
        <v>8.58</v>
      </c>
      <c r="Y647" s="53">
        <v>0.3</v>
      </c>
    </row>
    <row r="648" spans="13:25" x14ac:dyDescent="0.2">
      <c r="M648" s="53"/>
      <c r="N648" s="53" t="s">
        <v>378</v>
      </c>
      <c r="O648" s="53" t="str">
        <f t="shared" si="10"/>
        <v xml:space="preserve"> (Lyr)</v>
      </c>
      <c r="P648" s="53">
        <v>67250</v>
      </c>
      <c r="Q648" s="54" t="s">
        <v>1050</v>
      </c>
      <c r="R648" s="54" t="s">
        <v>1051</v>
      </c>
      <c r="S648" s="53">
        <v>2019</v>
      </c>
      <c r="T648" s="53">
        <v>185</v>
      </c>
      <c r="U648" s="53">
        <v>73</v>
      </c>
      <c r="V648" s="53">
        <v>0.4</v>
      </c>
      <c r="W648" s="53">
        <v>7.7</v>
      </c>
      <c r="X648" s="53">
        <v>8.0299999999999994</v>
      </c>
      <c r="Y648" s="53">
        <v>0.33</v>
      </c>
    </row>
    <row r="649" spans="13:25" x14ac:dyDescent="0.2">
      <c r="M649" s="53"/>
      <c r="N649" s="53" t="s">
        <v>378</v>
      </c>
      <c r="O649" s="53" t="str">
        <f t="shared" si="10"/>
        <v xml:space="preserve"> (Lyr)</v>
      </c>
      <c r="P649" s="53">
        <v>67310</v>
      </c>
      <c r="Q649" s="54" t="s">
        <v>379</v>
      </c>
      <c r="R649" s="54" t="s">
        <v>380</v>
      </c>
      <c r="S649" s="53">
        <v>2021</v>
      </c>
      <c r="T649" s="53">
        <v>641</v>
      </c>
      <c r="U649" s="53">
        <v>345</v>
      </c>
      <c r="V649" s="53">
        <v>2.2000000000000002</v>
      </c>
      <c r="W649" s="53">
        <v>5.15</v>
      </c>
      <c r="X649" s="53">
        <v>6.1</v>
      </c>
      <c r="Y649" s="53">
        <v>0.95</v>
      </c>
    </row>
    <row r="650" spans="13:25" x14ac:dyDescent="0.2">
      <c r="M650" s="53"/>
      <c r="N650" s="53" t="s">
        <v>378</v>
      </c>
      <c r="O650" s="53" t="str">
        <f t="shared" ref="O650:O713" si="11">CONCATENATE(M650, " (",N650,")")</f>
        <v xml:space="preserve"> (Lyr)</v>
      </c>
      <c r="P650" s="53">
        <v>67315</v>
      </c>
      <c r="Q650" s="54" t="s">
        <v>1304</v>
      </c>
      <c r="R650" s="54" t="s">
        <v>1305</v>
      </c>
      <c r="S650" s="53">
        <v>2005</v>
      </c>
      <c r="T650" s="53">
        <v>5</v>
      </c>
      <c r="U650" s="53">
        <v>225</v>
      </c>
      <c r="V650" s="53">
        <v>0.1</v>
      </c>
      <c r="W650" s="53">
        <v>5.25</v>
      </c>
      <c r="X650" s="53"/>
      <c r="Y650" s="53"/>
    </row>
    <row r="651" spans="13:25" x14ac:dyDescent="0.2">
      <c r="M651" s="53"/>
      <c r="N651" s="53" t="s">
        <v>378</v>
      </c>
      <c r="O651" s="53" t="str">
        <f t="shared" si="11"/>
        <v xml:space="preserve"> (Lyr)</v>
      </c>
      <c r="P651" s="53">
        <v>67451</v>
      </c>
      <c r="Q651" s="54" t="s">
        <v>1004</v>
      </c>
      <c r="R651" s="54" t="s">
        <v>1005</v>
      </c>
      <c r="S651" s="53">
        <v>2007</v>
      </c>
      <c r="T651" s="53">
        <v>14</v>
      </c>
      <c r="U651" s="53">
        <v>88</v>
      </c>
      <c r="V651" s="53">
        <v>0</v>
      </c>
      <c r="W651" s="53">
        <v>3.6</v>
      </c>
      <c r="X651" s="53">
        <v>4</v>
      </c>
      <c r="Y651" s="53">
        <v>0.4</v>
      </c>
    </row>
    <row r="652" spans="13:25" x14ac:dyDescent="0.2">
      <c r="M652" s="53"/>
      <c r="N652" s="53" t="s">
        <v>378</v>
      </c>
      <c r="O652" s="53" t="str">
        <f t="shared" si="11"/>
        <v xml:space="preserve"> (Lyr)</v>
      </c>
      <c r="P652" s="53">
        <v>67612</v>
      </c>
      <c r="Q652" s="54" t="s">
        <v>1813</v>
      </c>
      <c r="R652" s="54" t="s">
        <v>1814</v>
      </c>
      <c r="S652" s="53">
        <v>2020</v>
      </c>
      <c r="T652" s="53">
        <v>429</v>
      </c>
      <c r="U652" s="53">
        <v>232</v>
      </c>
      <c r="V652" s="53">
        <v>1.2</v>
      </c>
      <c r="W652" s="53">
        <v>5.34</v>
      </c>
      <c r="X652" s="53">
        <v>7.96</v>
      </c>
      <c r="Y652" s="53">
        <v>2.62</v>
      </c>
    </row>
    <row r="653" spans="13:25" x14ac:dyDescent="0.2">
      <c r="M653" s="53"/>
      <c r="N653" s="53" t="s">
        <v>146</v>
      </c>
      <c r="O653" s="53" t="str">
        <f t="shared" si="11"/>
        <v xml:space="preserve"> (Cyg)</v>
      </c>
      <c r="P653" s="53">
        <v>70505</v>
      </c>
      <c r="Q653" s="54" t="s">
        <v>216</v>
      </c>
      <c r="R653" s="54" t="s">
        <v>1412</v>
      </c>
      <c r="S653" s="53">
        <v>2012</v>
      </c>
      <c r="T653" s="53">
        <v>24</v>
      </c>
      <c r="U653" s="53">
        <v>46</v>
      </c>
      <c r="V653" s="53">
        <v>0.1</v>
      </c>
      <c r="W653" s="53">
        <v>5.4</v>
      </c>
      <c r="X653" s="53">
        <v>5.8</v>
      </c>
      <c r="Y653" s="53">
        <v>0.4</v>
      </c>
    </row>
    <row r="654" spans="13:25" x14ac:dyDescent="0.2">
      <c r="M654" s="53"/>
      <c r="N654" s="53" t="s">
        <v>658</v>
      </c>
      <c r="O654" s="53" t="str">
        <f t="shared" si="11"/>
        <v xml:space="preserve"> (Lac)</v>
      </c>
      <c r="P654" s="53">
        <v>72508</v>
      </c>
      <c r="Q654" s="54" t="s">
        <v>1095</v>
      </c>
      <c r="R654" s="54" t="s">
        <v>1096</v>
      </c>
      <c r="S654" s="53">
        <v>2020</v>
      </c>
      <c r="T654" s="53">
        <v>34</v>
      </c>
      <c r="U654" s="53">
        <v>138</v>
      </c>
      <c r="V654" s="53">
        <v>0</v>
      </c>
      <c r="W654" s="53">
        <v>5.66</v>
      </c>
      <c r="X654" s="53"/>
      <c r="Y654" s="53"/>
    </row>
    <row r="655" spans="13:25" x14ac:dyDescent="0.2">
      <c r="M655" s="53"/>
      <c r="N655" s="53" t="s">
        <v>142</v>
      </c>
      <c r="O655" s="53" t="str">
        <f t="shared" si="11"/>
        <v xml:space="preserve"> (Peg)</v>
      </c>
      <c r="P655" s="53">
        <v>73054</v>
      </c>
      <c r="Q655" s="54" t="s">
        <v>1640</v>
      </c>
      <c r="R655" s="54" t="s">
        <v>1641</v>
      </c>
      <c r="S655" s="53">
        <v>2018</v>
      </c>
      <c r="T655" s="53">
        <v>95</v>
      </c>
      <c r="U655" s="53">
        <v>84</v>
      </c>
      <c r="V655" s="53">
        <v>0.7</v>
      </c>
      <c r="W655" s="53">
        <v>7.44</v>
      </c>
      <c r="X655" s="53">
        <v>8.23</v>
      </c>
      <c r="Y655" s="53">
        <v>0.79</v>
      </c>
    </row>
    <row r="656" spans="13:25" x14ac:dyDescent="0.2">
      <c r="M656" s="53"/>
      <c r="N656" s="53" t="s">
        <v>142</v>
      </c>
      <c r="O656" s="53" t="str">
        <f t="shared" si="11"/>
        <v xml:space="preserve"> (Peg)</v>
      </c>
      <c r="P656" s="53">
        <v>73306</v>
      </c>
      <c r="Q656" s="54" t="s">
        <v>1906</v>
      </c>
      <c r="R656" s="54" t="s">
        <v>1907</v>
      </c>
      <c r="S656" s="53">
        <v>2011</v>
      </c>
      <c r="T656" s="53">
        <v>149</v>
      </c>
      <c r="U656" s="53">
        <v>193</v>
      </c>
      <c r="V656" s="53">
        <v>0.2</v>
      </c>
      <c r="W656" s="53">
        <v>8.35</v>
      </c>
      <c r="X656" s="53">
        <v>8.14</v>
      </c>
      <c r="Y656" s="53">
        <v>0.21</v>
      </c>
    </row>
    <row r="657" spans="13:25" x14ac:dyDescent="0.2">
      <c r="M657" s="53"/>
      <c r="N657" s="53" t="s">
        <v>295</v>
      </c>
      <c r="O657" s="53" t="str">
        <f t="shared" si="11"/>
        <v xml:space="preserve"> (And)</v>
      </c>
      <c r="P657" s="53">
        <v>73765</v>
      </c>
      <c r="Q657" s="54" t="s">
        <v>1085</v>
      </c>
      <c r="R657" s="54" t="s">
        <v>1086</v>
      </c>
      <c r="S657" s="53">
        <v>1989</v>
      </c>
      <c r="T657" s="53">
        <v>42</v>
      </c>
      <c r="U657" s="53">
        <v>241</v>
      </c>
      <c r="V657" s="53">
        <v>0</v>
      </c>
      <c r="W657" s="53">
        <v>2.2200000000000002</v>
      </c>
      <c r="X657" s="53">
        <v>4.21</v>
      </c>
      <c r="Y657" s="53">
        <v>1.99</v>
      </c>
    </row>
    <row r="658" spans="13:25" x14ac:dyDescent="0.2">
      <c r="M658" s="53"/>
      <c r="N658" s="53" t="s">
        <v>295</v>
      </c>
      <c r="O658" s="53" t="str">
        <f t="shared" si="11"/>
        <v xml:space="preserve"> (And)</v>
      </c>
      <c r="P658" s="53">
        <v>73823</v>
      </c>
      <c r="Q658" s="54" t="s">
        <v>1918</v>
      </c>
      <c r="R658" s="54" t="s">
        <v>1919</v>
      </c>
      <c r="S658" s="53">
        <v>2018</v>
      </c>
      <c r="T658" s="53">
        <v>159</v>
      </c>
      <c r="U658" s="53">
        <v>152</v>
      </c>
      <c r="V658" s="53">
        <v>0.5</v>
      </c>
      <c r="W658" s="53">
        <v>6.77</v>
      </c>
      <c r="X658" s="53">
        <v>7.67</v>
      </c>
      <c r="Y658" s="53">
        <v>0.9</v>
      </c>
    </row>
    <row r="659" spans="13:25" x14ac:dyDescent="0.2">
      <c r="M659" s="53"/>
      <c r="N659" s="53" t="s">
        <v>295</v>
      </c>
      <c r="O659" s="53" t="str">
        <f t="shared" si="11"/>
        <v xml:space="preserve"> (And)</v>
      </c>
      <c r="P659" s="53">
        <v>74359</v>
      </c>
      <c r="Q659" s="54" t="s">
        <v>2130</v>
      </c>
      <c r="R659" s="54" t="s">
        <v>2131</v>
      </c>
      <c r="S659" s="53">
        <v>2020</v>
      </c>
      <c r="T659" s="53">
        <v>740</v>
      </c>
      <c r="U659" s="53">
        <v>335</v>
      </c>
      <c r="V659" s="53">
        <v>1.2</v>
      </c>
      <c r="W659" s="53">
        <v>6.12</v>
      </c>
      <c r="X659" s="53">
        <v>6.54</v>
      </c>
      <c r="Y659" s="53">
        <v>0.42</v>
      </c>
    </row>
    <row r="660" spans="13:25" x14ac:dyDescent="0.2">
      <c r="M660" s="53"/>
      <c r="N660" s="53" t="s">
        <v>295</v>
      </c>
      <c r="O660" s="53" t="str">
        <f t="shared" si="11"/>
        <v xml:space="preserve"> (And)</v>
      </c>
      <c r="P660" s="53">
        <v>74388</v>
      </c>
      <c r="Q660" s="54" t="s">
        <v>864</v>
      </c>
      <c r="R660" s="54" t="s">
        <v>865</v>
      </c>
      <c r="S660" s="53">
        <v>1992</v>
      </c>
      <c r="T660" s="53">
        <v>23</v>
      </c>
      <c r="U660" s="53">
        <v>41</v>
      </c>
      <c r="V660" s="53">
        <v>0</v>
      </c>
      <c r="W660" s="53">
        <v>4.42</v>
      </c>
      <c r="X660" s="53"/>
      <c r="Y660" s="53"/>
    </row>
    <row r="661" spans="13:25" x14ac:dyDescent="0.2">
      <c r="M661" s="53"/>
      <c r="N661" s="53" t="s">
        <v>228</v>
      </c>
      <c r="O661" s="53" t="str">
        <f t="shared" si="11"/>
        <v xml:space="preserve"> (Psc)</v>
      </c>
      <c r="P661" s="53">
        <v>74482</v>
      </c>
      <c r="Q661" s="54" t="s">
        <v>917</v>
      </c>
      <c r="R661" s="54" t="s">
        <v>918</v>
      </c>
      <c r="S661" s="53">
        <v>2017</v>
      </c>
      <c r="T661" s="53">
        <v>21</v>
      </c>
      <c r="U661" s="53">
        <v>312</v>
      </c>
      <c r="V661" s="53">
        <v>0.1</v>
      </c>
      <c r="W661" s="53">
        <v>5.7</v>
      </c>
      <c r="X661" s="53">
        <v>6.6</v>
      </c>
      <c r="Y661" s="53">
        <v>0.9</v>
      </c>
    </row>
    <row r="662" spans="13:25" x14ac:dyDescent="0.2">
      <c r="M662" s="53"/>
      <c r="N662" s="53" t="s">
        <v>228</v>
      </c>
      <c r="O662" s="53" t="str">
        <f t="shared" si="11"/>
        <v xml:space="preserve"> (Psc)</v>
      </c>
      <c r="P662" s="53">
        <v>74751</v>
      </c>
      <c r="Q662" s="54" t="s">
        <v>1889</v>
      </c>
      <c r="R662" s="54" t="s">
        <v>1890</v>
      </c>
      <c r="S662" s="53">
        <v>2019</v>
      </c>
      <c r="T662" s="53">
        <v>116</v>
      </c>
      <c r="U662" s="53">
        <v>176</v>
      </c>
      <c r="V662" s="53">
        <v>0.2</v>
      </c>
      <c r="W662" s="53">
        <v>7.3</v>
      </c>
      <c r="X662" s="53">
        <v>7.9</v>
      </c>
      <c r="Y662" s="53">
        <v>0.6</v>
      </c>
    </row>
    <row r="663" spans="13:25" x14ac:dyDescent="0.2">
      <c r="M663" s="53"/>
      <c r="N663" s="53" t="s">
        <v>395</v>
      </c>
      <c r="O663" s="53" t="str">
        <f t="shared" si="11"/>
        <v xml:space="preserve"> (Tri)</v>
      </c>
      <c r="P663" s="53">
        <v>75020</v>
      </c>
      <c r="Q663" s="54" t="s">
        <v>1519</v>
      </c>
      <c r="R663" s="54" t="s">
        <v>1520</v>
      </c>
      <c r="S663" s="53">
        <v>2013</v>
      </c>
      <c r="T663" s="53">
        <v>130</v>
      </c>
      <c r="U663" s="53">
        <v>142</v>
      </c>
      <c r="V663" s="53">
        <v>0.3</v>
      </c>
      <c r="W663" s="53">
        <v>7.67</v>
      </c>
      <c r="X663" s="53">
        <v>10</v>
      </c>
      <c r="Y663" s="53">
        <v>2.33</v>
      </c>
    </row>
    <row r="664" spans="13:25" x14ac:dyDescent="0.2">
      <c r="M664" s="53"/>
      <c r="N664" s="53" t="s">
        <v>212</v>
      </c>
      <c r="O664" s="53" t="str">
        <f t="shared" si="11"/>
        <v xml:space="preserve"> (Ari)</v>
      </c>
      <c r="P664" s="53">
        <v>75666</v>
      </c>
      <c r="Q664" s="54" t="s">
        <v>1038</v>
      </c>
      <c r="R664" s="54" t="s">
        <v>1039</v>
      </c>
      <c r="S664" s="53">
        <v>2008</v>
      </c>
      <c r="T664" s="53">
        <v>70</v>
      </c>
      <c r="U664" s="53">
        <v>100</v>
      </c>
      <c r="V664" s="53">
        <v>0.2</v>
      </c>
      <c r="W664" s="53">
        <v>8.3000000000000007</v>
      </c>
      <c r="X664" s="53">
        <v>8.35</v>
      </c>
      <c r="Y664" s="53">
        <v>0.05</v>
      </c>
    </row>
    <row r="665" spans="13:25" x14ac:dyDescent="0.2">
      <c r="M665" s="53"/>
      <c r="N665" s="53" t="s">
        <v>212</v>
      </c>
      <c r="O665" s="53" t="str">
        <f t="shared" si="11"/>
        <v xml:space="preserve"> (Ari)</v>
      </c>
      <c r="P665" s="53">
        <v>75711</v>
      </c>
      <c r="Q665" s="54" t="s">
        <v>927</v>
      </c>
      <c r="R665" s="54" t="s">
        <v>928</v>
      </c>
      <c r="S665" s="53">
        <v>2021</v>
      </c>
      <c r="T665" s="53">
        <v>36</v>
      </c>
      <c r="U665" s="53">
        <v>15</v>
      </c>
      <c r="V665" s="53">
        <v>0.1</v>
      </c>
      <c r="W665" s="53">
        <v>7.29</v>
      </c>
      <c r="X665" s="53">
        <v>9.02</v>
      </c>
      <c r="Y665" s="53">
        <v>1.73</v>
      </c>
    </row>
    <row r="666" spans="13:25" x14ac:dyDescent="0.2">
      <c r="M666" s="53"/>
      <c r="N666" s="53" t="s">
        <v>212</v>
      </c>
      <c r="O666" s="53" t="str">
        <f t="shared" si="11"/>
        <v xml:space="preserve"> (Ari)</v>
      </c>
      <c r="P666" s="53">
        <v>75723</v>
      </c>
      <c r="Q666" s="54" t="s">
        <v>2116</v>
      </c>
      <c r="R666" s="54" t="s">
        <v>2117</v>
      </c>
      <c r="S666" s="53">
        <v>2016</v>
      </c>
      <c r="T666" s="53">
        <v>156</v>
      </c>
      <c r="U666" s="53">
        <v>256</v>
      </c>
      <c r="V666" s="53">
        <v>0.5</v>
      </c>
      <c r="W666" s="53">
        <v>6.21</v>
      </c>
      <c r="X666" s="53">
        <v>6.19</v>
      </c>
      <c r="Y666" s="53">
        <v>0.02</v>
      </c>
    </row>
    <row r="667" spans="13:25" x14ac:dyDescent="0.2">
      <c r="M667" s="53"/>
      <c r="N667" s="53" t="s">
        <v>26</v>
      </c>
      <c r="O667" s="53" t="str">
        <f t="shared" si="11"/>
        <v xml:space="preserve"> (Tau)</v>
      </c>
      <c r="P667" s="53">
        <v>76228</v>
      </c>
      <c r="Q667" s="54" t="s">
        <v>1785</v>
      </c>
      <c r="R667" s="54" t="s">
        <v>1786</v>
      </c>
      <c r="S667" s="53">
        <v>2000</v>
      </c>
      <c r="T667" s="53">
        <v>31</v>
      </c>
      <c r="U667" s="53">
        <v>167</v>
      </c>
      <c r="V667" s="53">
        <v>0</v>
      </c>
      <c r="W667" s="53">
        <v>3.84</v>
      </c>
      <c r="X667" s="53">
        <v>5.46</v>
      </c>
      <c r="Y667" s="53">
        <v>1.62</v>
      </c>
    </row>
    <row r="668" spans="13:25" x14ac:dyDescent="0.2">
      <c r="M668" s="53"/>
      <c r="N668" s="53" t="s">
        <v>115</v>
      </c>
      <c r="O668" s="53" t="str">
        <f t="shared" si="11"/>
        <v xml:space="preserve"> (Gem)</v>
      </c>
      <c r="P668" s="53">
        <v>79403</v>
      </c>
      <c r="Q668" s="54" t="s">
        <v>1720</v>
      </c>
      <c r="R668" s="54" t="s">
        <v>1721</v>
      </c>
      <c r="S668" s="53">
        <v>2018</v>
      </c>
      <c r="T668" s="53">
        <v>55</v>
      </c>
      <c r="U668" s="53">
        <v>346</v>
      </c>
      <c r="V668" s="53">
        <v>0.1</v>
      </c>
      <c r="W668" s="53">
        <v>5.28</v>
      </c>
      <c r="X668" s="53">
        <v>7.3</v>
      </c>
      <c r="Y668" s="53">
        <v>2.02</v>
      </c>
    </row>
    <row r="669" spans="13:25" x14ac:dyDescent="0.2">
      <c r="M669" s="53"/>
      <c r="N669" s="53" t="s">
        <v>115</v>
      </c>
      <c r="O669" s="53" t="str">
        <f t="shared" si="11"/>
        <v xml:space="preserve"> (Gem)</v>
      </c>
      <c r="P669" s="53">
        <v>79704</v>
      </c>
      <c r="Q669" s="54" t="s">
        <v>1826</v>
      </c>
      <c r="R669" s="54" t="s">
        <v>1827</v>
      </c>
      <c r="S669" s="53">
        <v>2016</v>
      </c>
      <c r="T669" s="53">
        <v>70</v>
      </c>
      <c r="U669" s="53">
        <v>28</v>
      </c>
      <c r="V669" s="53">
        <v>0.3</v>
      </c>
      <c r="W669" s="53">
        <v>6.85</v>
      </c>
      <c r="X669" s="53">
        <v>7.3</v>
      </c>
      <c r="Y669" s="53">
        <v>0.45</v>
      </c>
    </row>
    <row r="670" spans="13:25" x14ac:dyDescent="0.2">
      <c r="M670" s="53"/>
      <c r="N670" s="53" t="s">
        <v>138</v>
      </c>
      <c r="O670" s="53" t="str">
        <f t="shared" si="11"/>
        <v xml:space="preserve"> (Boo)</v>
      </c>
      <c r="P670" s="53">
        <v>83219</v>
      </c>
      <c r="Q670" s="54" t="s">
        <v>2196</v>
      </c>
      <c r="R670" s="54" t="s">
        <v>2197</v>
      </c>
      <c r="S670" s="53">
        <v>2013</v>
      </c>
      <c r="T670" s="53">
        <v>114</v>
      </c>
      <c r="U670" s="53">
        <v>37</v>
      </c>
      <c r="V670" s="53">
        <v>0.2</v>
      </c>
      <c r="W670" s="53">
        <v>8.73</v>
      </c>
      <c r="X670" s="53">
        <v>8.61</v>
      </c>
      <c r="Y670" s="53">
        <v>0.12</v>
      </c>
    </row>
    <row r="671" spans="13:25" x14ac:dyDescent="0.2">
      <c r="M671" s="53"/>
      <c r="N671" s="53" t="s">
        <v>119</v>
      </c>
      <c r="O671" s="53" t="str">
        <f t="shared" si="11"/>
        <v xml:space="preserve"> (Her)</v>
      </c>
      <c r="P671" s="53">
        <v>85624</v>
      </c>
      <c r="Q671" s="54" t="s">
        <v>633</v>
      </c>
      <c r="R671" s="54" t="s">
        <v>634</v>
      </c>
      <c r="S671" s="53">
        <v>2021</v>
      </c>
      <c r="T671" s="53">
        <v>38</v>
      </c>
      <c r="U671" s="53">
        <v>210</v>
      </c>
      <c r="V671" s="53">
        <v>0.5</v>
      </c>
      <c r="W671" s="53">
        <v>8.9</v>
      </c>
      <c r="X671" s="53">
        <v>10.9</v>
      </c>
      <c r="Y671" s="53">
        <v>2</v>
      </c>
    </row>
    <row r="672" spans="13:25" x14ac:dyDescent="0.2">
      <c r="M672" s="53"/>
      <c r="N672" s="53" t="s">
        <v>119</v>
      </c>
      <c r="O672" s="53" t="str">
        <f t="shared" si="11"/>
        <v xml:space="preserve"> (Her)</v>
      </c>
      <c r="P672" s="53">
        <v>85723</v>
      </c>
      <c r="Q672" s="54" t="s">
        <v>2237</v>
      </c>
      <c r="R672" s="54" t="s">
        <v>2238</v>
      </c>
      <c r="S672" s="53">
        <v>2021</v>
      </c>
      <c r="T672" s="53">
        <v>275</v>
      </c>
      <c r="U672" s="53">
        <v>89</v>
      </c>
      <c r="V672" s="53">
        <v>0.3</v>
      </c>
      <c r="W672" s="53">
        <v>7.39</v>
      </c>
      <c r="X672" s="53">
        <v>8.82</v>
      </c>
      <c r="Y672" s="53">
        <v>1.43</v>
      </c>
    </row>
    <row r="673" spans="13:25" x14ac:dyDescent="0.2">
      <c r="M673" s="53"/>
      <c r="N673" s="53" t="s">
        <v>142</v>
      </c>
      <c r="O673" s="53" t="str">
        <f t="shared" si="11"/>
        <v xml:space="preserve"> (Peg)</v>
      </c>
      <c r="P673" s="53">
        <v>89949</v>
      </c>
      <c r="Q673" s="54" t="s">
        <v>1553</v>
      </c>
      <c r="R673" s="54" t="s">
        <v>1554</v>
      </c>
      <c r="S673" s="53">
        <v>2019</v>
      </c>
      <c r="T673" s="53">
        <v>447</v>
      </c>
      <c r="U673" s="53">
        <v>134</v>
      </c>
      <c r="V673" s="53">
        <v>0.2</v>
      </c>
      <c r="W673" s="53">
        <v>4.9400000000000004</v>
      </c>
      <c r="X673" s="53">
        <v>5.04</v>
      </c>
      <c r="Y673" s="53">
        <v>0.1</v>
      </c>
    </row>
    <row r="674" spans="13:25" x14ac:dyDescent="0.2">
      <c r="M674" s="53"/>
      <c r="N674" s="53" t="s">
        <v>142</v>
      </c>
      <c r="O674" s="53" t="str">
        <f t="shared" si="11"/>
        <v xml:space="preserve"> (Peg)</v>
      </c>
      <c r="P674" s="53">
        <v>90833</v>
      </c>
      <c r="Q674" s="54" t="s">
        <v>2204</v>
      </c>
      <c r="R674" s="54" t="s">
        <v>2205</v>
      </c>
      <c r="S674" s="53">
        <v>2017</v>
      </c>
      <c r="T674" s="53">
        <v>150</v>
      </c>
      <c r="U674" s="53">
        <v>13</v>
      </c>
      <c r="V674" s="53">
        <v>0.6</v>
      </c>
      <c r="W674" s="53">
        <v>7.34</v>
      </c>
      <c r="X674" s="53">
        <v>8.2899999999999991</v>
      </c>
      <c r="Y674" s="53">
        <v>0.95</v>
      </c>
    </row>
    <row r="675" spans="13:25" x14ac:dyDescent="0.2">
      <c r="M675" s="53"/>
      <c r="N675" s="53" t="s">
        <v>26</v>
      </c>
      <c r="O675" s="53" t="str">
        <f t="shared" si="11"/>
        <v xml:space="preserve"> (Tau)</v>
      </c>
      <c r="P675" s="53">
        <v>93955</v>
      </c>
      <c r="Q675" s="54" t="s">
        <v>1527</v>
      </c>
      <c r="R675" s="54" t="s">
        <v>1528</v>
      </c>
      <c r="S675" s="53">
        <v>2020</v>
      </c>
      <c r="T675" s="53">
        <v>51</v>
      </c>
      <c r="U675" s="53">
        <v>351</v>
      </c>
      <c r="V675" s="53">
        <v>0.2</v>
      </c>
      <c r="W675" s="53">
        <v>3.84</v>
      </c>
      <c r="X675" s="53">
        <v>7.3</v>
      </c>
      <c r="Y675" s="53">
        <v>3.46</v>
      </c>
    </row>
    <row r="676" spans="13:25" x14ac:dyDescent="0.2">
      <c r="M676" s="53"/>
      <c r="N676" s="53" t="s">
        <v>26</v>
      </c>
      <c r="O676" s="53" t="str">
        <f t="shared" si="11"/>
        <v xml:space="preserve"> (Tau)</v>
      </c>
      <c r="P676" s="53">
        <v>93957</v>
      </c>
      <c r="Q676" s="54" t="s">
        <v>661</v>
      </c>
      <c r="R676" s="54" t="s">
        <v>662</v>
      </c>
      <c r="S676" s="53">
        <v>1998</v>
      </c>
      <c r="T676" s="53">
        <v>34</v>
      </c>
      <c r="U676" s="53">
        <v>334</v>
      </c>
      <c r="V676" s="53">
        <v>0</v>
      </c>
      <c r="W676" s="53">
        <v>3.74</v>
      </c>
      <c r="X676" s="53">
        <v>4.8600000000000003</v>
      </c>
      <c r="Y676" s="53">
        <v>1.1200000000000001</v>
      </c>
    </row>
    <row r="677" spans="13:25" x14ac:dyDescent="0.2">
      <c r="M677" s="53"/>
      <c r="N677" s="53" t="s">
        <v>26</v>
      </c>
      <c r="O677" s="53" t="str">
        <f t="shared" si="11"/>
        <v xml:space="preserve"> (Tau)</v>
      </c>
      <c r="P677" s="53">
        <v>94332</v>
      </c>
      <c r="Q677" s="54" t="s">
        <v>1265</v>
      </c>
      <c r="R677" s="54" t="s">
        <v>1266</v>
      </c>
      <c r="S677" s="53">
        <v>1988</v>
      </c>
      <c r="T677" s="53">
        <v>18</v>
      </c>
      <c r="U677" s="53">
        <v>243</v>
      </c>
      <c r="V677" s="53">
        <v>0.1</v>
      </c>
      <c r="W677" s="53">
        <v>5.8</v>
      </c>
      <c r="X677" s="53">
        <v>5.8</v>
      </c>
      <c r="Y677" s="53">
        <v>0</v>
      </c>
    </row>
    <row r="678" spans="13:25" x14ac:dyDescent="0.2">
      <c r="M678" s="53"/>
      <c r="N678" s="53" t="s">
        <v>2284</v>
      </c>
      <c r="O678" s="53" t="str">
        <f t="shared" si="11"/>
        <v xml:space="preserve"> (Mon)</v>
      </c>
      <c r="P678" s="53">
        <v>96385</v>
      </c>
      <c r="Q678" s="54" t="s">
        <v>2285</v>
      </c>
      <c r="R678" s="54" t="s">
        <v>2286</v>
      </c>
      <c r="S678" s="53">
        <v>2011</v>
      </c>
      <c r="T678" s="53">
        <v>37</v>
      </c>
      <c r="U678" s="53">
        <v>115</v>
      </c>
      <c r="V678" s="53">
        <v>0.2</v>
      </c>
      <c r="W678" s="53">
        <v>7.18</v>
      </c>
      <c r="X678" s="53">
        <v>8.18</v>
      </c>
      <c r="Y678" s="53">
        <v>1</v>
      </c>
    </row>
    <row r="679" spans="13:25" x14ac:dyDescent="0.2">
      <c r="M679" s="53"/>
      <c r="N679" s="53" t="s">
        <v>172</v>
      </c>
      <c r="O679" s="53" t="str">
        <f t="shared" si="11"/>
        <v xml:space="preserve"> (Cnc)</v>
      </c>
      <c r="P679" s="53">
        <v>97646</v>
      </c>
      <c r="Q679" s="54" t="s">
        <v>1179</v>
      </c>
      <c r="R679" s="54" t="s">
        <v>1180</v>
      </c>
      <c r="S679" s="53">
        <v>2021</v>
      </c>
      <c r="T679" s="53">
        <v>21</v>
      </c>
      <c r="U679" s="53">
        <v>344</v>
      </c>
      <c r="V679" s="53">
        <v>0.3</v>
      </c>
      <c r="W679" s="53">
        <v>6.2</v>
      </c>
      <c r="X679" s="53">
        <v>7.1</v>
      </c>
      <c r="Y679" s="53">
        <v>0.9</v>
      </c>
    </row>
    <row r="680" spans="13:25" x14ac:dyDescent="0.2">
      <c r="M680" s="53"/>
      <c r="N680" s="53" t="s">
        <v>138</v>
      </c>
      <c r="O680" s="53" t="str">
        <f t="shared" si="11"/>
        <v xml:space="preserve"> (Boo)</v>
      </c>
      <c r="P680" s="53">
        <v>100654</v>
      </c>
      <c r="Q680" s="54" t="s">
        <v>1260</v>
      </c>
      <c r="R680" s="54" t="s">
        <v>1261</v>
      </c>
      <c r="S680" s="53">
        <v>2021</v>
      </c>
      <c r="T680" s="53">
        <v>367</v>
      </c>
      <c r="U680" s="53">
        <v>118</v>
      </c>
      <c r="V680" s="53">
        <v>0.1</v>
      </c>
      <c r="W680" s="53">
        <v>6.35</v>
      </c>
      <c r="X680" s="53">
        <v>6.47</v>
      </c>
      <c r="Y680" s="53">
        <v>0.12</v>
      </c>
    </row>
    <row r="681" spans="13:25" x14ac:dyDescent="0.2">
      <c r="M681" s="53"/>
      <c r="N681" s="53" t="s">
        <v>138</v>
      </c>
      <c r="O681" s="53" t="str">
        <f t="shared" si="11"/>
        <v xml:space="preserve"> (Boo)</v>
      </c>
      <c r="P681" s="53">
        <v>101145</v>
      </c>
      <c r="Q681" s="54" t="s">
        <v>1929</v>
      </c>
      <c r="R681" s="54" t="s">
        <v>1930</v>
      </c>
      <c r="S681" s="53">
        <v>2022</v>
      </c>
      <c r="T681" s="53">
        <v>761</v>
      </c>
      <c r="U681" s="53">
        <v>265</v>
      </c>
      <c r="V681" s="53">
        <v>0.1</v>
      </c>
      <c r="W681" s="53">
        <v>4.46</v>
      </c>
      <c r="X681" s="53">
        <v>4.55</v>
      </c>
      <c r="Y681" s="53">
        <v>0.09</v>
      </c>
    </row>
    <row r="682" spans="13:25" x14ac:dyDescent="0.2">
      <c r="M682" s="53"/>
      <c r="N682" s="53" t="s">
        <v>232</v>
      </c>
      <c r="O682" s="53" t="str">
        <f t="shared" si="11"/>
        <v xml:space="preserve"> (Ser)</v>
      </c>
      <c r="P682" s="53">
        <v>101682</v>
      </c>
      <c r="Q682" s="54" t="s">
        <v>1443</v>
      </c>
      <c r="R682" s="54" t="s">
        <v>1444</v>
      </c>
      <c r="S682" s="53">
        <v>2012</v>
      </c>
      <c r="T682" s="53">
        <v>245</v>
      </c>
      <c r="U682" s="53">
        <v>249</v>
      </c>
      <c r="V682" s="53">
        <v>0.2</v>
      </c>
      <c r="W682" s="53">
        <v>5.35</v>
      </c>
      <c r="X682" s="53">
        <v>5.22</v>
      </c>
      <c r="Y682" s="53">
        <v>0.13</v>
      </c>
    </row>
    <row r="683" spans="13:25" x14ac:dyDescent="0.2">
      <c r="M683" s="53"/>
      <c r="N683" s="53" t="s">
        <v>119</v>
      </c>
      <c r="O683" s="53" t="str">
        <f t="shared" si="11"/>
        <v xml:space="preserve"> (Her)</v>
      </c>
      <c r="P683" s="53">
        <v>103886</v>
      </c>
      <c r="Q683" s="54" t="s">
        <v>715</v>
      </c>
      <c r="R683" s="54" t="s">
        <v>716</v>
      </c>
      <c r="S683" s="53">
        <v>2019</v>
      </c>
      <c r="T683" s="53">
        <v>497</v>
      </c>
      <c r="U683" s="53">
        <v>146</v>
      </c>
      <c r="V683" s="53">
        <v>1.7</v>
      </c>
      <c r="W683" s="53">
        <v>6.94</v>
      </c>
      <c r="X683" s="53">
        <v>7.08</v>
      </c>
      <c r="Y683" s="53">
        <v>0.14000000000000001</v>
      </c>
    </row>
    <row r="684" spans="13:25" x14ac:dyDescent="0.2">
      <c r="M684" s="53"/>
      <c r="N684" s="53" t="s">
        <v>142</v>
      </c>
      <c r="O684" s="53" t="str">
        <f t="shared" si="11"/>
        <v xml:space="preserve"> (Peg)</v>
      </c>
      <c r="P684" s="53">
        <v>108094</v>
      </c>
      <c r="Q684" s="54" t="s">
        <v>1485</v>
      </c>
      <c r="R684" s="54" t="s">
        <v>1486</v>
      </c>
      <c r="S684" s="53">
        <v>2020</v>
      </c>
      <c r="T684" s="53">
        <v>360</v>
      </c>
      <c r="U684" s="53">
        <v>26</v>
      </c>
      <c r="V684" s="53">
        <v>0.4</v>
      </c>
      <c r="W684" s="53">
        <v>6.14</v>
      </c>
      <c r="X684" s="53">
        <v>7.22</v>
      </c>
      <c r="Y684" s="53">
        <v>1.08</v>
      </c>
    </row>
    <row r="685" spans="13:25" x14ac:dyDescent="0.2">
      <c r="M685" s="53"/>
      <c r="N685" s="53" t="s">
        <v>142</v>
      </c>
      <c r="O685" s="53" t="str">
        <f t="shared" si="11"/>
        <v xml:space="preserve"> (Peg)</v>
      </c>
      <c r="P685" s="53">
        <v>108426</v>
      </c>
      <c r="Q685" s="54" t="s">
        <v>1731</v>
      </c>
      <c r="R685" s="54" t="s">
        <v>1732</v>
      </c>
      <c r="S685" s="53">
        <v>2021</v>
      </c>
      <c r="T685" s="53">
        <v>87</v>
      </c>
      <c r="U685" s="53">
        <v>70</v>
      </c>
      <c r="V685" s="53">
        <v>0.2</v>
      </c>
      <c r="W685" s="53">
        <v>8.1999999999999993</v>
      </c>
      <c r="X685" s="53">
        <v>8.7899999999999991</v>
      </c>
      <c r="Y685" s="53">
        <v>0.59</v>
      </c>
    </row>
    <row r="686" spans="13:25" x14ac:dyDescent="0.2">
      <c r="M686" s="53"/>
      <c r="N686" s="53" t="s">
        <v>142</v>
      </c>
      <c r="O686" s="53" t="str">
        <f t="shared" si="11"/>
        <v xml:space="preserve"> (Peg)</v>
      </c>
      <c r="P686" s="53">
        <v>108960</v>
      </c>
      <c r="Q686" s="54" t="s">
        <v>1097</v>
      </c>
      <c r="R686" s="54" t="s">
        <v>1098</v>
      </c>
      <c r="S686" s="53">
        <v>2019</v>
      </c>
      <c r="T686" s="53">
        <v>10</v>
      </c>
      <c r="U686" s="53">
        <v>334</v>
      </c>
      <c r="V686" s="53">
        <v>0.7</v>
      </c>
      <c r="W686" s="53">
        <v>8.7899999999999991</v>
      </c>
      <c r="X686" s="53">
        <v>12.6</v>
      </c>
      <c r="Y686" s="53">
        <v>3.81</v>
      </c>
    </row>
    <row r="687" spans="13:25" x14ac:dyDescent="0.2">
      <c r="M687" s="53"/>
      <c r="N687" s="53" t="s">
        <v>142</v>
      </c>
      <c r="O687" s="53" t="str">
        <f t="shared" si="11"/>
        <v xml:space="preserve"> (Peg)</v>
      </c>
      <c r="P687" s="53">
        <v>108976</v>
      </c>
      <c r="Q687" s="54" t="s">
        <v>1833</v>
      </c>
      <c r="R687" s="54" t="s">
        <v>1834</v>
      </c>
      <c r="S687" s="53">
        <v>2017</v>
      </c>
      <c r="T687" s="53">
        <v>33</v>
      </c>
      <c r="U687" s="53">
        <v>246</v>
      </c>
      <c r="V687" s="53">
        <v>0.3</v>
      </c>
      <c r="W687" s="53">
        <v>9.91</v>
      </c>
      <c r="X687" s="53">
        <v>9.3699999999999992</v>
      </c>
      <c r="Y687" s="53">
        <v>0.54</v>
      </c>
    </row>
    <row r="688" spans="13:25" x14ac:dyDescent="0.2">
      <c r="M688" s="53"/>
      <c r="N688" s="53" t="s">
        <v>228</v>
      </c>
      <c r="O688" s="53" t="str">
        <f t="shared" si="11"/>
        <v xml:space="preserve"> (Psc)</v>
      </c>
      <c r="P688" s="53">
        <v>109111</v>
      </c>
      <c r="Q688" s="54" t="s">
        <v>796</v>
      </c>
      <c r="R688" s="54" t="s">
        <v>797</v>
      </c>
      <c r="S688" s="53">
        <v>2008</v>
      </c>
      <c r="T688" s="53">
        <v>53</v>
      </c>
      <c r="U688" s="53">
        <v>307</v>
      </c>
      <c r="V688" s="53">
        <v>0.2</v>
      </c>
      <c r="W688" s="53">
        <v>8.3800000000000008</v>
      </c>
      <c r="X688" s="53">
        <v>7.78</v>
      </c>
      <c r="Y688" s="53">
        <v>0.6</v>
      </c>
    </row>
    <row r="689" spans="13:25" x14ac:dyDescent="0.2">
      <c r="M689" s="53"/>
      <c r="N689" s="53" t="s">
        <v>228</v>
      </c>
      <c r="O689" s="53" t="str">
        <f t="shared" si="11"/>
        <v xml:space="preserve"> (Psc)</v>
      </c>
      <c r="P689" s="53">
        <v>109262</v>
      </c>
      <c r="Q689" s="54" t="s">
        <v>689</v>
      </c>
      <c r="R689" s="54" t="s">
        <v>690</v>
      </c>
      <c r="S689" s="53">
        <v>2021</v>
      </c>
      <c r="T689" s="53">
        <v>70</v>
      </c>
      <c r="U689" s="53">
        <v>289</v>
      </c>
      <c r="V689" s="53">
        <v>0.2</v>
      </c>
      <c r="W689" s="53">
        <v>5.84</v>
      </c>
      <c r="X689" s="53">
        <v>7.99</v>
      </c>
      <c r="Y689" s="53">
        <v>2.15</v>
      </c>
    </row>
    <row r="690" spans="13:25" x14ac:dyDescent="0.2">
      <c r="M690" s="53"/>
      <c r="N690" s="53" t="s">
        <v>228</v>
      </c>
      <c r="O690" s="53" t="str">
        <f t="shared" si="11"/>
        <v xml:space="preserve"> (Psc)</v>
      </c>
      <c r="P690" s="53">
        <v>109905</v>
      </c>
      <c r="Q690" s="54" t="s">
        <v>1192</v>
      </c>
      <c r="R690" s="54" t="s">
        <v>1193</v>
      </c>
      <c r="S690" s="53">
        <v>2018</v>
      </c>
      <c r="T690" s="53">
        <v>89</v>
      </c>
      <c r="U690" s="53">
        <v>169</v>
      </c>
      <c r="V690" s="53">
        <v>0.3</v>
      </c>
      <c r="W690" s="53">
        <v>7.56</v>
      </c>
      <c r="X690" s="53">
        <v>8.41</v>
      </c>
      <c r="Y690" s="53">
        <v>0.85</v>
      </c>
    </row>
    <row r="691" spans="13:25" x14ac:dyDescent="0.2">
      <c r="M691" s="53"/>
      <c r="N691" s="53" t="s">
        <v>523</v>
      </c>
      <c r="O691" s="53" t="str">
        <f t="shared" si="11"/>
        <v xml:space="preserve"> (Cet)</v>
      </c>
      <c r="P691" s="53">
        <v>110636</v>
      </c>
      <c r="Q691" s="54" t="s">
        <v>2033</v>
      </c>
      <c r="R691" s="54" t="s">
        <v>2034</v>
      </c>
      <c r="S691" s="53">
        <v>2010</v>
      </c>
      <c r="T691" s="53">
        <v>11</v>
      </c>
      <c r="U691" s="53">
        <v>318</v>
      </c>
      <c r="V691" s="53">
        <v>1.7</v>
      </c>
      <c r="W691" s="53">
        <v>5.93</v>
      </c>
      <c r="X691" s="53">
        <v>16.77</v>
      </c>
      <c r="Y691" s="53">
        <v>10.84</v>
      </c>
    </row>
    <row r="692" spans="13:25" x14ac:dyDescent="0.2">
      <c r="M692" s="53"/>
      <c r="N692" s="53" t="s">
        <v>195</v>
      </c>
      <c r="O692" s="53" t="str">
        <f t="shared" si="11"/>
        <v xml:space="preserve"> (Ori)</v>
      </c>
      <c r="P692" s="53">
        <v>112535</v>
      </c>
      <c r="Q692" s="54" t="s">
        <v>2209</v>
      </c>
      <c r="R692" s="54" t="s">
        <v>2210</v>
      </c>
      <c r="S692" s="53">
        <v>2022</v>
      </c>
      <c r="T692" s="53">
        <v>138</v>
      </c>
      <c r="U692" s="53">
        <v>241</v>
      </c>
      <c r="V692" s="53">
        <v>0.7</v>
      </c>
      <c r="W692" s="53">
        <v>6.79</v>
      </c>
      <c r="X692" s="53">
        <v>6.99</v>
      </c>
      <c r="Y692" s="53">
        <v>0.2</v>
      </c>
    </row>
    <row r="693" spans="13:25" x14ac:dyDescent="0.2">
      <c r="M693" s="53"/>
      <c r="N693" s="53" t="s">
        <v>195</v>
      </c>
      <c r="O693" s="53" t="str">
        <f t="shared" si="11"/>
        <v xml:space="preserve"> (Ori)</v>
      </c>
      <c r="P693" s="53">
        <v>112715</v>
      </c>
      <c r="Q693" s="54" t="s">
        <v>1145</v>
      </c>
      <c r="R693" s="54" t="s">
        <v>1146</v>
      </c>
      <c r="S693" s="53">
        <v>2021</v>
      </c>
      <c r="T693" s="53">
        <v>63</v>
      </c>
      <c r="U693" s="53">
        <v>325</v>
      </c>
      <c r="V693" s="53">
        <v>0.2</v>
      </c>
      <c r="W693" s="53">
        <v>7.6</v>
      </c>
      <c r="X693" s="53">
        <v>7.8</v>
      </c>
      <c r="Y693" s="53">
        <v>0.2</v>
      </c>
    </row>
    <row r="694" spans="13:25" x14ac:dyDescent="0.2">
      <c r="M694" s="53"/>
      <c r="N694" s="53" t="s">
        <v>27</v>
      </c>
      <c r="O694" s="53" t="str">
        <f t="shared" si="11"/>
        <v xml:space="preserve"> (Leo)</v>
      </c>
      <c r="P694" s="53">
        <v>118241</v>
      </c>
      <c r="Q694" s="54" t="s">
        <v>1267</v>
      </c>
      <c r="R694" s="54" t="s">
        <v>1268</v>
      </c>
      <c r="S694" s="53">
        <v>2022</v>
      </c>
      <c r="T694" s="53">
        <v>161</v>
      </c>
      <c r="U694" s="53">
        <v>315</v>
      </c>
      <c r="V694" s="53">
        <v>0.9</v>
      </c>
      <c r="W694" s="53">
        <v>7.99</v>
      </c>
      <c r="X694" s="53">
        <v>8.3000000000000007</v>
      </c>
      <c r="Y694" s="53">
        <v>0.31</v>
      </c>
    </row>
    <row r="695" spans="13:25" x14ac:dyDescent="0.2">
      <c r="M695" s="53"/>
      <c r="N695" s="53" t="s">
        <v>27</v>
      </c>
      <c r="O695" s="53" t="str">
        <f t="shared" si="11"/>
        <v xml:space="preserve"> (Leo)</v>
      </c>
      <c r="P695" s="53">
        <v>118914</v>
      </c>
      <c r="Q695" s="54" t="s">
        <v>1697</v>
      </c>
      <c r="R695" s="54" t="s">
        <v>1698</v>
      </c>
      <c r="S695" s="53">
        <v>2017</v>
      </c>
      <c r="T695" s="53">
        <v>16</v>
      </c>
      <c r="U695" s="53">
        <v>260</v>
      </c>
      <c r="V695" s="53">
        <v>0.6</v>
      </c>
      <c r="W695" s="53">
        <v>10.15</v>
      </c>
      <c r="X695" s="53">
        <v>10.23</v>
      </c>
      <c r="Y695" s="53">
        <v>0.08</v>
      </c>
    </row>
    <row r="696" spans="13:25" x14ac:dyDescent="0.2">
      <c r="M696" s="53"/>
      <c r="N696" s="53" t="s">
        <v>138</v>
      </c>
      <c r="O696" s="53" t="str">
        <f t="shared" si="11"/>
        <v xml:space="preserve"> (Boo)</v>
      </c>
      <c r="P696" s="53">
        <v>120426</v>
      </c>
      <c r="Q696" s="54" t="s">
        <v>1588</v>
      </c>
      <c r="R696" s="54" t="s">
        <v>1589</v>
      </c>
      <c r="S696" s="53">
        <v>2020</v>
      </c>
      <c r="T696" s="53">
        <v>145</v>
      </c>
      <c r="U696" s="53">
        <v>25</v>
      </c>
      <c r="V696" s="53">
        <v>0.3</v>
      </c>
      <c r="W696" s="53">
        <v>7.4</v>
      </c>
      <c r="X696" s="53">
        <v>7.7</v>
      </c>
      <c r="Y696" s="53">
        <v>0.3</v>
      </c>
    </row>
    <row r="697" spans="13:25" x14ac:dyDescent="0.2">
      <c r="M697" s="53"/>
      <c r="N697" s="53" t="s">
        <v>138</v>
      </c>
      <c r="O697" s="53" t="str">
        <f t="shared" si="11"/>
        <v xml:space="preserve"> (Boo)</v>
      </c>
      <c r="P697" s="53">
        <v>120651</v>
      </c>
      <c r="Q697" s="54" t="s">
        <v>1435</v>
      </c>
      <c r="R697" s="54" t="s">
        <v>1436</v>
      </c>
      <c r="S697" s="53">
        <v>2021</v>
      </c>
      <c r="T697" s="53">
        <v>321</v>
      </c>
      <c r="U697" s="53">
        <v>82</v>
      </c>
      <c r="V697" s="53">
        <v>1.7</v>
      </c>
      <c r="W697" s="53">
        <v>7.79</v>
      </c>
      <c r="X697" s="53">
        <v>8.4499999999999993</v>
      </c>
      <c r="Y697" s="53">
        <v>0.66</v>
      </c>
    </row>
    <row r="698" spans="13:25" x14ac:dyDescent="0.2">
      <c r="M698" s="53"/>
      <c r="N698" s="53" t="s">
        <v>571</v>
      </c>
      <c r="O698" s="53" t="str">
        <f t="shared" si="11"/>
        <v xml:space="preserve"> (Equ)</v>
      </c>
      <c r="P698" s="53">
        <v>126428</v>
      </c>
      <c r="Q698" s="54" t="s">
        <v>572</v>
      </c>
      <c r="R698" s="54" t="s">
        <v>573</v>
      </c>
      <c r="S698" s="53">
        <v>2021</v>
      </c>
      <c r="T698" s="53">
        <v>487</v>
      </c>
      <c r="U698" s="53">
        <v>125</v>
      </c>
      <c r="V698" s="53">
        <v>0</v>
      </c>
      <c r="W698" s="53">
        <v>5.96</v>
      </c>
      <c r="X698" s="53">
        <v>6.31</v>
      </c>
      <c r="Y698" s="53">
        <v>0.35</v>
      </c>
    </row>
    <row r="699" spans="13:25" x14ac:dyDescent="0.2">
      <c r="M699" s="53"/>
      <c r="N699" s="53" t="s">
        <v>571</v>
      </c>
      <c r="O699" s="53" t="str">
        <f t="shared" si="11"/>
        <v xml:space="preserve"> (Equ)</v>
      </c>
      <c r="P699" s="53">
        <v>126625</v>
      </c>
      <c r="Q699" s="54" t="s">
        <v>2146</v>
      </c>
      <c r="R699" s="54" t="s">
        <v>2147</v>
      </c>
      <c r="S699" s="53">
        <v>2021</v>
      </c>
      <c r="T699" s="53">
        <v>50</v>
      </c>
      <c r="U699" s="53">
        <v>342</v>
      </c>
      <c r="V699" s="53">
        <v>0.4</v>
      </c>
      <c r="W699" s="53">
        <v>7.42</v>
      </c>
      <c r="X699" s="53">
        <v>9.4</v>
      </c>
      <c r="Y699" s="53">
        <v>1.98</v>
      </c>
    </row>
    <row r="700" spans="13:25" x14ac:dyDescent="0.2">
      <c r="M700" s="53"/>
      <c r="N700" s="53" t="s">
        <v>571</v>
      </c>
      <c r="O700" s="53" t="str">
        <f t="shared" si="11"/>
        <v xml:space="preserve"> (Equ)</v>
      </c>
      <c r="P700" s="53">
        <v>126643</v>
      </c>
      <c r="Q700" s="54" t="s">
        <v>2182</v>
      </c>
      <c r="R700" s="54" t="s">
        <v>2183</v>
      </c>
      <c r="S700" s="53">
        <v>2021</v>
      </c>
      <c r="T700" s="53">
        <v>521</v>
      </c>
      <c r="U700" s="53">
        <v>7</v>
      </c>
      <c r="V700" s="53">
        <v>0.1</v>
      </c>
      <c r="W700" s="53">
        <v>5.19</v>
      </c>
      <c r="X700" s="53">
        <v>5.52</v>
      </c>
      <c r="Y700" s="53">
        <v>0.33</v>
      </c>
    </row>
    <row r="701" spans="13:25" x14ac:dyDescent="0.2">
      <c r="M701" s="53"/>
      <c r="N701" s="53" t="s">
        <v>142</v>
      </c>
      <c r="O701" s="53" t="str">
        <f t="shared" si="11"/>
        <v xml:space="preserve"> (Peg)</v>
      </c>
      <c r="P701" s="53">
        <v>127870</v>
      </c>
      <c r="Q701" s="54" t="s">
        <v>1742</v>
      </c>
      <c r="R701" s="54" t="s">
        <v>1743</v>
      </c>
      <c r="S701" s="53">
        <v>2021</v>
      </c>
      <c r="T701" s="53">
        <v>207</v>
      </c>
      <c r="U701" s="53">
        <v>347</v>
      </c>
      <c r="V701" s="53">
        <v>0.2</v>
      </c>
      <c r="W701" s="53">
        <v>7</v>
      </c>
      <c r="X701" s="53">
        <v>7.3</v>
      </c>
      <c r="Y701" s="53">
        <v>0.3</v>
      </c>
    </row>
    <row r="702" spans="13:25" x14ac:dyDescent="0.2">
      <c r="M702" s="53"/>
      <c r="N702" s="53" t="s">
        <v>523</v>
      </c>
      <c r="O702" s="53" t="str">
        <f t="shared" si="11"/>
        <v xml:space="preserve"> (Cet)</v>
      </c>
      <c r="P702" s="53">
        <v>128768</v>
      </c>
      <c r="Q702" s="54" t="s">
        <v>653</v>
      </c>
      <c r="R702" s="54" t="s">
        <v>654</v>
      </c>
      <c r="S702" s="53">
        <v>2019</v>
      </c>
      <c r="T702" s="53">
        <v>79</v>
      </c>
      <c r="U702" s="53">
        <v>288</v>
      </c>
      <c r="V702" s="53">
        <v>0.2</v>
      </c>
      <c r="W702" s="53">
        <v>8.84</v>
      </c>
      <c r="X702" s="53">
        <v>8.9499999999999993</v>
      </c>
      <c r="Y702" s="53">
        <v>0.11</v>
      </c>
    </row>
    <row r="703" spans="13:25" x14ac:dyDescent="0.2">
      <c r="M703" s="53"/>
      <c r="N703" s="53" t="s">
        <v>523</v>
      </c>
      <c r="O703" s="53" t="str">
        <f t="shared" si="11"/>
        <v xml:space="preserve"> (Cet)</v>
      </c>
      <c r="P703" s="53">
        <v>128831</v>
      </c>
      <c r="Q703" s="54" t="s">
        <v>1699</v>
      </c>
      <c r="R703" s="54" t="s">
        <v>1700</v>
      </c>
      <c r="S703" s="53">
        <v>2019</v>
      </c>
      <c r="T703" s="53">
        <v>71</v>
      </c>
      <c r="U703" s="53">
        <v>76</v>
      </c>
      <c r="V703" s="53">
        <v>0.3</v>
      </c>
      <c r="W703" s="53">
        <v>7.63</v>
      </c>
      <c r="X703" s="53">
        <v>8.0399999999999991</v>
      </c>
      <c r="Y703" s="53">
        <v>0.41</v>
      </c>
    </row>
    <row r="704" spans="13:25" x14ac:dyDescent="0.2">
      <c r="M704" s="53"/>
      <c r="N704" s="53" t="s">
        <v>523</v>
      </c>
      <c r="O704" s="53" t="str">
        <f t="shared" si="11"/>
        <v xml:space="preserve"> (Cet)</v>
      </c>
      <c r="P704" s="53">
        <v>129667</v>
      </c>
      <c r="Q704" s="54" t="s">
        <v>1884</v>
      </c>
      <c r="R704" s="54" t="s">
        <v>1885</v>
      </c>
      <c r="S704" s="53">
        <v>2021</v>
      </c>
      <c r="T704" s="53">
        <v>16</v>
      </c>
      <c r="U704" s="53">
        <v>252</v>
      </c>
      <c r="V704" s="53">
        <v>0</v>
      </c>
      <c r="W704" s="53">
        <v>6.15</v>
      </c>
      <c r="X704" s="53">
        <v>7.97</v>
      </c>
      <c r="Y704" s="53">
        <v>1.82</v>
      </c>
    </row>
    <row r="705" spans="13:25" x14ac:dyDescent="0.2">
      <c r="M705" s="53"/>
      <c r="N705" s="53" t="s">
        <v>195</v>
      </c>
      <c r="O705" s="53" t="str">
        <f t="shared" si="11"/>
        <v xml:space="preserve"> (Ori)</v>
      </c>
      <c r="P705" s="53">
        <v>132071</v>
      </c>
      <c r="Q705" s="54" t="s">
        <v>629</v>
      </c>
      <c r="R705" s="54" t="s">
        <v>630</v>
      </c>
      <c r="S705" s="53">
        <v>2019</v>
      </c>
      <c r="T705" s="53">
        <v>30</v>
      </c>
      <c r="U705" s="53">
        <v>138</v>
      </c>
      <c r="V705" s="53">
        <v>0</v>
      </c>
      <c r="W705" s="53">
        <v>3.6</v>
      </c>
      <c r="X705" s="53">
        <v>5.3</v>
      </c>
      <c r="Y705" s="53">
        <v>1.7</v>
      </c>
    </row>
    <row r="706" spans="13:25" x14ac:dyDescent="0.2">
      <c r="M706" s="53"/>
      <c r="N706" s="53" t="s">
        <v>195</v>
      </c>
      <c r="O706" s="53" t="str">
        <f t="shared" si="11"/>
        <v xml:space="preserve"> (Ori)</v>
      </c>
      <c r="P706" s="53">
        <v>132220</v>
      </c>
      <c r="Q706" s="54" t="s">
        <v>1048</v>
      </c>
      <c r="R706" s="54" t="s">
        <v>1049</v>
      </c>
      <c r="S706" s="53">
        <v>2019</v>
      </c>
      <c r="T706" s="53">
        <v>43</v>
      </c>
      <c r="U706" s="53">
        <v>129</v>
      </c>
      <c r="V706" s="53">
        <v>0.3</v>
      </c>
      <c r="W706" s="53">
        <v>2.41</v>
      </c>
      <c r="X706" s="53">
        <v>3.76</v>
      </c>
      <c r="Y706" s="53">
        <v>1.35</v>
      </c>
    </row>
    <row r="707" spans="13:25" x14ac:dyDescent="0.2">
      <c r="M707" s="53"/>
      <c r="N707" s="53" t="s">
        <v>195</v>
      </c>
      <c r="O707" s="53" t="str">
        <f t="shared" si="11"/>
        <v xml:space="preserve"> (Ori)</v>
      </c>
      <c r="P707" s="53">
        <v>132444</v>
      </c>
      <c r="Q707" s="54" t="s">
        <v>196</v>
      </c>
      <c r="R707" s="54" t="s">
        <v>583</v>
      </c>
      <c r="S707" s="53">
        <v>2021</v>
      </c>
      <c r="T707" s="53">
        <v>25</v>
      </c>
      <c r="U707" s="53">
        <v>244</v>
      </c>
      <c r="V707" s="53">
        <v>0</v>
      </c>
      <c r="W707" s="53">
        <v>2</v>
      </c>
      <c r="X707" s="53">
        <v>4.2</v>
      </c>
      <c r="Y707" s="53">
        <v>2.2000000000000002</v>
      </c>
    </row>
    <row r="708" spans="13:25" x14ac:dyDescent="0.2">
      <c r="M708" s="53"/>
      <c r="N708" s="53" t="s">
        <v>111</v>
      </c>
      <c r="O708" s="53" t="str">
        <f t="shared" si="11"/>
        <v xml:space="preserve"> (Vir)</v>
      </c>
      <c r="P708" s="53">
        <v>138788</v>
      </c>
      <c r="Q708" s="54" t="s">
        <v>710</v>
      </c>
      <c r="R708" s="54" t="s">
        <v>711</v>
      </c>
      <c r="S708" s="53">
        <v>2017</v>
      </c>
      <c r="T708" s="53">
        <v>19</v>
      </c>
      <c r="U708" s="53">
        <v>98</v>
      </c>
      <c r="V708" s="53">
        <v>0.5</v>
      </c>
      <c r="W708" s="53">
        <v>8.89</v>
      </c>
      <c r="X708" s="53">
        <v>10.029999999999999</v>
      </c>
      <c r="Y708" s="53">
        <v>1.1399999999999999</v>
      </c>
    </row>
    <row r="709" spans="13:25" x14ac:dyDescent="0.2">
      <c r="M709" s="53"/>
      <c r="N709" s="53" t="s">
        <v>111</v>
      </c>
      <c r="O709" s="53" t="str">
        <f t="shared" si="11"/>
        <v xml:space="preserve"> (Vir)</v>
      </c>
      <c r="P709" s="53">
        <v>139189</v>
      </c>
      <c r="Q709" s="54" t="s">
        <v>1558</v>
      </c>
      <c r="R709" s="54" t="s">
        <v>1559</v>
      </c>
      <c r="S709" s="53">
        <v>2019</v>
      </c>
      <c r="T709" s="53">
        <v>98</v>
      </c>
      <c r="U709" s="53">
        <v>357</v>
      </c>
      <c r="V709" s="53">
        <v>0.4</v>
      </c>
      <c r="W709" s="53">
        <v>4.49</v>
      </c>
      <c r="X709" s="53">
        <v>6.83</v>
      </c>
      <c r="Y709" s="53">
        <v>2.34</v>
      </c>
    </row>
    <row r="710" spans="13:25" x14ac:dyDescent="0.2">
      <c r="M710" s="53"/>
      <c r="N710" s="53" t="s">
        <v>134</v>
      </c>
      <c r="O710" s="53" t="str">
        <f t="shared" si="11"/>
        <v xml:space="preserve"> (Oph)</v>
      </c>
      <c r="P710" s="53">
        <v>141439</v>
      </c>
      <c r="Q710" s="54" t="s">
        <v>1806</v>
      </c>
      <c r="R710" s="54" t="s">
        <v>1807</v>
      </c>
      <c r="S710" s="53">
        <v>2019</v>
      </c>
      <c r="T710" s="53">
        <v>382</v>
      </c>
      <c r="U710" s="53">
        <v>107</v>
      </c>
      <c r="V710" s="53">
        <v>0.2</v>
      </c>
      <c r="W710" s="53">
        <v>9.73</v>
      </c>
      <c r="X710" s="53">
        <v>9.81</v>
      </c>
      <c r="Y710" s="53">
        <v>0.08</v>
      </c>
    </row>
    <row r="711" spans="13:25" x14ac:dyDescent="0.2">
      <c r="M711" s="53"/>
      <c r="N711" s="53" t="s">
        <v>134</v>
      </c>
      <c r="O711" s="53" t="str">
        <f t="shared" si="11"/>
        <v xml:space="preserve"> (Oph)</v>
      </c>
      <c r="P711" s="53">
        <v>141702</v>
      </c>
      <c r="Q711" s="54" t="s">
        <v>757</v>
      </c>
      <c r="R711" s="54" t="s">
        <v>758</v>
      </c>
      <c r="S711" s="53">
        <v>2021</v>
      </c>
      <c r="T711" s="53">
        <v>692</v>
      </c>
      <c r="U711" s="53">
        <v>104</v>
      </c>
      <c r="V711" s="53">
        <v>0.2</v>
      </c>
      <c r="W711" s="53">
        <v>6.06</v>
      </c>
      <c r="X711" s="53">
        <v>6.17</v>
      </c>
      <c r="Y711" s="53">
        <v>0.11</v>
      </c>
    </row>
    <row r="712" spans="13:25" x14ac:dyDescent="0.2">
      <c r="M712" s="53"/>
      <c r="N712" s="53" t="s">
        <v>768</v>
      </c>
      <c r="O712" s="53" t="str">
        <f t="shared" si="11"/>
        <v xml:space="preserve"> (Aql)</v>
      </c>
      <c r="P712" s="53">
        <v>142606</v>
      </c>
      <c r="Q712" s="54" t="s">
        <v>919</v>
      </c>
      <c r="R712" s="54" t="s">
        <v>920</v>
      </c>
      <c r="S712" s="53">
        <v>2014</v>
      </c>
      <c r="T712" s="53">
        <v>8</v>
      </c>
      <c r="U712" s="53">
        <v>95</v>
      </c>
      <c r="V712" s="53">
        <v>0</v>
      </c>
      <c r="W712" s="53">
        <v>5.88</v>
      </c>
      <c r="X712" s="53">
        <v>6.8</v>
      </c>
      <c r="Y712" s="53">
        <v>0.92</v>
      </c>
    </row>
    <row r="713" spans="13:25" x14ac:dyDescent="0.2">
      <c r="M713" s="53"/>
      <c r="N713" s="53" t="s">
        <v>768</v>
      </c>
      <c r="O713" s="53" t="str">
        <f t="shared" si="11"/>
        <v xml:space="preserve"> (Aql)</v>
      </c>
      <c r="P713" s="53">
        <v>144150</v>
      </c>
      <c r="Q713" s="54" t="s">
        <v>1756</v>
      </c>
      <c r="R713" s="54" t="s">
        <v>1757</v>
      </c>
      <c r="S713" s="53">
        <v>2020</v>
      </c>
      <c r="T713" s="53">
        <v>30</v>
      </c>
      <c r="U713" s="53">
        <v>88</v>
      </c>
      <c r="V713" s="53">
        <v>0</v>
      </c>
      <c r="W713" s="53">
        <v>3.5</v>
      </c>
      <c r="X713" s="53">
        <v>5</v>
      </c>
      <c r="Y713" s="53">
        <v>1.5</v>
      </c>
    </row>
    <row r="714" spans="13:25" x14ac:dyDescent="0.2">
      <c r="M714" s="53"/>
      <c r="N714" s="53" t="s">
        <v>180</v>
      </c>
      <c r="O714" s="53" t="str">
        <f t="shared" ref="O714:O777" si="12">CONCATENATE(M714, " (",N714,")")</f>
        <v xml:space="preserve"> (Aqr)</v>
      </c>
      <c r="P714" s="53">
        <v>145566</v>
      </c>
      <c r="Q714" s="54" t="s">
        <v>1828</v>
      </c>
      <c r="R714" s="54" t="s">
        <v>1829</v>
      </c>
      <c r="S714" s="53">
        <v>2021</v>
      </c>
      <c r="T714" s="53">
        <v>271</v>
      </c>
      <c r="U714" s="53">
        <v>156</v>
      </c>
      <c r="V714" s="53">
        <v>0.1</v>
      </c>
      <c r="W714" s="53">
        <v>6.94</v>
      </c>
      <c r="X714" s="53">
        <v>8.44</v>
      </c>
      <c r="Y714" s="53">
        <v>1.5</v>
      </c>
    </row>
    <row r="715" spans="13:25" x14ac:dyDescent="0.2">
      <c r="M715" s="53"/>
      <c r="N715" s="53" t="s">
        <v>523</v>
      </c>
      <c r="O715" s="53" t="str">
        <f t="shared" si="12"/>
        <v xml:space="preserve"> (Cet)</v>
      </c>
      <c r="P715" s="53">
        <v>147286</v>
      </c>
      <c r="Q715" s="54" t="s">
        <v>1729</v>
      </c>
      <c r="R715" s="54" t="s">
        <v>1730</v>
      </c>
      <c r="S715" s="53">
        <v>2021</v>
      </c>
      <c r="T715" s="53">
        <v>15</v>
      </c>
      <c r="U715" s="53">
        <v>300</v>
      </c>
      <c r="V715" s="53">
        <v>0.1</v>
      </c>
      <c r="W715" s="53">
        <v>7.51</v>
      </c>
      <c r="X715" s="53">
        <v>8.7200000000000006</v>
      </c>
      <c r="Y715" s="53">
        <v>1.21</v>
      </c>
    </row>
    <row r="716" spans="13:25" x14ac:dyDescent="0.2">
      <c r="M716" s="53"/>
      <c r="N716" s="53" t="s">
        <v>523</v>
      </c>
      <c r="O716" s="53" t="str">
        <f t="shared" si="12"/>
        <v xml:space="preserve"> (Cet)</v>
      </c>
      <c r="P716" s="53">
        <v>147318</v>
      </c>
      <c r="Q716" s="54" t="s">
        <v>1532</v>
      </c>
      <c r="R716" s="54" t="s">
        <v>1533</v>
      </c>
      <c r="S716" s="53">
        <v>2017</v>
      </c>
      <c r="T716" s="53">
        <v>36</v>
      </c>
      <c r="U716" s="53">
        <v>324</v>
      </c>
      <c r="V716" s="53">
        <v>0.5</v>
      </c>
      <c r="W716" s="53">
        <v>9.69</v>
      </c>
      <c r="X716" s="53">
        <v>9.09</v>
      </c>
      <c r="Y716" s="53">
        <v>0.6</v>
      </c>
    </row>
    <row r="717" spans="13:25" x14ac:dyDescent="0.2">
      <c r="M717" s="53"/>
      <c r="N717" s="53" t="s">
        <v>111</v>
      </c>
      <c r="O717" s="53" t="str">
        <f t="shared" si="12"/>
        <v xml:space="preserve"> (Vir)</v>
      </c>
      <c r="P717" s="53">
        <v>158021</v>
      </c>
      <c r="Q717" s="54" t="s">
        <v>2010</v>
      </c>
      <c r="R717" s="54" t="s">
        <v>2011</v>
      </c>
      <c r="S717" s="53">
        <v>2019</v>
      </c>
      <c r="T717" s="53">
        <v>104</v>
      </c>
      <c r="U717" s="53">
        <v>67</v>
      </c>
      <c r="V717" s="53">
        <v>0.4</v>
      </c>
      <c r="W717" s="53">
        <v>6.3</v>
      </c>
      <c r="X717" s="53">
        <v>7.29</v>
      </c>
      <c r="Y717" s="53">
        <v>0.99</v>
      </c>
    </row>
    <row r="718" spans="13:25" x14ac:dyDescent="0.2">
      <c r="M718" s="53"/>
      <c r="N718" s="53" t="s">
        <v>123</v>
      </c>
      <c r="O718" s="53" t="str">
        <f t="shared" si="12"/>
        <v xml:space="preserve"> (Sco)</v>
      </c>
      <c r="P718" s="53">
        <v>159682</v>
      </c>
      <c r="Q718" s="54" t="s">
        <v>1997</v>
      </c>
      <c r="R718" s="54" t="s">
        <v>1998</v>
      </c>
      <c r="S718" s="53">
        <v>1976</v>
      </c>
      <c r="T718" s="53">
        <v>0</v>
      </c>
      <c r="U718" s="53">
        <v>-1</v>
      </c>
      <c r="V718" s="53">
        <v>0</v>
      </c>
      <c r="W718" s="53">
        <v>2.9</v>
      </c>
      <c r="X718" s="53">
        <v>4.0999999999999996</v>
      </c>
      <c r="Y718" s="53">
        <v>1.2</v>
      </c>
    </row>
    <row r="719" spans="13:25" x14ac:dyDescent="0.2">
      <c r="M719" s="53"/>
      <c r="N719" s="53" t="s">
        <v>123</v>
      </c>
      <c r="O719" s="53" t="str">
        <f t="shared" si="12"/>
        <v xml:space="preserve"> (Sco)</v>
      </c>
      <c r="P719" s="53">
        <v>159803</v>
      </c>
      <c r="Q719" s="54" t="s">
        <v>2084</v>
      </c>
      <c r="R719" s="54" t="s">
        <v>2085</v>
      </c>
      <c r="S719" s="53">
        <v>2018</v>
      </c>
      <c r="T719" s="53">
        <v>25</v>
      </c>
      <c r="U719" s="53">
        <v>269</v>
      </c>
      <c r="V719" s="53">
        <v>0.3</v>
      </c>
      <c r="W719" s="53">
        <v>8.1999999999999993</v>
      </c>
      <c r="X719" s="53">
        <v>8.4</v>
      </c>
      <c r="Y719" s="53">
        <v>0.2</v>
      </c>
    </row>
    <row r="720" spans="13:25" x14ac:dyDescent="0.2">
      <c r="M720" s="53"/>
      <c r="N720" s="53" t="s">
        <v>547</v>
      </c>
      <c r="O720" s="53" t="str">
        <f t="shared" si="12"/>
        <v xml:space="preserve"> (Cap)</v>
      </c>
      <c r="P720" s="53">
        <v>163471</v>
      </c>
      <c r="Q720" s="54" t="s">
        <v>2274</v>
      </c>
      <c r="R720" s="54" t="s">
        <v>2275</v>
      </c>
      <c r="S720" s="53">
        <v>2021</v>
      </c>
      <c r="T720" s="53">
        <v>30</v>
      </c>
      <c r="U720" s="53">
        <v>52</v>
      </c>
      <c r="V720" s="53">
        <v>0.4</v>
      </c>
      <c r="W720" s="53">
        <v>6.16</v>
      </c>
      <c r="X720" s="53">
        <v>9.14</v>
      </c>
      <c r="Y720" s="53">
        <v>2.98</v>
      </c>
    </row>
    <row r="721" spans="13:25" x14ac:dyDescent="0.2">
      <c r="M721" s="53"/>
      <c r="N721" s="53" t="s">
        <v>486</v>
      </c>
      <c r="O721" s="53" t="str">
        <f t="shared" si="12"/>
        <v xml:space="preserve"> (Eri)</v>
      </c>
      <c r="P721" s="53">
        <v>169368</v>
      </c>
      <c r="Q721" s="54" t="s">
        <v>1671</v>
      </c>
      <c r="R721" s="54" t="s">
        <v>1672</v>
      </c>
      <c r="S721" s="53">
        <v>2021</v>
      </c>
      <c r="T721" s="53">
        <v>106</v>
      </c>
      <c r="U721" s="53">
        <v>243</v>
      </c>
      <c r="V721" s="53">
        <v>0.5</v>
      </c>
      <c r="W721" s="53">
        <v>7.26</v>
      </c>
      <c r="X721" s="53">
        <v>6.56</v>
      </c>
      <c r="Y721" s="53">
        <v>0.7</v>
      </c>
    </row>
    <row r="722" spans="13:25" x14ac:dyDescent="0.2">
      <c r="M722" s="53"/>
      <c r="N722" s="53" t="s">
        <v>413</v>
      </c>
      <c r="O722" s="53" t="str">
        <f t="shared" si="12"/>
        <v xml:space="preserve"> (Lib)</v>
      </c>
      <c r="P722" s="53">
        <v>183039</v>
      </c>
      <c r="Q722" s="54" t="s">
        <v>1815</v>
      </c>
      <c r="R722" s="54" t="s">
        <v>1816</v>
      </c>
      <c r="S722" s="53">
        <v>2021</v>
      </c>
      <c r="T722" s="53">
        <v>39</v>
      </c>
      <c r="U722" s="53">
        <v>210</v>
      </c>
      <c r="V722" s="53">
        <v>0.2</v>
      </c>
      <c r="W722" s="53">
        <v>8.18</v>
      </c>
      <c r="X722" s="53">
        <v>9.8000000000000007</v>
      </c>
      <c r="Y722" s="53">
        <v>1.62</v>
      </c>
    </row>
    <row r="723" spans="13:25" x14ac:dyDescent="0.2">
      <c r="M723" s="53"/>
      <c r="N723" s="53" t="s">
        <v>134</v>
      </c>
      <c r="O723" s="53" t="str">
        <f t="shared" si="12"/>
        <v xml:space="preserve"> (Oph)</v>
      </c>
      <c r="P723" s="53">
        <v>184377</v>
      </c>
      <c r="Q723" s="54" t="s">
        <v>1761</v>
      </c>
      <c r="R723" s="54" t="s">
        <v>1762</v>
      </c>
      <c r="S723" s="53">
        <v>2018</v>
      </c>
      <c r="T723" s="53">
        <v>21</v>
      </c>
      <c r="U723" s="53">
        <v>196</v>
      </c>
      <c r="V723" s="53">
        <v>0.3</v>
      </c>
      <c r="W723" s="53">
        <v>6.81</v>
      </c>
      <c r="X723" s="53">
        <v>8.42</v>
      </c>
      <c r="Y723" s="53">
        <v>1.61</v>
      </c>
    </row>
    <row r="724" spans="13:25" x14ac:dyDescent="0.2">
      <c r="M724" s="53"/>
      <c r="N724" s="53" t="s">
        <v>338</v>
      </c>
      <c r="O724" s="53" t="str">
        <f t="shared" si="12"/>
        <v xml:space="preserve"> (Scl)</v>
      </c>
      <c r="P724" s="53">
        <v>193189</v>
      </c>
      <c r="Q724" s="54" t="s">
        <v>1795</v>
      </c>
      <c r="R724" s="54" t="s">
        <v>1796</v>
      </c>
      <c r="S724" s="53">
        <v>2020</v>
      </c>
      <c r="T724" s="53">
        <v>109</v>
      </c>
      <c r="U724" s="53">
        <v>258</v>
      </c>
      <c r="V724" s="53">
        <v>0.2</v>
      </c>
      <c r="W724" s="53">
        <v>7.51</v>
      </c>
      <c r="X724" s="53">
        <v>8.94</v>
      </c>
      <c r="Y724" s="53">
        <v>1.43</v>
      </c>
    </row>
    <row r="725" spans="13:25" x14ac:dyDescent="0.2">
      <c r="M725" s="53"/>
      <c r="N725" s="53" t="s">
        <v>438</v>
      </c>
      <c r="O725" s="53" t="str">
        <f t="shared" si="12"/>
        <v xml:space="preserve"> (Phe)</v>
      </c>
      <c r="P725" s="53">
        <v>215365</v>
      </c>
      <c r="Q725" s="54" t="s">
        <v>619</v>
      </c>
      <c r="R725" s="54" t="s">
        <v>620</v>
      </c>
      <c r="S725" s="53">
        <v>2018</v>
      </c>
      <c r="T725" s="53">
        <v>89</v>
      </c>
      <c r="U725" s="53">
        <v>76</v>
      </c>
      <c r="V725" s="53">
        <v>0.6</v>
      </c>
      <c r="W725" s="53">
        <v>4.0999999999999996</v>
      </c>
      <c r="X725" s="53">
        <v>4.1900000000000004</v>
      </c>
      <c r="Y725" s="53">
        <v>0.09</v>
      </c>
    </row>
    <row r="726" spans="13:25" x14ac:dyDescent="0.2">
      <c r="M726" s="53"/>
      <c r="N726" s="53" t="s">
        <v>486</v>
      </c>
      <c r="O726" s="53" t="str">
        <f t="shared" si="12"/>
        <v xml:space="preserve"> (Eri)</v>
      </c>
      <c r="P726" s="53">
        <v>232450</v>
      </c>
      <c r="Q726" s="54" t="s">
        <v>2194</v>
      </c>
      <c r="R726" s="54" t="s">
        <v>2195</v>
      </c>
      <c r="S726" s="53">
        <v>2021</v>
      </c>
      <c r="T726" s="53">
        <v>47</v>
      </c>
      <c r="U726" s="53">
        <v>24</v>
      </c>
      <c r="V726" s="53">
        <v>0.8</v>
      </c>
      <c r="W726" s="53">
        <v>8.36</v>
      </c>
      <c r="X726" s="53">
        <v>8.84</v>
      </c>
      <c r="Y726" s="53">
        <v>0.48</v>
      </c>
    </row>
    <row r="727" spans="13:25" x14ac:dyDescent="0.2">
      <c r="M727" s="53"/>
      <c r="N727" s="53" t="s">
        <v>1574</v>
      </c>
      <c r="O727" s="53" t="str">
        <f t="shared" si="12"/>
        <v xml:space="preserve"> (Pic)</v>
      </c>
      <c r="P727" s="53">
        <v>233965</v>
      </c>
      <c r="Q727" s="54" t="s">
        <v>1575</v>
      </c>
      <c r="R727" s="54" t="s">
        <v>1576</v>
      </c>
      <c r="S727" s="53">
        <v>2019</v>
      </c>
      <c r="T727" s="53">
        <v>39</v>
      </c>
      <c r="U727" s="53">
        <v>201</v>
      </c>
      <c r="V727" s="53">
        <v>0.3</v>
      </c>
      <c r="W727" s="53">
        <v>6.76</v>
      </c>
      <c r="X727" s="53">
        <v>7.4</v>
      </c>
      <c r="Y727" s="53">
        <v>0.64</v>
      </c>
    </row>
    <row r="728" spans="13:25" x14ac:dyDescent="0.2">
      <c r="M728" s="53"/>
      <c r="N728" s="53" t="s">
        <v>533</v>
      </c>
      <c r="O728" s="53" t="str">
        <f t="shared" si="12"/>
        <v xml:space="preserve"> (Tuc)</v>
      </c>
      <c r="P728" s="53">
        <v>248342</v>
      </c>
      <c r="Q728" s="54" t="s">
        <v>787</v>
      </c>
      <c r="R728" s="54" t="s">
        <v>788</v>
      </c>
      <c r="S728" s="53">
        <v>2021</v>
      </c>
      <c r="T728" s="53">
        <v>81</v>
      </c>
      <c r="U728" s="53">
        <v>359</v>
      </c>
      <c r="V728" s="53">
        <v>1</v>
      </c>
      <c r="W728" s="53">
        <v>7.76</v>
      </c>
      <c r="X728" s="53">
        <v>8.26</v>
      </c>
      <c r="Y728" s="53">
        <v>0.5</v>
      </c>
    </row>
    <row r="729" spans="13:25" x14ac:dyDescent="0.2">
      <c r="M729" s="53"/>
      <c r="N729" s="53" t="s">
        <v>1595</v>
      </c>
      <c r="O729" s="53" t="str">
        <f t="shared" si="12"/>
        <v xml:space="preserve"> (Car)</v>
      </c>
      <c r="P729" s="53">
        <v>250526</v>
      </c>
      <c r="Q729" s="54" t="s">
        <v>1596</v>
      </c>
      <c r="R729" s="54" t="s">
        <v>1597</v>
      </c>
      <c r="S729" s="53">
        <v>2021</v>
      </c>
      <c r="T729" s="53">
        <v>25</v>
      </c>
      <c r="U729" s="53">
        <v>262</v>
      </c>
      <c r="V729" s="53">
        <v>0.1</v>
      </c>
      <c r="W729" s="53">
        <v>5.76</v>
      </c>
      <c r="X729" s="53">
        <v>7.13</v>
      </c>
      <c r="Y729" s="53">
        <v>1.37</v>
      </c>
    </row>
    <row r="730" spans="13:25" x14ac:dyDescent="0.2">
      <c r="M730" s="53"/>
      <c r="N730" s="53" t="s">
        <v>655</v>
      </c>
      <c r="O730" s="53" t="str">
        <f t="shared" si="12"/>
        <v xml:space="preserve"> (Pav)</v>
      </c>
      <c r="P730" s="53">
        <v>257890</v>
      </c>
      <c r="Q730" s="54" t="s">
        <v>656</v>
      </c>
      <c r="R730" s="54" t="s">
        <v>657</v>
      </c>
      <c r="S730" s="53">
        <v>2022</v>
      </c>
      <c r="T730" s="53">
        <v>16</v>
      </c>
      <c r="U730" s="53">
        <v>22</v>
      </c>
      <c r="V730" s="53">
        <v>0.1</v>
      </c>
      <c r="W730" s="53">
        <v>5.8</v>
      </c>
      <c r="X730" s="53">
        <v>8.6</v>
      </c>
      <c r="Y730" s="53">
        <v>2.8</v>
      </c>
    </row>
    <row r="731" spans="13:25" x14ac:dyDescent="0.2">
      <c r="M731" s="53"/>
      <c r="N731" s="53" t="s">
        <v>295</v>
      </c>
      <c r="O731" s="53" t="str">
        <f t="shared" si="12"/>
        <v xml:space="preserve"> (And)</v>
      </c>
      <c r="P731" s="53"/>
      <c r="Q731" s="54" t="s">
        <v>604</v>
      </c>
      <c r="R731" s="54" t="s">
        <v>605</v>
      </c>
      <c r="S731" s="53">
        <v>2019</v>
      </c>
      <c r="T731" s="53">
        <v>80</v>
      </c>
      <c r="U731" s="53">
        <v>30</v>
      </c>
      <c r="V731" s="53">
        <v>0.8</v>
      </c>
      <c r="W731" s="53">
        <v>10.02</v>
      </c>
      <c r="X731" s="53">
        <v>10.18</v>
      </c>
      <c r="Y731" s="53">
        <v>0.16</v>
      </c>
    </row>
    <row r="732" spans="13:25" x14ac:dyDescent="0.2">
      <c r="M732" s="53"/>
      <c r="N732" s="53" t="s">
        <v>295</v>
      </c>
      <c r="O732" s="53" t="str">
        <f t="shared" si="12"/>
        <v xml:space="preserve"> (And)</v>
      </c>
      <c r="P732" s="53"/>
      <c r="Q732" s="54" t="s">
        <v>728</v>
      </c>
      <c r="R732" s="54" t="s">
        <v>729</v>
      </c>
      <c r="S732" s="53">
        <v>2011</v>
      </c>
      <c r="T732" s="53">
        <v>11</v>
      </c>
      <c r="U732" s="53">
        <v>146</v>
      </c>
      <c r="V732" s="53">
        <v>0.2</v>
      </c>
      <c r="W732" s="53">
        <v>11.42</v>
      </c>
      <c r="X732" s="53">
        <v>12.85</v>
      </c>
      <c r="Y732" s="53">
        <v>1.43</v>
      </c>
    </row>
    <row r="733" spans="13:25" x14ac:dyDescent="0.2">
      <c r="M733" s="53"/>
      <c r="N733" s="53" t="s">
        <v>295</v>
      </c>
      <c r="O733" s="53" t="str">
        <f t="shared" si="12"/>
        <v xml:space="preserve"> (And)</v>
      </c>
      <c r="P733" s="53"/>
      <c r="Q733" s="54" t="s">
        <v>866</v>
      </c>
      <c r="R733" s="54" t="s">
        <v>867</v>
      </c>
      <c r="S733" s="53">
        <v>2021</v>
      </c>
      <c r="T733" s="53">
        <v>36</v>
      </c>
      <c r="U733" s="53">
        <v>259</v>
      </c>
      <c r="V733" s="53">
        <v>0.1</v>
      </c>
      <c r="W733" s="53">
        <v>10.15</v>
      </c>
      <c r="X733" s="53">
        <v>10.46</v>
      </c>
      <c r="Y733" s="53">
        <v>0.31</v>
      </c>
    </row>
    <row r="734" spans="13:25" x14ac:dyDescent="0.2">
      <c r="M734" s="53"/>
      <c r="N734" s="53" t="s">
        <v>295</v>
      </c>
      <c r="O734" s="53" t="str">
        <f t="shared" si="12"/>
        <v xml:space="preserve"> (And)</v>
      </c>
      <c r="P734" s="53"/>
      <c r="Q734" s="54" t="s">
        <v>929</v>
      </c>
      <c r="R734" s="54" t="s">
        <v>930</v>
      </c>
      <c r="S734" s="53">
        <v>2018</v>
      </c>
      <c r="T734" s="53">
        <v>42</v>
      </c>
      <c r="U734" s="53">
        <v>254</v>
      </c>
      <c r="V734" s="53">
        <v>330</v>
      </c>
      <c r="W734" s="53">
        <v>8.98</v>
      </c>
      <c r="X734" s="53">
        <v>10.19</v>
      </c>
      <c r="Y734" s="53">
        <v>1.21</v>
      </c>
    </row>
    <row r="735" spans="13:25" x14ac:dyDescent="0.2">
      <c r="M735" s="53"/>
      <c r="N735" s="53" t="s">
        <v>295</v>
      </c>
      <c r="O735" s="53" t="str">
        <f t="shared" si="12"/>
        <v xml:space="preserve"> (And)</v>
      </c>
      <c r="P735" s="53"/>
      <c r="Q735" s="54" t="s">
        <v>1128</v>
      </c>
      <c r="R735" s="54" t="s">
        <v>1129</v>
      </c>
      <c r="S735" s="53">
        <v>2011</v>
      </c>
      <c r="T735" s="53">
        <v>11</v>
      </c>
      <c r="U735" s="53">
        <v>317</v>
      </c>
      <c r="V735" s="53">
        <v>0.4</v>
      </c>
      <c r="W735" s="53">
        <v>11</v>
      </c>
      <c r="X735" s="53">
        <v>11.1</v>
      </c>
      <c r="Y735" s="53">
        <v>0.1</v>
      </c>
    </row>
    <row r="736" spans="13:25" x14ac:dyDescent="0.2">
      <c r="M736" s="53"/>
      <c r="N736" s="53" t="s">
        <v>295</v>
      </c>
      <c r="O736" s="53" t="str">
        <f t="shared" si="12"/>
        <v xml:space="preserve"> (And)</v>
      </c>
      <c r="P736" s="53"/>
      <c r="Q736" s="54" t="s">
        <v>1593</v>
      </c>
      <c r="R736" s="54" t="s">
        <v>1594</v>
      </c>
      <c r="S736" s="53">
        <v>2017</v>
      </c>
      <c r="T736" s="53">
        <v>86</v>
      </c>
      <c r="U736" s="53">
        <v>203</v>
      </c>
      <c r="V736" s="53">
        <v>0.7</v>
      </c>
      <c r="W736" s="53">
        <v>9.5500000000000007</v>
      </c>
      <c r="X736" s="53">
        <v>9.83</v>
      </c>
      <c r="Y736" s="53">
        <v>0.28000000000000003</v>
      </c>
    </row>
    <row r="737" spans="13:25" x14ac:dyDescent="0.2">
      <c r="M737" s="53"/>
      <c r="N737" s="53" t="s">
        <v>295</v>
      </c>
      <c r="O737" s="53" t="str">
        <f t="shared" si="12"/>
        <v xml:space="preserve"> (And)</v>
      </c>
      <c r="P737" s="53"/>
      <c r="Q737" s="54" t="s">
        <v>1811</v>
      </c>
      <c r="R737" s="54" t="s">
        <v>1812</v>
      </c>
      <c r="S737" s="53">
        <v>2019</v>
      </c>
      <c r="T737" s="53">
        <v>51</v>
      </c>
      <c r="U737" s="53">
        <v>10</v>
      </c>
      <c r="V737" s="53">
        <v>2.4</v>
      </c>
      <c r="W737" s="53">
        <v>9.51</v>
      </c>
      <c r="X737" s="53">
        <v>10.32</v>
      </c>
      <c r="Y737" s="53">
        <v>0.81</v>
      </c>
    </row>
    <row r="738" spans="13:25" x14ac:dyDescent="0.2">
      <c r="M738" s="53"/>
      <c r="N738" s="53" t="s">
        <v>295</v>
      </c>
      <c r="O738" s="53" t="str">
        <f t="shared" si="12"/>
        <v xml:space="preserve"> (And)</v>
      </c>
      <c r="P738" s="53"/>
      <c r="Q738" s="54" t="s">
        <v>1849</v>
      </c>
      <c r="R738" s="54" t="s">
        <v>1850</v>
      </c>
      <c r="S738" s="53">
        <v>2018</v>
      </c>
      <c r="T738" s="53">
        <v>29</v>
      </c>
      <c r="U738" s="53">
        <v>216</v>
      </c>
      <c r="V738" s="53">
        <v>0.9</v>
      </c>
      <c r="W738" s="53">
        <v>9.1199999999999992</v>
      </c>
      <c r="X738" s="53">
        <v>10.02</v>
      </c>
      <c r="Y738" s="53">
        <v>0.9</v>
      </c>
    </row>
    <row r="739" spans="13:25" x14ac:dyDescent="0.2">
      <c r="M739" s="53"/>
      <c r="N739" s="53" t="s">
        <v>295</v>
      </c>
      <c r="O739" s="53" t="str">
        <f t="shared" si="12"/>
        <v xml:space="preserve"> (And)</v>
      </c>
      <c r="P739" s="53"/>
      <c r="Q739" s="54" t="s">
        <v>1871</v>
      </c>
      <c r="R739" s="54" t="s">
        <v>1872</v>
      </c>
      <c r="S739" s="53">
        <v>2016</v>
      </c>
      <c r="T739" s="53">
        <v>23</v>
      </c>
      <c r="U739" s="53">
        <v>352</v>
      </c>
      <c r="V739" s="53">
        <v>0.5</v>
      </c>
      <c r="W739" s="53">
        <v>9.5</v>
      </c>
      <c r="X739" s="53">
        <v>10</v>
      </c>
      <c r="Y739" s="53">
        <v>0.5</v>
      </c>
    </row>
    <row r="740" spans="13:25" x14ac:dyDescent="0.2">
      <c r="M740" s="53"/>
      <c r="N740" s="53" t="s">
        <v>295</v>
      </c>
      <c r="O740" s="53" t="str">
        <f t="shared" si="12"/>
        <v xml:space="preserve"> (And)</v>
      </c>
      <c r="P740" s="53"/>
      <c r="Q740" s="54" t="s">
        <v>1913</v>
      </c>
      <c r="R740" s="54" t="s">
        <v>1914</v>
      </c>
      <c r="S740" s="53">
        <v>2013</v>
      </c>
      <c r="T740" s="53">
        <v>33</v>
      </c>
      <c r="U740" s="53">
        <v>312</v>
      </c>
      <c r="V740" s="53">
        <v>0.2</v>
      </c>
      <c r="W740" s="53">
        <v>9.6999999999999993</v>
      </c>
      <c r="X740" s="53">
        <v>10</v>
      </c>
      <c r="Y740" s="53">
        <v>0.3</v>
      </c>
    </row>
    <row r="741" spans="13:25" x14ac:dyDescent="0.2">
      <c r="M741" s="53"/>
      <c r="N741" s="53" t="s">
        <v>212</v>
      </c>
      <c r="O741" s="53" t="str">
        <f t="shared" si="12"/>
        <v xml:space="preserve"> (Ari)</v>
      </c>
      <c r="P741" s="53"/>
      <c r="Q741" s="54" t="s">
        <v>2166</v>
      </c>
      <c r="R741" s="54" t="s">
        <v>2167</v>
      </c>
      <c r="S741" s="53">
        <v>2015</v>
      </c>
      <c r="T741" s="53">
        <v>39</v>
      </c>
      <c r="U741" s="53">
        <v>120</v>
      </c>
      <c r="V741" s="53">
        <v>0.6</v>
      </c>
      <c r="W741" s="53">
        <v>9.4</v>
      </c>
      <c r="X741" s="53">
        <v>9.9</v>
      </c>
      <c r="Y741" s="53">
        <v>0.5</v>
      </c>
    </row>
    <row r="742" spans="13:25" x14ac:dyDescent="0.2">
      <c r="M742" s="53"/>
      <c r="N742" s="53" t="s">
        <v>322</v>
      </c>
      <c r="O742" s="53" t="str">
        <f t="shared" si="12"/>
        <v xml:space="preserve"> (Aur)</v>
      </c>
      <c r="P742" s="53"/>
      <c r="Q742" s="54" t="s">
        <v>1299</v>
      </c>
      <c r="R742" s="54" t="s">
        <v>1300</v>
      </c>
      <c r="S742" s="53">
        <v>2016</v>
      </c>
      <c r="T742" s="53">
        <v>35</v>
      </c>
      <c r="U742" s="53">
        <v>174</v>
      </c>
      <c r="V742" s="53">
        <v>3.5</v>
      </c>
      <c r="W742" s="53">
        <v>9.99</v>
      </c>
      <c r="X742" s="53">
        <v>13.5</v>
      </c>
      <c r="Y742" s="53">
        <v>3.51</v>
      </c>
    </row>
    <row r="743" spans="13:25" x14ac:dyDescent="0.2">
      <c r="M743" s="53"/>
      <c r="N743" s="53" t="s">
        <v>138</v>
      </c>
      <c r="O743" s="53" t="str">
        <f t="shared" si="12"/>
        <v xml:space="preserve"> (Boo)</v>
      </c>
      <c r="P743" s="53"/>
      <c r="Q743" s="54" t="s">
        <v>794</v>
      </c>
      <c r="R743" s="54" t="s">
        <v>795</v>
      </c>
      <c r="S743" s="53">
        <v>2021</v>
      </c>
      <c r="T743" s="53">
        <v>26</v>
      </c>
      <c r="U743" s="53">
        <v>69</v>
      </c>
      <c r="V743" s="53">
        <v>0.5</v>
      </c>
      <c r="W743" s="53">
        <v>12.24</v>
      </c>
      <c r="X743" s="53">
        <v>12.66</v>
      </c>
      <c r="Y743" s="53">
        <v>0.42</v>
      </c>
    </row>
    <row r="744" spans="13:25" x14ac:dyDescent="0.2">
      <c r="M744" s="53"/>
      <c r="N744" s="53" t="s">
        <v>138</v>
      </c>
      <c r="O744" s="53" t="str">
        <f t="shared" si="12"/>
        <v xml:space="preserve"> (Boo)</v>
      </c>
      <c r="P744" s="53"/>
      <c r="Q744" s="54" t="s">
        <v>1725</v>
      </c>
      <c r="R744" s="54" t="s">
        <v>1726</v>
      </c>
      <c r="S744" s="53">
        <v>2008</v>
      </c>
      <c r="T744" s="53">
        <v>34</v>
      </c>
      <c r="U744" s="53">
        <v>183</v>
      </c>
      <c r="V744" s="53">
        <v>0.1</v>
      </c>
      <c r="W744" s="53">
        <v>9.1999999999999993</v>
      </c>
      <c r="X744" s="53">
        <v>9.9</v>
      </c>
      <c r="Y744" s="53">
        <v>0.7</v>
      </c>
    </row>
    <row r="745" spans="13:25" x14ac:dyDescent="0.2">
      <c r="M745" s="53"/>
      <c r="N745" s="53" t="s">
        <v>138</v>
      </c>
      <c r="O745" s="53" t="str">
        <f t="shared" si="12"/>
        <v xml:space="preserve"> (Boo)</v>
      </c>
      <c r="P745" s="53"/>
      <c r="Q745" s="54" t="s">
        <v>1844</v>
      </c>
      <c r="R745" s="54" t="s">
        <v>1845</v>
      </c>
      <c r="S745" s="53">
        <v>2016</v>
      </c>
      <c r="T745" s="53">
        <v>11</v>
      </c>
      <c r="U745" s="53">
        <v>206</v>
      </c>
      <c r="V745" s="53">
        <v>0.7</v>
      </c>
      <c r="W745" s="53">
        <v>11</v>
      </c>
      <c r="X745" s="53">
        <v>11.5</v>
      </c>
      <c r="Y745" s="53">
        <v>0.5</v>
      </c>
    </row>
    <row r="746" spans="13:25" x14ac:dyDescent="0.2">
      <c r="M746" s="53"/>
      <c r="N746" s="53" t="s">
        <v>138</v>
      </c>
      <c r="O746" s="53" t="str">
        <f t="shared" si="12"/>
        <v xml:space="preserve"> (Boo)</v>
      </c>
      <c r="P746" s="53"/>
      <c r="Q746" s="54" t="s">
        <v>2260</v>
      </c>
      <c r="R746" s="54" t="s">
        <v>2261</v>
      </c>
      <c r="S746" s="53">
        <v>2014</v>
      </c>
      <c r="T746" s="53">
        <v>22</v>
      </c>
      <c r="U746" s="53">
        <v>284</v>
      </c>
      <c r="V746" s="53">
        <v>0.2</v>
      </c>
      <c r="W746" s="53">
        <v>10.19</v>
      </c>
      <c r="X746" s="53">
        <v>10.199999999999999</v>
      </c>
      <c r="Y746" s="53">
        <v>0.01</v>
      </c>
    </row>
    <row r="747" spans="13:25" x14ac:dyDescent="0.2">
      <c r="M747" s="53"/>
      <c r="N747" s="53" t="s">
        <v>650</v>
      </c>
      <c r="O747" s="53" t="str">
        <f t="shared" si="12"/>
        <v xml:space="preserve"> (Cam)</v>
      </c>
      <c r="P747" s="53"/>
      <c r="Q747" s="54" t="s">
        <v>651</v>
      </c>
      <c r="R747" s="54" t="s">
        <v>652</v>
      </c>
      <c r="S747" s="53">
        <v>2020</v>
      </c>
      <c r="T747" s="53">
        <v>111</v>
      </c>
      <c r="U747" s="53">
        <v>59</v>
      </c>
      <c r="V747" s="53">
        <v>11</v>
      </c>
      <c r="W747" s="53">
        <v>11.38</v>
      </c>
      <c r="X747" s="53">
        <v>12.13</v>
      </c>
      <c r="Y747" s="53">
        <v>0.75</v>
      </c>
    </row>
    <row r="748" spans="13:25" x14ac:dyDescent="0.2">
      <c r="M748" s="53"/>
      <c r="N748" s="53" t="s">
        <v>650</v>
      </c>
      <c r="O748" s="53" t="str">
        <f t="shared" si="12"/>
        <v xml:space="preserve"> (Cam)</v>
      </c>
      <c r="P748" s="53"/>
      <c r="Q748" s="54" t="s">
        <v>931</v>
      </c>
      <c r="R748" s="54" t="s">
        <v>932</v>
      </c>
      <c r="S748" s="53">
        <v>2020</v>
      </c>
      <c r="T748" s="53">
        <v>107</v>
      </c>
      <c r="U748" s="53">
        <v>0</v>
      </c>
      <c r="V748" s="53">
        <v>5.0999999999999996</v>
      </c>
      <c r="W748" s="53">
        <v>10.3</v>
      </c>
      <c r="X748" s="53">
        <v>11.38</v>
      </c>
      <c r="Y748" s="53">
        <v>1.08</v>
      </c>
    </row>
    <row r="749" spans="13:25" x14ac:dyDescent="0.2">
      <c r="M749" s="53"/>
      <c r="N749" s="53" t="s">
        <v>127</v>
      </c>
      <c r="O749" s="53" t="str">
        <f t="shared" si="12"/>
        <v xml:space="preserve"> (Cas)</v>
      </c>
      <c r="P749" s="53"/>
      <c r="Q749" s="54" t="s">
        <v>977</v>
      </c>
      <c r="R749" s="54" t="s">
        <v>978</v>
      </c>
      <c r="S749" s="53">
        <v>2016</v>
      </c>
      <c r="T749" s="53">
        <v>10</v>
      </c>
      <c r="U749" s="53">
        <v>311</v>
      </c>
      <c r="V749" s="53">
        <v>24.9</v>
      </c>
      <c r="W749" s="53">
        <v>10.68</v>
      </c>
      <c r="X749" s="53">
        <v>13</v>
      </c>
      <c r="Y749" s="53">
        <v>2.3199999999999998</v>
      </c>
    </row>
    <row r="750" spans="13:25" x14ac:dyDescent="0.2">
      <c r="M750" s="53"/>
      <c r="N750" s="53" t="s">
        <v>127</v>
      </c>
      <c r="O750" s="53" t="str">
        <f t="shared" si="12"/>
        <v xml:space="preserve"> (Cas)</v>
      </c>
      <c r="P750" s="53"/>
      <c r="Q750" s="54" t="s">
        <v>1002</v>
      </c>
      <c r="R750" s="54" t="s">
        <v>1003</v>
      </c>
      <c r="S750" s="53">
        <v>2019</v>
      </c>
      <c r="T750" s="53">
        <v>26</v>
      </c>
      <c r="U750" s="53">
        <v>148</v>
      </c>
      <c r="V750" s="53">
        <v>0.9</v>
      </c>
      <c r="W750" s="53">
        <v>9.67</v>
      </c>
      <c r="X750" s="53">
        <v>10.199999999999999</v>
      </c>
      <c r="Y750" s="53">
        <v>0.53</v>
      </c>
    </row>
    <row r="751" spans="13:25" x14ac:dyDescent="0.2">
      <c r="M751" s="53"/>
      <c r="N751" s="53" t="s">
        <v>127</v>
      </c>
      <c r="O751" s="53" t="str">
        <f t="shared" si="12"/>
        <v xml:space="preserve"> (Cas)</v>
      </c>
      <c r="P751" s="53"/>
      <c r="Q751" s="54" t="s">
        <v>496</v>
      </c>
      <c r="R751" s="54" t="s">
        <v>1354</v>
      </c>
      <c r="S751" s="53">
        <v>2015</v>
      </c>
      <c r="T751" s="53">
        <v>46</v>
      </c>
      <c r="U751" s="53">
        <v>276</v>
      </c>
      <c r="V751" s="53">
        <v>0.3</v>
      </c>
      <c r="W751" s="53">
        <v>10.3</v>
      </c>
      <c r="X751" s="53">
        <v>13.4</v>
      </c>
      <c r="Y751" s="53">
        <v>3.1</v>
      </c>
    </row>
    <row r="752" spans="13:25" x14ac:dyDescent="0.2">
      <c r="M752" s="53"/>
      <c r="N752" s="53" t="s">
        <v>523</v>
      </c>
      <c r="O752" s="53" t="str">
        <f t="shared" si="12"/>
        <v xml:space="preserve"> (Cet)</v>
      </c>
      <c r="P752" s="53"/>
      <c r="Q752" s="54" t="s">
        <v>1349</v>
      </c>
      <c r="R752" s="54" t="s">
        <v>1350</v>
      </c>
      <c r="S752" s="53">
        <v>2018</v>
      </c>
      <c r="T752" s="53">
        <v>17</v>
      </c>
      <c r="U752" s="53">
        <v>325</v>
      </c>
      <c r="V752" s="53">
        <v>0.6</v>
      </c>
      <c r="W752" s="53">
        <v>11.58</v>
      </c>
      <c r="X752" s="53">
        <v>11.94</v>
      </c>
      <c r="Y752" s="53">
        <v>0.36</v>
      </c>
    </row>
    <row r="753" spans="13:25" x14ac:dyDescent="0.2">
      <c r="M753" s="53"/>
      <c r="N753" s="53" t="s">
        <v>523</v>
      </c>
      <c r="O753" s="53" t="str">
        <f t="shared" si="12"/>
        <v xml:space="preserve"> (Cet)</v>
      </c>
      <c r="P753" s="53"/>
      <c r="Q753" s="54" t="s">
        <v>1499</v>
      </c>
      <c r="R753" s="54" t="s">
        <v>1500</v>
      </c>
      <c r="S753" s="53">
        <v>2016</v>
      </c>
      <c r="T753" s="53">
        <v>25</v>
      </c>
      <c r="U753" s="53">
        <v>97</v>
      </c>
      <c r="V753" s="53">
        <v>0.8</v>
      </c>
      <c r="W753" s="53">
        <v>10.44</v>
      </c>
      <c r="X753" s="53">
        <v>10.71</v>
      </c>
      <c r="Y753" s="53">
        <v>0.27</v>
      </c>
    </row>
    <row r="754" spans="13:25" x14ac:dyDescent="0.2">
      <c r="M754" s="53"/>
      <c r="N754" s="53" t="s">
        <v>523</v>
      </c>
      <c r="O754" s="53" t="str">
        <f t="shared" si="12"/>
        <v xml:space="preserve"> (Cet)</v>
      </c>
      <c r="P754" s="53"/>
      <c r="Q754" s="54" t="s">
        <v>1995</v>
      </c>
      <c r="R754" s="54" t="s">
        <v>1996</v>
      </c>
      <c r="S754" s="53">
        <v>2021</v>
      </c>
      <c r="T754" s="53">
        <v>57</v>
      </c>
      <c r="U754" s="53">
        <v>211</v>
      </c>
      <c r="V754" s="53">
        <v>0.3</v>
      </c>
      <c r="W754" s="53">
        <v>11</v>
      </c>
      <c r="X754" s="53">
        <v>11.4</v>
      </c>
      <c r="Y754" s="53">
        <v>0.4</v>
      </c>
    </row>
    <row r="755" spans="13:25" x14ac:dyDescent="0.2">
      <c r="M755" s="53"/>
      <c r="N755" s="53" t="s">
        <v>1254</v>
      </c>
      <c r="O755" s="53" t="str">
        <f t="shared" si="12"/>
        <v xml:space="preserve"> (Col)</v>
      </c>
      <c r="P755" s="53"/>
      <c r="Q755" s="54" t="s">
        <v>1255</v>
      </c>
      <c r="R755" s="54" t="s">
        <v>1256</v>
      </c>
      <c r="S755" s="53">
        <v>2021</v>
      </c>
      <c r="T755" s="53">
        <v>76</v>
      </c>
      <c r="U755" s="53">
        <v>77</v>
      </c>
      <c r="V755" s="53">
        <v>0.3</v>
      </c>
      <c r="W755" s="53">
        <v>8.94</v>
      </c>
      <c r="X755" s="53">
        <v>10.19</v>
      </c>
      <c r="Y755" s="53">
        <v>1.25</v>
      </c>
    </row>
    <row r="756" spans="13:25" x14ac:dyDescent="0.2">
      <c r="M756" s="53"/>
      <c r="N756" s="53" t="s">
        <v>249</v>
      </c>
      <c r="O756" s="53" t="str">
        <f t="shared" si="12"/>
        <v xml:space="preserve"> (CrB)</v>
      </c>
      <c r="P756" s="53"/>
      <c r="Q756" s="54" t="s">
        <v>1775</v>
      </c>
      <c r="R756" s="54" t="s">
        <v>1776</v>
      </c>
      <c r="S756" s="53">
        <v>2006</v>
      </c>
      <c r="T756" s="53">
        <v>42</v>
      </c>
      <c r="U756" s="53">
        <v>17</v>
      </c>
      <c r="V756" s="53">
        <v>0.1</v>
      </c>
      <c r="W756" s="53">
        <v>9.6</v>
      </c>
      <c r="X756" s="53">
        <v>9.6999999999999993</v>
      </c>
      <c r="Y756" s="53">
        <v>0.1</v>
      </c>
    </row>
    <row r="757" spans="13:25" x14ac:dyDescent="0.2">
      <c r="M757" s="53"/>
      <c r="N757" s="53" t="s">
        <v>249</v>
      </c>
      <c r="O757" s="53" t="str">
        <f t="shared" si="12"/>
        <v xml:space="preserve"> (CrB)</v>
      </c>
      <c r="P757" s="53"/>
      <c r="Q757" s="54" t="s">
        <v>2289</v>
      </c>
      <c r="R757" s="54" t="s">
        <v>2290</v>
      </c>
      <c r="S757" s="53">
        <v>2014</v>
      </c>
      <c r="T757" s="53">
        <v>41</v>
      </c>
      <c r="U757" s="53">
        <v>211</v>
      </c>
      <c r="V757" s="53">
        <v>0.2</v>
      </c>
      <c r="W757" s="53">
        <v>9.5</v>
      </c>
      <c r="X757" s="53">
        <v>9.8000000000000007</v>
      </c>
      <c r="Y757" s="53">
        <v>0.3</v>
      </c>
    </row>
    <row r="758" spans="13:25" x14ac:dyDescent="0.2">
      <c r="M758" s="53"/>
      <c r="N758" s="53" t="s">
        <v>586</v>
      </c>
      <c r="O758" s="53" t="str">
        <f t="shared" si="12"/>
        <v xml:space="preserve"> (Crv)</v>
      </c>
      <c r="P758" s="53"/>
      <c r="Q758" s="54" t="s">
        <v>587</v>
      </c>
      <c r="R758" s="54" t="s">
        <v>588</v>
      </c>
      <c r="S758" s="53">
        <v>2018</v>
      </c>
      <c r="T758" s="53">
        <v>11</v>
      </c>
      <c r="U758" s="53">
        <v>94</v>
      </c>
      <c r="V758" s="53">
        <v>0.6</v>
      </c>
      <c r="W758" s="53">
        <v>10.85</v>
      </c>
      <c r="X758" s="53">
        <v>11.08</v>
      </c>
      <c r="Y758" s="53">
        <v>0.23</v>
      </c>
    </row>
    <row r="759" spans="13:25" x14ac:dyDescent="0.2">
      <c r="M759" s="53"/>
      <c r="N759" s="53" t="s">
        <v>253</v>
      </c>
      <c r="O759" s="53" t="str">
        <f t="shared" si="12"/>
        <v xml:space="preserve"> (Del)</v>
      </c>
      <c r="P759" s="53"/>
      <c r="Q759" s="54" t="s">
        <v>1987</v>
      </c>
      <c r="R759" s="54" t="s">
        <v>1988</v>
      </c>
      <c r="S759" s="53">
        <v>2016</v>
      </c>
      <c r="T759" s="53">
        <v>98</v>
      </c>
      <c r="U759" s="53">
        <v>184</v>
      </c>
      <c r="V759" s="53">
        <v>0.3</v>
      </c>
      <c r="W759" s="53">
        <v>7.9</v>
      </c>
      <c r="X759" s="53">
        <v>8</v>
      </c>
      <c r="Y759" s="53">
        <v>0.1</v>
      </c>
    </row>
    <row r="760" spans="13:25" x14ac:dyDescent="0.2">
      <c r="M760" s="53"/>
      <c r="N760" s="53" t="s">
        <v>486</v>
      </c>
      <c r="O760" s="53" t="str">
        <f t="shared" si="12"/>
        <v xml:space="preserve"> (Eri)</v>
      </c>
      <c r="P760" s="53"/>
      <c r="Q760" s="54" t="s">
        <v>1428</v>
      </c>
      <c r="R760" s="54" t="s">
        <v>1429</v>
      </c>
      <c r="S760" s="53">
        <v>2019</v>
      </c>
      <c r="T760" s="53">
        <v>184</v>
      </c>
      <c r="U760" s="53">
        <v>330</v>
      </c>
      <c r="V760" s="53">
        <v>8.1999999999999993</v>
      </c>
      <c r="W760" s="53">
        <v>9.5299999999999994</v>
      </c>
      <c r="X760" s="53">
        <v>11.17</v>
      </c>
      <c r="Y760" s="53">
        <v>1.64</v>
      </c>
    </row>
    <row r="761" spans="13:25" x14ac:dyDescent="0.2">
      <c r="M761" s="53"/>
      <c r="N761" s="53" t="s">
        <v>115</v>
      </c>
      <c r="O761" s="53" t="str">
        <f t="shared" si="12"/>
        <v xml:space="preserve"> (Gem)</v>
      </c>
      <c r="P761" s="53"/>
      <c r="Q761" s="54" t="s">
        <v>1922</v>
      </c>
      <c r="R761" s="54" t="s">
        <v>1923</v>
      </c>
      <c r="S761" s="53">
        <v>2018</v>
      </c>
      <c r="T761" s="53">
        <v>26</v>
      </c>
      <c r="U761" s="53">
        <v>294</v>
      </c>
      <c r="V761" s="53">
        <v>10.8</v>
      </c>
      <c r="W761" s="53">
        <v>10.43</v>
      </c>
      <c r="X761" s="53">
        <v>12.4</v>
      </c>
      <c r="Y761" s="53">
        <v>1.97</v>
      </c>
    </row>
    <row r="762" spans="13:25" x14ac:dyDescent="0.2">
      <c r="M762" s="53"/>
      <c r="N762" s="53" t="s">
        <v>119</v>
      </c>
      <c r="O762" s="53" t="str">
        <f t="shared" si="12"/>
        <v xml:space="preserve"> (Her)</v>
      </c>
      <c r="P762" s="53"/>
      <c r="Q762" s="54" t="s">
        <v>765</v>
      </c>
      <c r="R762" s="54" t="s">
        <v>766</v>
      </c>
      <c r="S762" s="53">
        <v>2021</v>
      </c>
      <c r="T762" s="53">
        <v>371</v>
      </c>
      <c r="U762" s="53">
        <v>27</v>
      </c>
      <c r="V762" s="53">
        <v>1</v>
      </c>
      <c r="W762" s="53">
        <v>10.199999999999999</v>
      </c>
      <c r="X762" s="53">
        <v>10.7</v>
      </c>
      <c r="Y762" s="53">
        <v>0.5</v>
      </c>
    </row>
    <row r="763" spans="13:25" x14ac:dyDescent="0.2">
      <c r="M763" s="53"/>
      <c r="N763" s="53" t="s">
        <v>119</v>
      </c>
      <c r="O763" s="53" t="str">
        <f t="shared" si="12"/>
        <v xml:space="preserve"> (Her)</v>
      </c>
      <c r="P763" s="53"/>
      <c r="Q763" s="54" t="s">
        <v>1462</v>
      </c>
      <c r="R763" s="54" t="s">
        <v>1463</v>
      </c>
      <c r="S763" s="53">
        <v>2016</v>
      </c>
      <c r="T763" s="53">
        <v>77</v>
      </c>
      <c r="U763" s="53">
        <v>262</v>
      </c>
      <c r="V763" s="53">
        <v>0.6</v>
      </c>
      <c r="W763" s="53">
        <v>9.48</v>
      </c>
      <c r="X763" s="53">
        <v>9.56</v>
      </c>
      <c r="Y763" s="53">
        <v>0.08</v>
      </c>
    </row>
    <row r="764" spans="13:25" x14ac:dyDescent="0.2">
      <c r="M764" s="53"/>
      <c r="N764" s="53" t="s">
        <v>119</v>
      </c>
      <c r="O764" s="53" t="str">
        <f t="shared" si="12"/>
        <v xml:space="preserve"> (Her)</v>
      </c>
      <c r="P764" s="53"/>
      <c r="Q764" s="54" t="s">
        <v>1793</v>
      </c>
      <c r="R764" s="54" t="s">
        <v>1794</v>
      </c>
      <c r="S764" s="53">
        <v>2016</v>
      </c>
      <c r="T764" s="53">
        <v>27</v>
      </c>
      <c r="U764" s="53">
        <v>146</v>
      </c>
      <c r="V764" s="53">
        <v>0.4</v>
      </c>
      <c r="W764" s="53">
        <v>9.81</v>
      </c>
      <c r="X764" s="53">
        <v>10.48</v>
      </c>
      <c r="Y764" s="53">
        <v>0.67</v>
      </c>
    </row>
    <row r="765" spans="13:25" x14ac:dyDescent="0.2">
      <c r="M765" s="53"/>
      <c r="N765" s="53" t="s">
        <v>119</v>
      </c>
      <c r="O765" s="53" t="str">
        <f t="shared" si="12"/>
        <v xml:space="preserve"> (Her)</v>
      </c>
      <c r="P765" s="53"/>
      <c r="Q765" s="54" t="s">
        <v>1924</v>
      </c>
      <c r="R765" s="54" t="s">
        <v>1925</v>
      </c>
      <c r="S765" s="53">
        <v>2018</v>
      </c>
      <c r="T765" s="53">
        <v>68</v>
      </c>
      <c r="U765" s="53">
        <v>127</v>
      </c>
      <c r="V765" s="53">
        <v>0.7</v>
      </c>
      <c r="W765" s="53">
        <v>10.66</v>
      </c>
      <c r="X765" s="53">
        <v>10.91</v>
      </c>
      <c r="Y765" s="53">
        <v>0.25</v>
      </c>
    </row>
    <row r="766" spans="13:25" x14ac:dyDescent="0.2">
      <c r="M766" s="53"/>
      <c r="N766" s="53" t="s">
        <v>658</v>
      </c>
      <c r="O766" s="53" t="str">
        <f t="shared" si="12"/>
        <v xml:space="preserve"> (Lac)</v>
      </c>
      <c r="P766" s="53"/>
      <c r="Q766" s="54" t="s">
        <v>659</v>
      </c>
      <c r="R766" s="54" t="s">
        <v>660</v>
      </c>
      <c r="S766" s="53">
        <v>2016</v>
      </c>
      <c r="T766" s="53">
        <v>28</v>
      </c>
      <c r="U766" s="53">
        <v>11</v>
      </c>
      <c r="V766" s="53">
        <v>0.3</v>
      </c>
      <c r="W766" s="53">
        <v>10.039999999999999</v>
      </c>
      <c r="X766" s="53">
        <v>10.47</v>
      </c>
      <c r="Y766" s="53">
        <v>0.43</v>
      </c>
    </row>
    <row r="767" spans="13:25" x14ac:dyDescent="0.2">
      <c r="M767" s="53"/>
      <c r="N767" s="53" t="s">
        <v>27</v>
      </c>
      <c r="O767" s="53" t="str">
        <f t="shared" si="12"/>
        <v xml:space="preserve"> (Leo)</v>
      </c>
      <c r="P767" s="53"/>
      <c r="Q767" s="54" t="s">
        <v>1315</v>
      </c>
      <c r="R767" s="54" t="s">
        <v>1316</v>
      </c>
      <c r="S767" s="53">
        <v>2012</v>
      </c>
      <c r="T767" s="53">
        <v>4</v>
      </c>
      <c r="U767" s="53">
        <v>24</v>
      </c>
      <c r="V767" s="53">
        <v>0.2</v>
      </c>
      <c r="W767" s="53">
        <v>9.3000000000000007</v>
      </c>
      <c r="X767" s="53">
        <v>11.3</v>
      </c>
      <c r="Y767" s="53">
        <v>2</v>
      </c>
    </row>
    <row r="768" spans="13:25" x14ac:dyDescent="0.2">
      <c r="M768" s="53"/>
      <c r="N768" s="53" t="s">
        <v>27</v>
      </c>
      <c r="O768" s="53" t="str">
        <f t="shared" si="12"/>
        <v xml:space="preserve"> (Leo)</v>
      </c>
      <c r="P768" s="53"/>
      <c r="Q768" s="54" t="s">
        <v>2287</v>
      </c>
      <c r="R768" s="54" t="s">
        <v>2288</v>
      </c>
      <c r="S768" s="53">
        <v>2021</v>
      </c>
      <c r="T768" s="53">
        <v>14</v>
      </c>
      <c r="U768" s="53">
        <v>22</v>
      </c>
      <c r="V768" s="53">
        <v>0.8</v>
      </c>
      <c r="W768" s="53">
        <v>10.78</v>
      </c>
      <c r="X768" s="53"/>
      <c r="Y768" s="53"/>
    </row>
    <row r="769" spans="13:25" x14ac:dyDescent="0.2">
      <c r="M769" s="53"/>
      <c r="N769" s="53" t="s">
        <v>284</v>
      </c>
      <c r="O769" s="53" t="str">
        <f t="shared" si="12"/>
        <v xml:space="preserve"> (Lyn)</v>
      </c>
      <c r="P769" s="53"/>
      <c r="Q769" s="54" t="s">
        <v>1601</v>
      </c>
      <c r="R769" s="54" t="s">
        <v>1602</v>
      </c>
      <c r="S769" s="53">
        <v>2013</v>
      </c>
      <c r="T769" s="53">
        <v>30</v>
      </c>
      <c r="U769" s="53">
        <v>242</v>
      </c>
      <c r="V769" s="53">
        <v>0</v>
      </c>
      <c r="W769" s="53">
        <v>19.829999999999998</v>
      </c>
      <c r="X769" s="53">
        <v>20.71</v>
      </c>
      <c r="Y769" s="53">
        <v>0.88</v>
      </c>
    </row>
    <row r="770" spans="13:25" x14ac:dyDescent="0.2">
      <c r="M770" s="53"/>
      <c r="N770" s="53" t="s">
        <v>378</v>
      </c>
      <c r="O770" s="53" t="str">
        <f t="shared" si="12"/>
        <v xml:space="preserve"> (Lyr)</v>
      </c>
      <c r="P770" s="53"/>
      <c r="Q770" s="54" t="s">
        <v>1430</v>
      </c>
      <c r="R770" s="54" t="s">
        <v>1431</v>
      </c>
      <c r="S770" s="53">
        <v>2014</v>
      </c>
      <c r="T770" s="53">
        <v>15</v>
      </c>
      <c r="U770" s="53">
        <v>128</v>
      </c>
      <c r="V770" s="53">
        <v>0.6</v>
      </c>
      <c r="W770" s="53">
        <v>10.36</v>
      </c>
      <c r="X770" s="53">
        <v>10.45</v>
      </c>
      <c r="Y770" s="53">
        <v>0.09</v>
      </c>
    </row>
    <row r="771" spans="13:25" x14ac:dyDescent="0.2">
      <c r="M771" s="53"/>
      <c r="N771" s="53" t="s">
        <v>378</v>
      </c>
      <c r="O771" s="53" t="str">
        <f t="shared" si="12"/>
        <v xml:space="preserve"> (Lyr)</v>
      </c>
      <c r="P771" s="53"/>
      <c r="Q771" s="54" t="s">
        <v>1715</v>
      </c>
      <c r="R771" s="54" t="s">
        <v>1716</v>
      </c>
      <c r="S771" s="53">
        <v>2019</v>
      </c>
      <c r="T771" s="53">
        <v>66</v>
      </c>
      <c r="U771" s="53">
        <v>248</v>
      </c>
      <c r="V771" s="53">
        <v>0.1</v>
      </c>
      <c r="W771" s="53">
        <v>10.8</v>
      </c>
      <c r="X771" s="53">
        <v>11.4</v>
      </c>
      <c r="Y771" s="53">
        <v>0.6</v>
      </c>
    </row>
    <row r="772" spans="13:25" x14ac:dyDescent="0.2">
      <c r="M772" s="53"/>
      <c r="N772" s="53" t="s">
        <v>354</v>
      </c>
      <c r="O772" s="53" t="str">
        <f t="shared" si="12"/>
        <v xml:space="preserve"> (Per)</v>
      </c>
      <c r="P772" s="53"/>
      <c r="Q772" s="54" t="s">
        <v>1783</v>
      </c>
      <c r="R772" s="54" t="s">
        <v>1784</v>
      </c>
      <c r="S772" s="53">
        <v>2014</v>
      </c>
      <c r="T772" s="53">
        <v>27</v>
      </c>
      <c r="U772" s="53">
        <v>270</v>
      </c>
      <c r="V772" s="53">
        <v>0.1</v>
      </c>
      <c r="W772" s="53">
        <v>9</v>
      </c>
      <c r="X772" s="53">
        <v>9</v>
      </c>
      <c r="Y772" s="53">
        <v>0</v>
      </c>
    </row>
    <row r="773" spans="13:25" x14ac:dyDescent="0.2">
      <c r="M773" s="53"/>
      <c r="N773" s="53" t="s">
        <v>438</v>
      </c>
      <c r="O773" s="53" t="str">
        <f t="shared" si="12"/>
        <v xml:space="preserve"> (Phe)</v>
      </c>
      <c r="P773" s="53"/>
      <c r="Q773" s="54" t="s">
        <v>885</v>
      </c>
      <c r="R773" s="54" t="s">
        <v>886</v>
      </c>
      <c r="S773" s="53">
        <v>2019</v>
      </c>
      <c r="T773" s="53">
        <v>6</v>
      </c>
      <c r="U773" s="53">
        <v>326</v>
      </c>
      <c r="V773" s="53">
        <v>0.4</v>
      </c>
      <c r="W773" s="53">
        <v>10.5</v>
      </c>
      <c r="X773" s="53">
        <v>10.8</v>
      </c>
      <c r="Y773" s="53">
        <v>0.3</v>
      </c>
    </row>
    <row r="774" spans="13:25" x14ac:dyDescent="0.2">
      <c r="M774" s="53"/>
      <c r="N774" s="53" t="s">
        <v>228</v>
      </c>
      <c r="O774" s="53" t="str">
        <f t="shared" si="12"/>
        <v xml:space="preserve"> (Psc)</v>
      </c>
      <c r="P774" s="53"/>
      <c r="Q774" s="54" t="s">
        <v>792</v>
      </c>
      <c r="R774" s="54" t="s">
        <v>793</v>
      </c>
      <c r="S774" s="53">
        <v>2019</v>
      </c>
      <c r="T774" s="53">
        <v>27</v>
      </c>
      <c r="U774" s="53">
        <v>338</v>
      </c>
      <c r="V774" s="53">
        <v>0.7</v>
      </c>
      <c r="W774" s="53">
        <v>10.050000000000001</v>
      </c>
      <c r="X774" s="53">
        <v>10.5</v>
      </c>
      <c r="Y774" s="53">
        <v>0.45</v>
      </c>
    </row>
    <row r="775" spans="13:25" x14ac:dyDescent="0.2">
      <c r="M775" s="53"/>
      <c r="N775" s="53" t="s">
        <v>228</v>
      </c>
      <c r="O775" s="53" t="str">
        <f t="shared" si="12"/>
        <v xml:space="preserve"> (Psc)</v>
      </c>
      <c r="P775" s="53"/>
      <c r="Q775" s="54" t="s">
        <v>1147</v>
      </c>
      <c r="R775" s="54" t="s">
        <v>1148</v>
      </c>
      <c r="S775" s="53">
        <v>2018</v>
      </c>
      <c r="T775" s="53">
        <v>36</v>
      </c>
      <c r="U775" s="53">
        <v>58</v>
      </c>
      <c r="V775" s="53">
        <v>2.4</v>
      </c>
      <c r="W775" s="53">
        <v>12.24</v>
      </c>
      <c r="X775" s="53">
        <v>12.97</v>
      </c>
      <c r="Y775" s="53">
        <v>0.73</v>
      </c>
    </row>
    <row r="776" spans="13:25" x14ac:dyDescent="0.2">
      <c r="M776" s="53"/>
      <c r="N776" s="53" t="s">
        <v>228</v>
      </c>
      <c r="O776" s="53" t="str">
        <f t="shared" si="12"/>
        <v xml:space="preserve"> (Psc)</v>
      </c>
      <c r="P776" s="53"/>
      <c r="Q776" s="54" t="s">
        <v>1882</v>
      </c>
      <c r="R776" s="54" t="s">
        <v>1883</v>
      </c>
      <c r="S776" s="53">
        <v>2021</v>
      </c>
      <c r="T776" s="53">
        <v>29</v>
      </c>
      <c r="U776" s="53">
        <v>2</v>
      </c>
      <c r="V776" s="53">
        <v>0.4</v>
      </c>
      <c r="W776" s="53">
        <v>10.26</v>
      </c>
      <c r="X776" s="53">
        <v>10.09</v>
      </c>
      <c r="Y776" s="53">
        <v>0.17</v>
      </c>
    </row>
    <row r="777" spans="13:25" x14ac:dyDescent="0.2">
      <c r="M777" s="53"/>
      <c r="N777" s="53" t="s">
        <v>228</v>
      </c>
      <c r="O777" s="53" t="str">
        <f t="shared" si="12"/>
        <v xml:space="preserve"> (Psc)</v>
      </c>
      <c r="P777" s="53"/>
      <c r="Q777" s="54" t="s">
        <v>1911</v>
      </c>
      <c r="R777" s="54" t="s">
        <v>1912</v>
      </c>
      <c r="S777" s="53">
        <v>2021</v>
      </c>
      <c r="T777" s="53">
        <v>15</v>
      </c>
      <c r="U777" s="53">
        <v>11</v>
      </c>
      <c r="V777" s="53">
        <v>0.3</v>
      </c>
      <c r="W777" s="53">
        <v>10.78</v>
      </c>
      <c r="X777" s="53">
        <v>12.02</v>
      </c>
      <c r="Y777" s="53">
        <v>1.24</v>
      </c>
    </row>
    <row r="778" spans="13:25" x14ac:dyDescent="0.2">
      <c r="M778" s="53"/>
      <c r="N778" s="53" t="s">
        <v>228</v>
      </c>
      <c r="O778" s="53" t="str">
        <f t="shared" ref="O778:O787" si="13">CONCATENATE(M778, " (",N778,")")</f>
        <v xml:space="preserve"> (Psc)</v>
      </c>
      <c r="P778" s="53"/>
      <c r="Q778" s="54" t="s">
        <v>2079</v>
      </c>
      <c r="R778" s="54" t="s">
        <v>2080</v>
      </c>
      <c r="S778" s="53">
        <v>2016</v>
      </c>
      <c r="T778" s="53">
        <v>23</v>
      </c>
      <c r="U778" s="53">
        <v>336</v>
      </c>
      <c r="V778" s="53">
        <v>0.6</v>
      </c>
      <c r="W778" s="53">
        <v>9.61</v>
      </c>
      <c r="X778" s="53">
        <v>9.77</v>
      </c>
      <c r="Y778" s="53">
        <v>0.16</v>
      </c>
    </row>
    <row r="779" spans="13:25" x14ac:dyDescent="0.2">
      <c r="M779" s="53"/>
      <c r="N779" s="53" t="s">
        <v>338</v>
      </c>
      <c r="O779" s="53" t="str">
        <f t="shared" si="13"/>
        <v xml:space="preserve"> (Scl)</v>
      </c>
      <c r="P779" s="53"/>
      <c r="Q779" s="54" t="s">
        <v>1184</v>
      </c>
      <c r="R779" s="54" t="s">
        <v>1185</v>
      </c>
      <c r="S779" s="53">
        <v>2021</v>
      </c>
      <c r="T779" s="53">
        <v>10</v>
      </c>
      <c r="U779" s="53">
        <v>284</v>
      </c>
      <c r="V779" s="53">
        <v>0.2</v>
      </c>
      <c r="W779" s="53">
        <v>11.35</v>
      </c>
      <c r="X779" s="53">
        <v>11.93</v>
      </c>
      <c r="Y779" s="53">
        <v>0.57999999999999996</v>
      </c>
    </row>
    <row r="780" spans="13:25" x14ac:dyDescent="0.2">
      <c r="M780" s="53"/>
      <c r="N780" s="53" t="s">
        <v>232</v>
      </c>
      <c r="O780" s="53" t="str">
        <f t="shared" si="13"/>
        <v xml:space="preserve"> (Ser)</v>
      </c>
      <c r="P780" s="53"/>
      <c r="Q780" s="54" t="s">
        <v>1920</v>
      </c>
      <c r="R780" s="54" t="s">
        <v>1921</v>
      </c>
      <c r="S780" s="53">
        <v>2021</v>
      </c>
      <c r="T780" s="53">
        <v>13</v>
      </c>
      <c r="U780" s="53">
        <v>170</v>
      </c>
      <c r="V780" s="53">
        <v>0.1</v>
      </c>
      <c r="W780" s="53">
        <v>9.34</v>
      </c>
      <c r="X780" s="53">
        <v>12.23</v>
      </c>
      <c r="Y780" s="53">
        <v>2.89</v>
      </c>
    </row>
    <row r="781" spans="13:25" x14ac:dyDescent="0.2">
      <c r="M781" s="53"/>
      <c r="N781" s="53" t="s">
        <v>26</v>
      </c>
      <c r="O781" s="53" t="str">
        <f t="shared" si="13"/>
        <v xml:space="preserve"> (Tau)</v>
      </c>
      <c r="P781" s="53"/>
      <c r="Q781" s="54" t="s">
        <v>2138</v>
      </c>
      <c r="R781" s="54" t="s">
        <v>2139</v>
      </c>
      <c r="S781" s="53">
        <v>2019</v>
      </c>
      <c r="T781" s="53">
        <v>16</v>
      </c>
      <c r="U781" s="53">
        <v>80</v>
      </c>
      <c r="V781" s="53">
        <v>0.5</v>
      </c>
      <c r="W781" s="53">
        <v>9.6</v>
      </c>
      <c r="X781" s="53">
        <v>10.5</v>
      </c>
      <c r="Y781" s="53">
        <v>0.9</v>
      </c>
    </row>
    <row r="782" spans="13:25" x14ac:dyDescent="0.2">
      <c r="M782" s="53"/>
      <c r="N782" s="53" t="s">
        <v>26</v>
      </c>
      <c r="O782" s="53" t="str">
        <f t="shared" si="13"/>
        <v xml:space="preserve"> (Tau)</v>
      </c>
      <c r="P782" s="53"/>
      <c r="Q782" s="54" t="s">
        <v>2226</v>
      </c>
      <c r="R782" s="54" t="s">
        <v>2227</v>
      </c>
      <c r="S782" s="53">
        <v>2014</v>
      </c>
      <c r="T782" s="53">
        <v>7</v>
      </c>
      <c r="U782" s="53">
        <v>155</v>
      </c>
      <c r="V782" s="53">
        <v>0</v>
      </c>
      <c r="W782" s="53">
        <v>10.6</v>
      </c>
      <c r="X782" s="53">
        <v>10.9</v>
      </c>
      <c r="Y782" s="53">
        <v>0.3</v>
      </c>
    </row>
    <row r="783" spans="13:25" x14ac:dyDescent="0.2">
      <c r="M783" s="53"/>
      <c r="N783" s="53" t="s">
        <v>395</v>
      </c>
      <c r="O783" s="53" t="str">
        <f t="shared" si="13"/>
        <v xml:space="preserve"> (Tri)</v>
      </c>
      <c r="P783" s="53"/>
      <c r="Q783" s="54" t="s">
        <v>1955</v>
      </c>
      <c r="R783" s="54" t="s">
        <v>1956</v>
      </c>
      <c r="S783" s="53">
        <v>2016</v>
      </c>
      <c r="T783" s="53">
        <v>35</v>
      </c>
      <c r="U783" s="53">
        <v>285</v>
      </c>
      <c r="V783" s="53">
        <v>0.2</v>
      </c>
      <c r="W783" s="53">
        <v>10.130000000000001</v>
      </c>
      <c r="X783" s="53">
        <v>10.84</v>
      </c>
      <c r="Y783" s="53">
        <v>0.71</v>
      </c>
    </row>
    <row r="784" spans="13:25" x14ac:dyDescent="0.2">
      <c r="M784" s="53"/>
      <c r="N784" s="53" t="s">
        <v>533</v>
      </c>
      <c r="O784" s="53" t="str">
        <f t="shared" si="13"/>
        <v xml:space="preserve"> (Tuc)</v>
      </c>
      <c r="P784" s="53"/>
      <c r="Q784" s="54" t="s">
        <v>1964</v>
      </c>
      <c r="R784" s="54" t="s">
        <v>1965</v>
      </c>
      <c r="S784" s="53">
        <v>2021</v>
      </c>
      <c r="T784" s="53">
        <v>34</v>
      </c>
      <c r="U784" s="53">
        <v>10</v>
      </c>
      <c r="V784" s="53">
        <v>0.1</v>
      </c>
      <c r="W784" s="53">
        <v>9.8000000000000007</v>
      </c>
      <c r="X784" s="53">
        <v>10.3</v>
      </c>
      <c r="Y784" s="53">
        <v>0.5</v>
      </c>
    </row>
    <row r="785" spans="13:25" x14ac:dyDescent="0.2">
      <c r="M785" s="53"/>
      <c r="N785" s="53" t="s">
        <v>184</v>
      </c>
      <c r="O785" s="53" t="str">
        <f t="shared" si="13"/>
        <v xml:space="preserve"> (UMa)</v>
      </c>
      <c r="P785" s="53"/>
      <c r="Q785" s="54" t="s">
        <v>667</v>
      </c>
      <c r="R785" s="54" t="s">
        <v>668</v>
      </c>
      <c r="S785" s="53">
        <v>2017</v>
      </c>
      <c r="T785" s="53">
        <v>24</v>
      </c>
      <c r="U785" s="53">
        <v>163</v>
      </c>
      <c r="V785" s="53">
        <v>2</v>
      </c>
      <c r="W785" s="53">
        <v>11.24</v>
      </c>
      <c r="X785" s="53">
        <v>12.21</v>
      </c>
      <c r="Y785" s="53">
        <v>0.97</v>
      </c>
    </row>
    <row r="786" spans="13:25" x14ac:dyDescent="0.2">
      <c r="M786" s="53"/>
      <c r="N786" s="53" t="s">
        <v>184</v>
      </c>
      <c r="O786" s="53" t="str">
        <f t="shared" si="13"/>
        <v xml:space="preserve"> (UMa)</v>
      </c>
      <c r="P786" s="53"/>
      <c r="Q786" s="54" t="s">
        <v>1530</v>
      </c>
      <c r="R786" s="54" t="s">
        <v>1531</v>
      </c>
      <c r="S786" s="53">
        <v>2017</v>
      </c>
      <c r="T786" s="53">
        <v>50</v>
      </c>
      <c r="U786" s="53">
        <v>221</v>
      </c>
      <c r="V786" s="53">
        <v>1</v>
      </c>
      <c r="W786" s="53">
        <v>10.53</v>
      </c>
      <c r="X786" s="53">
        <v>11.4</v>
      </c>
      <c r="Y786" s="53">
        <v>0.87</v>
      </c>
    </row>
    <row r="787" spans="13:25" x14ac:dyDescent="0.2">
      <c r="M787" s="53"/>
      <c r="N787" s="53" t="s">
        <v>184</v>
      </c>
      <c r="O787" s="53" t="str">
        <f t="shared" si="13"/>
        <v xml:space="preserve"> (UMa)</v>
      </c>
      <c r="P787" s="53"/>
      <c r="Q787" s="54" t="s">
        <v>2174</v>
      </c>
      <c r="R787" s="54" t="s">
        <v>2175</v>
      </c>
      <c r="S787" s="53">
        <v>2017</v>
      </c>
      <c r="T787" s="53">
        <v>69</v>
      </c>
      <c r="U787" s="53">
        <v>206</v>
      </c>
      <c r="V787" s="53">
        <v>0.9</v>
      </c>
      <c r="W787" s="53">
        <v>9.9</v>
      </c>
      <c r="X787" s="53">
        <v>10.1</v>
      </c>
      <c r="Y787" s="53">
        <v>0.2</v>
      </c>
    </row>
  </sheetData>
  <autoFilter ref="M9:Y9" xr:uid="{31A34FFF-7E41-9A43-B865-121AFE22922B}">
    <sortState xmlns:xlrd2="http://schemas.microsoft.com/office/spreadsheetml/2017/richdata2" ref="M10:Y787">
      <sortCondition ref="M9:M787"/>
    </sortState>
  </autoFilter>
  <mergeCells count="4">
    <mergeCell ref="M3:Y3"/>
    <mergeCell ref="M5:Y5"/>
    <mergeCell ref="M4:Y4"/>
    <mergeCell ref="M7:Y7"/>
  </mergeCells>
  <dataValidations disablePrompts="1" count="3">
    <dataValidation type="list" allowBlank="1" showInputMessage="1" showErrorMessage="1" sqref="C5:D5 G5" xr:uid="{AC8CB334-A001-B542-833D-E2F032118A90}">
      <formula1>$O$10:$O$787</formula1>
    </dataValidation>
    <dataValidation type="list" allowBlank="1" showInputMessage="1" showErrorMessage="1" sqref="F5" xr:uid="{516A9583-3174-6C4B-82D8-D9F42E3ECD86}">
      <formula1>$R$10:$R$787</formula1>
    </dataValidation>
    <dataValidation type="list" allowBlank="1" showInputMessage="1" showErrorMessage="1" sqref="I5" xr:uid="{5E0F870B-87BE-4546-9804-A0F13DAFA4E8}">
      <formula1>$P$10:$P$787</formula1>
    </dataValidation>
  </dataValidations>
  <hyperlinks>
    <hyperlink ref="M5:Y5" r:id="rId1" display="Source" xr:uid="{3E76541B-C47F-6946-9B98-AF138F602CA5}"/>
    <hyperlink ref="C13" r:id="rId2" xr:uid="{BD2F18FB-7E45-E54F-AAB7-80BBC0122C4D}"/>
    <hyperlink ref="C14" r:id="rId3" xr:uid="{81D7003C-4F4B-1A45-8C90-8D38A2F632C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B03F4-80D4-2A41-9436-756CEA2BE496}">
  <dimension ref="A2:S39"/>
  <sheetViews>
    <sheetView showGridLines="0" workbookViewId="0">
      <selection activeCell="M31" sqref="M31"/>
    </sheetView>
  </sheetViews>
  <sheetFormatPr baseColWidth="10" defaultRowHeight="16" x14ac:dyDescent="0.2"/>
  <cols>
    <col min="1" max="1" width="10.83203125" style="2"/>
    <col min="2" max="2" width="20.33203125" style="2" customWidth="1"/>
    <col min="3" max="3" width="25.83203125" style="2" customWidth="1"/>
    <col min="4" max="4" width="10.83203125" style="2"/>
    <col min="5" max="5" width="3.33203125" style="36" customWidth="1"/>
    <col min="6" max="6" width="10.83203125" style="2"/>
    <col min="7" max="7" width="26.83203125" style="2" customWidth="1"/>
    <col min="8" max="8" width="16.33203125" style="105" customWidth="1"/>
    <col min="9" max="10" width="14.33203125" style="105" customWidth="1"/>
    <col min="11" max="12" width="13.6640625" style="105" customWidth="1"/>
    <col min="13" max="14" width="10.83203125" style="2"/>
    <col min="15" max="19" width="10.83203125" style="105"/>
  </cols>
  <sheetData>
    <row r="2" spans="2:19" ht="16" customHeight="1" x14ac:dyDescent="0.2">
      <c r="G2" s="148" t="s">
        <v>2495</v>
      </c>
      <c r="H2" s="149" t="s">
        <v>2496</v>
      </c>
      <c r="I2" s="149" t="s">
        <v>2497</v>
      </c>
      <c r="J2" s="149" t="s">
        <v>2533</v>
      </c>
      <c r="K2" s="149" t="s">
        <v>2498</v>
      </c>
      <c r="L2" s="149" t="s">
        <v>2534</v>
      </c>
      <c r="M2" s="144" t="s">
        <v>2499</v>
      </c>
      <c r="N2" s="144"/>
      <c r="O2" s="144" t="s">
        <v>2502</v>
      </c>
      <c r="P2" s="144"/>
      <c r="Q2" s="146" t="s">
        <v>2506</v>
      </c>
      <c r="R2" s="145" t="s">
        <v>2505</v>
      </c>
      <c r="S2" s="145" t="s">
        <v>2503</v>
      </c>
    </row>
    <row r="3" spans="2:19" x14ac:dyDescent="0.2">
      <c r="B3" s="1"/>
      <c r="C3" s="41" t="s">
        <v>2307</v>
      </c>
      <c r="G3" s="148"/>
      <c r="H3" s="149"/>
      <c r="I3" s="149"/>
      <c r="J3" s="150"/>
      <c r="K3" s="149"/>
      <c r="L3" s="150"/>
      <c r="M3" s="121" t="s">
        <v>2500</v>
      </c>
      <c r="N3" s="121" t="s">
        <v>2501</v>
      </c>
      <c r="O3" s="122" t="s">
        <v>2500</v>
      </c>
      <c r="P3" s="122" t="s">
        <v>2501</v>
      </c>
      <c r="Q3" s="147"/>
      <c r="R3" s="145"/>
      <c r="S3" s="145"/>
    </row>
    <row r="4" spans="2:19" x14ac:dyDescent="0.2">
      <c r="B4" s="44" t="s">
        <v>2306</v>
      </c>
      <c r="C4" s="43" t="s">
        <v>2464</v>
      </c>
      <c r="G4" s="4" t="s">
        <v>2331</v>
      </c>
      <c r="H4" s="107" t="s">
        <v>2332</v>
      </c>
      <c r="I4" s="107" t="s">
        <v>2333</v>
      </c>
      <c r="J4" s="117">
        <v>0.24972222222222223</v>
      </c>
      <c r="K4" s="107" t="s">
        <v>2334</v>
      </c>
      <c r="L4" s="117">
        <v>8.8211111111111116</v>
      </c>
      <c r="M4" s="111">
        <v>6</v>
      </c>
      <c r="N4" s="111">
        <v>7.6</v>
      </c>
      <c r="O4" s="107" t="s">
        <v>2335</v>
      </c>
      <c r="P4" s="107" t="s">
        <v>2336</v>
      </c>
      <c r="Q4" s="107">
        <v>1</v>
      </c>
      <c r="R4" s="119" t="s">
        <v>2570</v>
      </c>
      <c r="S4" s="120" t="s">
        <v>2536</v>
      </c>
    </row>
    <row r="5" spans="2:19" x14ac:dyDescent="0.2">
      <c r="B5" s="74" t="s">
        <v>2531</v>
      </c>
      <c r="C5" s="61" t="str">
        <f>VLOOKUP(C$4,G4:S38,13,FALSE)</f>
        <v>256°</v>
      </c>
      <c r="G5" s="4" t="s">
        <v>2337</v>
      </c>
      <c r="H5" s="107" t="s">
        <v>2332</v>
      </c>
      <c r="I5" s="107" t="s">
        <v>2338</v>
      </c>
      <c r="J5" s="117">
        <v>0.66500000000000004</v>
      </c>
      <c r="K5" s="107" t="s">
        <v>2339</v>
      </c>
      <c r="L5" s="117">
        <v>21.433333333333334</v>
      </c>
      <c r="M5" s="111">
        <v>5.6</v>
      </c>
      <c r="N5" s="111">
        <v>8.5</v>
      </c>
      <c r="O5" s="107" t="s">
        <v>2340</v>
      </c>
      <c r="P5" s="107" t="s">
        <v>2341</v>
      </c>
      <c r="Q5" s="107">
        <v>2</v>
      </c>
      <c r="R5" s="119" t="s">
        <v>2571</v>
      </c>
      <c r="S5" s="120" t="s">
        <v>2537</v>
      </c>
    </row>
    <row r="6" spans="2:19" x14ac:dyDescent="0.2">
      <c r="B6" s="74" t="s">
        <v>2530</v>
      </c>
      <c r="C6" s="62" t="str">
        <f>VLOOKUP(C4,G4:S38,12,FALSE)</f>
        <v>6.3''</v>
      </c>
      <c r="G6" s="4" t="s">
        <v>2342</v>
      </c>
      <c r="H6" s="107" t="s">
        <v>2343</v>
      </c>
      <c r="I6" s="107" t="s">
        <v>2344</v>
      </c>
      <c r="J6" s="117">
        <v>0.82472222222222225</v>
      </c>
      <c r="K6" s="107" t="s">
        <v>2345</v>
      </c>
      <c r="L6" s="117">
        <v>57.814999999999998</v>
      </c>
      <c r="M6" s="111">
        <v>3.44</v>
      </c>
      <c r="N6" s="111">
        <v>7.51</v>
      </c>
      <c r="O6" s="107" t="s">
        <v>2346</v>
      </c>
      <c r="P6" s="107" t="s">
        <v>2347</v>
      </c>
      <c r="Q6" s="107">
        <v>1</v>
      </c>
      <c r="R6" s="119" t="s">
        <v>2572</v>
      </c>
      <c r="S6" s="120" t="s">
        <v>2538</v>
      </c>
    </row>
    <row r="7" spans="2:19" x14ac:dyDescent="0.2">
      <c r="B7" s="112" t="s">
        <v>2529</v>
      </c>
      <c r="C7" s="113">
        <f>VLOOKUP(C4,G4:S38,7,FALSE)</f>
        <v>4.88</v>
      </c>
      <c r="G7" s="4" t="s">
        <v>2348</v>
      </c>
      <c r="H7" s="107" t="s">
        <v>2349</v>
      </c>
      <c r="I7" s="107" t="s">
        <v>2350</v>
      </c>
      <c r="J7" s="117">
        <v>0.9161111111111111</v>
      </c>
      <c r="K7" s="107" t="s">
        <v>2351</v>
      </c>
      <c r="L7" s="117">
        <v>25.628333333333334</v>
      </c>
      <c r="M7" s="111">
        <v>5.47</v>
      </c>
      <c r="N7" s="111">
        <v>5.85</v>
      </c>
      <c r="O7" s="107" t="s">
        <v>2352</v>
      </c>
      <c r="P7" s="107" t="s">
        <v>2353</v>
      </c>
      <c r="Q7" s="107">
        <v>1</v>
      </c>
      <c r="R7" s="119" t="s">
        <v>2573</v>
      </c>
      <c r="S7" s="120" t="s">
        <v>2539</v>
      </c>
    </row>
    <row r="8" spans="2:19" x14ac:dyDescent="0.2">
      <c r="B8" s="112" t="s">
        <v>2527</v>
      </c>
      <c r="C8" s="114">
        <f>VLOOKUP(C4,G4:S38,8,FALSE)</f>
        <v>5.2</v>
      </c>
      <c r="G8" s="4" t="s">
        <v>2354</v>
      </c>
      <c r="H8" s="107" t="s">
        <v>2332</v>
      </c>
      <c r="I8" s="107" t="s">
        <v>2355</v>
      </c>
      <c r="J8" s="117">
        <v>1.2288888888888889</v>
      </c>
      <c r="K8" s="107" t="s">
        <v>2356</v>
      </c>
      <c r="L8" s="117">
        <v>7.5752777777777771</v>
      </c>
      <c r="M8" s="111">
        <v>5.21</v>
      </c>
      <c r="N8" s="111">
        <v>6.44</v>
      </c>
      <c r="O8" s="107" t="s">
        <v>2357</v>
      </c>
      <c r="P8" s="107" t="s">
        <v>2358</v>
      </c>
      <c r="Q8" s="107">
        <v>1</v>
      </c>
      <c r="R8" s="119" t="s">
        <v>2574</v>
      </c>
      <c r="S8" s="120" t="s">
        <v>2540</v>
      </c>
    </row>
    <row r="9" spans="2:19" x14ac:dyDescent="0.2">
      <c r="B9" s="112" t="s">
        <v>2528</v>
      </c>
      <c r="C9" s="61">
        <f>VLOOKUP(C4,G4:S38,11,FALSE)</f>
        <v>2</v>
      </c>
      <c r="G9" s="4" t="s">
        <v>2359</v>
      </c>
      <c r="H9" s="107" t="s">
        <v>2360</v>
      </c>
      <c r="I9" s="107" t="s">
        <v>2361</v>
      </c>
      <c r="J9" s="117">
        <v>1.8263888888888888</v>
      </c>
      <c r="K9" s="107" t="s">
        <v>2362</v>
      </c>
      <c r="L9" s="117">
        <v>-9.3069444444444436</v>
      </c>
      <c r="M9" s="111">
        <v>4.8499999999999996</v>
      </c>
      <c r="N9" s="111">
        <v>6.74</v>
      </c>
      <c r="O9" s="107" t="s">
        <v>2363</v>
      </c>
      <c r="P9" s="107" t="s">
        <v>2364</v>
      </c>
      <c r="Q9" s="107">
        <v>1</v>
      </c>
      <c r="R9" s="119" t="s">
        <v>2575</v>
      </c>
      <c r="S9" s="120" t="s">
        <v>2541</v>
      </c>
    </row>
    <row r="10" spans="2:19" x14ac:dyDescent="0.2">
      <c r="G10" s="4" t="s">
        <v>2365</v>
      </c>
      <c r="H10" s="107" t="s">
        <v>2366</v>
      </c>
      <c r="I10" s="107" t="s">
        <v>2367</v>
      </c>
      <c r="J10" s="117">
        <v>1.8355555555555556</v>
      </c>
      <c r="K10" s="107" t="s">
        <v>2368</v>
      </c>
      <c r="L10" s="117">
        <v>22.275277777777777</v>
      </c>
      <c r="M10" s="111">
        <v>6.4</v>
      </c>
      <c r="N10" s="111">
        <v>7.2</v>
      </c>
      <c r="O10" s="107" t="s">
        <v>2369</v>
      </c>
      <c r="P10" s="107" t="s">
        <v>2370</v>
      </c>
      <c r="Q10" s="107">
        <v>3</v>
      </c>
      <c r="R10" s="119" t="s">
        <v>2576</v>
      </c>
      <c r="S10" s="120" t="s">
        <v>2542</v>
      </c>
    </row>
    <row r="11" spans="2:19" x14ac:dyDescent="0.2">
      <c r="G11" s="4" t="s">
        <v>2371</v>
      </c>
      <c r="H11" s="107" t="s">
        <v>2343</v>
      </c>
      <c r="I11" s="107" t="s">
        <v>2372</v>
      </c>
      <c r="J11" s="117">
        <v>1.8547222222222224</v>
      </c>
      <c r="K11" s="107" t="s">
        <v>2373</v>
      </c>
      <c r="L11" s="117">
        <v>64.854722222222222</v>
      </c>
      <c r="M11" s="111">
        <v>6.8</v>
      </c>
      <c r="N11" s="111">
        <v>9.1300000000000008</v>
      </c>
      <c r="O11" s="107" t="s">
        <v>2374</v>
      </c>
      <c r="P11" s="107" t="s">
        <v>2375</v>
      </c>
      <c r="Q11" s="107">
        <v>4</v>
      </c>
      <c r="R11" s="119" t="s">
        <v>2577</v>
      </c>
      <c r="S11" s="120" t="s">
        <v>2543</v>
      </c>
    </row>
    <row r="12" spans="2:19" x14ac:dyDescent="0.2">
      <c r="B12" s="115" t="s">
        <v>2532</v>
      </c>
      <c r="G12" s="4" t="s">
        <v>2376</v>
      </c>
      <c r="H12" s="107" t="s">
        <v>2366</v>
      </c>
      <c r="I12" s="107" t="s">
        <v>2377</v>
      </c>
      <c r="J12" s="117">
        <v>1.9655555555555555</v>
      </c>
      <c r="K12" s="107" t="s">
        <v>2378</v>
      </c>
      <c r="L12" s="117">
        <v>23.595833333333331</v>
      </c>
      <c r="M12" s="111">
        <v>4.95</v>
      </c>
      <c r="N12" s="111">
        <v>7.75</v>
      </c>
      <c r="O12" s="107" t="s">
        <v>2379</v>
      </c>
      <c r="P12" s="107" t="s">
        <v>2364</v>
      </c>
      <c r="Q12" s="107">
        <v>1</v>
      </c>
      <c r="R12" s="119" t="s">
        <v>2578</v>
      </c>
      <c r="S12" s="120" t="s">
        <v>2544</v>
      </c>
    </row>
    <row r="13" spans="2:19" x14ac:dyDescent="0.2">
      <c r="G13" s="4" t="s">
        <v>2504</v>
      </c>
      <c r="H13" s="107" t="s">
        <v>2349</v>
      </c>
      <c r="I13" s="107" t="s">
        <v>2380</v>
      </c>
      <c r="J13" s="117">
        <v>2.0647222222222221</v>
      </c>
      <c r="K13" s="107" t="s">
        <v>2381</v>
      </c>
      <c r="L13" s="117">
        <v>42.329722222222223</v>
      </c>
      <c r="M13" s="111">
        <v>2.2599999999999998</v>
      </c>
      <c r="N13" s="111">
        <v>4.84</v>
      </c>
      <c r="O13" s="107" t="s">
        <v>2382</v>
      </c>
      <c r="P13" s="107" t="s">
        <v>2383</v>
      </c>
      <c r="Q13" s="107">
        <v>4</v>
      </c>
      <c r="R13" s="119" t="s">
        <v>2579</v>
      </c>
      <c r="S13" s="120" t="s">
        <v>2545</v>
      </c>
    </row>
    <row r="14" spans="2:19" x14ac:dyDescent="0.2">
      <c r="G14" s="4" t="s">
        <v>2384</v>
      </c>
      <c r="H14" s="107" t="s">
        <v>2366</v>
      </c>
      <c r="I14" s="107" t="s">
        <v>2385</v>
      </c>
      <c r="J14" s="117">
        <v>2.6780555555555554</v>
      </c>
      <c r="K14" s="107" t="s">
        <v>2386</v>
      </c>
      <c r="L14" s="117">
        <v>27.060833333333335</v>
      </c>
      <c r="M14" s="111">
        <v>5.5</v>
      </c>
      <c r="N14" s="111">
        <v>8.4</v>
      </c>
      <c r="O14" s="107" t="s">
        <v>2387</v>
      </c>
      <c r="P14" s="107" t="s">
        <v>2519</v>
      </c>
      <c r="Q14" s="107">
        <v>0</v>
      </c>
      <c r="R14" s="119" t="s">
        <v>2580</v>
      </c>
      <c r="S14" s="120" t="s">
        <v>2546</v>
      </c>
    </row>
    <row r="15" spans="2:19" x14ac:dyDescent="0.2">
      <c r="G15" s="4" t="s">
        <v>2388</v>
      </c>
      <c r="H15" s="107" t="s">
        <v>2389</v>
      </c>
      <c r="I15" s="107" t="s">
        <v>2390</v>
      </c>
      <c r="J15" s="117">
        <v>2.7366666666666668</v>
      </c>
      <c r="K15" s="107" t="s">
        <v>2391</v>
      </c>
      <c r="L15" s="117">
        <v>49.228333333333332</v>
      </c>
      <c r="M15" s="111">
        <v>4.12</v>
      </c>
      <c r="N15" s="111">
        <v>10</v>
      </c>
      <c r="O15" s="107" t="s">
        <v>2358</v>
      </c>
      <c r="P15" s="107" t="s">
        <v>2520</v>
      </c>
      <c r="Q15" s="107">
        <v>3</v>
      </c>
      <c r="R15" s="119" t="s">
        <v>2581</v>
      </c>
      <c r="S15" s="120" t="s">
        <v>2547</v>
      </c>
    </row>
    <row r="16" spans="2:19" x14ac:dyDescent="0.2">
      <c r="G16" s="4" t="s">
        <v>2392</v>
      </c>
      <c r="H16" s="107" t="s">
        <v>2389</v>
      </c>
      <c r="I16" s="107" t="s">
        <v>2393</v>
      </c>
      <c r="J16" s="117">
        <v>2.8450000000000002</v>
      </c>
      <c r="K16" s="107" t="s">
        <v>2394</v>
      </c>
      <c r="L16" s="117">
        <v>55.895555555555553</v>
      </c>
      <c r="M16" s="111">
        <v>3.76</v>
      </c>
      <c r="N16" s="111">
        <v>8.5</v>
      </c>
      <c r="O16" s="107" t="s">
        <v>2395</v>
      </c>
      <c r="P16" s="107" t="s">
        <v>2396</v>
      </c>
      <c r="Q16" s="107">
        <v>3</v>
      </c>
      <c r="R16" s="119" t="s">
        <v>2582</v>
      </c>
      <c r="S16" s="120" t="s">
        <v>2548</v>
      </c>
    </row>
    <row r="17" spans="2:19" x14ac:dyDescent="0.2">
      <c r="B17" s="42"/>
      <c r="C17" s="110"/>
      <c r="G17" s="4" t="s">
        <v>2397</v>
      </c>
      <c r="H17" s="107" t="s">
        <v>2398</v>
      </c>
      <c r="I17" s="107" t="s">
        <v>2399</v>
      </c>
      <c r="J17" s="117">
        <v>3.8083333333333331</v>
      </c>
      <c r="K17" s="107" t="s">
        <v>2400</v>
      </c>
      <c r="L17" s="117">
        <v>11.139999999999999</v>
      </c>
      <c r="M17" s="111">
        <v>5.0999999999999996</v>
      </c>
      <c r="N17" s="111">
        <v>10.199999999999999</v>
      </c>
      <c r="O17" s="107" t="s">
        <v>2401</v>
      </c>
      <c r="P17" s="107" t="s">
        <v>2402</v>
      </c>
      <c r="Q17" s="107">
        <v>2</v>
      </c>
      <c r="R17" s="119" t="s">
        <v>2550</v>
      </c>
      <c r="S17" s="120" t="s">
        <v>2549</v>
      </c>
    </row>
    <row r="18" spans="2:19" x14ac:dyDescent="0.2">
      <c r="B18" s="42"/>
      <c r="C18" s="110"/>
      <c r="G18" s="4" t="s">
        <v>2403</v>
      </c>
      <c r="H18" s="107" t="s">
        <v>2404</v>
      </c>
      <c r="I18" s="107" t="s">
        <v>2405</v>
      </c>
      <c r="J18" s="117">
        <v>5.1022222222222222</v>
      </c>
      <c r="K18" s="107" t="s">
        <v>2406</v>
      </c>
      <c r="L18" s="117">
        <v>58.972500000000004</v>
      </c>
      <c r="M18" s="111">
        <v>5.0199999999999996</v>
      </c>
      <c r="N18" s="111">
        <v>6.08</v>
      </c>
      <c r="O18" s="107" t="s">
        <v>2407</v>
      </c>
      <c r="P18" s="107" t="s">
        <v>2340</v>
      </c>
      <c r="Q18" s="107">
        <v>4</v>
      </c>
      <c r="R18" s="119" t="s">
        <v>2583</v>
      </c>
      <c r="S18" s="120" t="s">
        <v>2551</v>
      </c>
    </row>
    <row r="19" spans="2:19" x14ac:dyDescent="0.2">
      <c r="G19" s="4" t="s">
        <v>2408</v>
      </c>
      <c r="H19" s="107" t="s">
        <v>2409</v>
      </c>
      <c r="I19" s="107" t="s">
        <v>2410</v>
      </c>
      <c r="J19" s="117">
        <v>5.589722222222222</v>
      </c>
      <c r="K19" s="107" t="s">
        <v>2411</v>
      </c>
      <c r="L19" s="117">
        <v>-3.1616666666666666</v>
      </c>
      <c r="M19" s="111">
        <v>4.58</v>
      </c>
      <c r="N19" s="111">
        <v>5.24</v>
      </c>
      <c r="O19" s="107" t="s">
        <v>2412</v>
      </c>
      <c r="P19" s="107" t="s">
        <v>2336</v>
      </c>
      <c r="Q19" s="107">
        <v>1</v>
      </c>
      <c r="R19" s="119" t="s">
        <v>2584</v>
      </c>
      <c r="S19" s="120" t="s">
        <v>2552</v>
      </c>
    </row>
    <row r="20" spans="2:19" x14ac:dyDescent="0.2">
      <c r="G20" s="4" t="s">
        <v>2413</v>
      </c>
      <c r="H20" s="107" t="s">
        <v>2414</v>
      </c>
      <c r="I20" s="107" t="s">
        <v>2415</v>
      </c>
      <c r="J20" s="117">
        <v>5.6438888888888883</v>
      </c>
      <c r="K20" s="107" t="s">
        <v>2416</v>
      </c>
      <c r="L20" s="117">
        <v>30.4925</v>
      </c>
      <c r="M20" s="111">
        <v>6</v>
      </c>
      <c r="N20" s="111">
        <v>8</v>
      </c>
      <c r="O20" s="107" t="s">
        <v>2417</v>
      </c>
      <c r="P20" s="107" t="s">
        <v>2383</v>
      </c>
      <c r="Q20" s="107">
        <v>2</v>
      </c>
      <c r="R20" s="119" t="s">
        <v>2585</v>
      </c>
      <c r="S20" s="120" t="s">
        <v>2553</v>
      </c>
    </row>
    <row r="21" spans="2:19" x14ac:dyDescent="0.2">
      <c r="G21" s="4" t="s">
        <v>2418</v>
      </c>
      <c r="H21" s="107" t="s">
        <v>2419</v>
      </c>
      <c r="I21" s="107" t="s">
        <v>2420</v>
      </c>
      <c r="J21" s="117">
        <v>6.9350000000000005</v>
      </c>
      <c r="K21" s="107" t="s">
        <v>2421</v>
      </c>
      <c r="L21" s="117">
        <v>-14.04</v>
      </c>
      <c r="M21" s="111">
        <v>5</v>
      </c>
      <c r="N21" s="111">
        <v>7.6</v>
      </c>
      <c r="O21" s="107" t="s">
        <v>2422</v>
      </c>
      <c r="P21" s="107" t="s">
        <v>2383</v>
      </c>
      <c r="Q21" s="107">
        <v>4</v>
      </c>
      <c r="R21" s="119" t="s">
        <v>2586</v>
      </c>
      <c r="S21" s="120" t="s">
        <v>2554</v>
      </c>
    </row>
    <row r="22" spans="2:19" x14ac:dyDescent="0.2">
      <c r="G22" s="4" t="s">
        <v>2423</v>
      </c>
      <c r="H22" s="107" t="s">
        <v>2419</v>
      </c>
      <c r="I22" s="107" t="s">
        <v>2424</v>
      </c>
      <c r="J22" s="117">
        <v>7.2769444444444442</v>
      </c>
      <c r="K22" s="107" t="s">
        <v>2425</v>
      </c>
      <c r="L22" s="117">
        <v>-23.32</v>
      </c>
      <c r="M22" s="111">
        <v>4.79</v>
      </c>
      <c r="N22" s="111">
        <v>5.8</v>
      </c>
      <c r="O22" s="107" t="s">
        <v>2426</v>
      </c>
      <c r="P22" s="107" t="s">
        <v>2521</v>
      </c>
      <c r="Q22" s="107">
        <v>4</v>
      </c>
      <c r="R22" s="119" t="s">
        <v>2587</v>
      </c>
      <c r="S22" s="120" t="s">
        <v>2555</v>
      </c>
    </row>
    <row r="23" spans="2:19" x14ac:dyDescent="0.2">
      <c r="G23" s="4" t="s">
        <v>2427</v>
      </c>
      <c r="H23" s="107" t="s">
        <v>2428</v>
      </c>
      <c r="I23" s="107" t="s">
        <v>2429</v>
      </c>
      <c r="J23" s="117">
        <v>7.3352777777777778</v>
      </c>
      <c r="K23" s="107" t="s">
        <v>2430</v>
      </c>
      <c r="L23" s="117">
        <v>21.982222222222219</v>
      </c>
      <c r="M23" s="111">
        <v>3.53</v>
      </c>
      <c r="N23" s="111">
        <v>8.1999999999999993</v>
      </c>
      <c r="O23" s="107" t="s">
        <v>2335</v>
      </c>
      <c r="P23" s="107" t="s">
        <v>2522</v>
      </c>
      <c r="Q23" s="107">
        <v>2</v>
      </c>
      <c r="R23" s="119" t="s">
        <v>2588</v>
      </c>
      <c r="S23" s="120" t="s">
        <v>2556</v>
      </c>
    </row>
    <row r="24" spans="2:19" x14ac:dyDescent="0.2">
      <c r="G24" s="4" t="s">
        <v>2431</v>
      </c>
      <c r="H24" s="107" t="s">
        <v>2432</v>
      </c>
      <c r="I24" s="107" t="s">
        <v>2433</v>
      </c>
      <c r="J24" s="117">
        <v>8.7783333333333342</v>
      </c>
      <c r="K24" s="107" t="s">
        <v>2434</v>
      </c>
      <c r="L24" s="117">
        <v>28.76</v>
      </c>
      <c r="M24" s="111">
        <v>4.0199999999999996</v>
      </c>
      <c r="N24" s="111">
        <v>6.57</v>
      </c>
      <c r="O24" s="107" t="s">
        <v>2435</v>
      </c>
      <c r="P24" s="107" t="s">
        <v>2387</v>
      </c>
      <c r="Q24" s="107">
        <v>2</v>
      </c>
      <c r="R24" s="119" t="s">
        <v>2589</v>
      </c>
      <c r="S24" s="120" t="s">
        <v>2557</v>
      </c>
    </row>
    <row r="25" spans="2:19" x14ac:dyDescent="0.2">
      <c r="G25" s="4" t="s">
        <v>2436</v>
      </c>
      <c r="H25" s="107" t="s">
        <v>2437</v>
      </c>
      <c r="I25" s="107" t="s">
        <v>2438</v>
      </c>
      <c r="J25" s="117">
        <v>9.3141666666666669</v>
      </c>
      <c r="K25" s="107" t="s">
        <v>2439</v>
      </c>
      <c r="L25" s="117">
        <v>36.802777777777777</v>
      </c>
      <c r="M25" s="111">
        <v>3.82</v>
      </c>
      <c r="N25" s="111">
        <v>6.09</v>
      </c>
      <c r="O25" s="107" t="s">
        <v>2440</v>
      </c>
      <c r="P25" s="107" t="s">
        <v>2523</v>
      </c>
      <c r="Q25" s="107">
        <v>1</v>
      </c>
      <c r="R25" s="119" t="s">
        <v>2590</v>
      </c>
      <c r="S25" s="120" t="s">
        <v>2558</v>
      </c>
    </row>
    <row r="26" spans="2:19" x14ac:dyDescent="0.2">
      <c r="G26" s="4" t="s">
        <v>2441</v>
      </c>
      <c r="H26" s="107" t="s">
        <v>2442</v>
      </c>
      <c r="I26" s="107" t="s">
        <v>2443</v>
      </c>
      <c r="J26" s="117">
        <v>12.585277777777778</v>
      </c>
      <c r="K26" s="107" t="s">
        <v>2444</v>
      </c>
      <c r="L26" s="117">
        <v>18.376944444444444</v>
      </c>
      <c r="M26" s="111">
        <v>5.03</v>
      </c>
      <c r="N26" s="111">
        <v>6.6</v>
      </c>
      <c r="O26" s="107" t="s">
        <v>2340</v>
      </c>
      <c r="P26" s="107" t="s">
        <v>2453</v>
      </c>
      <c r="Q26" s="107">
        <v>3</v>
      </c>
      <c r="R26" s="119" t="s">
        <v>2591</v>
      </c>
      <c r="S26" s="120" t="s">
        <v>2559</v>
      </c>
    </row>
    <row r="27" spans="2:19" x14ac:dyDescent="0.2">
      <c r="G27" s="4" t="s">
        <v>2445</v>
      </c>
      <c r="H27" s="107" t="s">
        <v>2446</v>
      </c>
      <c r="I27" s="107" t="s">
        <v>2447</v>
      </c>
      <c r="J27" s="117">
        <v>14.749722222222221</v>
      </c>
      <c r="K27" s="107" t="s">
        <v>2535</v>
      </c>
      <c r="L27" s="117">
        <v>27.074166666666667</v>
      </c>
      <c r="M27" s="111">
        <v>2.37</v>
      </c>
      <c r="N27" s="111">
        <v>5.12</v>
      </c>
      <c r="O27" s="107" t="s">
        <v>2448</v>
      </c>
      <c r="P27" s="107" t="s">
        <v>2467</v>
      </c>
      <c r="Q27" s="107">
        <v>3</v>
      </c>
      <c r="R27" s="119" t="s">
        <v>2590</v>
      </c>
      <c r="S27" s="120" t="s">
        <v>2560</v>
      </c>
    </row>
    <row r="28" spans="2:19" x14ac:dyDescent="0.2">
      <c r="G28" s="4" t="s">
        <v>2449</v>
      </c>
      <c r="H28" s="107" t="s">
        <v>2450</v>
      </c>
      <c r="I28" s="107" t="s">
        <v>2451</v>
      </c>
      <c r="J28" s="117">
        <v>14.844722222222222</v>
      </c>
      <c r="K28" s="107" t="s">
        <v>2452</v>
      </c>
      <c r="L28" s="117">
        <v>-16</v>
      </c>
      <c r="M28" s="111">
        <v>2.74</v>
      </c>
      <c r="N28" s="111">
        <v>5.2</v>
      </c>
      <c r="O28" s="107" t="s">
        <v>2453</v>
      </c>
      <c r="P28" s="107" t="s">
        <v>2341</v>
      </c>
      <c r="Q28" s="107">
        <v>1</v>
      </c>
      <c r="R28" s="119" t="s">
        <v>2592</v>
      </c>
      <c r="S28" s="120" t="s">
        <v>2561</v>
      </c>
    </row>
    <row r="29" spans="2:19" x14ac:dyDescent="0.2">
      <c r="G29" s="4" t="s">
        <v>2454</v>
      </c>
      <c r="H29" s="107" t="s">
        <v>2455</v>
      </c>
      <c r="I29" s="107" t="s">
        <v>2456</v>
      </c>
      <c r="J29" s="117">
        <v>16.090833333333332</v>
      </c>
      <c r="K29" s="107" t="s">
        <v>2457</v>
      </c>
      <c r="L29" s="117">
        <v>-19.809999999999999</v>
      </c>
      <c r="M29" s="111">
        <v>2.63</v>
      </c>
      <c r="N29" s="111">
        <v>4.92</v>
      </c>
      <c r="O29" s="107" t="s">
        <v>2458</v>
      </c>
      <c r="P29" s="107" t="s">
        <v>2407</v>
      </c>
      <c r="Q29" s="107">
        <v>0</v>
      </c>
      <c r="R29" s="119" t="s">
        <v>2593</v>
      </c>
      <c r="S29" s="120" t="s">
        <v>2562</v>
      </c>
    </row>
    <row r="30" spans="2:19" x14ac:dyDescent="0.2">
      <c r="G30" s="4" t="s">
        <v>2459</v>
      </c>
      <c r="H30" s="107" t="s">
        <v>2460</v>
      </c>
      <c r="I30" s="107" t="s">
        <v>2461</v>
      </c>
      <c r="J30" s="117">
        <v>17.244166666666668</v>
      </c>
      <c r="K30" s="107" t="s">
        <v>2462</v>
      </c>
      <c r="L30" s="117">
        <v>14.390277777777778</v>
      </c>
      <c r="M30" s="111">
        <v>2.91</v>
      </c>
      <c r="N30" s="111">
        <v>5.4</v>
      </c>
      <c r="O30" s="107" t="s">
        <v>2463</v>
      </c>
      <c r="P30" s="107" t="s">
        <v>2524</v>
      </c>
      <c r="Q30" s="107">
        <v>2</v>
      </c>
      <c r="R30" s="119" t="s">
        <v>2594</v>
      </c>
      <c r="S30" s="120" t="s">
        <v>2563</v>
      </c>
    </row>
    <row r="31" spans="2:19" x14ac:dyDescent="0.2">
      <c r="G31" s="4" t="s">
        <v>2464</v>
      </c>
      <c r="H31" s="107" t="s">
        <v>2460</v>
      </c>
      <c r="I31" s="107" t="s">
        <v>2465</v>
      </c>
      <c r="J31" s="117">
        <v>18.036111111111111</v>
      </c>
      <c r="K31" s="107" t="s">
        <v>2466</v>
      </c>
      <c r="L31" s="117">
        <v>21.6</v>
      </c>
      <c r="M31" s="111">
        <v>4.88</v>
      </c>
      <c r="N31" s="111">
        <v>5.2</v>
      </c>
      <c r="O31" s="107" t="s">
        <v>2467</v>
      </c>
      <c r="P31" s="107" t="s">
        <v>2472</v>
      </c>
      <c r="Q31" s="107">
        <v>2</v>
      </c>
      <c r="R31" s="119" t="s">
        <v>2595</v>
      </c>
      <c r="S31" s="120" t="s">
        <v>2564</v>
      </c>
    </row>
    <row r="32" spans="2:19" x14ac:dyDescent="0.2">
      <c r="G32" s="4" t="s">
        <v>2468</v>
      </c>
      <c r="H32" s="107" t="s">
        <v>2469</v>
      </c>
      <c r="I32" s="107" t="s">
        <v>2470</v>
      </c>
      <c r="J32" s="117">
        <v>18.914444444444442</v>
      </c>
      <c r="K32" s="107" t="s">
        <v>2471</v>
      </c>
      <c r="L32" s="117">
        <v>33.968333333333334</v>
      </c>
      <c r="M32" s="111">
        <v>6.14</v>
      </c>
      <c r="N32" s="111">
        <v>7.6</v>
      </c>
      <c r="O32" s="107" t="s">
        <v>2472</v>
      </c>
      <c r="P32" s="107" t="s">
        <v>2467</v>
      </c>
      <c r="Q32" s="107">
        <v>2</v>
      </c>
      <c r="R32" s="119" t="s">
        <v>2596</v>
      </c>
      <c r="S32" s="120" t="s">
        <v>2565</v>
      </c>
    </row>
    <row r="33" spans="7:19" x14ac:dyDescent="0.2">
      <c r="G33" s="4" t="s">
        <v>2473</v>
      </c>
      <c r="H33" s="107" t="s">
        <v>2474</v>
      </c>
      <c r="I33" s="107" t="s">
        <v>2475</v>
      </c>
      <c r="J33" s="117">
        <v>19.511944444444445</v>
      </c>
      <c r="K33" s="107" t="s">
        <v>2476</v>
      </c>
      <c r="L33" s="117">
        <v>27.959444444444443</v>
      </c>
      <c r="M33" s="111">
        <v>3.09</v>
      </c>
      <c r="N33" s="111">
        <v>5.09</v>
      </c>
      <c r="O33" s="107" t="s">
        <v>2477</v>
      </c>
      <c r="P33" s="107" t="s">
        <v>2478</v>
      </c>
      <c r="Q33" s="107">
        <v>4</v>
      </c>
      <c r="R33" s="119" t="s">
        <v>2597</v>
      </c>
      <c r="S33" s="120" t="s">
        <v>2566</v>
      </c>
    </row>
    <row r="34" spans="7:19" x14ac:dyDescent="0.2">
      <c r="G34" s="4" t="s">
        <v>2479</v>
      </c>
      <c r="H34" s="107" t="s">
        <v>2474</v>
      </c>
      <c r="I34" s="107" t="s">
        <v>2480</v>
      </c>
      <c r="J34" s="117">
        <v>20.257777777777779</v>
      </c>
      <c r="K34" s="107" t="s">
        <v>2481</v>
      </c>
      <c r="L34" s="117">
        <v>47.714166666666671</v>
      </c>
      <c r="M34" s="111">
        <v>3.98</v>
      </c>
      <c r="N34" s="111">
        <v>7</v>
      </c>
      <c r="O34" s="107" t="s">
        <v>2482</v>
      </c>
      <c r="P34" s="107" t="s">
        <v>2483</v>
      </c>
      <c r="Q34" s="107">
        <v>4</v>
      </c>
      <c r="R34" s="119" t="s">
        <v>2598</v>
      </c>
      <c r="S34" s="120" t="s">
        <v>2567</v>
      </c>
    </row>
    <row r="35" spans="7:19" x14ac:dyDescent="0.2">
      <c r="G35" s="4" t="s">
        <v>2484</v>
      </c>
      <c r="H35" s="107" t="s">
        <v>2485</v>
      </c>
      <c r="I35" s="107" t="s">
        <v>2486</v>
      </c>
      <c r="J35" s="117">
        <v>20.350000000000001</v>
      </c>
      <c r="K35" s="107" t="s">
        <v>2487</v>
      </c>
      <c r="L35" s="117">
        <v>-14.78</v>
      </c>
      <c r="M35" s="111">
        <v>3.05</v>
      </c>
      <c r="N35" s="111">
        <v>6.09</v>
      </c>
      <c r="O35" s="107" t="s">
        <v>2340</v>
      </c>
      <c r="P35" s="107" t="s">
        <v>2488</v>
      </c>
      <c r="Q35" s="107">
        <v>3</v>
      </c>
      <c r="R35" s="119" t="s">
        <v>2599</v>
      </c>
      <c r="S35" s="120" t="s">
        <v>2553</v>
      </c>
    </row>
    <row r="36" spans="7:19" x14ac:dyDescent="0.2">
      <c r="G36" s="4" t="s">
        <v>2489</v>
      </c>
      <c r="H36" s="107" t="s">
        <v>2490</v>
      </c>
      <c r="I36" s="107" t="s">
        <v>2491</v>
      </c>
      <c r="J36" s="117">
        <v>20.7775</v>
      </c>
      <c r="K36" s="107" t="s">
        <v>2492</v>
      </c>
      <c r="L36" s="117">
        <v>16.127222222222223</v>
      </c>
      <c r="M36" s="111">
        <v>4.2699999999999996</v>
      </c>
      <c r="N36" s="111">
        <v>5.14</v>
      </c>
      <c r="O36" s="107" t="s">
        <v>2493</v>
      </c>
      <c r="P36" s="107" t="s">
        <v>2358</v>
      </c>
      <c r="Q36" s="107">
        <v>2</v>
      </c>
      <c r="R36" s="119" t="s">
        <v>2600</v>
      </c>
      <c r="S36" s="120" t="s">
        <v>2568</v>
      </c>
    </row>
    <row r="37" spans="7:19" x14ac:dyDescent="0.2">
      <c r="G37" s="4" t="s">
        <v>2494</v>
      </c>
      <c r="H37" s="107" t="s">
        <v>2509</v>
      </c>
      <c r="I37" s="107" t="s">
        <v>2511</v>
      </c>
      <c r="J37" s="117">
        <v>21.083055555555557</v>
      </c>
      <c r="K37" s="107" t="s">
        <v>2517</v>
      </c>
      <c r="L37" s="117">
        <v>-5.82</v>
      </c>
      <c r="M37" s="111">
        <v>5.53</v>
      </c>
      <c r="N37" s="111">
        <v>7.3</v>
      </c>
      <c r="O37" s="107" t="s">
        <v>2513</v>
      </c>
      <c r="P37" s="107" t="s">
        <v>2387</v>
      </c>
      <c r="Q37" s="107">
        <v>2</v>
      </c>
      <c r="R37" s="119" t="s">
        <v>2601</v>
      </c>
      <c r="S37" s="120" t="s">
        <v>2537</v>
      </c>
    </row>
    <row r="38" spans="7:19" x14ac:dyDescent="0.2">
      <c r="G38" s="4" t="s">
        <v>2508</v>
      </c>
      <c r="H38" s="107" t="s">
        <v>2510</v>
      </c>
      <c r="I38" s="107" t="s">
        <v>2512</v>
      </c>
      <c r="J38" s="117">
        <v>22.486111111111111</v>
      </c>
      <c r="K38" s="107" t="s">
        <v>2518</v>
      </c>
      <c r="L38" s="117">
        <v>58.415277777777774</v>
      </c>
      <c r="M38" s="109" t="s">
        <v>2516</v>
      </c>
      <c r="N38" s="111">
        <v>6.3</v>
      </c>
      <c r="O38" s="107" t="s">
        <v>2514</v>
      </c>
      <c r="P38" s="107" t="s">
        <v>2515</v>
      </c>
      <c r="Q38" s="108" t="s">
        <v>2507</v>
      </c>
      <c r="R38" s="119" t="s">
        <v>2602</v>
      </c>
      <c r="S38" s="120" t="s">
        <v>2569</v>
      </c>
    </row>
    <row r="39" spans="7:19" x14ac:dyDescent="0.2">
      <c r="Q39" s="106"/>
    </row>
  </sheetData>
  <sheetProtection sheet="1" objects="1" scenarios="1"/>
  <mergeCells count="11">
    <mergeCell ref="O2:P2"/>
    <mergeCell ref="R2:R3"/>
    <mergeCell ref="S2:S3"/>
    <mergeCell ref="Q2:Q3"/>
    <mergeCell ref="G2:G3"/>
    <mergeCell ref="H2:H3"/>
    <mergeCell ref="I2:I3"/>
    <mergeCell ref="K2:K3"/>
    <mergeCell ref="M2:N2"/>
    <mergeCell ref="J2:J3"/>
    <mergeCell ref="L2:L3"/>
  </mergeCells>
  <dataValidations disablePrompts="1" count="1">
    <dataValidation type="list" allowBlank="1" showInputMessage="1" showErrorMessage="1" sqref="C4" xr:uid="{3E427456-DCAB-7F4D-882D-2998558F18B1}">
      <formula1>$G$4:$G$37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3AD8-F0E9-134F-A43B-04A224E94FE3}">
  <dimension ref="A1"/>
  <sheetViews>
    <sheetView showGridLines="0" workbookViewId="0">
      <selection activeCell="L12" sqref="L12"/>
    </sheetView>
  </sheetViews>
  <sheetFormatPr baseColWidth="10" defaultRowHeight="15" x14ac:dyDescent="0.2"/>
  <sheetData/>
  <sheetProtection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DA922-AB09-2B4C-8353-26C4C9B2A784}">
  <dimension ref="B2"/>
  <sheetViews>
    <sheetView showGridLines="0" workbookViewId="0">
      <selection activeCell="O49" sqref="O49"/>
    </sheetView>
  </sheetViews>
  <sheetFormatPr baseColWidth="10" defaultRowHeight="15" x14ac:dyDescent="0.2"/>
  <sheetData>
    <row r="2" spans="2:2" ht="16" x14ac:dyDescent="0.2">
      <c r="B2" s="116" t="s">
        <v>14</v>
      </c>
    </row>
  </sheetData>
  <sheetProtection sheet="1" objects="1" scenarios="1"/>
  <hyperlinks>
    <hyperlink ref="B2" r:id="rId1" xr:uid="{F65384BF-1D85-924A-8674-20B40C65F618}"/>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8CD7-B910-334D-9348-EE3B1103588C}">
  <dimension ref="B2:P529"/>
  <sheetViews>
    <sheetView showGridLines="0" workbookViewId="0">
      <selection activeCell="N11" sqref="N11"/>
    </sheetView>
  </sheetViews>
  <sheetFormatPr baseColWidth="10" defaultRowHeight="15" x14ac:dyDescent="0.2"/>
  <cols>
    <col min="2" max="3" width="10.83203125" style="1"/>
    <col min="4" max="5" width="10.83203125" style="40"/>
    <col min="6" max="6" width="20.83203125" style="1" customWidth="1"/>
    <col min="11" max="11" width="10.83203125" style="166"/>
    <col min="14" max="14" width="15.83203125" customWidth="1"/>
    <col min="15" max="15" width="15.83203125" style="1" customWidth="1"/>
    <col min="16" max="16" width="125.83203125" customWidth="1"/>
  </cols>
  <sheetData>
    <row r="2" spans="2:16" x14ac:dyDescent="0.2">
      <c r="B2" s="165" t="s">
        <v>14</v>
      </c>
    </row>
    <row r="4" spans="2:16" x14ac:dyDescent="0.2">
      <c r="B4" s="153" t="s">
        <v>2603</v>
      </c>
      <c r="C4" s="151" t="s">
        <v>2604</v>
      </c>
      <c r="D4" s="154" t="s">
        <v>2605</v>
      </c>
      <c r="E4" s="154" t="s">
        <v>2606</v>
      </c>
      <c r="F4" s="151" t="s">
        <v>2607</v>
      </c>
      <c r="G4" s="155" t="s">
        <v>2608</v>
      </c>
      <c r="H4" s="155" t="s">
        <v>2609</v>
      </c>
      <c r="I4" s="155" t="s">
        <v>2610</v>
      </c>
      <c r="J4" s="155" t="s">
        <v>2611</v>
      </c>
      <c r="K4" s="167" t="s">
        <v>2612</v>
      </c>
      <c r="L4" s="151" t="s">
        <v>2613</v>
      </c>
      <c r="M4" s="152" t="s">
        <v>2614</v>
      </c>
      <c r="N4" s="152" t="s">
        <v>2615</v>
      </c>
      <c r="O4" s="156" t="s">
        <v>2616</v>
      </c>
      <c r="P4" s="152" t="s">
        <v>2617</v>
      </c>
    </row>
    <row r="5" spans="2:16" s="164" customFormat="1" ht="32" x14ac:dyDescent="0.2">
      <c r="B5" s="157" t="s">
        <v>2618</v>
      </c>
      <c r="C5" s="158" t="s">
        <v>2619</v>
      </c>
      <c r="D5" s="159" t="s">
        <v>2620</v>
      </c>
      <c r="E5" s="159" t="s">
        <v>2621</v>
      </c>
      <c r="F5" s="158" t="s">
        <v>2622</v>
      </c>
      <c r="G5" s="160">
        <v>8.1</v>
      </c>
      <c r="H5" s="160">
        <v>10.5</v>
      </c>
      <c r="I5" s="160">
        <v>35</v>
      </c>
      <c r="J5" s="160">
        <v>56</v>
      </c>
      <c r="K5" s="168">
        <v>4</v>
      </c>
      <c r="L5" s="158"/>
      <c r="M5" s="161"/>
      <c r="N5" s="161"/>
      <c r="O5" s="162" t="s">
        <v>2623</v>
      </c>
      <c r="P5" s="163" t="s">
        <v>2624</v>
      </c>
    </row>
    <row r="6" spans="2:16" s="164" customFormat="1" x14ac:dyDescent="0.2">
      <c r="B6" s="157" t="s">
        <v>2618</v>
      </c>
      <c r="C6" s="158" t="s">
        <v>2625</v>
      </c>
      <c r="D6" s="159" t="s">
        <v>2626</v>
      </c>
      <c r="E6" s="159" t="s">
        <v>2627</v>
      </c>
      <c r="F6" s="158" t="s">
        <v>2622</v>
      </c>
      <c r="G6" s="160">
        <v>8.1</v>
      </c>
      <c r="H6" s="160">
        <v>13</v>
      </c>
      <c r="I6" s="160">
        <v>15</v>
      </c>
      <c r="J6" s="160">
        <v>280</v>
      </c>
      <c r="K6" s="168">
        <v>3</v>
      </c>
      <c r="L6" s="158"/>
      <c r="M6" s="161"/>
      <c r="N6" s="161"/>
      <c r="O6" s="162" t="s">
        <v>2628</v>
      </c>
      <c r="P6" s="161" t="s">
        <v>2629</v>
      </c>
    </row>
    <row r="7" spans="2:16" s="164" customFormat="1" x14ac:dyDescent="0.2">
      <c r="B7" s="157" t="s">
        <v>2618</v>
      </c>
      <c r="C7" s="158" t="s">
        <v>2630</v>
      </c>
      <c r="D7" s="159" t="s">
        <v>2631</v>
      </c>
      <c r="E7" s="159" t="s">
        <v>2632</v>
      </c>
      <c r="F7" s="158" t="s">
        <v>2622</v>
      </c>
      <c r="G7" s="160">
        <v>8</v>
      </c>
      <c r="H7" s="160">
        <v>9</v>
      </c>
      <c r="I7" s="160">
        <v>23.9</v>
      </c>
      <c r="J7" s="160">
        <v>178</v>
      </c>
      <c r="K7" s="168">
        <v>3</v>
      </c>
      <c r="L7" s="158"/>
      <c r="M7" s="161"/>
      <c r="N7" s="161"/>
      <c r="O7" s="162" t="s">
        <v>2628</v>
      </c>
      <c r="P7" s="161" t="s">
        <v>2633</v>
      </c>
    </row>
    <row r="8" spans="2:16" s="164" customFormat="1" x14ac:dyDescent="0.2">
      <c r="B8" s="157" t="s">
        <v>2618</v>
      </c>
      <c r="C8" s="158" t="s">
        <v>2634</v>
      </c>
      <c r="D8" s="159" t="s">
        <v>2635</v>
      </c>
      <c r="E8" s="159" t="s">
        <v>2636</v>
      </c>
      <c r="F8" s="158" t="s">
        <v>2637</v>
      </c>
      <c r="G8" s="160">
        <v>6</v>
      </c>
      <c r="H8" s="160">
        <v>6.4</v>
      </c>
      <c r="I8" s="160">
        <v>0.9</v>
      </c>
      <c r="J8" s="160">
        <v>313</v>
      </c>
      <c r="K8" s="168">
        <v>2</v>
      </c>
      <c r="L8" s="158"/>
      <c r="M8" s="161"/>
      <c r="N8" s="161"/>
      <c r="O8" s="162"/>
      <c r="P8" s="161" t="s">
        <v>2638</v>
      </c>
    </row>
    <row r="9" spans="2:16" s="164" customFormat="1" x14ac:dyDescent="0.2">
      <c r="B9" s="157" t="s">
        <v>2618</v>
      </c>
      <c r="C9" s="158" t="s">
        <v>2639</v>
      </c>
      <c r="D9" s="159" t="s">
        <v>2640</v>
      </c>
      <c r="E9" s="159" t="s">
        <v>2641</v>
      </c>
      <c r="F9" s="158" t="s">
        <v>2642</v>
      </c>
      <c r="G9" s="160">
        <v>5.7</v>
      </c>
      <c r="H9" s="160">
        <v>6</v>
      </c>
      <c r="I9" s="160">
        <v>190</v>
      </c>
      <c r="J9" s="160">
        <v>300</v>
      </c>
      <c r="K9" s="168">
        <v>2</v>
      </c>
      <c r="L9" s="158"/>
      <c r="M9" s="161"/>
      <c r="N9" s="161"/>
      <c r="O9" s="162"/>
      <c r="P9" s="161" t="s">
        <v>2643</v>
      </c>
    </row>
    <row r="10" spans="2:16" s="164" customFormat="1" ht="32" x14ac:dyDescent="0.2">
      <c r="B10" s="157" t="s">
        <v>2618</v>
      </c>
      <c r="C10" s="158" t="s">
        <v>2644</v>
      </c>
      <c r="D10" s="159" t="s">
        <v>2645</v>
      </c>
      <c r="E10" s="159" t="s">
        <v>2646</v>
      </c>
      <c r="F10" s="158" t="s">
        <v>2647</v>
      </c>
      <c r="G10" s="160">
        <v>2.2999999999999998</v>
      </c>
      <c r="H10" s="160">
        <v>5.5</v>
      </c>
      <c r="I10" s="160">
        <v>9.8000000000000007</v>
      </c>
      <c r="J10" s="160">
        <v>63</v>
      </c>
      <c r="K10" s="168">
        <v>5</v>
      </c>
      <c r="L10" s="158">
        <v>5</v>
      </c>
      <c r="M10" s="161"/>
      <c r="N10" s="161"/>
      <c r="O10" s="162" t="s">
        <v>2648</v>
      </c>
      <c r="P10" s="163" t="s">
        <v>2649</v>
      </c>
    </row>
    <row r="11" spans="2:16" s="164" customFormat="1" x14ac:dyDescent="0.2">
      <c r="B11" s="157" t="s">
        <v>2618</v>
      </c>
      <c r="C11" s="158" t="s">
        <v>2650</v>
      </c>
      <c r="D11" s="159" t="s">
        <v>2651</v>
      </c>
      <c r="E11" s="159" t="s">
        <v>2652</v>
      </c>
      <c r="F11" s="158" t="s">
        <v>2622</v>
      </c>
      <c r="G11" s="160">
        <v>6.5</v>
      </c>
      <c r="H11" s="160">
        <v>6.7</v>
      </c>
      <c r="I11" s="160">
        <v>2.1</v>
      </c>
      <c r="J11" s="160">
        <v>329</v>
      </c>
      <c r="K11" s="168">
        <v>4</v>
      </c>
      <c r="L11" s="158"/>
      <c r="M11" s="161"/>
      <c r="N11" s="161"/>
      <c r="O11" s="162" t="s">
        <v>2653</v>
      </c>
      <c r="P11" s="161" t="s">
        <v>2654</v>
      </c>
    </row>
    <row r="12" spans="2:16" s="164" customFormat="1" x14ac:dyDescent="0.2">
      <c r="B12" s="157" t="s">
        <v>2655</v>
      </c>
      <c r="C12" s="158" t="s">
        <v>2656</v>
      </c>
      <c r="D12" s="159" t="s">
        <v>2657</v>
      </c>
      <c r="E12" s="159" t="s">
        <v>2658</v>
      </c>
      <c r="F12" s="158" t="s">
        <v>2659</v>
      </c>
      <c r="G12" s="160">
        <v>4</v>
      </c>
      <c r="H12" s="160">
        <v>9.9</v>
      </c>
      <c r="I12" s="160">
        <v>131.1</v>
      </c>
      <c r="J12" s="160">
        <v>187</v>
      </c>
      <c r="K12" s="168">
        <v>5</v>
      </c>
      <c r="L12" s="158"/>
      <c r="M12" s="161"/>
      <c r="N12" s="161"/>
      <c r="O12" s="162"/>
      <c r="P12" s="161" t="s">
        <v>2660</v>
      </c>
    </row>
    <row r="13" spans="2:16" s="164" customFormat="1" ht="32" x14ac:dyDescent="0.2">
      <c r="B13" s="157" t="s">
        <v>2655</v>
      </c>
      <c r="C13" s="158" t="s">
        <v>2661</v>
      </c>
      <c r="D13" s="159" t="s">
        <v>2662</v>
      </c>
      <c r="E13" s="159" t="s">
        <v>2663</v>
      </c>
      <c r="F13" s="158" t="s">
        <v>2664</v>
      </c>
      <c r="G13" s="160">
        <v>5.2</v>
      </c>
      <c r="H13" s="160">
        <v>8.6999999999999993</v>
      </c>
      <c r="I13" s="160">
        <v>17.5</v>
      </c>
      <c r="J13" s="160">
        <v>286</v>
      </c>
      <c r="K13" s="168">
        <v>4</v>
      </c>
      <c r="L13" s="158"/>
      <c r="M13" s="161"/>
      <c r="N13" s="161"/>
      <c r="O13" s="162" t="s">
        <v>2665</v>
      </c>
      <c r="P13" s="163" t="s">
        <v>2666</v>
      </c>
    </row>
    <row r="14" spans="2:16" s="164" customFormat="1" ht="48" x14ac:dyDescent="0.2">
      <c r="B14" s="157" t="s">
        <v>2655</v>
      </c>
      <c r="C14" s="158" t="s">
        <v>2667</v>
      </c>
      <c r="D14" s="159" t="s">
        <v>2668</v>
      </c>
      <c r="E14" s="159" t="s">
        <v>2669</v>
      </c>
      <c r="F14" s="158" t="s">
        <v>2622</v>
      </c>
      <c r="G14" s="160">
        <v>7.4</v>
      </c>
      <c r="H14" s="160">
        <v>8.8000000000000007</v>
      </c>
      <c r="I14" s="160">
        <v>16.899999999999999</v>
      </c>
      <c r="J14" s="160">
        <v>260</v>
      </c>
      <c r="K14" s="168">
        <v>4</v>
      </c>
      <c r="L14" s="158"/>
      <c r="M14" s="161"/>
      <c r="N14" s="161"/>
      <c r="O14" s="162" t="s">
        <v>2670</v>
      </c>
      <c r="P14" s="163" t="s">
        <v>2671</v>
      </c>
    </row>
    <row r="15" spans="2:16" s="164" customFormat="1" x14ac:dyDescent="0.2">
      <c r="B15" s="157" t="s">
        <v>2655</v>
      </c>
      <c r="C15" s="158" t="s">
        <v>2672</v>
      </c>
      <c r="D15" s="159" t="s">
        <v>2673</v>
      </c>
      <c r="E15" s="159" t="s">
        <v>2674</v>
      </c>
      <c r="F15" s="158" t="s">
        <v>2622</v>
      </c>
      <c r="G15" s="160">
        <v>5.7</v>
      </c>
      <c r="H15" s="160">
        <v>7.8</v>
      </c>
      <c r="I15" s="160">
        <v>90</v>
      </c>
      <c r="J15" s="160">
        <v>268</v>
      </c>
      <c r="K15" s="168">
        <v>2</v>
      </c>
      <c r="L15" s="158"/>
      <c r="M15" s="161"/>
      <c r="N15" s="161"/>
      <c r="O15" s="162"/>
      <c r="P15" s="161" t="s">
        <v>2643</v>
      </c>
    </row>
    <row r="16" spans="2:16" s="164" customFormat="1" x14ac:dyDescent="0.2">
      <c r="B16" s="157" t="s">
        <v>2655</v>
      </c>
      <c r="C16" s="158" t="s">
        <v>2675</v>
      </c>
      <c r="D16" s="159" t="s">
        <v>2676</v>
      </c>
      <c r="E16" s="159" t="s">
        <v>2677</v>
      </c>
      <c r="F16" s="158" t="s">
        <v>2622</v>
      </c>
      <c r="G16" s="160">
        <v>8.4</v>
      </c>
      <c r="H16" s="160">
        <v>8.6</v>
      </c>
      <c r="I16" s="160">
        <v>26</v>
      </c>
      <c r="J16" s="160">
        <v>96</v>
      </c>
      <c r="K16" s="168">
        <v>5</v>
      </c>
      <c r="L16" s="158"/>
      <c r="M16" s="161"/>
      <c r="N16" s="161"/>
      <c r="O16" s="162"/>
      <c r="P16" s="161" t="s">
        <v>2678</v>
      </c>
    </row>
    <row r="17" spans="2:16" s="164" customFormat="1" x14ac:dyDescent="0.2">
      <c r="B17" s="157" t="s">
        <v>2655</v>
      </c>
      <c r="C17" s="158" t="s">
        <v>2679</v>
      </c>
      <c r="D17" s="159" t="s">
        <v>2680</v>
      </c>
      <c r="E17" s="159" t="s">
        <v>2681</v>
      </c>
      <c r="F17" s="158" t="s">
        <v>2622</v>
      </c>
      <c r="G17" s="160">
        <v>8</v>
      </c>
      <c r="H17" s="160">
        <v>9.1</v>
      </c>
      <c r="I17" s="160">
        <v>30</v>
      </c>
      <c r="J17" s="160">
        <v>357</v>
      </c>
      <c r="K17" s="168">
        <v>5</v>
      </c>
      <c r="L17" s="158"/>
      <c r="M17" s="161"/>
      <c r="N17" s="161"/>
      <c r="O17" s="162"/>
      <c r="P17" s="161" t="s">
        <v>2682</v>
      </c>
    </row>
    <row r="18" spans="2:16" s="164" customFormat="1" x14ac:dyDescent="0.2">
      <c r="B18" s="157" t="s">
        <v>2655</v>
      </c>
      <c r="C18" s="158" t="s">
        <v>2683</v>
      </c>
      <c r="D18" s="159" t="s">
        <v>2684</v>
      </c>
      <c r="E18" s="159" t="s">
        <v>2685</v>
      </c>
      <c r="F18" s="158" t="s">
        <v>2622</v>
      </c>
      <c r="G18" s="160">
        <v>6.1</v>
      </c>
      <c r="H18" s="160">
        <v>10.3</v>
      </c>
      <c r="I18" s="160">
        <v>33.700000000000003</v>
      </c>
      <c r="J18" s="160">
        <v>5</v>
      </c>
      <c r="K18" s="168">
        <v>4</v>
      </c>
      <c r="L18" s="158"/>
      <c r="M18" s="161"/>
      <c r="N18" s="161"/>
      <c r="O18" s="162" t="s">
        <v>2686</v>
      </c>
      <c r="P18" s="161" t="s">
        <v>2687</v>
      </c>
    </row>
    <row r="19" spans="2:16" s="164" customFormat="1" ht="32" x14ac:dyDescent="0.2">
      <c r="B19" s="157" t="s">
        <v>2655</v>
      </c>
      <c r="C19" s="158" t="s">
        <v>2688</v>
      </c>
      <c r="D19" s="159" t="s">
        <v>2689</v>
      </c>
      <c r="E19" s="159" t="s">
        <v>2690</v>
      </c>
      <c r="F19" s="158" t="s">
        <v>2691</v>
      </c>
      <c r="G19" s="160">
        <v>5.5</v>
      </c>
      <c r="H19" s="160">
        <v>7.2</v>
      </c>
      <c r="I19" s="160">
        <v>38.4</v>
      </c>
      <c r="J19" s="160">
        <v>209</v>
      </c>
      <c r="K19" s="168">
        <v>4</v>
      </c>
      <c r="L19" s="158"/>
      <c r="M19" s="161"/>
      <c r="N19" s="161"/>
      <c r="O19" s="162" t="s">
        <v>2692</v>
      </c>
      <c r="P19" s="163" t="s">
        <v>2693</v>
      </c>
    </row>
    <row r="20" spans="2:16" s="164" customFormat="1" ht="32" x14ac:dyDescent="0.2">
      <c r="B20" s="157" t="s">
        <v>2655</v>
      </c>
      <c r="C20" s="158" t="s">
        <v>2694</v>
      </c>
      <c r="D20" s="159" t="s">
        <v>2695</v>
      </c>
      <c r="E20" s="159" t="s">
        <v>2696</v>
      </c>
      <c r="F20" s="158" t="s">
        <v>2697</v>
      </c>
      <c r="G20" s="160">
        <v>5.8</v>
      </c>
      <c r="H20" s="160">
        <v>6.5</v>
      </c>
      <c r="I20" s="160">
        <v>35.700000000000003</v>
      </c>
      <c r="J20" s="160">
        <v>170</v>
      </c>
      <c r="K20" s="168">
        <v>3</v>
      </c>
      <c r="L20" s="158"/>
      <c r="M20" s="161"/>
      <c r="N20" s="161"/>
      <c r="O20" s="162" t="s">
        <v>2698</v>
      </c>
      <c r="P20" s="163" t="s">
        <v>2699</v>
      </c>
    </row>
    <row r="21" spans="2:16" s="164" customFormat="1" ht="32" x14ac:dyDescent="0.2">
      <c r="B21" s="157" t="s">
        <v>2655</v>
      </c>
      <c r="C21" s="158" t="s">
        <v>2700</v>
      </c>
      <c r="D21" s="159" t="s">
        <v>2701</v>
      </c>
      <c r="E21" s="159" t="s">
        <v>2702</v>
      </c>
      <c r="F21" s="158" t="s">
        <v>2622</v>
      </c>
      <c r="G21" s="160">
        <v>7.2</v>
      </c>
      <c r="H21" s="160">
        <v>7.9</v>
      </c>
      <c r="I21" s="160">
        <v>8</v>
      </c>
      <c r="J21" s="160">
        <v>291</v>
      </c>
      <c r="K21" s="168">
        <v>3</v>
      </c>
      <c r="L21" s="158"/>
      <c r="M21" s="161"/>
      <c r="N21" s="161"/>
      <c r="O21" s="162" t="s">
        <v>2665</v>
      </c>
      <c r="P21" s="163" t="s">
        <v>2703</v>
      </c>
    </row>
    <row r="22" spans="2:16" s="164" customFormat="1" x14ac:dyDescent="0.2">
      <c r="B22" s="157" t="s">
        <v>2704</v>
      </c>
      <c r="C22" s="158" t="s">
        <v>277</v>
      </c>
      <c r="D22" s="159" t="s">
        <v>2705</v>
      </c>
      <c r="E22" s="159" t="s">
        <v>2706</v>
      </c>
      <c r="F22" s="158" t="s">
        <v>2707</v>
      </c>
      <c r="G22" s="160">
        <v>6.4</v>
      </c>
      <c r="H22" s="160">
        <v>7.2</v>
      </c>
      <c r="I22" s="160">
        <v>0.7</v>
      </c>
      <c r="J22" s="160">
        <v>27</v>
      </c>
      <c r="K22" s="168">
        <v>2</v>
      </c>
      <c r="L22" s="158"/>
      <c r="M22" s="161"/>
      <c r="N22" s="161"/>
      <c r="O22" s="162"/>
      <c r="P22" s="161" t="s">
        <v>2708</v>
      </c>
    </row>
    <row r="23" spans="2:16" s="164" customFormat="1" ht="32" x14ac:dyDescent="0.2">
      <c r="B23" s="157" t="s">
        <v>2704</v>
      </c>
      <c r="C23" s="158" t="s">
        <v>2709</v>
      </c>
      <c r="D23" s="159" t="s">
        <v>2710</v>
      </c>
      <c r="E23" s="159" t="s">
        <v>2711</v>
      </c>
      <c r="F23" s="158" t="s">
        <v>2712</v>
      </c>
      <c r="G23" s="160">
        <v>5.9</v>
      </c>
      <c r="H23" s="160">
        <v>7.3</v>
      </c>
      <c r="I23" s="160">
        <v>2.8</v>
      </c>
      <c r="J23" s="160">
        <v>192</v>
      </c>
      <c r="K23" s="168">
        <v>4</v>
      </c>
      <c r="L23" s="158"/>
      <c r="M23" s="161"/>
      <c r="N23" s="161"/>
      <c r="O23" s="162" t="s">
        <v>2665</v>
      </c>
      <c r="P23" s="163" t="s">
        <v>2713</v>
      </c>
    </row>
    <row r="24" spans="2:16" s="164" customFormat="1" x14ac:dyDescent="0.2">
      <c r="B24" s="157" t="s">
        <v>2704</v>
      </c>
      <c r="C24" s="158" t="s">
        <v>2714</v>
      </c>
      <c r="D24" s="159" t="s">
        <v>2715</v>
      </c>
      <c r="E24" s="159" t="s">
        <v>2716</v>
      </c>
      <c r="F24" s="158" t="s">
        <v>2622</v>
      </c>
      <c r="G24" s="160">
        <v>6.3</v>
      </c>
      <c r="H24" s="160">
        <v>9.1</v>
      </c>
      <c r="I24" s="160">
        <v>17.600000000000001</v>
      </c>
      <c r="J24" s="160">
        <v>184</v>
      </c>
      <c r="K24" s="168">
        <v>2</v>
      </c>
      <c r="L24" s="158"/>
      <c r="M24" s="161"/>
      <c r="N24" s="161"/>
      <c r="O24" s="162"/>
      <c r="P24" s="161" t="s">
        <v>2717</v>
      </c>
    </row>
    <row r="25" spans="2:16" s="164" customFormat="1" x14ac:dyDescent="0.2">
      <c r="B25" s="157" t="s">
        <v>2704</v>
      </c>
      <c r="C25" s="158" t="s">
        <v>334</v>
      </c>
      <c r="D25" s="159" t="s">
        <v>2718</v>
      </c>
      <c r="E25" s="159" t="s">
        <v>2719</v>
      </c>
      <c r="F25" s="158" t="s">
        <v>2720</v>
      </c>
      <c r="G25" s="160">
        <v>6.4</v>
      </c>
      <c r="H25" s="160">
        <v>6.6</v>
      </c>
      <c r="I25" s="160">
        <v>3.1</v>
      </c>
      <c r="J25" s="160">
        <v>334</v>
      </c>
      <c r="K25" s="168">
        <v>2</v>
      </c>
      <c r="L25" s="158"/>
      <c r="M25" s="161"/>
      <c r="N25" s="161"/>
      <c r="O25" s="162"/>
      <c r="P25" s="161" t="s">
        <v>2721</v>
      </c>
    </row>
    <row r="26" spans="2:16" s="164" customFormat="1" x14ac:dyDescent="0.2">
      <c r="B26" s="157" t="s">
        <v>2704</v>
      </c>
      <c r="C26" s="158" t="s">
        <v>2722</v>
      </c>
      <c r="D26" s="159" t="s">
        <v>2723</v>
      </c>
      <c r="E26" s="159" t="s">
        <v>2724</v>
      </c>
      <c r="F26" s="158" t="s">
        <v>2725</v>
      </c>
      <c r="G26" s="160">
        <v>4.3</v>
      </c>
      <c r="H26" s="160">
        <v>4.5</v>
      </c>
      <c r="I26" s="160">
        <v>2.2999999999999998</v>
      </c>
      <c r="J26" s="160">
        <v>183</v>
      </c>
      <c r="K26" s="168">
        <v>3</v>
      </c>
      <c r="L26" s="158"/>
      <c r="M26" s="161"/>
      <c r="N26" s="161"/>
      <c r="O26" s="162" t="s">
        <v>2726</v>
      </c>
      <c r="P26" s="161" t="s">
        <v>2727</v>
      </c>
    </row>
    <row r="27" spans="2:16" s="164" customFormat="1" x14ac:dyDescent="0.2">
      <c r="B27" s="157" t="s">
        <v>2704</v>
      </c>
      <c r="C27" s="158" t="s">
        <v>2728</v>
      </c>
      <c r="D27" s="159" t="s">
        <v>2729</v>
      </c>
      <c r="E27" s="159" t="s">
        <v>2730</v>
      </c>
      <c r="F27" s="158" t="s">
        <v>2622</v>
      </c>
      <c r="G27" s="160">
        <v>7.5</v>
      </c>
      <c r="H27" s="160">
        <v>8</v>
      </c>
      <c r="I27" s="160">
        <v>2.2999999999999998</v>
      </c>
      <c r="J27" s="160">
        <v>282</v>
      </c>
      <c r="K27" s="168">
        <v>2</v>
      </c>
      <c r="L27" s="158"/>
      <c r="M27" s="161"/>
      <c r="N27" s="161"/>
      <c r="O27" s="162"/>
      <c r="P27" s="161" t="s">
        <v>2721</v>
      </c>
    </row>
    <row r="28" spans="2:16" s="164" customFormat="1" x14ac:dyDescent="0.2">
      <c r="B28" s="157" t="s">
        <v>2731</v>
      </c>
      <c r="C28" s="158" t="s">
        <v>2732</v>
      </c>
      <c r="D28" s="159" t="s">
        <v>2733</v>
      </c>
      <c r="E28" s="159" t="s">
        <v>2734</v>
      </c>
      <c r="F28" s="158" t="s">
        <v>2622</v>
      </c>
      <c r="G28" s="160">
        <v>8.5</v>
      </c>
      <c r="H28" s="160">
        <v>8.5</v>
      </c>
      <c r="I28" s="160">
        <v>3.1</v>
      </c>
      <c r="J28" s="160">
        <v>201</v>
      </c>
      <c r="K28" s="168">
        <v>3</v>
      </c>
      <c r="L28" s="158"/>
      <c r="M28" s="161"/>
      <c r="N28" s="161"/>
      <c r="O28" s="162" t="s">
        <v>2726</v>
      </c>
      <c r="P28" s="161" t="s">
        <v>2735</v>
      </c>
    </row>
    <row r="29" spans="2:16" s="164" customFormat="1" x14ac:dyDescent="0.2">
      <c r="B29" s="157" t="s">
        <v>2731</v>
      </c>
      <c r="C29" s="158" t="s">
        <v>2736</v>
      </c>
      <c r="D29" s="159" t="s">
        <v>2737</v>
      </c>
      <c r="E29" s="159" t="s">
        <v>2738</v>
      </c>
      <c r="F29" s="158" t="s">
        <v>2739</v>
      </c>
      <c r="G29" s="160">
        <v>4.8</v>
      </c>
      <c r="H29" s="160">
        <v>4.8</v>
      </c>
      <c r="I29" s="160">
        <v>7.8</v>
      </c>
      <c r="J29" s="160">
        <v>0</v>
      </c>
      <c r="K29" s="168">
        <v>4</v>
      </c>
      <c r="L29" s="158"/>
      <c r="M29" s="161"/>
      <c r="N29" s="161"/>
      <c r="O29" s="162" t="s">
        <v>2726</v>
      </c>
      <c r="P29" s="161" t="s">
        <v>2740</v>
      </c>
    </row>
    <row r="30" spans="2:16" s="164" customFormat="1" x14ac:dyDescent="0.2">
      <c r="B30" s="157" t="s">
        <v>2731</v>
      </c>
      <c r="C30" s="158" t="s">
        <v>2741</v>
      </c>
      <c r="D30" s="159" t="s">
        <v>2742</v>
      </c>
      <c r="E30" s="159" t="s">
        <v>2743</v>
      </c>
      <c r="F30" s="158" t="s">
        <v>2744</v>
      </c>
      <c r="G30" s="160">
        <v>4.9000000000000004</v>
      </c>
      <c r="H30" s="160">
        <v>7.7</v>
      </c>
      <c r="I30" s="160">
        <v>37</v>
      </c>
      <c r="J30" s="160">
        <v>46</v>
      </c>
      <c r="K30" s="168">
        <v>4</v>
      </c>
      <c r="L30" s="158"/>
      <c r="M30" s="161"/>
      <c r="N30" s="161"/>
      <c r="O30" s="162" t="s">
        <v>2745</v>
      </c>
      <c r="P30" s="161" t="s">
        <v>2746</v>
      </c>
    </row>
    <row r="31" spans="2:16" s="164" customFormat="1" x14ac:dyDescent="0.2">
      <c r="B31" s="157" t="s">
        <v>2731</v>
      </c>
      <c r="C31" s="158" t="s">
        <v>211</v>
      </c>
      <c r="D31" s="159" t="s">
        <v>2747</v>
      </c>
      <c r="E31" s="159" t="s">
        <v>2748</v>
      </c>
      <c r="F31" s="158" t="s">
        <v>2749</v>
      </c>
      <c r="G31" s="160">
        <v>5.8</v>
      </c>
      <c r="H31" s="160">
        <v>8</v>
      </c>
      <c r="I31" s="160">
        <v>1</v>
      </c>
      <c r="J31" s="160">
        <v>322</v>
      </c>
      <c r="K31" s="168">
        <v>2</v>
      </c>
      <c r="L31" s="158"/>
      <c r="M31" s="161"/>
      <c r="N31" s="161"/>
      <c r="O31" s="162"/>
      <c r="P31" s="161" t="s">
        <v>2750</v>
      </c>
    </row>
    <row r="32" spans="2:16" s="164" customFormat="1" x14ac:dyDescent="0.2">
      <c r="B32" s="157" t="s">
        <v>2731</v>
      </c>
      <c r="C32" s="158" t="s">
        <v>2751</v>
      </c>
      <c r="D32" s="159" t="s">
        <v>2752</v>
      </c>
      <c r="E32" s="159" t="s">
        <v>2753</v>
      </c>
      <c r="F32" s="158" t="s">
        <v>2754</v>
      </c>
      <c r="G32" s="160">
        <v>6.6</v>
      </c>
      <c r="H32" s="160">
        <v>7.4</v>
      </c>
      <c r="I32" s="160">
        <v>38.6</v>
      </c>
      <c r="J32" s="160">
        <v>274</v>
      </c>
      <c r="K32" s="168">
        <v>4</v>
      </c>
      <c r="L32" s="158"/>
      <c r="M32" s="161"/>
      <c r="N32" s="161"/>
      <c r="O32" s="162" t="s">
        <v>2755</v>
      </c>
      <c r="P32" s="161" t="s">
        <v>2756</v>
      </c>
    </row>
    <row r="33" spans="2:16" s="164" customFormat="1" x14ac:dyDescent="0.2">
      <c r="B33" s="157" t="s">
        <v>2731</v>
      </c>
      <c r="C33" s="158" t="s">
        <v>2757</v>
      </c>
      <c r="D33" s="159" t="s">
        <v>2758</v>
      </c>
      <c r="E33" s="159" t="s">
        <v>2759</v>
      </c>
      <c r="F33" s="158" t="s">
        <v>2760</v>
      </c>
      <c r="G33" s="160">
        <v>5.5</v>
      </c>
      <c r="H33" s="160">
        <v>8.4</v>
      </c>
      <c r="I33" s="160">
        <v>28.6</v>
      </c>
      <c r="J33" s="160">
        <v>0</v>
      </c>
      <c r="K33" s="168">
        <v>4</v>
      </c>
      <c r="L33" s="158"/>
      <c r="M33" s="161"/>
      <c r="N33" s="161"/>
      <c r="O33" s="162" t="s">
        <v>2745</v>
      </c>
      <c r="P33" s="161" t="s">
        <v>2761</v>
      </c>
    </row>
    <row r="34" spans="2:16" s="164" customFormat="1" x14ac:dyDescent="0.2">
      <c r="B34" s="157" t="s">
        <v>2731</v>
      </c>
      <c r="C34" s="158" t="s">
        <v>2762</v>
      </c>
      <c r="D34" s="159" t="s">
        <v>2763</v>
      </c>
      <c r="E34" s="159" t="s">
        <v>2764</v>
      </c>
      <c r="F34" s="158" t="s">
        <v>2765</v>
      </c>
      <c r="G34" s="160">
        <v>3.7</v>
      </c>
      <c r="H34" s="160">
        <v>10.8</v>
      </c>
      <c r="I34" s="160">
        <v>24.6</v>
      </c>
      <c r="J34" s="160">
        <v>277</v>
      </c>
      <c r="K34" s="168">
        <v>2</v>
      </c>
      <c r="L34" s="158"/>
      <c r="M34" s="161"/>
      <c r="N34" s="161"/>
      <c r="O34" s="162"/>
      <c r="P34" s="161" t="s">
        <v>2766</v>
      </c>
    </row>
    <row r="35" spans="2:16" s="164" customFormat="1" ht="32" x14ac:dyDescent="0.2">
      <c r="B35" s="157" t="s">
        <v>2731</v>
      </c>
      <c r="C35" s="158" t="s">
        <v>2767</v>
      </c>
      <c r="D35" s="159" t="s">
        <v>2768</v>
      </c>
      <c r="E35" s="159" t="s">
        <v>2769</v>
      </c>
      <c r="F35" s="158" t="s">
        <v>2622</v>
      </c>
      <c r="G35" s="160">
        <v>7.6</v>
      </c>
      <c r="H35" s="160">
        <v>9.8000000000000007</v>
      </c>
      <c r="I35" s="160">
        <v>5.9</v>
      </c>
      <c r="J35" s="160">
        <v>220</v>
      </c>
      <c r="K35" s="168">
        <v>5</v>
      </c>
      <c r="L35" s="158"/>
      <c r="M35" s="161"/>
      <c r="N35" s="161"/>
      <c r="O35" s="162" t="s">
        <v>2623</v>
      </c>
      <c r="P35" s="163" t="s">
        <v>2770</v>
      </c>
    </row>
    <row r="36" spans="2:16" s="164" customFormat="1" x14ac:dyDescent="0.2">
      <c r="B36" s="157" t="s">
        <v>2731</v>
      </c>
      <c r="C36" s="158" t="s">
        <v>2771</v>
      </c>
      <c r="D36" s="159" t="s">
        <v>2772</v>
      </c>
      <c r="E36" s="159" t="s">
        <v>2773</v>
      </c>
      <c r="F36" s="158" t="s">
        <v>2622</v>
      </c>
      <c r="G36" s="160">
        <v>7.1</v>
      </c>
      <c r="H36" s="160">
        <v>8.1</v>
      </c>
      <c r="I36" s="160">
        <v>6.8</v>
      </c>
      <c r="J36" s="160">
        <v>162</v>
      </c>
      <c r="K36" s="168">
        <v>3</v>
      </c>
      <c r="L36" s="158"/>
      <c r="M36" s="161"/>
      <c r="N36" s="161"/>
      <c r="O36" s="162" t="s">
        <v>2665</v>
      </c>
      <c r="P36" s="161" t="s">
        <v>2774</v>
      </c>
    </row>
    <row r="37" spans="2:16" s="164" customFormat="1" ht="32" x14ac:dyDescent="0.2">
      <c r="B37" s="157" t="s">
        <v>2775</v>
      </c>
      <c r="C37" s="158" t="s">
        <v>2776</v>
      </c>
      <c r="D37" s="159" t="s">
        <v>2777</v>
      </c>
      <c r="E37" s="159" t="s">
        <v>2778</v>
      </c>
      <c r="F37" s="158" t="s">
        <v>2779</v>
      </c>
      <c r="G37" s="160">
        <v>5</v>
      </c>
      <c r="H37" s="160">
        <v>8</v>
      </c>
      <c r="I37" s="160">
        <v>5.4</v>
      </c>
      <c r="J37" s="160">
        <v>359</v>
      </c>
      <c r="K37" s="168">
        <v>3</v>
      </c>
      <c r="L37" s="158"/>
      <c r="M37" s="161"/>
      <c r="N37" s="161"/>
      <c r="O37" s="162" t="s">
        <v>2780</v>
      </c>
      <c r="P37" s="163" t="s">
        <v>2781</v>
      </c>
    </row>
    <row r="38" spans="2:16" s="164" customFormat="1" x14ac:dyDescent="0.2">
      <c r="B38" s="157" t="s">
        <v>2775</v>
      </c>
      <c r="C38" s="158" t="s">
        <v>2782</v>
      </c>
      <c r="D38" s="159" t="s">
        <v>2783</v>
      </c>
      <c r="E38" s="159" t="s">
        <v>2784</v>
      </c>
      <c r="F38" s="158" t="s">
        <v>2622</v>
      </c>
      <c r="G38" s="160">
        <v>6.8</v>
      </c>
      <c r="H38" s="160">
        <v>7</v>
      </c>
      <c r="I38" s="160">
        <v>1.6</v>
      </c>
      <c r="J38" s="160">
        <v>219</v>
      </c>
      <c r="K38" s="168">
        <v>3</v>
      </c>
      <c r="L38" s="158"/>
      <c r="M38" s="161"/>
      <c r="N38" s="161"/>
      <c r="O38" s="162" t="s">
        <v>2785</v>
      </c>
      <c r="P38" s="161" t="s">
        <v>2786</v>
      </c>
    </row>
    <row r="39" spans="2:16" s="164" customFormat="1" ht="32" x14ac:dyDescent="0.2">
      <c r="B39" s="157" t="s">
        <v>2775</v>
      </c>
      <c r="C39" s="158" t="s">
        <v>2787</v>
      </c>
      <c r="D39" s="159" t="s">
        <v>2788</v>
      </c>
      <c r="E39" s="159" t="s">
        <v>2789</v>
      </c>
      <c r="F39" s="158" t="s">
        <v>2790</v>
      </c>
      <c r="G39" s="160">
        <v>5.0999999999999996</v>
      </c>
      <c r="H39" s="160">
        <v>11.1</v>
      </c>
      <c r="I39" s="160">
        <v>11.1</v>
      </c>
      <c r="J39" s="160">
        <v>352</v>
      </c>
      <c r="K39" s="168">
        <v>4</v>
      </c>
      <c r="L39" s="158"/>
      <c r="M39" s="161"/>
      <c r="N39" s="161"/>
      <c r="O39" s="162" t="s">
        <v>2791</v>
      </c>
      <c r="P39" s="163" t="s">
        <v>2792</v>
      </c>
    </row>
    <row r="40" spans="2:16" s="164" customFormat="1" x14ac:dyDescent="0.2">
      <c r="B40" s="157" t="s">
        <v>2775</v>
      </c>
      <c r="C40" s="158" t="s">
        <v>2793</v>
      </c>
      <c r="D40" s="159" t="s">
        <v>2794</v>
      </c>
      <c r="E40" s="159" t="s">
        <v>2795</v>
      </c>
      <c r="F40" s="158" t="s">
        <v>2796</v>
      </c>
      <c r="G40" s="160">
        <v>6</v>
      </c>
      <c r="H40" s="160">
        <v>8.5</v>
      </c>
      <c r="I40" s="160">
        <v>8.4</v>
      </c>
      <c r="J40" s="160">
        <v>355</v>
      </c>
      <c r="K40" s="168">
        <v>2</v>
      </c>
      <c r="L40" s="158"/>
      <c r="M40" s="161"/>
      <c r="N40" s="161"/>
      <c r="O40" s="162"/>
      <c r="P40" s="161" t="s">
        <v>2797</v>
      </c>
    </row>
    <row r="41" spans="2:16" s="164" customFormat="1" x14ac:dyDescent="0.2">
      <c r="B41" s="157" t="s">
        <v>2775</v>
      </c>
      <c r="C41" s="158" t="s">
        <v>2798</v>
      </c>
      <c r="D41" s="159" t="s">
        <v>2799</v>
      </c>
      <c r="E41" s="159" t="s">
        <v>2800</v>
      </c>
      <c r="F41" s="158" t="s">
        <v>2801</v>
      </c>
      <c r="G41" s="160">
        <v>4.8</v>
      </c>
      <c r="H41" s="160">
        <v>10.6</v>
      </c>
      <c r="I41" s="160">
        <v>4.2</v>
      </c>
      <c r="J41" s="160">
        <v>56</v>
      </c>
      <c r="K41" s="168">
        <v>2</v>
      </c>
      <c r="L41" s="158"/>
      <c r="M41" s="161"/>
      <c r="N41" s="161"/>
      <c r="O41" s="162"/>
      <c r="P41" s="161" t="s">
        <v>2802</v>
      </c>
    </row>
    <row r="42" spans="2:16" s="164" customFormat="1" ht="32" x14ac:dyDescent="0.2">
      <c r="B42" s="157" t="s">
        <v>2775</v>
      </c>
      <c r="C42" s="158" t="s">
        <v>2803</v>
      </c>
      <c r="D42" s="159" t="s">
        <v>2804</v>
      </c>
      <c r="E42" s="159" t="s">
        <v>2805</v>
      </c>
      <c r="F42" s="158" t="s">
        <v>2622</v>
      </c>
      <c r="G42" s="160">
        <v>6.6</v>
      </c>
      <c r="H42" s="160">
        <v>8.6999999999999993</v>
      </c>
      <c r="I42" s="160">
        <v>31.2</v>
      </c>
      <c r="J42" s="160">
        <v>346</v>
      </c>
      <c r="K42" s="168">
        <v>4</v>
      </c>
      <c r="L42" s="158"/>
      <c r="M42" s="161"/>
      <c r="N42" s="161"/>
      <c r="O42" s="162" t="s">
        <v>2785</v>
      </c>
      <c r="P42" s="163" t="s">
        <v>2806</v>
      </c>
    </row>
    <row r="43" spans="2:16" s="164" customFormat="1" x14ac:dyDescent="0.2">
      <c r="B43" s="157" t="s">
        <v>2775</v>
      </c>
      <c r="C43" s="158" t="s">
        <v>2807</v>
      </c>
      <c r="D43" s="159" t="s">
        <v>2808</v>
      </c>
      <c r="E43" s="159" t="s">
        <v>2809</v>
      </c>
      <c r="F43" s="158" t="s">
        <v>2622</v>
      </c>
      <c r="G43" s="160">
        <v>7.5</v>
      </c>
      <c r="H43" s="160">
        <v>7.5</v>
      </c>
      <c r="I43" s="160">
        <v>7.7</v>
      </c>
      <c r="J43" s="160">
        <v>74</v>
      </c>
      <c r="K43" s="168">
        <v>2</v>
      </c>
      <c r="L43" s="158"/>
      <c r="M43" s="161"/>
      <c r="N43" s="161"/>
      <c r="O43" s="162"/>
      <c r="P43" s="161" t="s">
        <v>2735</v>
      </c>
    </row>
    <row r="44" spans="2:16" s="164" customFormat="1" ht="48" x14ac:dyDescent="0.2">
      <c r="B44" s="157" t="s">
        <v>2775</v>
      </c>
      <c r="C44" s="158" t="s">
        <v>2810</v>
      </c>
      <c r="D44" s="159" t="s">
        <v>2811</v>
      </c>
      <c r="E44" s="159" t="s">
        <v>2812</v>
      </c>
      <c r="F44" s="158" t="s">
        <v>2813</v>
      </c>
      <c r="G44" s="160">
        <v>6</v>
      </c>
      <c r="H44" s="160">
        <v>6.3</v>
      </c>
      <c r="I44" s="160">
        <v>12</v>
      </c>
      <c r="J44" s="160">
        <v>3</v>
      </c>
      <c r="K44" s="168">
        <v>4</v>
      </c>
      <c r="L44" s="158"/>
      <c r="M44" s="161"/>
      <c r="N44" s="161"/>
      <c r="O44" s="162" t="s">
        <v>2785</v>
      </c>
      <c r="P44" s="163" t="s">
        <v>2814</v>
      </c>
    </row>
    <row r="45" spans="2:16" s="164" customFormat="1" x14ac:dyDescent="0.2">
      <c r="B45" s="157" t="s">
        <v>2775</v>
      </c>
      <c r="C45" s="158" t="s">
        <v>2815</v>
      </c>
      <c r="D45" s="159" t="s">
        <v>2816</v>
      </c>
      <c r="E45" s="159" t="s">
        <v>2817</v>
      </c>
      <c r="F45" s="158" t="s">
        <v>2818</v>
      </c>
      <c r="G45" s="160">
        <v>2.6</v>
      </c>
      <c r="H45" s="160">
        <v>7.1</v>
      </c>
      <c r="I45" s="160">
        <v>3.6</v>
      </c>
      <c r="J45" s="160">
        <v>313</v>
      </c>
      <c r="K45" s="168">
        <v>3</v>
      </c>
      <c r="L45" s="158"/>
      <c r="M45" s="161"/>
      <c r="N45" s="161"/>
      <c r="O45" s="162" t="s">
        <v>2819</v>
      </c>
      <c r="P45" s="161" t="s">
        <v>2820</v>
      </c>
    </row>
    <row r="46" spans="2:16" s="164" customFormat="1" x14ac:dyDescent="0.2">
      <c r="B46" s="157" t="s">
        <v>2775</v>
      </c>
      <c r="C46" s="158" t="s">
        <v>2821</v>
      </c>
      <c r="D46" s="159" t="s">
        <v>2822</v>
      </c>
      <c r="E46" s="159" t="s">
        <v>2823</v>
      </c>
      <c r="F46" s="158" t="s">
        <v>2622</v>
      </c>
      <c r="G46" s="160">
        <v>6.9</v>
      </c>
      <c r="H46" s="160">
        <v>7.9</v>
      </c>
      <c r="I46" s="160">
        <v>11.3</v>
      </c>
      <c r="J46" s="160">
        <v>217</v>
      </c>
      <c r="K46" s="168">
        <v>4</v>
      </c>
      <c r="L46" s="158"/>
      <c r="M46" s="161"/>
      <c r="N46" s="161"/>
      <c r="O46" s="162" t="s">
        <v>2824</v>
      </c>
      <c r="P46" s="161" t="s">
        <v>2825</v>
      </c>
    </row>
    <row r="47" spans="2:16" s="164" customFormat="1" ht="32" x14ac:dyDescent="0.2">
      <c r="B47" s="157" t="s">
        <v>2775</v>
      </c>
      <c r="C47" s="158" t="s">
        <v>735</v>
      </c>
      <c r="D47" s="159" t="s">
        <v>2826</v>
      </c>
      <c r="E47" s="159" t="s">
        <v>2827</v>
      </c>
      <c r="F47" s="158" t="s">
        <v>2828</v>
      </c>
      <c r="G47" s="160">
        <v>6.6</v>
      </c>
      <c r="H47" s="160">
        <v>8.5</v>
      </c>
      <c r="I47" s="160">
        <v>43</v>
      </c>
      <c r="J47" s="160">
        <v>73</v>
      </c>
      <c r="K47" s="168">
        <v>5</v>
      </c>
      <c r="L47" s="158"/>
      <c r="M47" s="161"/>
      <c r="N47" s="161"/>
      <c r="O47" s="162" t="s">
        <v>2829</v>
      </c>
      <c r="P47" s="163" t="s">
        <v>2830</v>
      </c>
    </row>
    <row r="48" spans="2:16" s="164" customFormat="1" x14ac:dyDescent="0.2">
      <c r="B48" s="157" t="s">
        <v>2775</v>
      </c>
      <c r="C48" s="158" t="s">
        <v>2831</v>
      </c>
      <c r="D48" s="159" t="s">
        <v>2832</v>
      </c>
      <c r="E48" s="159" t="s">
        <v>2833</v>
      </c>
      <c r="F48" s="158"/>
      <c r="G48" s="160">
        <v>7.6</v>
      </c>
      <c r="H48" s="160">
        <v>8.1999999999999993</v>
      </c>
      <c r="I48" s="160">
        <v>3.5</v>
      </c>
      <c r="J48" s="160">
        <v>133</v>
      </c>
      <c r="K48" s="168">
        <v>3</v>
      </c>
      <c r="L48" s="158"/>
      <c r="M48" s="161"/>
      <c r="N48" s="161"/>
      <c r="O48" s="162" t="s">
        <v>2726</v>
      </c>
      <c r="P48" s="161" t="s">
        <v>2834</v>
      </c>
    </row>
    <row r="49" spans="2:16" s="164" customFormat="1" x14ac:dyDescent="0.2">
      <c r="B49" s="157" t="s">
        <v>2775</v>
      </c>
      <c r="C49" s="158" t="s">
        <v>2835</v>
      </c>
      <c r="D49" s="159" t="s">
        <v>2836</v>
      </c>
      <c r="E49" s="159" t="s">
        <v>2837</v>
      </c>
      <c r="F49" s="158" t="s">
        <v>2622</v>
      </c>
      <c r="G49" s="160">
        <v>7.2</v>
      </c>
      <c r="H49" s="160">
        <v>8.3000000000000007</v>
      </c>
      <c r="I49" s="160">
        <v>6</v>
      </c>
      <c r="J49" s="160">
        <v>25</v>
      </c>
      <c r="K49" s="168">
        <v>4</v>
      </c>
      <c r="L49" s="158"/>
      <c r="M49" s="161"/>
      <c r="N49" s="161"/>
      <c r="O49" s="162" t="s">
        <v>2665</v>
      </c>
      <c r="P49" s="161" t="s">
        <v>2838</v>
      </c>
    </row>
    <row r="50" spans="2:16" s="164" customFormat="1" ht="32" x14ac:dyDescent="0.2">
      <c r="B50" s="157" t="s">
        <v>2775</v>
      </c>
      <c r="C50" s="158" t="s">
        <v>2839</v>
      </c>
      <c r="D50" s="159" t="s">
        <v>2840</v>
      </c>
      <c r="E50" s="159" t="s">
        <v>2841</v>
      </c>
      <c r="F50" s="158" t="s">
        <v>2842</v>
      </c>
      <c r="G50" s="160">
        <v>5.3</v>
      </c>
      <c r="H50" s="160">
        <v>8.6</v>
      </c>
      <c r="I50" s="160">
        <v>31.6</v>
      </c>
      <c r="J50" s="160">
        <v>37</v>
      </c>
      <c r="K50" s="168">
        <v>4</v>
      </c>
      <c r="L50" s="158"/>
      <c r="M50" s="161"/>
      <c r="N50" s="161"/>
      <c r="O50" s="162" t="s">
        <v>2665</v>
      </c>
      <c r="P50" s="163" t="s">
        <v>2843</v>
      </c>
    </row>
    <row r="51" spans="2:16" s="164" customFormat="1" ht="32" x14ac:dyDescent="0.2">
      <c r="B51" s="157" t="s">
        <v>2775</v>
      </c>
      <c r="C51" s="158" t="s">
        <v>2844</v>
      </c>
      <c r="D51" s="159" t="s">
        <v>2840</v>
      </c>
      <c r="E51" s="159" t="s">
        <v>2841</v>
      </c>
      <c r="F51" s="158" t="s">
        <v>2622</v>
      </c>
      <c r="G51" s="160">
        <v>5.3</v>
      </c>
      <c r="H51" s="160">
        <v>8.3000000000000007</v>
      </c>
      <c r="I51" s="160">
        <v>36.200000000000003</v>
      </c>
      <c r="J51" s="160">
        <v>31</v>
      </c>
      <c r="K51" s="168">
        <v>4</v>
      </c>
      <c r="L51" s="158"/>
      <c r="M51" s="161"/>
      <c r="N51" s="161"/>
      <c r="O51" s="162" t="s">
        <v>2665</v>
      </c>
      <c r="P51" s="163" t="s">
        <v>2843</v>
      </c>
    </row>
    <row r="52" spans="2:16" s="164" customFormat="1" x14ac:dyDescent="0.2">
      <c r="B52" s="157" t="s">
        <v>2845</v>
      </c>
      <c r="C52" s="158" t="s">
        <v>2846</v>
      </c>
      <c r="D52" s="159" t="s">
        <v>2847</v>
      </c>
      <c r="E52" s="159" t="s">
        <v>2848</v>
      </c>
      <c r="F52" s="158" t="s">
        <v>2849</v>
      </c>
      <c r="G52" s="160">
        <v>6.8</v>
      </c>
      <c r="H52" s="160">
        <v>7.3</v>
      </c>
      <c r="I52" s="160">
        <v>86</v>
      </c>
      <c r="J52" s="160">
        <v>208</v>
      </c>
      <c r="K52" s="168">
        <v>2</v>
      </c>
      <c r="L52" s="158"/>
      <c r="M52" s="161"/>
      <c r="N52" s="161"/>
      <c r="O52" s="162"/>
      <c r="P52" s="161" t="s">
        <v>2850</v>
      </c>
    </row>
    <row r="53" spans="2:16" s="164" customFormat="1" ht="32" x14ac:dyDescent="0.2">
      <c r="B53" s="157" t="s">
        <v>2845</v>
      </c>
      <c r="C53" s="158" t="s">
        <v>2851</v>
      </c>
      <c r="D53" s="159" t="s">
        <v>2852</v>
      </c>
      <c r="E53" s="159" t="s">
        <v>2853</v>
      </c>
      <c r="F53" s="158" t="s">
        <v>2854</v>
      </c>
      <c r="G53" s="160">
        <v>4.5999999999999996</v>
      </c>
      <c r="H53" s="160">
        <v>6.6</v>
      </c>
      <c r="I53" s="160">
        <v>13.4</v>
      </c>
      <c r="J53" s="160">
        <v>236</v>
      </c>
      <c r="K53" s="168">
        <v>4</v>
      </c>
      <c r="L53" s="158"/>
      <c r="M53" s="161"/>
      <c r="N53" s="161"/>
      <c r="O53" s="162" t="s">
        <v>2855</v>
      </c>
      <c r="P53" s="163" t="s">
        <v>2856</v>
      </c>
    </row>
    <row r="54" spans="2:16" s="164" customFormat="1" ht="32" x14ac:dyDescent="0.2">
      <c r="B54" s="157" t="s">
        <v>2845</v>
      </c>
      <c r="C54" s="158" t="s">
        <v>2857</v>
      </c>
      <c r="D54" s="159" t="s">
        <v>2858</v>
      </c>
      <c r="E54" s="159" t="s">
        <v>2859</v>
      </c>
      <c r="F54" s="158" t="s">
        <v>2860</v>
      </c>
      <c r="G54" s="160">
        <v>4.9000000000000004</v>
      </c>
      <c r="H54" s="160">
        <v>7.5</v>
      </c>
      <c r="I54" s="160">
        <v>38</v>
      </c>
      <c r="J54" s="160">
        <v>33</v>
      </c>
      <c r="K54" s="168">
        <v>4</v>
      </c>
      <c r="L54" s="158"/>
      <c r="M54" s="161"/>
      <c r="N54" s="161"/>
      <c r="O54" s="162" t="s">
        <v>2785</v>
      </c>
      <c r="P54" s="163" t="s">
        <v>2861</v>
      </c>
    </row>
    <row r="55" spans="2:16" s="164" customFormat="1" x14ac:dyDescent="0.2">
      <c r="B55" s="157" t="s">
        <v>2845</v>
      </c>
      <c r="C55" s="158" t="s">
        <v>1001</v>
      </c>
      <c r="D55" s="159" t="s">
        <v>2862</v>
      </c>
      <c r="E55" s="159" t="s">
        <v>2863</v>
      </c>
      <c r="F55" s="158" t="s">
        <v>2622</v>
      </c>
      <c r="G55" s="160">
        <v>6.5</v>
      </c>
      <c r="H55" s="160">
        <v>8.1999999999999993</v>
      </c>
      <c r="I55" s="160">
        <v>4.4000000000000004</v>
      </c>
      <c r="J55" s="160">
        <v>163</v>
      </c>
      <c r="K55" s="168">
        <v>4</v>
      </c>
      <c r="L55" s="158"/>
      <c r="M55" s="161"/>
      <c r="N55" s="161"/>
      <c r="O55" s="162" t="s">
        <v>2780</v>
      </c>
      <c r="P55" s="161" t="s">
        <v>2864</v>
      </c>
    </row>
    <row r="56" spans="2:16" s="164" customFormat="1" ht="32" x14ac:dyDescent="0.2">
      <c r="B56" s="157" t="s">
        <v>2845</v>
      </c>
      <c r="C56" s="158" t="s">
        <v>2865</v>
      </c>
      <c r="D56" s="159" t="s">
        <v>2866</v>
      </c>
      <c r="E56" s="159" t="s">
        <v>2867</v>
      </c>
      <c r="F56" s="158" t="s">
        <v>2622</v>
      </c>
      <c r="G56" s="160">
        <v>5.0999999999999996</v>
      </c>
      <c r="H56" s="160">
        <v>6.6</v>
      </c>
      <c r="I56" s="160">
        <v>6.1</v>
      </c>
      <c r="J56" s="160">
        <v>192</v>
      </c>
      <c r="K56" s="168">
        <v>3</v>
      </c>
      <c r="L56" s="158"/>
      <c r="M56" s="161"/>
      <c r="N56" s="161"/>
      <c r="O56" s="162" t="s">
        <v>2868</v>
      </c>
      <c r="P56" s="163" t="s">
        <v>2869</v>
      </c>
    </row>
    <row r="57" spans="2:16" s="164" customFormat="1" x14ac:dyDescent="0.2">
      <c r="B57" s="157" t="s">
        <v>2845</v>
      </c>
      <c r="C57" s="158" t="s">
        <v>2870</v>
      </c>
      <c r="D57" s="159" t="s">
        <v>2871</v>
      </c>
      <c r="E57" s="159" t="s">
        <v>2872</v>
      </c>
      <c r="F57" s="158" t="s">
        <v>2622</v>
      </c>
      <c r="G57" s="160">
        <v>7</v>
      </c>
      <c r="H57" s="160">
        <v>7.4</v>
      </c>
      <c r="I57" s="160">
        <v>25.6</v>
      </c>
      <c r="J57" s="160">
        <v>262</v>
      </c>
      <c r="K57" s="168">
        <v>2</v>
      </c>
      <c r="L57" s="158"/>
      <c r="M57" s="161"/>
      <c r="N57" s="161"/>
      <c r="O57" s="162"/>
      <c r="P57" s="161" t="s">
        <v>2721</v>
      </c>
    </row>
    <row r="58" spans="2:16" s="164" customFormat="1" x14ac:dyDescent="0.2">
      <c r="B58" s="157" t="s">
        <v>2845</v>
      </c>
      <c r="C58" s="158" t="s">
        <v>2873</v>
      </c>
      <c r="D58" s="159" t="s">
        <v>2874</v>
      </c>
      <c r="E58" s="159" t="s">
        <v>2875</v>
      </c>
      <c r="F58" s="158" t="s">
        <v>2876</v>
      </c>
      <c r="G58" s="160">
        <v>4.5</v>
      </c>
      <c r="H58" s="160">
        <v>5.6</v>
      </c>
      <c r="I58" s="160">
        <v>5.6</v>
      </c>
      <c r="J58" s="160">
        <v>108</v>
      </c>
      <c r="K58" s="168">
        <v>3</v>
      </c>
      <c r="L58" s="158"/>
      <c r="M58" s="161"/>
      <c r="N58" s="161"/>
      <c r="O58" s="162" t="s">
        <v>2726</v>
      </c>
      <c r="P58" s="161">
        <v>1998</v>
      </c>
    </row>
    <row r="59" spans="2:16" s="164" customFormat="1" x14ac:dyDescent="0.2">
      <c r="B59" s="157" t="s">
        <v>2845</v>
      </c>
      <c r="C59" s="158" t="s">
        <v>2877</v>
      </c>
      <c r="D59" s="159" t="s">
        <v>2874</v>
      </c>
      <c r="E59" s="159" t="s">
        <v>2875</v>
      </c>
      <c r="F59" s="158" t="s">
        <v>2622</v>
      </c>
      <c r="G59" s="160">
        <v>4.9000000000000004</v>
      </c>
      <c r="H59" s="160">
        <v>5.8</v>
      </c>
      <c r="I59" s="160">
        <v>5.6</v>
      </c>
      <c r="J59" s="160">
        <v>108</v>
      </c>
      <c r="K59" s="168">
        <v>4</v>
      </c>
      <c r="L59" s="158"/>
      <c r="M59" s="161"/>
      <c r="N59" s="161"/>
      <c r="O59" s="162" t="s">
        <v>2726</v>
      </c>
      <c r="P59" s="161" t="s">
        <v>2878</v>
      </c>
    </row>
    <row r="60" spans="2:16" s="164" customFormat="1" x14ac:dyDescent="0.2">
      <c r="B60" s="157" t="s">
        <v>2845</v>
      </c>
      <c r="C60" s="158" t="s">
        <v>2879</v>
      </c>
      <c r="D60" s="159" t="s">
        <v>2880</v>
      </c>
      <c r="E60" s="159" t="s">
        <v>2881</v>
      </c>
      <c r="F60" s="158" t="s">
        <v>2882</v>
      </c>
      <c r="G60" s="160">
        <v>4.5</v>
      </c>
      <c r="H60" s="160">
        <v>4.5999999999999996</v>
      </c>
      <c r="I60" s="160">
        <v>1</v>
      </c>
      <c r="J60" s="160">
        <v>307</v>
      </c>
      <c r="K60" s="168">
        <v>2</v>
      </c>
      <c r="L60" s="158"/>
      <c r="M60" s="161"/>
      <c r="N60" s="161"/>
      <c r="O60" s="162"/>
      <c r="P60" s="161" t="s">
        <v>2883</v>
      </c>
    </row>
    <row r="61" spans="2:16" s="164" customFormat="1" x14ac:dyDescent="0.2">
      <c r="B61" s="157" t="s">
        <v>2845</v>
      </c>
      <c r="C61" s="158" t="s">
        <v>2884</v>
      </c>
      <c r="D61" s="159" t="s">
        <v>2885</v>
      </c>
      <c r="E61" s="159" t="s">
        <v>2759</v>
      </c>
      <c r="F61" s="158" t="s">
        <v>2886</v>
      </c>
      <c r="G61" s="160">
        <v>2.5</v>
      </c>
      <c r="H61" s="160">
        <v>4.9000000000000004</v>
      </c>
      <c r="I61" s="160">
        <v>2.8</v>
      </c>
      <c r="J61" s="160">
        <v>339</v>
      </c>
      <c r="K61" s="168">
        <v>5</v>
      </c>
      <c r="L61" s="158" t="s">
        <v>16</v>
      </c>
      <c r="M61" s="161"/>
      <c r="N61" s="161"/>
      <c r="O61" s="162" t="s">
        <v>2887</v>
      </c>
      <c r="P61" s="161" t="s">
        <v>2888</v>
      </c>
    </row>
    <row r="62" spans="2:16" s="164" customFormat="1" ht="32" x14ac:dyDescent="0.2">
      <c r="B62" s="157" t="s">
        <v>2845</v>
      </c>
      <c r="C62" s="158" t="s">
        <v>381</v>
      </c>
      <c r="D62" s="159" t="s">
        <v>2889</v>
      </c>
      <c r="E62" s="159" t="s">
        <v>2890</v>
      </c>
      <c r="F62" s="158" t="s">
        <v>383</v>
      </c>
      <c r="G62" s="160">
        <v>6</v>
      </c>
      <c r="H62" s="160">
        <v>6.5</v>
      </c>
      <c r="I62" s="160">
        <v>2.9</v>
      </c>
      <c r="J62" s="160">
        <v>45</v>
      </c>
      <c r="K62" s="168">
        <v>4</v>
      </c>
      <c r="L62" s="158"/>
      <c r="M62" s="161"/>
      <c r="N62" s="161"/>
      <c r="O62" s="162" t="s">
        <v>2653</v>
      </c>
      <c r="P62" s="163" t="s">
        <v>2891</v>
      </c>
    </row>
    <row r="63" spans="2:16" s="164" customFormat="1" ht="32" x14ac:dyDescent="0.2">
      <c r="B63" s="157" t="s">
        <v>2845</v>
      </c>
      <c r="C63" s="158" t="s">
        <v>137</v>
      </c>
      <c r="D63" s="159" t="s">
        <v>2892</v>
      </c>
      <c r="E63" s="159" t="s">
        <v>2893</v>
      </c>
      <c r="F63" s="158" t="s">
        <v>2894</v>
      </c>
      <c r="G63" s="160">
        <v>4.7</v>
      </c>
      <c r="H63" s="160">
        <v>7</v>
      </c>
      <c r="I63" s="160">
        <v>6.3</v>
      </c>
      <c r="J63" s="160">
        <v>312</v>
      </c>
      <c r="K63" s="168">
        <v>5</v>
      </c>
      <c r="L63" s="158"/>
      <c r="M63" s="161"/>
      <c r="N63" s="161"/>
      <c r="O63" s="162" t="s">
        <v>2791</v>
      </c>
      <c r="P63" s="163" t="s">
        <v>2895</v>
      </c>
    </row>
    <row r="64" spans="2:16" s="164" customFormat="1" x14ac:dyDescent="0.2">
      <c r="B64" s="157" t="s">
        <v>2845</v>
      </c>
      <c r="C64" s="158" t="s">
        <v>967</v>
      </c>
      <c r="D64" s="159" t="s">
        <v>2892</v>
      </c>
      <c r="E64" s="159" t="s">
        <v>2896</v>
      </c>
      <c r="F64" s="158" t="s">
        <v>2622</v>
      </c>
      <c r="G64" s="160">
        <v>8.4</v>
      </c>
      <c r="H64" s="160">
        <v>8.6</v>
      </c>
      <c r="I64" s="160">
        <v>1</v>
      </c>
      <c r="J64" s="160" t="s">
        <v>2622</v>
      </c>
      <c r="K64" s="168">
        <v>2</v>
      </c>
      <c r="L64" s="158"/>
      <c r="M64" s="161"/>
      <c r="N64" s="161"/>
      <c r="O64" s="162"/>
      <c r="P64" s="161" t="s">
        <v>2735</v>
      </c>
    </row>
    <row r="65" spans="2:16" s="164" customFormat="1" ht="32" x14ac:dyDescent="0.2">
      <c r="B65" s="157" t="s">
        <v>2845</v>
      </c>
      <c r="C65" s="158" t="s">
        <v>2897</v>
      </c>
      <c r="D65" s="159" t="s">
        <v>2898</v>
      </c>
      <c r="E65" s="159" t="s">
        <v>2899</v>
      </c>
      <c r="F65" s="158" t="s">
        <v>2622</v>
      </c>
      <c r="G65" s="160">
        <v>7</v>
      </c>
      <c r="H65" s="160">
        <v>7.5</v>
      </c>
      <c r="I65" s="160">
        <v>40.5</v>
      </c>
      <c r="J65" s="160">
        <v>342</v>
      </c>
      <c r="K65" s="168">
        <v>3</v>
      </c>
      <c r="L65" s="158"/>
      <c r="M65" s="161"/>
      <c r="N65" s="161"/>
      <c r="O65" s="162" t="s">
        <v>2653</v>
      </c>
      <c r="P65" s="163" t="s">
        <v>2900</v>
      </c>
    </row>
    <row r="66" spans="2:16" s="164" customFormat="1" x14ac:dyDescent="0.2">
      <c r="B66" s="157" t="s">
        <v>2845</v>
      </c>
      <c r="C66" s="158" t="s">
        <v>2901</v>
      </c>
      <c r="D66" s="159" t="s">
        <v>2902</v>
      </c>
      <c r="E66" s="159" t="s">
        <v>2903</v>
      </c>
      <c r="F66" s="158" t="s">
        <v>2904</v>
      </c>
      <c r="G66" s="160">
        <v>3.5</v>
      </c>
      <c r="H66" s="160">
        <v>8.6999999999999993</v>
      </c>
      <c r="I66" s="160">
        <v>105</v>
      </c>
      <c r="J66" s="160">
        <v>79</v>
      </c>
      <c r="K66" s="168">
        <v>3</v>
      </c>
      <c r="L66" s="158"/>
      <c r="M66" s="161"/>
      <c r="N66" s="161"/>
      <c r="O66" s="162" t="s">
        <v>2905</v>
      </c>
      <c r="P66" s="161" t="s">
        <v>2906</v>
      </c>
    </row>
    <row r="67" spans="2:16" s="164" customFormat="1" x14ac:dyDescent="0.2">
      <c r="B67" s="157" t="s">
        <v>2845</v>
      </c>
      <c r="C67" s="158" t="s">
        <v>2907</v>
      </c>
      <c r="D67" s="159" t="s">
        <v>2908</v>
      </c>
      <c r="E67" s="159" t="s">
        <v>2909</v>
      </c>
      <c r="F67" s="158" t="s">
        <v>2622</v>
      </c>
      <c r="G67" s="160">
        <v>7</v>
      </c>
      <c r="H67" s="160">
        <v>7.5</v>
      </c>
      <c r="I67" s="160">
        <v>2</v>
      </c>
      <c r="J67" s="160">
        <v>19</v>
      </c>
      <c r="K67" s="168">
        <v>2</v>
      </c>
      <c r="L67" s="158"/>
      <c r="M67" s="161"/>
      <c r="N67" s="161"/>
      <c r="O67" s="162" t="s">
        <v>2910</v>
      </c>
      <c r="P67" s="161" t="s">
        <v>2911</v>
      </c>
    </row>
    <row r="68" spans="2:16" s="164" customFormat="1" x14ac:dyDescent="0.2">
      <c r="B68" s="157" t="s">
        <v>2845</v>
      </c>
      <c r="C68" s="158" t="s">
        <v>2912</v>
      </c>
      <c r="D68" s="159" t="s">
        <v>2908</v>
      </c>
      <c r="E68" s="159" t="s">
        <v>2913</v>
      </c>
      <c r="F68" s="158" t="s">
        <v>2914</v>
      </c>
      <c r="G68" s="160">
        <v>4.5</v>
      </c>
      <c r="H68" s="160">
        <v>6.5</v>
      </c>
      <c r="I68" s="160">
        <v>108</v>
      </c>
      <c r="J68" s="160">
        <v>171</v>
      </c>
      <c r="K68" s="168">
        <v>5</v>
      </c>
      <c r="L68" s="158"/>
      <c r="M68" s="161"/>
      <c r="N68" s="161"/>
      <c r="O68" s="162" t="s">
        <v>2915</v>
      </c>
      <c r="P68" s="161" t="s">
        <v>2916</v>
      </c>
    </row>
    <row r="69" spans="2:16" s="164" customFormat="1" x14ac:dyDescent="0.2">
      <c r="B69" s="157" t="s">
        <v>2845</v>
      </c>
      <c r="C69" s="158" t="s">
        <v>152</v>
      </c>
      <c r="D69" s="159" t="s">
        <v>2917</v>
      </c>
      <c r="E69" s="159" t="s">
        <v>2918</v>
      </c>
      <c r="F69" s="158" t="s">
        <v>154</v>
      </c>
      <c r="G69" s="160">
        <v>5.3</v>
      </c>
      <c r="H69" s="160">
        <v>6.2</v>
      </c>
      <c r="I69" s="160">
        <v>2.4</v>
      </c>
      <c r="J69" s="160">
        <v>56</v>
      </c>
      <c r="K69" s="168">
        <v>2</v>
      </c>
      <c r="L69" s="158"/>
      <c r="M69" s="161"/>
      <c r="N69" s="161"/>
      <c r="O69" s="162"/>
      <c r="P69" s="161" t="s">
        <v>2919</v>
      </c>
    </row>
    <row r="70" spans="2:16" s="164" customFormat="1" x14ac:dyDescent="0.2">
      <c r="B70" s="157" t="s">
        <v>2845</v>
      </c>
      <c r="C70" s="158" t="s">
        <v>2920</v>
      </c>
      <c r="D70" s="159" t="s">
        <v>2921</v>
      </c>
      <c r="E70" s="159" t="s">
        <v>2922</v>
      </c>
      <c r="F70" s="158" t="s">
        <v>2622</v>
      </c>
      <c r="G70" s="160">
        <v>7.5</v>
      </c>
      <c r="H70" s="160">
        <v>7.5</v>
      </c>
      <c r="I70" s="160">
        <v>4.3</v>
      </c>
      <c r="J70" s="160">
        <v>211</v>
      </c>
      <c r="K70" s="168">
        <v>4</v>
      </c>
      <c r="L70" s="158"/>
      <c r="M70" s="161"/>
      <c r="N70" s="161"/>
      <c r="O70" s="162" t="s">
        <v>2653</v>
      </c>
      <c r="P70" s="161" t="s">
        <v>2923</v>
      </c>
    </row>
    <row r="71" spans="2:16" s="164" customFormat="1" x14ac:dyDescent="0.2">
      <c r="B71" s="157" t="s">
        <v>2924</v>
      </c>
      <c r="C71" s="158" t="s">
        <v>2925</v>
      </c>
      <c r="D71" s="159" t="s">
        <v>2926</v>
      </c>
      <c r="E71" s="159" t="s">
        <v>2927</v>
      </c>
      <c r="F71" s="158" t="s">
        <v>2622</v>
      </c>
      <c r="G71" s="160">
        <v>8.5</v>
      </c>
      <c r="H71" s="160">
        <v>8.8000000000000007</v>
      </c>
      <c r="I71" s="160">
        <v>7.1</v>
      </c>
      <c r="J71" s="160">
        <v>142</v>
      </c>
      <c r="K71" s="168">
        <v>5</v>
      </c>
      <c r="L71" s="158"/>
      <c r="M71" s="161"/>
      <c r="N71" s="161"/>
      <c r="O71" s="162"/>
      <c r="P71" s="161" t="s">
        <v>2928</v>
      </c>
    </row>
    <row r="72" spans="2:16" s="164" customFormat="1" x14ac:dyDescent="0.2">
      <c r="B72" s="157" t="s">
        <v>2924</v>
      </c>
      <c r="C72" s="158" t="s">
        <v>2929</v>
      </c>
      <c r="D72" s="159" t="s">
        <v>2930</v>
      </c>
      <c r="E72" s="159" t="s">
        <v>2931</v>
      </c>
      <c r="F72" s="158" t="s">
        <v>2622</v>
      </c>
      <c r="G72" s="160">
        <v>6.8</v>
      </c>
      <c r="H72" s="160">
        <v>8.6</v>
      </c>
      <c r="I72" s="160">
        <v>46</v>
      </c>
      <c r="J72" s="160">
        <v>69</v>
      </c>
      <c r="K72" s="168">
        <v>2</v>
      </c>
      <c r="L72" s="158"/>
      <c r="M72" s="161"/>
      <c r="N72" s="161"/>
      <c r="O72" s="162"/>
      <c r="P72" s="161" t="s">
        <v>2850</v>
      </c>
    </row>
    <row r="73" spans="2:16" s="164" customFormat="1" x14ac:dyDescent="0.2">
      <c r="B73" s="157" t="s">
        <v>2924</v>
      </c>
      <c r="C73" s="158" t="s">
        <v>2932</v>
      </c>
      <c r="D73" s="159" t="s">
        <v>2933</v>
      </c>
      <c r="E73" s="159" t="s">
        <v>2934</v>
      </c>
      <c r="F73" s="158" t="s">
        <v>2622</v>
      </c>
      <c r="G73" s="160">
        <v>6.5</v>
      </c>
      <c r="H73" s="160">
        <v>7.3</v>
      </c>
      <c r="I73" s="160">
        <v>58</v>
      </c>
      <c r="J73" s="160">
        <v>75</v>
      </c>
      <c r="K73" s="168">
        <v>2</v>
      </c>
      <c r="L73" s="158"/>
      <c r="M73" s="161"/>
      <c r="N73" s="161"/>
      <c r="O73" s="162"/>
      <c r="P73" s="161" t="s">
        <v>2850</v>
      </c>
    </row>
    <row r="74" spans="2:16" s="164" customFormat="1" ht="32" x14ac:dyDescent="0.2">
      <c r="B74" s="157" t="s">
        <v>2924</v>
      </c>
      <c r="C74" s="158" t="s">
        <v>2935</v>
      </c>
      <c r="D74" s="159" t="s">
        <v>2936</v>
      </c>
      <c r="E74" s="159" t="s">
        <v>2937</v>
      </c>
      <c r="F74" s="158" t="s">
        <v>2938</v>
      </c>
      <c r="G74" s="160">
        <v>5.7</v>
      </c>
      <c r="H74" s="160">
        <v>6.8</v>
      </c>
      <c r="I74" s="160">
        <v>10.3</v>
      </c>
      <c r="J74" s="160">
        <v>308</v>
      </c>
      <c r="K74" s="168">
        <v>3</v>
      </c>
      <c r="L74" s="158"/>
      <c r="M74" s="161"/>
      <c r="N74" s="161"/>
      <c r="O74" s="162" t="s">
        <v>2855</v>
      </c>
      <c r="P74" s="163" t="s">
        <v>2939</v>
      </c>
    </row>
    <row r="75" spans="2:16" s="164" customFormat="1" ht="48" x14ac:dyDescent="0.2">
      <c r="B75" s="157" t="s">
        <v>2924</v>
      </c>
      <c r="C75" s="158" t="s">
        <v>2940</v>
      </c>
      <c r="D75" s="159" t="s">
        <v>2941</v>
      </c>
      <c r="E75" s="159" t="s">
        <v>2942</v>
      </c>
      <c r="F75" s="158" t="s">
        <v>2622</v>
      </c>
      <c r="G75" s="160">
        <v>7</v>
      </c>
      <c r="H75" s="160">
        <v>7.1</v>
      </c>
      <c r="I75" s="160">
        <v>18</v>
      </c>
      <c r="J75" s="160">
        <v>304</v>
      </c>
      <c r="K75" s="168">
        <v>4</v>
      </c>
      <c r="L75" s="158"/>
      <c r="M75" s="161"/>
      <c r="N75" s="161"/>
      <c r="O75" s="162" t="s">
        <v>2943</v>
      </c>
      <c r="P75" s="163" t="s">
        <v>2944</v>
      </c>
    </row>
    <row r="76" spans="2:16" s="164" customFormat="1" x14ac:dyDescent="0.2">
      <c r="B76" s="157" t="s">
        <v>2924</v>
      </c>
      <c r="C76" s="158" t="s">
        <v>2945</v>
      </c>
      <c r="D76" s="159" t="s">
        <v>2946</v>
      </c>
      <c r="E76" s="159" t="s">
        <v>2947</v>
      </c>
      <c r="F76" s="158" t="s">
        <v>2948</v>
      </c>
      <c r="G76" s="160">
        <v>4</v>
      </c>
      <c r="H76" s="160">
        <v>8.6</v>
      </c>
      <c r="I76" s="160">
        <v>80.8</v>
      </c>
      <c r="J76" s="160">
        <v>208</v>
      </c>
      <c r="K76" s="168">
        <v>3</v>
      </c>
      <c r="L76" s="158"/>
      <c r="M76" s="161"/>
      <c r="N76" s="161"/>
      <c r="O76" s="162" t="s">
        <v>2628</v>
      </c>
      <c r="P76" s="161" t="s">
        <v>2949</v>
      </c>
    </row>
    <row r="77" spans="2:16" s="164" customFormat="1" x14ac:dyDescent="0.2">
      <c r="B77" s="157" t="s">
        <v>2924</v>
      </c>
      <c r="C77" s="158" t="s">
        <v>2950</v>
      </c>
      <c r="D77" s="159" t="s">
        <v>2951</v>
      </c>
      <c r="E77" s="159" t="s">
        <v>2952</v>
      </c>
      <c r="F77" s="158" t="s">
        <v>2622</v>
      </c>
      <c r="G77" s="160">
        <v>5.4</v>
      </c>
      <c r="H77" s="160">
        <v>6.5</v>
      </c>
      <c r="I77" s="160">
        <v>108.5</v>
      </c>
      <c r="J77" s="160">
        <v>8</v>
      </c>
      <c r="K77" s="168">
        <v>5</v>
      </c>
      <c r="L77" s="158"/>
      <c r="M77" s="161"/>
      <c r="N77" s="161"/>
      <c r="O77" s="162" t="s">
        <v>2953</v>
      </c>
      <c r="P77" s="161" t="s">
        <v>2954</v>
      </c>
    </row>
    <row r="78" spans="2:16" s="164" customFormat="1" ht="32" x14ac:dyDescent="0.2">
      <c r="B78" s="157" t="s">
        <v>2924</v>
      </c>
      <c r="C78" s="158" t="s">
        <v>2955</v>
      </c>
      <c r="D78" s="159" t="s">
        <v>2956</v>
      </c>
      <c r="E78" s="159" t="s">
        <v>2957</v>
      </c>
      <c r="F78" s="158" t="s">
        <v>2622</v>
      </c>
      <c r="G78" s="160">
        <v>7.8</v>
      </c>
      <c r="H78" s="160">
        <v>7.8</v>
      </c>
      <c r="I78" s="160">
        <v>15.4</v>
      </c>
      <c r="J78" s="160">
        <v>5</v>
      </c>
      <c r="K78" s="168">
        <v>3</v>
      </c>
      <c r="L78" s="158"/>
      <c r="M78" s="161"/>
      <c r="N78" s="161"/>
      <c r="O78" s="162" t="s">
        <v>2726</v>
      </c>
      <c r="P78" s="163" t="s">
        <v>2958</v>
      </c>
    </row>
    <row r="79" spans="2:16" s="164" customFormat="1" x14ac:dyDescent="0.2">
      <c r="B79" s="157" t="s">
        <v>2924</v>
      </c>
      <c r="C79" s="158" t="s">
        <v>2959</v>
      </c>
      <c r="D79" s="159" t="s">
        <v>2960</v>
      </c>
      <c r="E79" s="159" t="s">
        <v>2961</v>
      </c>
      <c r="F79" s="158" t="s">
        <v>2622</v>
      </c>
      <c r="G79" s="160">
        <v>7</v>
      </c>
      <c r="H79" s="160">
        <v>8.8000000000000007</v>
      </c>
      <c r="I79" s="160">
        <v>5.3</v>
      </c>
      <c r="J79" s="160">
        <v>340</v>
      </c>
      <c r="K79" s="168">
        <v>5</v>
      </c>
      <c r="L79" s="158"/>
      <c r="M79" s="161"/>
      <c r="N79" s="161"/>
      <c r="O79" s="162"/>
      <c r="P79" s="161" t="s">
        <v>2962</v>
      </c>
    </row>
    <row r="80" spans="2:16" s="164" customFormat="1" x14ac:dyDescent="0.2">
      <c r="B80" s="157" t="s">
        <v>2924</v>
      </c>
      <c r="C80" s="158" t="s">
        <v>2963</v>
      </c>
      <c r="D80" s="159" t="s">
        <v>2964</v>
      </c>
      <c r="E80" s="159" t="s">
        <v>2965</v>
      </c>
      <c r="F80" s="158" t="s">
        <v>2622</v>
      </c>
      <c r="G80" s="160">
        <v>6</v>
      </c>
      <c r="H80" s="160">
        <v>8.4</v>
      </c>
      <c r="I80" s="160">
        <v>49</v>
      </c>
      <c r="J80" s="160">
        <v>82</v>
      </c>
      <c r="K80" s="168">
        <v>2</v>
      </c>
      <c r="L80" s="158"/>
      <c r="M80" s="161"/>
      <c r="N80" s="161"/>
      <c r="O80" s="162"/>
      <c r="P80" s="161" t="s">
        <v>2850</v>
      </c>
    </row>
    <row r="81" spans="2:16" s="164" customFormat="1" ht="32" x14ac:dyDescent="0.2">
      <c r="B81" s="157" t="s">
        <v>2924</v>
      </c>
      <c r="C81" s="158" t="s">
        <v>2966</v>
      </c>
      <c r="D81" s="159" t="s">
        <v>2967</v>
      </c>
      <c r="E81" s="159" t="s">
        <v>2968</v>
      </c>
      <c r="F81" s="158" t="s">
        <v>2969</v>
      </c>
      <c r="G81" s="160">
        <v>5.3</v>
      </c>
      <c r="H81" s="160">
        <v>5.8</v>
      </c>
      <c r="I81" s="160">
        <v>21.6</v>
      </c>
      <c r="J81" s="160">
        <v>326</v>
      </c>
      <c r="K81" s="168">
        <v>3</v>
      </c>
      <c r="L81" s="158"/>
      <c r="M81" s="161"/>
      <c r="N81" s="161"/>
      <c r="O81" s="162" t="s">
        <v>2970</v>
      </c>
      <c r="P81" s="163" t="s">
        <v>2971</v>
      </c>
    </row>
    <row r="82" spans="2:16" s="164" customFormat="1" x14ac:dyDescent="0.2">
      <c r="B82" s="157" t="s">
        <v>2972</v>
      </c>
      <c r="C82" s="158" t="s">
        <v>2973</v>
      </c>
      <c r="D82" s="159" t="s">
        <v>2974</v>
      </c>
      <c r="E82" s="159" t="s">
        <v>2975</v>
      </c>
      <c r="F82" s="158" t="s">
        <v>2976</v>
      </c>
      <c r="G82" s="160">
        <v>3.6</v>
      </c>
      <c r="H82" s="160">
        <v>4.2</v>
      </c>
      <c r="I82" s="160">
        <v>378</v>
      </c>
      <c r="J82" s="160">
        <v>291</v>
      </c>
      <c r="K82" s="168">
        <v>2</v>
      </c>
      <c r="L82" s="158"/>
      <c r="M82" s="161"/>
      <c r="N82" s="161"/>
      <c r="O82" s="162"/>
      <c r="P82" s="161" t="s">
        <v>2850</v>
      </c>
    </row>
    <row r="83" spans="2:16" s="164" customFormat="1" x14ac:dyDescent="0.2">
      <c r="B83" s="157" t="s">
        <v>2972</v>
      </c>
      <c r="C83" s="158" t="s">
        <v>2977</v>
      </c>
      <c r="D83" s="159" t="s">
        <v>2978</v>
      </c>
      <c r="E83" s="159" t="s">
        <v>2979</v>
      </c>
      <c r="F83" s="158" t="s">
        <v>2980</v>
      </c>
      <c r="G83" s="160">
        <v>3.4</v>
      </c>
      <c r="H83" s="160">
        <v>6.2</v>
      </c>
      <c r="I83" s="160">
        <v>206</v>
      </c>
      <c r="J83" s="160">
        <v>267</v>
      </c>
      <c r="K83" s="168">
        <v>3</v>
      </c>
      <c r="L83" s="158"/>
      <c r="M83" s="161"/>
      <c r="N83" s="161"/>
      <c r="O83" s="162" t="s">
        <v>2981</v>
      </c>
      <c r="P83" s="161" t="s">
        <v>2982</v>
      </c>
    </row>
    <row r="84" spans="2:16" s="164" customFormat="1" x14ac:dyDescent="0.2">
      <c r="B84" s="157" t="s">
        <v>2972</v>
      </c>
      <c r="C84" s="158" t="s">
        <v>2983</v>
      </c>
      <c r="D84" s="159" t="s">
        <v>2984</v>
      </c>
      <c r="E84" s="159" t="s">
        <v>2985</v>
      </c>
      <c r="F84" s="158" t="s">
        <v>2986</v>
      </c>
      <c r="G84" s="160">
        <v>5.3</v>
      </c>
      <c r="H84" s="160">
        <v>8.9</v>
      </c>
      <c r="I84" s="160">
        <v>3.2</v>
      </c>
      <c r="J84" s="160">
        <v>148</v>
      </c>
      <c r="K84" s="168">
        <v>3</v>
      </c>
      <c r="L84" s="158"/>
      <c r="M84" s="161"/>
      <c r="N84" s="161"/>
      <c r="O84" s="162" t="s">
        <v>2785</v>
      </c>
      <c r="P84" s="161" t="s">
        <v>2987</v>
      </c>
    </row>
    <row r="85" spans="2:16" s="164" customFormat="1" x14ac:dyDescent="0.2">
      <c r="B85" s="157" t="s">
        <v>2972</v>
      </c>
      <c r="C85" s="158" t="s">
        <v>2988</v>
      </c>
      <c r="D85" s="159" t="s">
        <v>2989</v>
      </c>
      <c r="E85" s="159" t="s">
        <v>2990</v>
      </c>
      <c r="F85" s="158" t="s">
        <v>2622</v>
      </c>
      <c r="G85" s="160">
        <v>9.1999999999999993</v>
      </c>
      <c r="H85" s="160">
        <v>9.1999999999999993</v>
      </c>
      <c r="I85" s="160">
        <v>22.8</v>
      </c>
      <c r="J85" s="160" t="s">
        <v>2622</v>
      </c>
      <c r="K85" s="168">
        <v>2</v>
      </c>
      <c r="L85" s="158"/>
      <c r="M85" s="161"/>
      <c r="N85" s="161"/>
      <c r="O85" s="162"/>
      <c r="P85" s="161" t="s">
        <v>2735</v>
      </c>
    </row>
    <row r="86" spans="2:16" s="164" customFormat="1" x14ac:dyDescent="0.2">
      <c r="B86" s="157" t="s">
        <v>2972</v>
      </c>
      <c r="C86" s="158" t="s">
        <v>2991</v>
      </c>
      <c r="D86" s="159" t="s">
        <v>2992</v>
      </c>
      <c r="E86" s="159" t="s">
        <v>2993</v>
      </c>
      <c r="F86" s="158" t="s">
        <v>2622</v>
      </c>
      <c r="G86" s="160">
        <v>8.4</v>
      </c>
      <c r="H86" s="160">
        <v>8.6</v>
      </c>
      <c r="I86" s="160">
        <v>3</v>
      </c>
      <c r="J86" s="160" t="s">
        <v>2622</v>
      </c>
      <c r="K86" s="168">
        <v>2</v>
      </c>
      <c r="L86" s="158"/>
      <c r="M86" s="161"/>
      <c r="N86" s="161"/>
      <c r="O86" s="162"/>
      <c r="P86" s="161" t="s">
        <v>2735</v>
      </c>
    </row>
    <row r="87" spans="2:16" s="164" customFormat="1" x14ac:dyDescent="0.2">
      <c r="B87" s="157" t="s">
        <v>2994</v>
      </c>
      <c r="C87" s="158" t="s">
        <v>2995</v>
      </c>
      <c r="D87" s="159" t="s">
        <v>2996</v>
      </c>
      <c r="E87" s="159" t="s">
        <v>2997</v>
      </c>
      <c r="F87" s="158" t="s">
        <v>2622</v>
      </c>
      <c r="G87" s="160">
        <v>6.6</v>
      </c>
      <c r="H87" s="160">
        <v>7.2</v>
      </c>
      <c r="I87" s="160">
        <v>1.6</v>
      </c>
      <c r="J87" s="160">
        <v>285</v>
      </c>
      <c r="K87" s="168">
        <v>2</v>
      </c>
      <c r="L87" s="158"/>
      <c r="M87" s="161"/>
      <c r="N87" s="161"/>
      <c r="O87" s="162"/>
      <c r="P87" s="161" t="s">
        <v>2998</v>
      </c>
    </row>
    <row r="88" spans="2:16" s="164" customFormat="1" x14ac:dyDescent="0.2">
      <c r="B88" s="157" t="s">
        <v>2999</v>
      </c>
      <c r="C88" s="158" t="s">
        <v>3000</v>
      </c>
      <c r="D88" s="159" t="s">
        <v>3001</v>
      </c>
      <c r="E88" s="159" t="s">
        <v>3002</v>
      </c>
      <c r="F88" s="158" t="s">
        <v>3003</v>
      </c>
      <c r="G88" s="160">
        <v>7.6</v>
      </c>
      <c r="H88" s="160">
        <v>8.6999999999999993</v>
      </c>
      <c r="I88" s="160">
        <v>58.1</v>
      </c>
      <c r="J88" s="160">
        <v>89</v>
      </c>
      <c r="K88" s="168">
        <v>3</v>
      </c>
      <c r="L88" s="158"/>
      <c r="M88" s="161"/>
      <c r="N88" s="161"/>
      <c r="O88" s="162" t="s">
        <v>3004</v>
      </c>
      <c r="P88" s="161" t="s">
        <v>3005</v>
      </c>
    </row>
    <row r="89" spans="2:16" s="164" customFormat="1" ht="32" x14ac:dyDescent="0.2">
      <c r="B89" s="157" t="s">
        <v>2999</v>
      </c>
      <c r="C89" s="158" t="s">
        <v>3006</v>
      </c>
      <c r="D89" s="159" t="s">
        <v>3007</v>
      </c>
      <c r="E89" s="159" t="s">
        <v>3008</v>
      </c>
      <c r="F89" s="158" t="s">
        <v>3009</v>
      </c>
      <c r="G89" s="160">
        <v>3.4</v>
      </c>
      <c r="H89" s="160">
        <v>7.5</v>
      </c>
      <c r="I89" s="160">
        <v>13.1</v>
      </c>
      <c r="J89" s="160">
        <v>320</v>
      </c>
      <c r="K89" s="168">
        <v>5</v>
      </c>
      <c r="L89" s="158">
        <v>4</v>
      </c>
      <c r="M89" s="161"/>
      <c r="N89" s="161" t="s">
        <v>3010</v>
      </c>
      <c r="O89" s="162" t="s">
        <v>3011</v>
      </c>
      <c r="P89" s="163" t="s">
        <v>3012</v>
      </c>
    </row>
    <row r="90" spans="2:16" s="164" customFormat="1" x14ac:dyDescent="0.2">
      <c r="B90" s="157" t="s">
        <v>2999</v>
      </c>
      <c r="C90" s="158" t="s">
        <v>3013</v>
      </c>
      <c r="D90" s="159" t="s">
        <v>3014</v>
      </c>
      <c r="E90" s="159" t="s">
        <v>3015</v>
      </c>
      <c r="F90" s="158" t="s">
        <v>2622</v>
      </c>
      <c r="G90" s="160">
        <v>7.3</v>
      </c>
      <c r="H90" s="160">
        <v>10.5</v>
      </c>
      <c r="I90" s="160">
        <v>14</v>
      </c>
      <c r="J90" s="160">
        <v>142</v>
      </c>
      <c r="K90" s="168">
        <v>3</v>
      </c>
      <c r="L90" s="158"/>
      <c r="M90" s="161"/>
      <c r="N90" s="161"/>
      <c r="O90" s="162" t="s">
        <v>2665</v>
      </c>
      <c r="P90" s="161" t="s">
        <v>3016</v>
      </c>
    </row>
    <row r="91" spans="2:16" s="164" customFormat="1" ht="32" x14ac:dyDescent="0.2">
      <c r="B91" s="157" t="s">
        <v>2999</v>
      </c>
      <c r="C91" s="158" t="s">
        <v>3017</v>
      </c>
      <c r="D91" s="159" t="s">
        <v>3018</v>
      </c>
      <c r="E91" s="159" t="s">
        <v>3019</v>
      </c>
      <c r="F91" s="158" t="s">
        <v>2622</v>
      </c>
      <c r="G91" s="160">
        <v>6.8</v>
      </c>
      <c r="H91" s="160">
        <v>8.8000000000000007</v>
      </c>
      <c r="I91" s="160">
        <v>34.799999999999997</v>
      </c>
      <c r="J91" s="160">
        <v>35</v>
      </c>
      <c r="K91" s="168">
        <v>4</v>
      </c>
      <c r="L91" s="158"/>
      <c r="M91" s="161"/>
      <c r="N91" s="161"/>
      <c r="O91" s="162" t="s">
        <v>2785</v>
      </c>
      <c r="P91" s="163" t="s">
        <v>3020</v>
      </c>
    </row>
    <row r="92" spans="2:16" s="164" customFormat="1" x14ac:dyDescent="0.2">
      <c r="B92" s="157" t="s">
        <v>2999</v>
      </c>
      <c r="C92" s="158" t="s">
        <v>3021</v>
      </c>
      <c r="D92" s="159" t="s">
        <v>3022</v>
      </c>
      <c r="E92" s="159" t="s">
        <v>2927</v>
      </c>
      <c r="F92" s="158" t="s">
        <v>2622</v>
      </c>
      <c r="G92" s="160">
        <v>6.9</v>
      </c>
      <c r="H92" s="160">
        <v>7.4</v>
      </c>
      <c r="I92" s="160">
        <v>63</v>
      </c>
      <c r="J92" s="160">
        <v>200</v>
      </c>
      <c r="K92" s="168">
        <v>2</v>
      </c>
      <c r="L92" s="158"/>
      <c r="M92" s="161"/>
      <c r="N92" s="161"/>
      <c r="O92" s="162"/>
      <c r="P92" s="161" t="s">
        <v>2850</v>
      </c>
    </row>
    <row r="93" spans="2:16" s="164" customFormat="1" x14ac:dyDescent="0.2">
      <c r="B93" s="157" t="s">
        <v>2999</v>
      </c>
      <c r="C93" s="158" t="s">
        <v>3023</v>
      </c>
      <c r="D93" s="159" t="s">
        <v>3024</v>
      </c>
      <c r="E93" s="159" t="s">
        <v>3025</v>
      </c>
      <c r="F93" s="158" t="s">
        <v>3026</v>
      </c>
      <c r="G93" s="160">
        <v>4.5999999999999996</v>
      </c>
      <c r="H93" s="160">
        <v>6.9</v>
      </c>
      <c r="I93" s="160">
        <v>2.5</v>
      </c>
      <c r="J93" s="160">
        <v>230</v>
      </c>
      <c r="K93" s="168">
        <v>5</v>
      </c>
      <c r="L93" s="158"/>
      <c r="M93" s="161"/>
      <c r="N93" s="161"/>
      <c r="O93" s="162" t="s">
        <v>3027</v>
      </c>
      <c r="P93" s="161" t="s">
        <v>3028</v>
      </c>
    </row>
    <row r="94" spans="2:16" s="164" customFormat="1" x14ac:dyDescent="0.2">
      <c r="B94" s="157" t="s">
        <v>2999</v>
      </c>
      <c r="C94" s="158" t="s">
        <v>3029</v>
      </c>
      <c r="D94" s="159" t="s">
        <v>2651</v>
      </c>
      <c r="E94" s="159" t="s">
        <v>3030</v>
      </c>
      <c r="F94" s="158" t="s">
        <v>3031</v>
      </c>
      <c r="G94" s="160">
        <v>5</v>
      </c>
      <c r="H94" s="160">
        <v>7.1</v>
      </c>
      <c r="I94" s="160">
        <v>3</v>
      </c>
      <c r="J94" s="160">
        <v>326</v>
      </c>
      <c r="K94" s="168">
        <v>4</v>
      </c>
      <c r="L94" s="158"/>
      <c r="M94" s="161"/>
      <c r="N94" s="161"/>
      <c r="O94" s="162" t="s">
        <v>3032</v>
      </c>
      <c r="P94" s="161" t="s">
        <v>3033</v>
      </c>
    </row>
    <row r="95" spans="2:16" s="164" customFormat="1" x14ac:dyDescent="0.2">
      <c r="B95" s="157" t="s">
        <v>3034</v>
      </c>
      <c r="C95" s="158" t="s">
        <v>3035</v>
      </c>
      <c r="D95" s="159" t="s">
        <v>3036</v>
      </c>
      <c r="E95" s="159" t="s">
        <v>3037</v>
      </c>
      <c r="F95" s="158" t="s">
        <v>2622</v>
      </c>
      <c r="G95" s="160">
        <v>8.5</v>
      </c>
      <c r="H95" s="160">
        <v>8.5</v>
      </c>
      <c r="I95" s="160">
        <v>23.4</v>
      </c>
      <c r="J95" s="160">
        <v>41</v>
      </c>
      <c r="K95" s="168">
        <v>3</v>
      </c>
      <c r="L95" s="158"/>
      <c r="M95" s="161"/>
      <c r="N95" s="161"/>
      <c r="O95" s="162" t="s">
        <v>2780</v>
      </c>
      <c r="P95" s="161" t="s">
        <v>2721</v>
      </c>
    </row>
    <row r="96" spans="2:16" s="164" customFormat="1" x14ac:dyDescent="0.2">
      <c r="B96" s="157" t="s">
        <v>3034</v>
      </c>
      <c r="C96" s="158" t="s">
        <v>3038</v>
      </c>
      <c r="D96" s="159" t="s">
        <v>3039</v>
      </c>
      <c r="E96" s="159" t="s">
        <v>3040</v>
      </c>
      <c r="F96" s="158" t="s">
        <v>2622</v>
      </c>
      <c r="G96" s="160">
        <v>7.3</v>
      </c>
      <c r="H96" s="160">
        <v>11.8</v>
      </c>
      <c r="I96" s="160">
        <v>31.6</v>
      </c>
      <c r="J96" s="160">
        <v>25</v>
      </c>
      <c r="K96" s="168">
        <v>3</v>
      </c>
      <c r="L96" s="158"/>
      <c r="M96" s="161"/>
      <c r="N96" s="161"/>
      <c r="O96" s="162" t="s">
        <v>2628</v>
      </c>
      <c r="P96" s="161" t="s">
        <v>3041</v>
      </c>
    </row>
    <row r="97" spans="2:16" s="164" customFormat="1" x14ac:dyDescent="0.2">
      <c r="B97" s="157" t="s">
        <v>3034</v>
      </c>
      <c r="C97" s="158" t="s">
        <v>3042</v>
      </c>
      <c r="D97" s="159" t="s">
        <v>3043</v>
      </c>
      <c r="E97" s="159" t="s">
        <v>3044</v>
      </c>
      <c r="F97" s="158" t="s">
        <v>2622</v>
      </c>
      <c r="G97" s="160">
        <v>7</v>
      </c>
      <c r="H97" s="160">
        <v>9</v>
      </c>
      <c r="I97" s="160">
        <v>50.3</v>
      </c>
      <c r="J97" s="160">
        <v>31</v>
      </c>
      <c r="K97" s="168">
        <v>2</v>
      </c>
      <c r="L97" s="158"/>
      <c r="M97" s="161"/>
      <c r="N97" s="161"/>
      <c r="O97" s="162"/>
      <c r="P97" s="161" t="s">
        <v>2850</v>
      </c>
    </row>
    <row r="98" spans="2:16" s="164" customFormat="1" x14ac:dyDescent="0.2">
      <c r="B98" s="157" t="s">
        <v>3045</v>
      </c>
      <c r="C98" s="158" t="s">
        <v>3046</v>
      </c>
      <c r="D98" s="159" t="s">
        <v>3047</v>
      </c>
      <c r="E98" s="159" t="s">
        <v>3048</v>
      </c>
      <c r="F98" s="158" t="s">
        <v>2622</v>
      </c>
      <c r="G98" s="160">
        <v>7.6</v>
      </c>
      <c r="H98" s="160">
        <v>7.9</v>
      </c>
      <c r="I98" s="160">
        <v>76</v>
      </c>
      <c r="J98" s="160">
        <v>103</v>
      </c>
      <c r="K98" s="168">
        <v>2</v>
      </c>
      <c r="L98" s="158"/>
      <c r="M98" s="161"/>
      <c r="N98" s="161"/>
      <c r="O98" s="162"/>
      <c r="P98" s="161" t="s">
        <v>2850</v>
      </c>
    </row>
    <row r="99" spans="2:16" s="164" customFormat="1" x14ac:dyDescent="0.2">
      <c r="B99" s="157" t="s">
        <v>3045</v>
      </c>
      <c r="C99" s="158" t="s">
        <v>3049</v>
      </c>
      <c r="D99" s="159" t="s">
        <v>3050</v>
      </c>
      <c r="E99" s="159" t="s">
        <v>3051</v>
      </c>
      <c r="F99" s="158" t="s">
        <v>2622</v>
      </c>
      <c r="G99" s="160">
        <v>6</v>
      </c>
      <c r="H99" s="160">
        <v>7</v>
      </c>
      <c r="I99" s="160">
        <v>1</v>
      </c>
      <c r="J99" s="160">
        <v>215</v>
      </c>
      <c r="K99" s="168">
        <v>2</v>
      </c>
      <c r="L99" s="158"/>
      <c r="M99" s="161"/>
      <c r="N99" s="161"/>
      <c r="O99" s="162"/>
      <c r="P99" s="161" t="s">
        <v>3052</v>
      </c>
    </row>
    <row r="100" spans="2:16" s="164" customFormat="1" x14ac:dyDescent="0.2">
      <c r="B100" s="157" t="s">
        <v>3045</v>
      </c>
      <c r="C100" s="158" t="s">
        <v>3053</v>
      </c>
      <c r="D100" s="159" t="s">
        <v>3054</v>
      </c>
      <c r="E100" s="159" t="s">
        <v>3055</v>
      </c>
      <c r="F100" s="158" t="s">
        <v>3056</v>
      </c>
      <c r="G100" s="160">
        <v>3.2</v>
      </c>
      <c r="H100" s="160">
        <v>7.9</v>
      </c>
      <c r="I100" s="160">
        <v>13.3</v>
      </c>
      <c r="J100" s="160">
        <v>249</v>
      </c>
      <c r="K100" s="168">
        <v>4</v>
      </c>
      <c r="L100" s="158"/>
      <c r="M100" s="161"/>
      <c r="N100" s="161"/>
      <c r="O100" s="162" t="s">
        <v>2855</v>
      </c>
      <c r="P100" s="161" t="s">
        <v>3057</v>
      </c>
    </row>
    <row r="101" spans="2:16" s="164" customFormat="1" ht="32" x14ac:dyDescent="0.2">
      <c r="B101" s="157" t="s">
        <v>3045</v>
      </c>
      <c r="C101" s="158" t="s">
        <v>3058</v>
      </c>
      <c r="D101" s="159" t="s">
        <v>3059</v>
      </c>
      <c r="E101" s="159" t="s">
        <v>3060</v>
      </c>
      <c r="F101" s="158" t="s">
        <v>2622</v>
      </c>
      <c r="G101" s="160" t="s">
        <v>2622</v>
      </c>
      <c r="H101" s="160">
        <v>7.8</v>
      </c>
      <c r="I101" s="160">
        <v>20</v>
      </c>
      <c r="J101" s="160">
        <v>339</v>
      </c>
      <c r="K101" s="168">
        <v>5</v>
      </c>
      <c r="L101" s="158"/>
      <c r="M101" s="161"/>
      <c r="N101" s="161"/>
      <c r="O101" s="162" t="s">
        <v>3061</v>
      </c>
      <c r="P101" s="163" t="s">
        <v>3062</v>
      </c>
    </row>
    <row r="102" spans="2:16" s="164" customFormat="1" x14ac:dyDescent="0.2">
      <c r="B102" s="157" t="s">
        <v>3045</v>
      </c>
      <c r="C102" s="158" t="s">
        <v>3063</v>
      </c>
      <c r="D102" s="159" t="s">
        <v>3059</v>
      </c>
      <c r="E102" s="159" t="s">
        <v>3060</v>
      </c>
      <c r="F102" s="158" t="s">
        <v>2622</v>
      </c>
      <c r="G102" s="160">
        <v>5.6</v>
      </c>
      <c r="H102" s="160">
        <v>7.7</v>
      </c>
      <c r="I102" s="160">
        <v>11.7</v>
      </c>
      <c r="J102" s="160">
        <v>121</v>
      </c>
      <c r="K102" s="168">
        <v>5</v>
      </c>
      <c r="L102" s="158"/>
      <c r="M102" s="161"/>
      <c r="N102" s="161"/>
      <c r="O102" s="162" t="s">
        <v>3061</v>
      </c>
      <c r="P102" s="161" t="s">
        <v>3064</v>
      </c>
    </row>
    <row r="103" spans="2:16" s="164" customFormat="1" x14ac:dyDescent="0.2">
      <c r="B103" s="157" t="s">
        <v>3045</v>
      </c>
      <c r="C103" s="158" t="s">
        <v>3065</v>
      </c>
      <c r="D103" s="159" t="s">
        <v>3066</v>
      </c>
      <c r="E103" s="159" t="s">
        <v>3067</v>
      </c>
      <c r="F103" s="158" t="s">
        <v>2622</v>
      </c>
      <c r="G103" s="160">
        <v>7.2</v>
      </c>
      <c r="H103" s="160">
        <v>9.1999999999999993</v>
      </c>
      <c r="I103" s="160">
        <v>11.9</v>
      </c>
      <c r="J103" s="160">
        <v>261</v>
      </c>
      <c r="K103" s="168">
        <v>2</v>
      </c>
      <c r="L103" s="158"/>
      <c r="M103" s="161"/>
      <c r="N103" s="161"/>
      <c r="O103" s="162"/>
      <c r="P103" s="161" t="s">
        <v>3068</v>
      </c>
    </row>
    <row r="104" spans="2:16" s="164" customFormat="1" x14ac:dyDescent="0.2">
      <c r="B104" s="157" t="s">
        <v>3045</v>
      </c>
      <c r="C104" s="158" t="s">
        <v>3069</v>
      </c>
      <c r="D104" s="159" t="s">
        <v>3070</v>
      </c>
      <c r="E104" s="159" t="s">
        <v>3071</v>
      </c>
      <c r="F104" s="158" t="s">
        <v>2622</v>
      </c>
      <c r="G104" s="160">
        <v>5.7</v>
      </c>
      <c r="H104" s="160">
        <v>6.6</v>
      </c>
      <c r="I104" s="160">
        <v>18.3</v>
      </c>
      <c r="J104" s="160">
        <v>196</v>
      </c>
      <c r="K104" s="168">
        <v>3</v>
      </c>
      <c r="L104" s="158"/>
      <c r="M104" s="161"/>
      <c r="N104" s="161"/>
      <c r="O104" s="162" t="s">
        <v>3072</v>
      </c>
      <c r="P104" s="161" t="s">
        <v>3073</v>
      </c>
    </row>
    <row r="105" spans="2:16" s="164" customFormat="1" x14ac:dyDescent="0.2">
      <c r="B105" s="157" t="s">
        <v>3045</v>
      </c>
      <c r="C105" s="158" t="s">
        <v>3074</v>
      </c>
      <c r="D105" s="159" t="s">
        <v>3075</v>
      </c>
      <c r="E105" s="159" t="s">
        <v>3076</v>
      </c>
      <c r="F105" s="158" t="s">
        <v>3077</v>
      </c>
      <c r="G105" s="160">
        <v>7</v>
      </c>
      <c r="H105" s="160">
        <v>8.6999999999999993</v>
      </c>
      <c r="I105" s="160">
        <v>62.6</v>
      </c>
      <c r="J105" s="160">
        <v>146</v>
      </c>
      <c r="K105" s="168">
        <v>2</v>
      </c>
      <c r="L105" s="158"/>
      <c r="M105" s="161"/>
      <c r="N105" s="161"/>
      <c r="O105" s="162"/>
      <c r="P105" s="161" t="s">
        <v>2850</v>
      </c>
    </row>
    <row r="106" spans="2:16" s="164" customFormat="1" x14ac:dyDescent="0.2">
      <c r="B106" s="157" t="s">
        <v>3045</v>
      </c>
      <c r="C106" s="158" t="s">
        <v>3078</v>
      </c>
      <c r="D106" s="159" t="s">
        <v>3079</v>
      </c>
      <c r="E106" s="159" t="s">
        <v>3080</v>
      </c>
      <c r="F106" s="158" t="s">
        <v>2622</v>
      </c>
      <c r="G106" s="160">
        <v>9.8000000000000007</v>
      </c>
      <c r="H106" s="160">
        <v>11.3</v>
      </c>
      <c r="I106" s="160">
        <v>3.5</v>
      </c>
      <c r="J106" s="160">
        <v>137</v>
      </c>
      <c r="K106" s="168">
        <v>5</v>
      </c>
      <c r="L106" s="158"/>
      <c r="M106" s="161"/>
      <c r="N106" s="161"/>
      <c r="O106" s="162"/>
      <c r="P106" s="161" t="s">
        <v>3081</v>
      </c>
    </row>
    <row r="107" spans="2:16" s="164" customFormat="1" ht="32" x14ac:dyDescent="0.2">
      <c r="B107" s="157" t="s">
        <v>3045</v>
      </c>
      <c r="C107" s="158" t="s">
        <v>3082</v>
      </c>
      <c r="D107" s="159" t="s">
        <v>3083</v>
      </c>
      <c r="E107" s="159" t="s">
        <v>3084</v>
      </c>
      <c r="F107" s="158" t="s">
        <v>3085</v>
      </c>
      <c r="G107" s="160">
        <v>3.9</v>
      </c>
      <c r="H107" s="160">
        <v>6.3</v>
      </c>
      <c r="I107" s="160">
        <v>41</v>
      </c>
      <c r="J107" s="160">
        <v>192</v>
      </c>
      <c r="K107" s="168">
        <v>4</v>
      </c>
      <c r="L107" s="158"/>
      <c r="M107" s="161"/>
      <c r="N107" s="161"/>
      <c r="O107" s="162" t="s">
        <v>3086</v>
      </c>
      <c r="P107" s="163" t="s">
        <v>3087</v>
      </c>
    </row>
    <row r="108" spans="2:16" s="164" customFormat="1" ht="32" x14ac:dyDescent="0.2">
      <c r="B108" s="157" t="s">
        <v>3045</v>
      </c>
      <c r="C108" s="158" t="s">
        <v>3088</v>
      </c>
      <c r="D108" s="159" t="s">
        <v>3089</v>
      </c>
      <c r="E108" s="159" t="s">
        <v>3090</v>
      </c>
      <c r="F108" s="158" t="s">
        <v>3091</v>
      </c>
      <c r="G108" s="160">
        <v>4.4000000000000004</v>
      </c>
      <c r="H108" s="160">
        <v>6.5</v>
      </c>
      <c r="I108" s="160">
        <v>7.7</v>
      </c>
      <c r="J108" s="160">
        <v>277</v>
      </c>
      <c r="K108" s="168">
        <v>4</v>
      </c>
      <c r="L108" s="158"/>
      <c r="M108" s="161"/>
      <c r="N108" s="161"/>
      <c r="O108" s="162" t="s">
        <v>3092</v>
      </c>
      <c r="P108" s="163" t="s">
        <v>3093</v>
      </c>
    </row>
    <row r="109" spans="2:16" s="164" customFormat="1" x14ac:dyDescent="0.2">
      <c r="B109" s="157" t="s">
        <v>3045</v>
      </c>
      <c r="C109" s="158" t="s">
        <v>3094</v>
      </c>
      <c r="D109" s="159" t="s">
        <v>3095</v>
      </c>
      <c r="E109" s="159" t="s">
        <v>3096</v>
      </c>
      <c r="F109" s="158" t="s">
        <v>3097</v>
      </c>
      <c r="G109" s="160">
        <v>6.7</v>
      </c>
      <c r="H109" s="160">
        <v>11.4</v>
      </c>
      <c r="I109" s="160">
        <v>11.1</v>
      </c>
      <c r="J109" s="160" t="s">
        <v>2622</v>
      </c>
      <c r="K109" s="168">
        <v>3</v>
      </c>
      <c r="L109" s="158"/>
      <c r="M109" s="161"/>
      <c r="N109" s="161"/>
      <c r="O109" s="162"/>
      <c r="P109" s="161" t="s">
        <v>3098</v>
      </c>
    </row>
    <row r="110" spans="2:16" s="164" customFormat="1" x14ac:dyDescent="0.2">
      <c r="B110" s="157" t="s">
        <v>3045</v>
      </c>
      <c r="C110" s="158" t="s">
        <v>3099</v>
      </c>
      <c r="D110" s="159" t="s">
        <v>3100</v>
      </c>
      <c r="E110" s="159" t="s">
        <v>3101</v>
      </c>
      <c r="F110" s="158" t="s">
        <v>3102</v>
      </c>
      <c r="G110" s="160">
        <v>4.9000000000000004</v>
      </c>
      <c r="H110" s="160">
        <v>7.1</v>
      </c>
      <c r="I110" s="160">
        <v>3.1</v>
      </c>
      <c r="J110" s="160">
        <v>223</v>
      </c>
      <c r="K110" s="168">
        <v>3</v>
      </c>
      <c r="L110" s="158"/>
      <c r="M110" s="161"/>
      <c r="N110" s="161"/>
      <c r="O110" s="162" t="s">
        <v>2628</v>
      </c>
      <c r="P110" s="161" t="s">
        <v>3041</v>
      </c>
    </row>
    <row r="111" spans="2:16" s="164" customFormat="1" x14ac:dyDescent="0.2">
      <c r="B111" s="157" t="s">
        <v>3103</v>
      </c>
      <c r="C111" s="158" t="s">
        <v>3104</v>
      </c>
      <c r="D111" s="159" t="s">
        <v>3105</v>
      </c>
      <c r="E111" s="159" t="s">
        <v>3106</v>
      </c>
      <c r="F111" s="158" t="s">
        <v>3107</v>
      </c>
      <c r="G111" s="160">
        <v>6.5</v>
      </c>
      <c r="H111" s="160">
        <v>11</v>
      </c>
      <c r="I111" s="160">
        <v>10.7</v>
      </c>
      <c r="J111" s="160">
        <v>197</v>
      </c>
      <c r="K111" s="168">
        <v>3</v>
      </c>
      <c r="L111" s="158"/>
      <c r="M111" s="161"/>
      <c r="N111" s="161"/>
      <c r="O111" s="162" t="s">
        <v>2628</v>
      </c>
      <c r="P111" s="161" t="s">
        <v>3005</v>
      </c>
    </row>
    <row r="112" spans="2:16" s="164" customFormat="1" x14ac:dyDescent="0.2">
      <c r="B112" s="157" t="s">
        <v>3103</v>
      </c>
      <c r="C112" s="158" t="s">
        <v>3108</v>
      </c>
      <c r="D112" s="159" t="s">
        <v>3109</v>
      </c>
      <c r="E112" s="159" t="s">
        <v>3110</v>
      </c>
      <c r="F112" s="158" t="s">
        <v>3111</v>
      </c>
      <c r="G112" s="160">
        <v>5.2</v>
      </c>
      <c r="H112" s="160">
        <v>8.6999999999999993</v>
      </c>
      <c r="I112" s="160">
        <v>49.7</v>
      </c>
      <c r="J112" s="160">
        <v>331</v>
      </c>
      <c r="K112" s="168">
        <v>4</v>
      </c>
      <c r="L112" s="158"/>
      <c r="M112" s="161"/>
      <c r="N112" s="161"/>
      <c r="O112" s="162" t="s">
        <v>2824</v>
      </c>
      <c r="P112" s="161" t="s">
        <v>2850</v>
      </c>
    </row>
    <row r="113" spans="2:16" s="164" customFormat="1" x14ac:dyDescent="0.2">
      <c r="B113" s="157" t="s">
        <v>3103</v>
      </c>
      <c r="C113" s="158" t="s">
        <v>3112</v>
      </c>
      <c r="D113" s="159" t="s">
        <v>3113</v>
      </c>
      <c r="E113" s="159" t="s">
        <v>3114</v>
      </c>
      <c r="F113" s="158" t="s">
        <v>3115</v>
      </c>
      <c r="G113" s="160">
        <v>5.7</v>
      </c>
      <c r="H113" s="160">
        <v>7.5</v>
      </c>
      <c r="I113" s="160">
        <v>16.5</v>
      </c>
      <c r="J113" s="160">
        <v>234</v>
      </c>
      <c r="K113" s="168">
        <v>4</v>
      </c>
      <c r="L113" s="158"/>
      <c r="M113" s="161"/>
      <c r="N113" s="161"/>
      <c r="O113" s="162" t="s">
        <v>2785</v>
      </c>
      <c r="P113" s="161" t="s">
        <v>3116</v>
      </c>
    </row>
    <row r="114" spans="2:16" s="164" customFormat="1" x14ac:dyDescent="0.2">
      <c r="B114" s="157" t="s">
        <v>3103</v>
      </c>
      <c r="C114" s="158" t="s">
        <v>3117</v>
      </c>
      <c r="D114" s="159" t="s">
        <v>3118</v>
      </c>
      <c r="E114" s="159" t="s">
        <v>3119</v>
      </c>
      <c r="F114" s="158" t="s">
        <v>3120</v>
      </c>
      <c r="G114" s="160">
        <v>4.9000000000000004</v>
      </c>
      <c r="H114" s="160">
        <v>9.5</v>
      </c>
      <c r="I114" s="160">
        <v>8.1</v>
      </c>
      <c r="J114" s="160">
        <v>81</v>
      </c>
      <c r="K114" s="168">
        <v>3</v>
      </c>
      <c r="L114" s="158"/>
      <c r="M114" s="161"/>
      <c r="N114" s="161"/>
      <c r="O114" s="162" t="s">
        <v>2628</v>
      </c>
      <c r="P114" s="161" t="s">
        <v>3041</v>
      </c>
    </row>
    <row r="115" spans="2:16" s="164" customFormat="1" x14ac:dyDescent="0.2">
      <c r="B115" s="157" t="s">
        <v>3121</v>
      </c>
      <c r="C115" s="158" t="s">
        <v>3122</v>
      </c>
      <c r="D115" s="159" t="s">
        <v>3123</v>
      </c>
      <c r="E115" s="159" t="s">
        <v>3124</v>
      </c>
      <c r="F115" s="158" t="s">
        <v>2622</v>
      </c>
      <c r="G115" s="160">
        <v>7.2</v>
      </c>
      <c r="H115" s="160">
        <v>8.3000000000000007</v>
      </c>
      <c r="I115" s="160">
        <v>61.5</v>
      </c>
      <c r="J115" s="160">
        <v>7</v>
      </c>
      <c r="K115" s="168">
        <v>2</v>
      </c>
      <c r="L115" s="158"/>
      <c r="M115" s="161"/>
      <c r="N115" s="161"/>
      <c r="O115" s="162"/>
      <c r="P115" s="161" t="s">
        <v>2850</v>
      </c>
    </row>
    <row r="116" spans="2:16" s="164" customFormat="1" x14ac:dyDescent="0.2">
      <c r="B116" s="157" t="s">
        <v>3121</v>
      </c>
      <c r="C116" s="158" t="s">
        <v>3125</v>
      </c>
      <c r="D116" s="159" t="s">
        <v>3126</v>
      </c>
      <c r="E116" s="159" t="s">
        <v>3127</v>
      </c>
      <c r="F116" s="158" t="s">
        <v>3128</v>
      </c>
      <c r="G116" s="160">
        <v>3.1</v>
      </c>
      <c r="H116" s="160">
        <v>7.7</v>
      </c>
      <c r="I116" s="160">
        <v>175.5</v>
      </c>
      <c r="J116" s="160">
        <v>338</v>
      </c>
      <c r="K116" s="168">
        <v>2</v>
      </c>
      <c r="L116" s="158"/>
      <c r="M116" s="161"/>
      <c r="N116" s="161"/>
      <c r="O116" s="162"/>
      <c r="P116" s="161" t="s">
        <v>2850</v>
      </c>
    </row>
    <row r="117" spans="2:16" s="164" customFormat="1" x14ac:dyDescent="0.2">
      <c r="B117" s="157" t="s">
        <v>3121</v>
      </c>
      <c r="C117" s="158" t="s">
        <v>3129</v>
      </c>
      <c r="D117" s="159" t="s">
        <v>3130</v>
      </c>
      <c r="E117" s="159" t="s">
        <v>3131</v>
      </c>
      <c r="F117" s="158" t="s">
        <v>3132</v>
      </c>
      <c r="G117" s="160">
        <v>2</v>
      </c>
      <c r="H117" s="160">
        <v>9.8000000000000007</v>
      </c>
      <c r="I117" s="160">
        <v>185.9</v>
      </c>
      <c r="J117" s="160">
        <v>340</v>
      </c>
      <c r="K117" s="168">
        <v>2</v>
      </c>
      <c r="L117" s="158"/>
      <c r="M117" s="161"/>
      <c r="N117" s="161"/>
      <c r="O117" s="162"/>
      <c r="P117" s="161" t="s">
        <v>3133</v>
      </c>
    </row>
    <row r="118" spans="2:16" s="164" customFormat="1" x14ac:dyDescent="0.2">
      <c r="B118" s="157" t="s">
        <v>3121</v>
      </c>
      <c r="C118" s="158" t="s">
        <v>3134</v>
      </c>
      <c r="D118" s="159" t="s">
        <v>3135</v>
      </c>
      <c r="E118" s="159" t="s">
        <v>3136</v>
      </c>
      <c r="F118" s="158" t="s">
        <v>3137</v>
      </c>
      <c r="G118" s="160">
        <v>-1.5</v>
      </c>
      <c r="H118" s="160">
        <v>8.5</v>
      </c>
      <c r="I118" s="160">
        <v>7.4</v>
      </c>
      <c r="J118" s="160">
        <v>104</v>
      </c>
      <c r="K118" s="168">
        <v>2</v>
      </c>
      <c r="L118" s="158"/>
      <c r="M118" s="161"/>
      <c r="N118" s="161"/>
      <c r="O118" s="162"/>
      <c r="P118" s="161" t="s">
        <v>3138</v>
      </c>
    </row>
    <row r="119" spans="2:16" s="164" customFormat="1" x14ac:dyDescent="0.2">
      <c r="B119" s="157" t="s">
        <v>3121</v>
      </c>
      <c r="C119" s="158" t="s">
        <v>3139</v>
      </c>
      <c r="D119" s="159" t="s">
        <v>3140</v>
      </c>
      <c r="E119" s="159" t="s">
        <v>3141</v>
      </c>
      <c r="F119" s="158" t="s">
        <v>3142</v>
      </c>
      <c r="G119" s="160">
        <v>5.8</v>
      </c>
      <c r="H119" s="160">
        <v>9.3000000000000007</v>
      </c>
      <c r="I119" s="160">
        <v>44.4</v>
      </c>
      <c r="J119" s="160">
        <v>147</v>
      </c>
      <c r="K119" s="168">
        <v>2</v>
      </c>
      <c r="L119" s="158"/>
      <c r="M119" s="161"/>
      <c r="N119" s="161"/>
      <c r="O119" s="162"/>
      <c r="P119" s="161" t="s">
        <v>2850</v>
      </c>
    </row>
    <row r="120" spans="2:16" s="164" customFormat="1" x14ac:dyDescent="0.2">
      <c r="B120" s="157" t="s">
        <v>3121</v>
      </c>
      <c r="C120" s="158" t="s">
        <v>3143</v>
      </c>
      <c r="D120" s="159" t="s">
        <v>3144</v>
      </c>
      <c r="E120" s="159" t="s">
        <v>3145</v>
      </c>
      <c r="F120" s="158" t="s">
        <v>2622</v>
      </c>
      <c r="G120" s="160">
        <v>8.6999999999999993</v>
      </c>
      <c r="H120" s="160">
        <v>9.1999999999999993</v>
      </c>
      <c r="I120" s="160">
        <v>4.3</v>
      </c>
      <c r="J120" s="160">
        <v>298</v>
      </c>
      <c r="K120" s="168">
        <v>2</v>
      </c>
      <c r="L120" s="158"/>
      <c r="M120" s="161"/>
      <c r="N120" s="161"/>
      <c r="O120" s="162"/>
      <c r="P120" s="161" t="s">
        <v>3146</v>
      </c>
    </row>
    <row r="121" spans="2:16" s="164" customFormat="1" x14ac:dyDescent="0.2">
      <c r="B121" s="157" t="s">
        <v>3121</v>
      </c>
      <c r="C121" s="158" t="s">
        <v>3147</v>
      </c>
      <c r="D121" s="159" t="s">
        <v>3148</v>
      </c>
      <c r="E121" s="159" t="s">
        <v>3149</v>
      </c>
      <c r="F121" s="158" t="s">
        <v>2622</v>
      </c>
      <c r="G121" s="160">
        <v>4.8</v>
      </c>
      <c r="H121" s="160">
        <v>6.8</v>
      </c>
      <c r="I121" s="160">
        <v>26.6</v>
      </c>
      <c r="J121" s="160">
        <v>55</v>
      </c>
      <c r="K121" s="168">
        <v>5</v>
      </c>
      <c r="L121" s="158"/>
      <c r="M121" s="161"/>
      <c r="N121" s="161"/>
      <c r="O121" s="162" t="s">
        <v>2785</v>
      </c>
      <c r="P121" s="161" t="s">
        <v>3150</v>
      </c>
    </row>
    <row r="122" spans="2:16" s="164" customFormat="1" x14ac:dyDescent="0.2">
      <c r="B122" s="157" t="s">
        <v>3121</v>
      </c>
      <c r="C122" s="158" t="s">
        <v>3151</v>
      </c>
      <c r="D122" s="159" t="s">
        <v>3152</v>
      </c>
      <c r="E122" s="159" t="s">
        <v>3153</v>
      </c>
      <c r="F122" s="158" t="s">
        <v>2622</v>
      </c>
      <c r="G122" s="160">
        <v>8.3000000000000007</v>
      </c>
      <c r="H122" s="160">
        <v>8.3000000000000007</v>
      </c>
      <c r="I122" s="160">
        <v>25.3</v>
      </c>
      <c r="J122" s="160">
        <v>194</v>
      </c>
      <c r="K122" s="168">
        <v>5</v>
      </c>
      <c r="L122" s="158"/>
      <c r="M122" s="161"/>
      <c r="N122" s="161"/>
      <c r="O122" s="162"/>
      <c r="P122" s="161" t="s">
        <v>2678</v>
      </c>
    </row>
    <row r="123" spans="2:16" s="164" customFormat="1" x14ac:dyDescent="0.2">
      <c r="B123" s="157" t="s">
        <v>3121</v>
      </c>
      <c r="C123" s="158" t="s">
        <v>3154</v>
      </c>
      <c r="D123" s="159" t="s">
        <v>3155</v>
      </c>
      <c r="E123" s="159" t="s">
        <v>3156</v>
      </c>
      <c r="F123" s="158" t="s">
        <v>3157</v>
      </c>
      <c r="G123" s="160">
        <v>4.4000000000000004</v>
      </c>
      <c r="H123" s="160">
        <v>10.5</v>
      </c>
      <c r="I123" s="160">
        <v>8.1999999999999993</v>
      </c>
      <c r="J123" s="160">
        <v>80</v>
      </c>
      <c r="K123" s="168">
        <v>2</v>
      </c>
      <c r="L123" s="158"/>
      <c r="M123" s="161"/>
      <c r="N123" s="161"/>
      <c r="O123" s="162"/>
      <c r="P123" s="161" t="s">
        <v>3158</v>
      </c>
    </row>
    <row r="124" spans="2:16" s="164" customFormat="1" x14ac:dyDescent="0.2">
      <c r="B124" s="157" t="s">
        <v>3121</v>
      </c>
      <c r="C124" s="158" t="s">
        <v>3159</v>
      </c>
      <c r="D124" s="159" t="s">
        <v>3160</v>
      </c>
      <c r="E124" s="159" t="s">
        <v>3161</v>
      </c>
      <c r="F124" s="158"/>
      <c r="G124" s="160">
        <v>5.5</v>
      </c>
      <c r="H124" s="160">
        <v>8.5</v>
      </c>
      <c r="I124" s="160">
        <v>20</v>
      </c>
      <c r="J124" s="160"/>
      <c r="K124" s="168">
        <v>2</v>
      </c>
      <c r="L124" s="158"/>
      <c r="M124" s="161"/>
      <c r="N124" s="161"/>
      <c r="O124" s="162"/>
      <c r="P124" s="161" t="s">
        <v>3162</v>
      </c>
    </row>
    <row r="125" spans="2:16" s="164" customFormat="1" x14ac:dyDescent="0.2">
      <c r="B125" s="157" t="s">
        <v>3163</v>
      </c>
      <c r="C125" s="158" t="s">
        <v>3164</v>
      </c>
      <c r="D125" s="159" t="s">
        <v>3165</v>
      </c>
      <c r="E125" s="159" t="s">
        <v>3166</v>
      </c>
      <c r="F125" s="158" t="s">
        <v>2622</v>
      </c>
      <c r="G125" s="160">
        <v>7.7</v>
      </c>
      <c r="H125" s="160">
        <v>9.1999999999999993</v>
      </c>
      <c r="I125" s="160">
        <v>4.3</v>
      </c>
      <c r="J125" s="160">
        <v>245</v>
      </c>
      <c r="K125" s="168">
        <v>3</v>
      </c>
      <c r="L125" s="158"/>
      <c r="M125" s="161"/>
      <c r="N125" s="161"/>
      <c r="O125" s="162" t="s">
        <v>2665</v>
      </c>
      <c r="P125" s="161" t="s">
        <v>3167</v>
      </c>
    </row>
    <row r="126" spans="2:16" s="164" customFormat="1" x14ac:dyDescent="0.2">
      <c r="B126" s="157" t="s">
        <v>3168</v>
      </c>
      <c r="C126" s="158" t="s">
        <v>3169</v>
      </c>
      <c r="D126" s="159" t="s">
        <v>3170</v>
      </c>
      <c r="E126" s="159" t="s">
        <v>3171</v>
      </c>
      <c r="F126" s="158" t="s">
        <v>3172</v>
      </c>
      <c r="G126" s="160">
        <v>5.6</v>
      </c>
      <c r="H126" s="160">
        <v>6</v>
      </c>
      <c r="I126" s="160">
        <v>6</v>
      </c>
      <c r="J126" s="160">
        <v>72</v>
      </c>
      <c r="K126" s="168">
        <v>4</v>
      </c>
      <c r="L126" s="158">
        <v>4</v>
      </c>
      <c r="M126" s="161"/>
      <c r="N126" s="161" t="s">
        <v>3173</v>
      </c>
      <c r="O126" s="162" t="s">
        <v>3174</v>
      </c>
      <c r="P126" s="161" t="s">
        <v>3175</v>
      </c>
    </row>
    <row r="127" spans="2:16" s="164" customFormat="1" ht="32" x14ac:dyDescent="0.2">
      <c r="B127" s="157" t="s">
        <v>3168</v>
      </c>
      <c r="C127" s="158" t="s">
        <v>3176</v>
      </c>
      <c r="D127" s="159" t="s">
        <v>3177</v>
      </c>
      <c r="E127" s="159" t="s">
        <v>3178</v>
      </c>
      <c r="F127" s="158" t="s">
        <v>3179</v>
      </c>
      <c r="G127" s="160">
        <v>6.3</v>
      </c>
      <c r="H127" s="160">
        <v>6.3</v>
      </c>
      <c r="I127" s="160">
        <v>5.0999999999999996</v>
      </c>
      <c r="J127" s="160">
        <v>218</v>
      </c>
      <c r="K127" s="168">
        <v>4</v>
      </c>
      <c r="L127" s="158"/>
      <c r="M127" s="161"/>
      <c r="N127" s="161"/>
      <c r="O127" s="162" t="s">
        <v>2726</v>
      </c>
      <c r="P127" s="163" t="s">
        <v>3180</v>
      </c>
    </row>
    <row r="128" spans="2:16" s="164" customFormat="1" ht="32" x14ac:dyDescent="0.2">
      <c r="B128" s="157" t="s">
        <v>3168</v>
      </c>
      <c r="C128" s="158" t="s">
        <v>3181</v>
      </c>
      <c r="D128" s="159" t="s">
        <v>3182</v>
      </c>
      <c r="E128" s="159" t="s">
        <v>3183</v>
      </c>
      <c r="F128" s="158" t="s">
        <v>2622</v>
      </c>
      <c r="G128" s="160">
        <v>6</v>
      </c>
      <c r="H128" s="160">
        <v>10.5</v>
      </c>
      <c r="I128" s="160">
        <v>93.2</v>
      </c>
      <c r="J128" s="160">
        <v>120</v>
      </c>
      <c r="K128" s="168">
        <v>3</v>
      </c>
      <c r="L128" s="158"/>
      <c r="M128" s="161"/>
      <c r="N128" s="161"/>
      <c r="O128" s="162" t="s">
        <v>2665</v>
      </c>
      <c r="P128" s="163" t="s">
        <v>3184</v>
      </c>
    </row>
    <row r="129" spans="2:16" s="164" customFormat="1" x14ac:dyDescent="0.2">
      <c r="B129" s="157" t="s">
        <v>3168</v>
      </c>
      <c r="C129" s="158" t="s">
        <v>3185</v>
      </c>
      <c r="D129" s="159" t="s">
        <v>3186</v>
      </c>
      <c r="E129" s="159" t="s">
        <v>3187</v>
      </c>
      <c r="F129" s="158" t="s">
        <v>2622</v>
      </c>
      <c r="G129" s="160">
        <v>8.6999999999999993</v>
      </c>
      <c r="H129" s="160">
        <v>9.9</v>
      </c>
      <c r="I129" s="160">
        <v>10.3</v>
      </c>
      <c r="J129" s="160">
        <v>114</v>
      </c>
      <c r="K129" s="168">
        <v>5</v>
      </c>
      <c r="L129" s="158"/>
      <c r="M129" s="161"/>
      <c r="N129" s="161"/>
      <c r="O129" s="162"/>
      <c r="P129" s="161" t="s">
        <v>3188</v>
      </c>
    </row>
    <row r="130" spans="2:16" s="164" customFormat="1" x14ac:dyDescent="0.2">
      <c r="B130" s="157" t="s">
        <v>3168</v>
      </c>
      <c r="C130" s="158" t="s">
        <v>3189</v>
      </c>
      <c r="D130" s="159" t="s">
        <v>3190</v>
      </c>
      <c r="E130" s="159" t="s">
        <v>3191</v>
      </c>
      <c r="F130" s="158" t="s">
        <v>2622</v>
      </c>
      <c r="G130" s="160">
        <v>10.8</v>
      </c>
      <c r="H130" s="160">
        <v>11</v>
      </c>
      <c r="I130" s="160">
        <v>25.1</v>
      </c>
      <c r="J130" s="160">
        <v>40</v>
      </c>
      <c r="K130" s="168">
        <v>3</v>
      </c>
      <c r="L130" s="158"/>
      <c r="M130" s="161"/>
      <c r="N130" s="161"/>
      <c r="O130" s="162" t="s">
        <v>2726</v>
      </c>
      <c r="P130" s="161" t="s">
        <v>3192</v>
      </c>
    </row>
    <row r="131" spans="2:16" s="164" customFormat="1" x14ac:dyDescent="0.2">
      <c r="B131" s="157" t="s">
        <v>3168</v>
      </c>
      <c r="C131" s="158" t="s">
        <v>3193</v>
      </c>
      <c r="D131" s="159" t="s">
        <v>3194</v>
      </c>
      <c r="E131" s="159" t="s">
        <v>3195</v>
      </c>
      <c r="F131" s="158" t="s">
        <v>2622</v>
      </c>
      <c r="G131" s="160">
        <v>10.4</v>
      </c>
      <c r="H131" s="160">
        <v>10.4</v>
      </c>
      <c r="I131" s="160">
        <v>21.2</v>
      </c>
      <c r="J131" s="160">
        <v>38</v>
      </c>
      <c r="K131" s="168">
        <v>3</v>
      </c>
      <c r="L131" s="158"/>
      <c r="M131" s="161"/>
      <c r="N131" s="161"/>
      <c r="O131" s="162" t="s">
        <v>2726</v>
      </c>
      <c r="P131" s="161" t="s">
        <v>3196</v>
      </c>
    </row>
    <row r="132" spans="2:16" s="164" customFormat="1" x14ac:dyDescent="0.2">
      <c r="B132" s="157" t="s">
        <v>3168</v>
      </c>
      <c r="C132" s="158" t="s">
        <v>3197</v>
      </c>
      <c r="D132" s="159" t="s">
        <v>3198</v>
      </c>
      <c r="E132" s="159" t="s">
        <v>3199</v>
      </c>
      <c r="F132" s="158" t="s">
        <v>2622</v>
      </c>
      <c r="G132" s="160">
        <v>6.9</v>
      </c>
      <c r="H132" s="160">
        <v>7.2</v>
      </c>
      <c r="I132" s="160">
        <v>45</v>
      </c>
      <c r="J132" s="160">
        <v>156</v>
      </c>
      <c r="K132" s="168">
        <v>2</v>
      </c>
      <c r="L132" s="158"/>
      <c r="M132" s="161"/>
      <c r="N132" s="161"/>
      <c r="O132" s="162"/>
      <c r="P132" s="161" t="s">
        <v>3200</v>
      </c>
    </row>
    <row r="133" spans="2:16" s="164" customFormat="1" x14ac:dyDescent="0.2">
      <c r="B133" s="157" t="s">
        <v>3168</v>
      </c>
      <c r="C133" s="158" t="s">
        <v>3201</v>
      </c>
      <c r="D133" s="159" t="s">
        <v>3198</v>
      </c>
      <c r="E133" s="159" t="s">
        <v>3199</v>
      </c>
      <c r="F133" s="158" t="s">
        <v>2622</v>
      </c>
      <c r="G133" s="160">
        <v>6.9</v>
      </c>
      <c r="H133" s="160">
        <v>6.6</v>
      </c>
      <c r="I133" s="160">
        <v>93</v>
      </c>
      <c r="J133" s="160">
        <v>241</v>
      </c>
      <c r="K133" s="168">
        <v>2</v>
      </c>
      <c r="L133" s="158"/>
      <c r="M133" s="161"/>
      <c r="N133" s="161"/>
      <c r="O133" s="162"/>
      <c r="P133" s="161" t="s">
        <v>3202</v>
      </c>
    </row>
    <row r="134" spans="2:16" s="164" customFormat="1" x14ac:dyDescent="0.2">
      <c r="B134" s="157" t="s">
        <v>3168</v>
      </c>
      <c r="C134" s="158" t="s">
        <v>3203</v>
      </c>
      <c r="D134" s="159" t="s">
        <v>3204</v>
      </c>
      <c r="E134" s="159" t="s">
        <v>3205</v>
      </c>
      <c r="F134" s="158" t="s">
        <v>2622</v>
      </c>
      <c r="G134" s="160">
        <v>10.8</v>
      </c>
      <c r="H134" s="160">
        <v>11.8</v>
      </c>
      <c r="I134" s="160">
        <v>28.6</v>
      </c>
      <c r="J134" s="160">
        <v>153</v>
      </c>
      <c r="K134" s="168">
        <v>3</v>
      </c>
      <c r="L134" s="158"/>
      <c r="M134" s="161"/>
      <c r="N134" s="161"/>
      <c r="O134" s="162" t="s">
        <v>2726</v>
      </c>
      <c r="P134" s="161" t="s">
        <v>3206</v>
      </c>
    </row>
    <row r="135" spans="2:16" s="164" customFormat="1" ht="32" x14ac:dyDescent="0.2">
      <c r="B135" s="157" t="s">
        <v>3168</v>
      </c>
      <c r="C135" s="158" t="s">
        <v>3207</v>
      </c>
      <c r="D135" s="159" t="s">
        <v>3208</v>
      </c>
      <c r="E135" s="159" t="s">
        <v>3209</v>
      </c>
      <c r="F135" s="158" t="s">
        <v>2622</v>
      </c>
      <c r="G135" s="160">
        <v>6.4</v>
      </c>
      <c r="H135" s="160">
        <v>8.9</v>
      </c>
      <c r="I135" s="160">
        <v>20.5</v>
      </c>
      <c r="J135" s="160">
        <v>54</v>
      </c>
      <c r="K135" s="168">
        <v>3</v>
      </c>
      <c r="L135" s="158"/>
      <c r="M135" s="161"/>
      <c r="N135" s="161"/>
      <c r="O135" s="162" t="s">
        <v>2665</v>
      </c>
      <c r="P135" s="163" t="s">
        <v>3210</v>
      </c>
    </row>
    <row r="136" spans="2:16" s="164" customFormat="1" x14ac:dyDescent="0.2">
      <c r="B136" s="157" t="s">
        <v>3168</v>
      </c>
      <c r="C136" s="158" t="s">
        <v>3211</v>
      </c>
      <c r="D136" s="159" t="s">
        <v>3212</v>
      </c>
      <c r="E136" s="159" t="s">
        <v>3213</v>
      </c>
      <c r="F136" s="158" t="s">
        <v>2622</v>
      </c>
      <c r="G136" s="160">
        <v>10.4</v>
      </c>
      <c r="H136" s="160">
        <v>11.8</v>
      </c>
      <c r="I136" s="160">
        <v>22.8</v>
      </c>
      <c r="J136" s="160">
        <v>346</v>
      </c>
      <c r="K136" s="168">
        <v>3</v>
      </c>
      <c r="L136" s="158"/>
      <c r="M136" s="161"/>
      <c r="N136" s="161"/>
      <c r="O136" s="162" t="s">
        <v>2726</v>
      </c>
      <c r="P136" s="161" t="s">
        <v>3214</v>
      </c>
    </row>
    <row r="137" spans="2:16" s="164" customFormat="1" x14ac:dyDescent="0.2">
      <c r="B137" s="157" t="s">
        <v>3168</v>
      </c>
      <c r="C137" s="158" t="s">
        <v>3215</v>
      </c>
      <c r="D137" s="159" t="s">
        <v>3216</v>
      </c>
      <c r="E137" s="159" t="s">
        <v>3217</v>
      </c>
      <c r="F137" s="158" t="s">
        <v>2622</v>
      </c>
      <c r="G137" s="160">
        <v>8.5</v>
      </c>
      <c r="H137" s="160">
        <v>11.1</v>
      </c>
      <c r="I137" s="160">
        <v>31.7</v>
      </c>
      <c r="J137" s="160">
        <v>329</v>
      </c>
      <c r="K137" s="168">
        <v>3</v>
      </c>
      <c r="L137" s="158"/>
      <c r="M137" s="161"/>
      <c r="N137" s="161"/>
      <c r="O137" s="162" t="s">
        <v>2726</v>
      </c>
      <c r="P137" s="161" t="s">
        <v>3218</v>
      </c>
    </row>
    <row r="138" spans="2:16" s="164" customFormat="1" ht="32" x14ac:dyDescent="0.2">
      <c r="B138" s="157" t="s">
        <v>3168</v>
      </c>
      <c r="C138" s="158" t="s">
        <v>3219</v>
      </c>
      <c r="D138" s="159" t="s">
        <v>3220</v>
      </c>
      <c r="E138" s="159" t="s">
        <v>3221</v>
      </c>
      <c r="F138" s="158" t="s">
        <v>3222</v>
      </c>
      <c r="G138" s="160">
        <v>4.2</v>
      </c>
      <c r="H138" s="160">
        <v>6.6</v>
      </c>
      <c r="I138" s="160">
        <v>30</v>
      </c>
      <c r="J138" s="160">
        <v>307</v>
      </c>
      <c r="K138" s="168">
        <v>5</v>
      </c>
      <c r="L138" s="158"/>
      <c r="M138" s="161"/>
      <c r="N138" s="161"/>
      <c r="O138" s="162" t="s">
        <v>3004</v>
      </c>
      <c r="P138" s="163" t="s">
        <v>3223</v>
      </c>
    </row>
    <row r="139" spans="2:16" s="164" customFormat="1" x14ac:dyDescent="0.2">
      <c r="B139" s="157" t="s">
        <v>3168</v>
      </c>
      <c r="C139" s="158" t="s">
        <v>3224</v>
      </c>
      <c r="D139" s="159" t="s">
        <v>3225</v>
      </c>
      <c r="E139" s="159" t="s">
        <v>3226</v>
      </c>
      <c r="F139" s="158" t="s">
        <v>3227</v>
      </c>
      <c r="G139" s="160">
        <v>4.3</v>
      </c>
      <c r="H139" s="160">
        <v>11.8</v>
      </c>
      <c r="I139" s="160">
        <v>11.3</v>
      </c>
      <c r="J139" s="160">
        <v>322</v>
      </c>
      <c r="K139" s="168">
        <v>2</v>
      </c>
      <c r="L139" s="158"/>
      <c r="M139" s="161"/>
      <c r="N139" s="161"/>
      <c r="O139" s="162"/>
      <c r="P139" s="161" t="s">
        <v>2987</v>
      </c>
    </row>
    <row r="140" spans="2:16" s="164" customFormat="1" x14ac:dyDescent="0.2">
      <c r="B140" s="157" t="s">
        <v>3168</v>
      </c>
      <c r="C140" s="158" t="s">
        <v>3228</v>
      </c>
      <c r="D140" s="159" t="s">
        <v>3229</v>
      </c>
      <c r="E140" s="159" t="s">
        <v>3230</v>
      </c>
      <c r="F140" s="158" t="s">
        <v>2622</v>
      </c>
      <c r="G140" s="160">
        <v>6</v>
      </c>
      <c r="H140" s="160">
        <v>10.8</v>
      </c>
      <c r="I140" s="160">
        <v>187.4</v>
      </c>
      <c r="J140" s="160">
        <v>319</v>
      </c>
      <c r="K140" s="168">
        <v>2</v>
      </c>
      <c r="L140" s="158"/>
      <c r="M140" s="161"/>
      <c r="N140" s="161"/>
      <c r="O140" s="162"/>
      <c r="P140" s="161" t="s">
        <v>2850</v>
      </c>
    </row>
    <row r="141" spans="2:16" s="164" customFormat="1" x14ac:dyDescent="0.2">
      <c r="B141" s="157" t="s">
        <v>3168</v>
      </c>
      <c r="C141" s="158" t="s">
        <v>3231</v>
      </c>
      <c r="D141" s="159" t="s">
        <v>3232</v>
      </c>
      <c r="E141" s="159" t="s">
        <v>3233</v>
      </c>
      <c r="F141" s="158" t="s">
        <v>2622</v>
      </c>
      <c r="G141" s="160">
        <v>8.1</v>
      </c>
      <c r="H141" s="160">
        <v>8.6</v>
      </c>
      <c r="I141" s="160">
        <v>1.7</v>
      </c>
      <c r="J141" s="160">
        <v>52</v>
      </c>
      <c r="K141" s="168">
        <v>2</v>
      </c>
      <c r="L141" s="158"/>
      <c r="M141" s="161"/>
      <c r="N141" s="161"/>
      <c r="O141" s="162"/>
      <c r="P141" s="161" t="s">
        <v>3234</v>
      </c>
    </row>
    <row r="142" spans="2:16" s="164" customFormat="1" x14ac:dyDescent="0.2">
      <c r="B142" s="157" t="s">
        <v>3168</v>
      </c>
      <c r="C142" s="158" t="s">
        <v>3235</v>
      </c>
      <c r="D142" s="159" t="s">
        <v>3236</v>
      </c>
      <c r="E142" s="159" t="s">
        <v>3237</v>
      </c>
      <c r="F142" s="158" t="s">
        <v>2622</v>
      </c>
      <c r="G142" s="160">
        <v>6.9</v>
      </c>
      <c r="H142" s="160">
        <v>7.3</v>
      </c>
      <c r="I142" s="160">
        <v>7.5</v>
      </c>
      <c r="J142" s="160">
        <v>200</v>
      </c>
      <c r="K142" s="168">
        <v>2</v>
      </c>
      <c r="L142" s="158"/>
      <c r="M142" s="161"/>
      <c r="N142" s="161"/>
      <c r="O142" s="162"/>
      <c r="P142" s="161" t="s">
        <v>3238</v>
      </c>
    </row>
    <row r="143" spans="2:16" s="164" customFormat="1" x14ac:dyDescent="0.2">
      <c r="B143" s="157" t="s">
        <v>3239</v>
      </c>
      <c r="C143" s="158" t="s">
        <v>3240</v>
      </c>
      <c r="D143" s="159" t="s">
        <v>3241</v>
      </c>
      <c r="E143" s="159" t="s">
        <v>3242</v>
      </c>
      <c r="F143" s="158" t="s">
        <v>2622</v>
      </c>
      <c r="G143" s="160">
        <v>7</v>
      </c>
      <c r="H143" s="160">
        <v>7.1</v>
      </c>
      <c r="I143" s="160">
        <v>9</v>
      </c>
      <c r="J143" s="160">
        <v>245</v>
      </c>
      <c r="K143" s="168">
        <v>4</v>
      </c>
      <c r="L143" s="158"/>
      <c r="M143" s="161"/>
      <c r="N143" s="161"/>
      <c r="O143" s="162"/>
      <c r="P143" s="161" t="s">
        <v>3243</v>
      </c>
    </row>
    <row r="144" spans="2:16" s="164" customFormat="1" x14ac:dyDescent="0.2">
      <c r="B144" s="157" t="s">
        <v>3239</v>
      </c>
      <c r="C144" s="158" t="s">
        <v>3244</v>
      </c>
      <c r="D144" s="159" t="s">
        <v>3245</v>
      </c>
      <c r="E144" s="159" t="s">
        <v>3246</v>
      </c>
      <c r="F144" s="158" t="s">
        <v>2622</v>
      </c>
      <c r="G144" s="160">
        <v>6.8</v>
      </c>
      <c r="H144" s="160">
        <v>7.8</v>
      </c>
      <c r="I144" s="160">
        <v>1.7</v>
      </c>
      <c r="J144" s="160">
        <v>323</v>
      </c>
      <c r="K144" s="168">
        <v>2</v>
      </c>
      <c r="L144" s="158"/>
      <c r="M144" s="161"/>
      <c r="N144" s="161"/>
      <c r="O144" s="162"/>
      <c r="P144" s="161" t="s">
        <v>3247</v>
      </c>
    </row>
    <row r="145" spans="2:16" s="164" customFormat="1" x14ac:dyDescent="0.2">
      <c r="B145" s="157" t="s">
        <v>3239</v>
      </c>
      <c r="C145" s="158" t="s">
        <v>3248</v>
      </c>
      <c r="D145" s="159" t="s">
        <v>3249</v>
      </c>
      <c r="E145" s="159" t="s">
        <v>2748</v>
      </c>
      <c r="F145" s="158" t="s">
        <v>2622</v>
      </c>
      <c r="G145" s="160">
        <v>5.3</v>
      </c>
      <c r="H145" s="160">
        <v>6.6</v>
      </c>
      <c r="I145" s="160">
        <v>145.4</v>
      </c>
      <c r="J145" s="160">
        <v>251</v>
      </c>
      <c r="K145" s="168">
        <v>4</v>
      </c>
      <c r="L145" s="158"/>
      <c r="M145" s="161"/>
      <c r="N145" s="161"/>
      <c r="O145" s="162" t="s">
        <v>3250</v>
      </c>
      <c r="P145" s="161" t="s">
        <v>2850</v>
      </c>
    </row>
    <row r="146" spans="2:16" s="164" customFormat="1" ht="32" x14ac:dyDescent="0.2">
      <c r="B146" s="157" t="s">
        <v>3239</v>
      </c>
      <c r="C146" s="158" t="s">
        <v>3251</v>
      </c>
      <c r="D146" s="159" t="s">
        <v>3252</v>
      </c>
      <c r="E146" s="159" t="s">
        <v>3253</v>
      </c>
      <c r="F146" s="158" t="s">
        <v>3254</v>
      </c>
      <c r="G146" s="160">
        <v>5.2</v>
      </c>
      <c r="H146" s="160">
        <v>6.7</v>
      </c>
      <c r="I146" s="160">
        <v>20.3</v>
      </c>
      <c r="J146" s="160">
        <v>271</v>
      </c>
      <c r="K146" s="168">
        <v>4</v>
      </c>
      <c r="L146" s="158"/>
      <c r="M146" s="161"/>
      <c r="N146" s="161"/>
      <c r="O146" s="162" t="s">
        <v>3004</v>
      </c>
      <c r="P146" s="163" t="s">
        <v>3255</v>
      </c>
    </row>
    <row r="147" spans="2:16" s="164" customFormat="1" x14ac:dyDescent="0.2">
      <c r="B147" s="157" t="s">
        <v>3239</v>
      </c>
      <c r="C147" s="158" t="s">
        <v>3256</v>
      </c>
      <c r="D147" s="159" t="s">
        <v>3257</v>
      </c>
      <c r="E147" s="159" t="s">
        <v>3258</v>
      </c>
      <c r="F147" s="158" t="s">
        <v>3259</v>
      </c>
      <c r="G147" s="160">
        <v>6.3</v>
      </c>
      <c r="H147" s="160">
        <v>6.7</v>
      </c>
      <c r="I147" s="160">
        <v>195</v>
      </c>
      <c r="J147" s="160">
        <v>49</v>
      </c>
      <c r="K147" s="168">
        <v>2</v>
      </c>
      <c r="L147" s="158"/>
      <c r="M147" s="161"/>
      <c r="N147" s="161"/>
      <c r="O147" s="162"/>
      <c r="P147" s="161" t="s">
        <v>2850</v>
      </c>
    </row>
    <row r="148" spans="2:16" s="164" customFormat="1" x14ac:dyDescent="0.2">
      <c r="B148" s="157" t="s">
        <v>3260</v>
      </c>
      <c r="C148" s="158" t="s">
        <v>3261</v>
      </c>
      <c r="D148" s="159" t="s">
        <v>3262</v>
      </c>
      <c r="E148" s="159" t="s">
        <v>3263</v>
      </c>
      <c r="F148" s="158" t="s">
        <v>2622</v>
      </c>
      <c r="G148" s="160">
        <v>5.8</v>
      </c>
      <c r="H148" s="160">
        <v>5.8</v>
      </c>
      <c r="I148" s="160">
        <v>1.6</v>
      </c>
      <c r="J148" s="160">
        <v>221</v>
      </c>
      <c r="K148" s="168">
        <v>2</v>
      </c>
      <c r="L148" s="158"/>
      <c r="M148" s="161"/>
      <c r="N148" s="161"/>
      <c r="O148" s="162"/>
      <c r="P148" s="161" t="s">
        <v>3264</v>
      </c>
    </row>
    <row r="149" spans="2:16" s="164" customFormat="1" x14ac:dyDescent="0.2">
      <c r="B149" s="157" t="s">
        <v>3260</v>
      </c>
      <c r="C149" s="158" t="s">
        <v>3265</v>
      </c>
      <c r="D149" s="159" t="s">
        <v>3266</v>
      </c>
      <c r="E149" s="159" t="s">
        <v>3267</v>
      </c>
      <c r="F149" s="158" t="s">
        <v>2622</v>
      </c>
      <c r="G149" s="160">
        <v>6.5</v>
      </c>
      <c r="H149" s="160">
        <v>7</v>
      </c>
      <c r="I149" s="160">
        <v>13</v>
      </c>
      <c r="J149" s="160">
        <v>281</v>
      </c>
      <c r="K149" s="168">
        <v>2</v>
      </c>
      <c r="L149" s="158"/>
      <c r="M149" s="161"/>
      <c r="N149" s="161"/>
      <c r="O149" s="162"/>
      <c r="P149" s="161" t="s">
        <v>3268</v>
      </c>
    </row>
    <row r="150" spans="2:16" s="164" customFormat="1" x14ac:dyDescent="0.2">
      <c r="B150" s="157" t="s">
        <v>3260</v>
      </c>
      <c r="C150" s="158" t="s">
        <v>3269</v>
      </c>
      <c r="D150" s="159" t="s">
        <v>2701</v>
      </c>
      <c r="E150" s="159" t="s">
        <v>3267</v>
      </c>
      <c r="F150" s="158" t="s">
        <v>3270</v>
      </c>
      <c r="G150" s="160">
        <v>4.8</v>
      </c>
      <c r="H150" s="160">
        <v>5.0999999999999996</v>
      </c>
      <c r="I150" s="160">
        <v>1.3</v>
      </c>
      <c r="J150" s="160">
        <v>17</v>
      </c>
      <c r="K150" s="168">
        <v>2</v>
      </c>
      <c r="L150" s="158"/>
      <c r="M150" s="161"/>
      <c r="N150" s="161"/>
      <c r="O150" s="162"/>
      <c r="P150" s="161" t="s">
        <v>3271</v>
      </c>
    </row>
    <row r="151" spans="2:16" s="164" customFormat="1" x14ac:dyDescent="0.2">
      <c r="B151" s="157" t="s">
        <v>3272</v>
      </c>
      <c r="C151" s="158" t="s">
        <v>3273</v>
      </c>
      <c r="D151" s="159" t="s">
        <v>3274</v>
      </c>
      <c r="E151" s="159" t="s">
        <v>3275</v>
      </c>
      <c r="F151" s="158" t="s">
        <v>2622</v>
      </c>
      <c r="G151" s="160">
        <v>7.3</v>
      </c>
      <c r="H151" s="160">
        <v>7.4</v>
      </c>
      <c r="I151" s="160">
        <v>1.6</v>
      </c>
      <c r="J151" s="160">
        <v>258</v>
      </c>
      <c r="K151" s="168">
        <v>4</v>
      </c>
      <c r="L151" s="158"/>
      <c r="M151" s="161"/>
      <c r="N151" s="161"/>
      <c r="O151" s="162" t="s">
        <v>2653</v>
      </c>
      <c r="P151" s="161" t="s">
        <v>3276</v>
      </c>
    </row>
    <row r="152" spans="2:16" s="164" customFormat="1" x14ac:dyDescent="0.2">
      <c r="B152" s="157" t="s">
        <v>3272</v>
      </c>
      <c r="C152" s="158" t="s">
        <v>3277</v>
      </c>
      <c r="D152" s="159" t="s">
        <v>3278</v>
      </c>
      <c r="E152" s="159" t="s">
        <v>3279</v>
      </c>
      <c r="F152" s="158" t="s">
        <v>2622</v>
      </c>
      <c r="G152" s="160">
        <v>5.6</v>
      </c>
      <c r="H152" s="160">
        <v>5.9</v>
      </c>
      <c r="I152" s="160">
        <v>0.5</v>
      </c>
      <c r="J152" s="160">
        <v>128</v>
      </c>
      <c r="K152" s="168">
        <v>2</v>
      </c>
      <c r="L152" s="158"/>
      <c r="M152" s="161"/>
      <c r="N152" s="161"/>
      <c r="O152" s="162"/>
      <c r="P152" s="161" t="s">
        <v>3280</v>
      </c>
    </row>
    <row r="153" spans="2:16" s="164" customFormat="1" ht="32" x14ac:dyDescent="0.2">
      <c r="B153" s="157" t="s">
        <v>3272</v>
      </c>
      <c r="C153" s="158" t="s">
        <v>3281</v>
      </c>
      <c r="D153" s="159" t="s">
        <v>3282</v>
      </c>
      <c r="E153" s="159" t="s">
        <v>3283</v>
      </c>
      <c r="F153" s="158" t="s">
        <v>3284</v>
      </c>
      <c r="G153" s="160">
        <v>5.0999999999999996</v>
      </c>
      <c r="H153" s="160">
        <v>6</v>
      </c>
      <c r="I153" s="160">
        <v>6.3</v>
      </c>
      <c r="J153" s="160">
        <v>305</v>
      </c>
      <c r="K153" s="168">
        <v>4</v>
      </c>
      <c r="L153" s="158"/>
      <c r="M153" s="161"/>
      <c r="N153" s="161"/>
      <c r="O153" s="162" t="s">
        <v>3285</v>
      </c>
      <c r="P153" s="163" t="s">
        <v>3286</v>
      </c>
    </row>
    <row r="154" spans="2:16" s="164" customFormat="1" ht="32" x14ac:dyDescent="0.2">
      <c r="B154" s="157" t="s">
        <v>3272</v>
      </c>
      <c r="C154" s="158" t="s">
        <v>3287</v>
      </c>
      <c r="D154" s="159" t="s">
        <v>3288</v>
      </c>
      <c r="E154" s="159" t="s">
        <v>3289</v>
      </c>
      <c r="F154" s="158" t="s">
        <v>2622</v>
      </c>
      <c r="G154" s="160">
        <v>6.3</v>
      </c>
      <c r="H154" s="160">
        <v>10.3</v>
      </c>
      <c r="I154" s="160">
        <v>5.4</v>
      </c>
      <c r="J154" s="160">
        <v>263</v>
      </c>
      <c r="K154" s="168">
        <v>4</v>
      </c>
      <c r="L154" s="158"/>
      <c r="M154" s="161"/>
      <c r="N154" s="161"/>
      <c r="O154" s="162" t="s">
        <v>3290</v>
      </c>
      <c r="P154" s="163" t="s">
        <v>3291</v>
      </c>
    </row>
    <row r="155" spans="2:16" s="164" customFormat="1" ht="32" x14ac:dyDescent="0.2">
      <c r="B155" s="157" t="s">
        <v>3272</v>
      </c>
      <c r="C155" s="158" t="s">
        <v>3292</v>
      </c>
      <c r="D155" s="159" t="s">
        <v>3293</v>
      </c>
      <c r="E155" s="159" t="s">
        <v>3294</v>
      </c>
      <c r="F155" s="158" t="s">
        <v>3295</v>
      </c>
      <c r="G155" s="160">
        <v>5.6</v>
      </c>
      <c r="H155" s="160">
        <v>6.6</v>
      </c>
      <c r="I155" s="160">
        <v>7.2</v>
      </c>
      <c r="J155" s="160">
        <v>238</v>
      </c>
      <c r="K155" s="168">
        <v>4</v>
      </c>
      <c r="L155" s="158"/>
      <c r="M155" s="161"/>
      <c r="N155" s="161"/>
      <c r="O155" s="162" t="s">
        <v>3296</v>
      </c>
      <c r="P155" s="163" t="s">
        <v>3297</v>
      </c>
    </row>
    <row r="156" spans="2:16" s="164" customFormat="1" x14ac:dyDescent="0.2">
      <c r="B156" s="157" t="s">
        <v>3272</v>
      </c>
      <c r="C156" s="158" t="s">
        <v>3298</v>
      </c>
      <c r="D156" s="159" t="s">
        <v>3299</v>
      </c>
      <c r="E156" s="159" t="s">
        <v>3300</v>
      </c>
      <c r="F156" s="158" t="s">
        <v>2622</v>
      </c>
      <c r="G156" s="160">
        <v>6.3</v>
      </c>
      <c r="H156" s="160">
        <v>8.8000000000000007</v>
      </c>
      <c r="I156" s="160">
        <v>34.700000000000003</v>
      </c>
      <c r="J156" s="160">
        <v>19</v>
      </c>
      <c r="K156" s="168">
        <v>2</v>
      </c>
      <c r="L156" s="158"/>
      <c r="M156" s="161"/>
      <c r="N156" s="161"/>
      <c r="O156" s="162"/>
      <c r="P156" s="161" t="s">
        <v>2850</v>
      </c>
    </row>
    <row r="157" spans="2:16" s="164" customFormat="1" x14ac:dyDescent="0.2">
      <c r="B157" s="157" t="s">
        <v>3301</v>
      </c>
      <c r="C157" s="158" t="s">
        <v>3302</v>
      </c>
      <c r="D157" s="159" t="s">
        <v>3303</v>
      </c>
      <c r="E157" s="159" t="s">
        <v>3304</v>
      </c>
      <c r="F157" s="158" t="s">
        <v>2622</v>
      </c>
      <c r="G157" s="160">
        <v>1.4</v>
      </c>
      <c r="H157" s="160">
        <v>1.9</v>
      </c>
      <c r="I157" s="160">
        <v>4.0999999999999996</v>
      </c>
      <c r="J157" s="160">
        <v>111</v>
      </c>
      <c r="K157" s="168">
        <v>2</v>
      </c>
      <c r="L157" s="158"/>
      <c r="M157" s="161"/>
      <c r="N157" s="161"/>
      <c r="O157" s="162"/>
      <c r="P157" s="161" t="s">
        <v>2721</v>
      </c>
    </row>
    <row r="158" spans="2:16" s="164" customFormat="1" x14ac:dyDescent="0.2">
      <c r="B158" s="157" t="s">
        <v>3301</v>
      </c>
      <c r="C158" s="158" t="s">
        <v>3305</v>
      </c>
      <c r="D158" s="159" t="s">
        <v>3306</v>
      </c>
      <c r="E158" s="159" t="s">
        <v>3307</v>
      </c>
      <c r="F158" s="158" t="s">
        <v>3308</v>
      </c>
      <c r="G158" s="160">
        <v>1.3</v>
      </c>
      <c r="H158" s="160">
        <v>11.4</v>
      </c>
      <c r="I158" s="160">
        <v>44</v>
      </c>
      <c r="J158" s="160">
        <v>321</v>
      </c>
      <c r="K158" s="168">
        <v>5</v>
      </c>
      <c r="L158" s="158"/>
      <c r="M158" s="161"/>
      <c r="N158" s="161"/>
      <c r="O158" s="162"/>
      <c r="P158" s="161" t="s">
        <v>3309</v>
      </c>
    </row>
    <row r="159" spans="2:16" s="164" customFormat="1" x14ac:dyDescent="0.2">
      <c r="B159" s="157" t="s">
        <v>3310</v>
      </c>
      <c r="C159" s="158" t="s">
        <v>3311</v>
      </c>
      <c r="D159" s="159" t="s">
        <v>3312</v>
      </c>
      <c r="E159" s="159" t="s">
        <v>3313</v>
      </c>
      <c r="F159" s="158" t="s">
        <v>3314</v>
      </c>
      <c r="G159" s="160">
        <v>3</v>
      </c>
      <c r="H159" s="160">
        <v>9.1999999999999993</v>
      </c>
      <c r="I159" s="160">
        <v>24.2</v>
      </c>
      <c r="J159" s="160">
        <v>214</v>
      </c>
      <c r="K159" s="168">
        <v>3</v>
      </c>
      <c r="L159" s="158"/>
      <c r="M159" s="161"/>
      <c r="N159" s="161"/>
      <c r="O159" s="162" t="s">
        <v>3315</v>
      </c>
      <c r="P159" s="161" t="s">
        <v>3316</v>
      </c>
    </row>
    <row r="160" spans="2:16" s="164" customFormat="1" x14ac:dyDescent="0.2">
      <c r="B160" s="157" t="s">
        <v>3310</v>
      </c>
      <c r="C160" s="158" t="s">
        <v>3317</v>
      </c>
      <c r="D160" s="159" t="s">
        <v>3318</v>
      </c>
      <c r="E160" s="159" t="s">
        <v>3319</v>
      </c>
      <c r="F160" s="158" t="s">
        <v>2622</v>
      </c>
      <c r="G160" s="160">
        <v>6</v>
      </c>
      <c r="H160" s="160">
        <v>6.1</v>
      </c>
      <c r="I160" s="160">
        <v>5.4</v>
      </c>
      <c r="J160" s="160">
        <v>311</v>
      </c>
      <c r="K160" s="168">
        <v>2</v>
      </c>
      <c r="L160" s="158"/>
      <c r="M160" s="161"/>
      <c r="N160" s="161"/>
      <c r="O160" s="162"/>
      <c r="P160" s="161" t="s">
        <v>2735</v>
      </c>
    </row>
    <row r="161" spans="2:16" s="164" customFormat="1" x14ac:dyDescent="0.2">
      <c r="B161" s="157" t="s">
        <v>3320</v>
      </c>
      <c r="C161" s="158" t="s">
        <v>3321</v>
      </c>
      <c r="D161" s="159" t="s">
        <v>3322</v>
      </c>
      <c r="E161" s="159" t="s">
        <v>3323</v>
      </c>
      <c r="F161" s="158" t="s">
        <v>3324</v>
      </c>
      <c r="G161" s="160">
        <v>5.8</v>
      </c>
      <c r="H161" s="160">
        <v>8.1</v>
      </c>
      <c r="I161" s="160">
        <v>11.4</v>
      </c>
      <c r="J161" s="160">
        <v>260</v>
      </c>
      <c r="K161" s="168">
        <v>4</v>
      </c>
      <c r="L161" s="158"/>
      <c r="M161" s="161"/>
      <c r="N161" s="161"/>
      <c r="O161" s="162" t="s">
        <v>3325</v>
      </c>
      <c r="P161" s="161" t="s">
        <v>3326</v>
      </c>
    </row>
    <row r="162" spans="2:16" s="164" customFormat="1" ht="32" x14ac:dyDescent="0.2">
      <c r="B162" s="157" t="s">
        <v>3320</v>
      </c>
      <c r="C162" s="158" t="s">
        <v>3327</v>
      </c>
      <c r="D162" s="159" t="s">
        <v>3322</v>
      </c>
      <c r="E162" s="159" t="s">
        <v>3328</v>
      </c>
      <c r="F162" s="158" t="s">
        <v>2622</v>
      </c>
      <c r="G162" s="160">
        <v>7.3</v>
      </c>
      <c r="H162" s="160">
        <v>7.8</v>
      </c>
      <c r="I162" s="160">
        <v>14.4</v>
      </c>
      <c r="J162" s="160">
        <v>219</v>
      </c>
      <c r="K162" s="168">
        <v>3</v>
      </c>
      <c r="L162" s="158"/>
      <c r="M162" s="161"/>
      <c r="N162" s="161"/>
      <c r="O162" s="162" t="s">
        <v>2653</v>
      </c>
      <c r="P162" s="163" t="s">
        <v>3329</v>
      </c>
    </row>
    <row r="163" spans="2:16" s="164" customFormat="1" x14ac:dyDescent="0.2">
      <c r="B163" s="157" t="s">
        <v>3320</v>
      </c>
      <c r="C163" s="158" t="s">
        <v>3330</v>
      </c>
      <c r="D163" s="159" t="s">
        <v>3331</v>
      </c>
      <c r="E163" s="159" t="s">
        <v>3332</v>
      </c>
      <c r="F163" s="158" t="s">
        <v>2622</v>
      </c>
      <c r="G163" s="160">
        <v>6.8</v>
      </c>
      <c r="H163" s="160">
        <v>10.199999999999999</v>
      </c>
      <c r="I163" s="160">
        <v>10.199999999999999</v>
      </c>
      <c r="J163" s="160">
        <v>193</v>
      </c>
      <c r="K163" s="168">
        <v>3</v>
      </c>
      <c r="L163" s="158"/>
      <c r="M163" s="161"/>
      <c r="N163" s="161"/>
      <c r="O163" s="162" t="s">
        <v>2780</v>
      </c>
      <c r="P163" s="161" t="s">
        <v>3238</v>
      </c>
    </row>
    <row r="164" spans="2:16" s="164" customFormat="1" x14ac:dyDescent="0.2">
      <c r="B164" s="157" t="s">
        <v>3320</v>
      </c>
      <c r="C164" s="158" t="s">
        <v>3333</v>
      </c>
      <c r="D164" s="159" t="s">
        <v>3334</v>
      </c>
      <c r="E164" s="159" t="s">
        <v>3335</v>
      </c>
      <c r="F164" s="158" t="s">
        <v>2622</v>
      </c>
      <c r="G164" s="160">
        <v>8.4</v>
      </c>
      <c r="H164" s="160">
        <v>9.1999999999999993</v>
      </c>
      <c r="I164" s="160">
        <v>2.6</v>
      </c>
      <c r="J164" s="160">
        <v>180</v>
      </c>
      <c r="K164" s="168">
        <v>5</v>
      </c>
      <c r="L164" s="158"/>
      <c r="M164" s="161"/>
      <c r="N164" s="161"/>
      <c r="O164" s="162"/>
      <c r="P164" s="161" t="s">
        <v>3336</v>
      </c>
    </row>
    <row r="165" spans="2:16" s="164" customFormat="1" ht="32" x14ac:dyDescent="0.2">
      <c r="B165" s="157" t="s">
        <v>3320</v>
      </c>
      <c r="C165" s="158" t="s">
        <v>3337</v>
      </c>
      <c r="D165" s="159" t="s">
        <v>3338</v>
      </c>
      <c r="E165" s="159" t="s">
        <v>3339</v>
      </c>
      <c r="F165" s="158" t="s">
        <v>3340</v>
      </c>
      <c r="G165" s="160">
        <v>2.9</v>
      </c>
      <c r="H165" s="160">
        <v>5.5</v>
      </c>
      <c r="I165" s="160">
        <v>19.399999999999999</v>
      </c>
      <c r="J165" s="160">
        <v>229</v>
      </c>
      <c r="K165" s="168">
        <v>5</v>
      </c>
      <c r="L165" s="158"/>
      <c r="M165" s="161"/>
      <c r="N165" s="161"/>
      <c r="O165" s="162" t="s">
        <v>3341</v>
      </c>
      <c r="P165" s="163" t="s">
        <v>3342</v>
      </c>
    </row>
    <row r="166" spans="2:16" s="164" customFormat="1" x14ac:dyDescent="0.2">
      <c r="B166" s="157" t="s">
        <v>3320</v>
      </c>
      <c r="C166" s="158" t="s">
        <v>3343</v>
      </c>
      <c r="D166" s="159" t="s">
        <v>3344</v>
      </c>
      <c r="E166" s="159" t="s">
        <v>3345</v>
      </c>
      <c r="F166" s="158" t="s">
        <v>3346</v>
      </c>
      <c r="G166" s="160">
        <v>6</v>
      </c>
      <c r="H166" s="160">
        <v>6.2</v>
      </c>
      <c r="I166" s="160">
        <v>84.4</v>
      </c>
      <c r="J166" s="160">
        <v>297</v>
      </c>
      <c r="K166" s="168">
        <v>2</v>
      </c>
      <c r="L166" s="158"/>
      <c r="M166" s="161"/>
      <c r="N166" s="161"/>
      <c r="O166" s="162"/>
      <c r="P166" s="161" t="s">
        <v>2850</v>
      </c>
    </row>
    <row r="167" spans="2:16" s="164" customFormat="1" x14ac:dyDescent="0.2">
      <c r="B167" s="157" t="s">
        <v>3320</v>
      </c>
      <c r="C167" s="158" t="s">
        <v>453</v>
      </c>
      <c r="D167" s="159" t="s">
        <v>3347</v>
      </c>
      <c r="E167" s="159" t="s">
        <v>3348</v>
      </c>
      <c r="F167" s="158" t="s">
        <v>3349</v>
      </c>
      <c r="G167" s="160">
        <v>5</v>
      </c>
      <c r="H167" s="160">
        <v>6.9</v>
      </c>
      <c r="I167" s="160">
        <v>1.8</v>
      </c>
      <c r="J167" s="160">
        <v>107</v>
      </c>
      <c r="K167" s="168">
        <v>2</v>
      </c>
      <c r="L167" s="158"/>
      <c r="M167" s="161"/>
      <c r="N167" s="161"/>
      <c r="O167" s="162"/>
      <c r="P167" s="161" t="s">
        <v>3350</v>
      </c>
    </row>
    <row r="168" spans="2:16" s="164" customFormat="1" x14ac:dyDescent="0.2">
      <c r="B168" s="157" t="s">
        <v>3320</v>
      </c>
      <c r="C168" s="158" t="s">
        <v>3351</v>
      </c>
      <c r="D168" s="159" t="s">
        <v>3352</v>
      </c>
      <c r="E168" s="159" t="s">
        <v>2833</v>
      </c>
      <c r="F168" s="158" t="s">
        <v>3353</v>
      </c>
      <c r="G168" s="160">
        <v>6.3</v>
      </c>
      <c r="H168" s="160">
        <v>6</v>
      </c>
      <c r="I168" s="160">
        <v>284</v>
      </c>
      <c r="J168" s="160">
        <v>277</v>
      </c>
      <c r="K168" s="168">
        <v>2</v>
      </c>
      <c r="L168" s="158"/>
      <c r="M168" s="161"/>
      <c r="N168" s="161"/>
      <c r="O168" s="162"/>
      <c r="P168" s="161" t="s">
        <v>2850</v>
      </c>
    </row>
    <row r="169" spans="2:16" s="164" customFormat="1" ht="32" x14ac:dyDescent="0.2">
      <c r="B169" s="157" t="s">
        <v>3354</v>
      </c>
      <c r="C169" s="158" t="s">
        <v>3355</v>
      </c>
      <c r="D169" s="159" t="s">
        <v>3356</v>
      </c>
      <c r="E169" s="159" t="s">
        <v>3357</v>
      </c>
      <c r="F169" s="158" t="s">
        <v>2622</v>
      </c>
      <c r="G169" s="160">
        <v>6.6</v>
      </c>
      <c r="H169" s="160">
        <v>6.8</v>
      </c>
      <c r="I169" s="160">
        <v>7.9</v>
      </c>
      <c r="J169" s="160">
        <v>210</v>
      </c>
      <c r="K169" s="168">
        <v>4</v>
      </c>
      <c r="L169" s="158"/>
      <c r="M169" s="161"/>
      <c r="N169" s="161"/>
      <c r="O169" s="162" t="s">
        <v>2653</v>
      </c>
      <c r="P169" s="163" t="s">
        <v>3358</v>
      </c>
    </row>
    <row r="170" spans="2:16" s="164" customFormat="1" x14ac:dyDescent="0.2">
      <c r="B170" s="157" t="s">
        <v>3354</v>
      </c>
      <c r="C170" s="158" t="s">
        <v>2162</v>
      </c>
      <c r="D170" s="159" t="s">
        <v>3359</v>
      </c>
      <c r="E170" s="159" t="s">
        <v>3360</v>
      </c>
      <c r="F170" s="158" t="s">
        <v>2622</v>
      </c>
      <c r="G170" s="160">
        <v>7.3</v>
      </c>
      <c r="H170" s="160">
        <v>8.5</v>
      </c>
      <c r="I170" s="160">
        <v>73</v>
      </c>
      <c r="J170" s="160">
        <v>300</v>
      </c>
      <c r="K170" s="168">
        <v>2</v>
      </c>
      <c r="L170" s="158"/>
      <c r="M170" s="161"/>
      <c r="N170" s="161"/>
      <c r="O170" s="162"/>
      <c r="P170" s="161" t="s">
        <v>2850</v>
      </c>
    </row>
    <row r="171" spans="2:16" s="164" customFormat="1" ht="48" x14ac:dyDescent="0.2">
      <c r="B171" s="157" t="s">
        <v>3354</v>
      </c>
      <c r="C171" s="158" t="s">
        <v>3361</v>
      </c>
      <c r="D171" s="159" t="s">
        <v>3362</v>
      </c>
      <c r="E171" s="159" t="s">
        <v>3363</v>
      </c>
      <c r="F171" s="158" t="s">
        <v>3364</v>
      </c>
      <c r="G171" s="160">
        <v>3.1</v>
      </c>
      <c r="H171" s="160">
        <v>5.0999999999999996</v>
      </c>
      <c r="I171" s="160">
        <v>34.4</v>
      </c>
      <c r="J171" s="160">
        <v>54</v>
      </c>
      <c r="K171" s="168">
        <v>5</v>
      </c>
      <c r="L171" s="158"/>
      <c r="M171" s="161"/>
      <c r="N171" s="161"/>
      <c r="O171" s="162" t="s">
        <v>2785</v>
      </c>
      <c r="P171" s="163" t="s">
        <v>3365</v>
      </c>
    </row>
    <row r="172" spans="2:16" s="164" customFormat="1" x14ac:dyDescent="0.2">
      <c r="B172" s="157" t="s">
        <v>3354</v>
      </c>
      <c r="C172" s="158" t="s">
        <v>3366</v>
      </c>
      <c r="D172" s="159" t="s">
        <v>3367</v>
      </c>
      <c r="E172" s="159" t="s">
        <v>3368</v>
      </c>
      <c r="F172" s="158" t="s">
        <v>3369</v>
      </c>
      <c r="G172" s="160">
        <v>6</v>
      </c>
      <c r="H172" s="160">
        <v>6.1</v>
      </c>
      <c r="I172" s="160">
        <v>32.299999999999997</v>
      </c>
      <c r="J172" s="160">
        <v>143</v>
      </c>
      <c r="K172" s="168">
        <v>2</v>
      </c>
      <c r="L172" s="158"/>
      <c r="M172" s="161"/>
      <c r="N172" s="161"/>
      <c r="O172" s="162"/>
      <c r="P172" s="161" t="s">
        <v>2721</v>
      </c>
    </row>
    <row r="173" spans="2:16" s="164" customFormat="1" x14ac:dyDescent="0.2">
      <c r="B173" s="157" t="s">
        <v>3354</v>
      </c>
      <c r="C173" s="158" t="s">
        <v>3370</v>
      </c>
      <c r="D173" s="159" t="s">
        <v>3371</v>
      </c>
      <c r="E173" s="159" t="s">
        <v>3372</v>
      </c>
      <c r="F173" s="158" t="s">
        <v>3373</v>
      </c>
      <c r="G173" s="160">
        <v>2.9</v>
      </c>
      <c r="H173" s="160">
        <v>6.3</v>
      </c>
      <c r="I173" s="160">
        <v>2.5</v>
      </c>
      <c r="J173" s="160">
        <v>247</v>
      </c>
      <c r="K173" s="168">
        <v>3</v>
      </c>
      <c r="L173" s="158"/>
      <c r="M173" s="161"/>
      <c r="N173" s="161"/>
      <c r="O173" s="162" t="s">
        <v>3374</v>
      </c>
      <c r="P173" s="161" t="s">
        <v>2987</v>
      </c>
    </row>
    <row r="174" spans="2:16" s="164" customFormat="1" x14ac:dyDescent="0.2">
      <c r="B174" s="157" t="s">
        <v>3354</v>
      </c>
      <c r="C174" s="158" t="s">
        <v>3375</v>
      </c>
      <c r="D174" s="159" t="s">
        <v>3376</v>
      </c>
      <c r="E174" s="159" t="s">
        <v>3377</v>
      </c>
      <c r="F174" s="158" t="s">
        <v>3378</v>
      </c>
      <c r="G174" s="160">
        <v>5</v>
      </c>
      <c r="H174" s="160">
        <v>9.1999999999999993</v>
      </c>
      <c r="I174" s="160">
        <v>26</v>
      </c>
      <c r="J174" s="160">
        <v>69</v>
      </c>
      <c r="K174" s="168">
        <v>2</v>
      </c>
      <c r="L174" s="158"/>
      <c r="M174" s="161"/>
      <c r="N174" s="161"/>
      <c r="O174" s="162" t="s">
        <v>3325</v>
      </c>
      <c r="P174" s="161" t="s">
        <v>3379</v>
      </c>
    </row>
    <row r="175" spans="2:16" s="164" customFormat="1" x14ac:dyDescent="0.2">
      <c r="B175" s="157" t="s">
        <v>3354</v>
      </c>
      <c r="C175" s="158" t="s">
        <v>3380</v>
      </c>
      <c r="D175" s="159" t="s">
        <v>3381</v>
      </c>
      <c r="E175" s="159" t="s">
        <v>3382</v>
      </c>
      <c r="F175" s="158" t="s">
        <v>3383</v>
      </c>
      <c r="G175" s="160">
        <v>4.9000000000000004</v>
      </c>
      <c r="H175" s="160">
        <v>7.4</v>
      </c>
      <c r="I175" s="160">
        <v>3.2</v>
      </c>
      <c r="J175" s="160">
        <v>178</v>
      </c>
      <c r="K175" s="168">
        <v>3</v>
      </c>
      <c r="L175" s="158"/>
      <c r="M175" s="161"/>
      <c r="N175" s="161"/>
      <c r="O175" s="162" t="s">
        <v>2628</v>
      </c>
      <c r="P175" s="161" t="s">
        <v>3384</v>
      </c>
    </row>
    <row r="176" spans="2:16" s="164" customFormat="1" x14ac:dyDescent="0.2">
      <c r="B176" s="157" t="s">
        <v>3354</v>
      </c>
      <c r="C176" s="158" t="s">
        <v>3385</v>
      </c>
      <c r="D176" s="159" t="s">
        <v>3386</v>
      </c>
      <c r="E176" s="159" t="s">
        <v>3387</v>
      </c>
      <c r="F176" s="158" t="s">
        <v>2622</v>
      </c>
      <c r="G176" s="160">
        <v>6.6</v>
      </c>
      <c r="H176" s="160">
        <v>8.9</v>
      </c>
      <c r="I176" s="160">
        <v>9.6999999999999993</v>
      </c>
      <c r="J176" s="160">
        <v>22</v>
      </c>
      <c r="K176" s="168">
        <v>2</v>
      </c>
      <c r="L176" s="158"/>
      <c r="M176" s="161"/>
      <c r="N176" s="161"/>
      <c r="O176" s="162"/>
      <c r="P176" s="161" t="s">
        <v>3388</v>
      </c>
    </row>
    <row r="177" spans="2:16" s="164" customFormat="1" x14ac:dyDescent="0.2">
      <c r="B177" s="157" t="s">
        <v>3354</v>
      </c>
      <c r="C177" s="158" t="s">
        <v>3389</v>
      </c>
      <c r="D177" s="159" t="s">
        <v>3390</v>
      </c>
      <c r="E177" s="159" t="s">
        <v>3391</v>
      </c>
      <c r="F177" s="158" t="s">
        <v>2622</v>
      </c>
      <c r="G177" s="160">
        <v>7</v>
      </c>
      <c r="H177" s="160">
        <v>8</v>
      </c>
      <c r="I177" s="160">
        <v>2.1</v>
      </c>
      <c r="J177" s="160">
        <v>23</v>
      </c>
      <c r="K177" s="168">
        <v>2</v>
      </c>
      <c r="L177" s="158"/>
      <c r="M177" s="161"/>
      <c r="N177" s="161"/>
      <c r="O177" s="162"/>
      <c r="P177" s="161" t="s">
        <v>3392</v>
      </c>
    </row>
    <row r="178" spans="2:16" s="164" customFormat="1" ht="32" x14ac:dyDescent="0.2">
      <c r="B178" s="157" t="s">
        <v>3354</v>
      </c>
      <c r="C178" s="158" t="s">
        <v>3393</v>
      </c>
      <c r="D178" s="159" t="s">
        <v>3394</v>
      </c>
      <c r="E178" s="159" t="s">
        <v>3395</v>
      </c>
      <c r="F178" s="158" t="s">
        <v>2622</v>
      </c>
      <c r="G178" s="160">
        <v>7.1</v>
      </c>
      <c r="H178" s="160">
        <v>9.9</v>
      </c>
      <c r="I178" s="160">
        <v>11</v>
      </c>
      <c r="J178" s="160">
        <v>294</v>
      </c>
      <c r="K178" s="168">
        <v>4</v>
      </c>
      <c r="L178" s="158"/>
      <c r="M178" s="161"/>
      <c r="N178" s="161"/>
      <c r="O178" s="162" t="s">
        <v>3004</v>
      </c>
      <c r="P178" s="163" t="s">
        <v>3396</v>
      </c>
    </row>
    <row r="179" spans="2:16" s="164" customFormat="1" x14ac:dyDescent="0.2">
      <c r="B179" s="157" t="s">
        <v>3354</v>
      </c>
      <c r="C179" s="158" t="s">
        <v>3397</v>
      </c>
      <c r="D179" s="159" t="s">
        <v>3398</v>
      </c>
      <c r="E179" s="159" t="s">
        <v>3399</v>
      </c>
      <c r="F179" s="158" t="s">
        <v>3400</v>
      </c>
      <c r="G179" s="160">
        <v>5.0999999999999996</v>
      </c>
      <c r="H179" s="160">
        <v>10.1</v>
      </c>
      <c r="I179" s="160">
        <v>41.8</v>
      </c>
      <c r="J179" s="160">
        <v>147</v>
      </c>
      <c r="K179" s="168">
        <v>3</v>
      </c>
      <c r="L179" s="158"/>
      <c r="M179" s="161"/>
      <c r="N179" s="161"/>
      <c r="O179" s="162" t="s">
        <v>2785</v>
      </c>
      <c r="P179" s="161" t="s">
        <v>3401</v>
      </c>
    </row>
    <row r="180" spans="2:16" s="164" customFormat="1" x14ac:dyDescent="0.2">
      <c r="B180" s="157" t="s">
        <v>3354</v>
      </c>
      <c r="C180" s="158" t="s">
        <v>3402</v>
      </c>
      <c r="D180" s="159" t="s">
        <v>3403</v>
      </c>
      <c r="E180" s="159" t="s">
        <v>3404</v>
      </c>
      <c r="F180" s="158" t="s">
        <v>3405</v>
      </c>
      <c r="G180" s="160">
        <v>4</v>
      </c>
      <c r="H180" s="160">
        <v>7</v>
      </c>
      <c r="I180" s="160">
        <v>107</v>
      </c>
      <c r="J180" s="160">
        <v>173</v>
      </c>
      <c r="K180" s="168">
        <v>2</v>
      </c>
      <c r="L180" s="158"/>
      <c r="M180" s="161"/>
      <c r="N180" s="161"/>
      <c r="O180" s="162" t="s">
        <v>3406</v>
      </c>
      <c r="P180" s="161" t="s">
        <v>2850</v>
      </c>
    </row>
    <row r="181" spans="2:16" s="164" customFormat="1" x14ac:dyDescent="0.2">
      <c r="B181" s="157" t="s">
        <v>3354</v>
      </c>
      <c r="C181" s="158" t="s">
        <v>3407</v>
      </c>
      <c r="D181" s="159" t="s">
        <v>3403</v>
      </c>
      <c r="E181" s="159" t="s">
        <v>3404</v>
      </c>
      <c r="F181" s="158" t="s">
        <v>3408</v>
      </c>
      <c r="G181" s="160">
        <v>4</v>
      </c>
      <c r="H181" s="160">
        <v>5</v>
      </c>
      <c r="I181" s="160">
        <v>338</v>
      </c>
      <c r="J181" s="160">
        <v>338</v>
      </c>
      <c r="K181" s="168">
        <v>2</v>
      </c>
      <c r="L181" s="158"/>
      <c r="M181" s="161"/>
      <c r="N181" s="161"/>
      <c r="O181" s="162"/>
      <c r="P181" s="161" t="s">
        <v>3409</v>
      </c>
    </row>
    <row r="182" spans="2:16" s="164" customFormat="1" x14ac:dyDescent="0.2">
      <c r="B182" s="157" t="s">
        <v>3354</v>
      </c>
      <c r="C182" s="158" t="s">
        <v>3410</v>
      </c>
      <c r="D182" s="159" t="s">
        <v>3411</v>
      </c>
      <c r="E182" s="159" t="s">
        <v>3412</v>
      </c>
      <c r="F182" s="158" t="s">
        <v>2622</v>
      </c>
      <c r="G182" s="160">
        <v>6.6</v>
      </c>
      <c r="H182" s="160">
        <v>8.5</v>
      </c>
      <c r="I182" s="160">
        <v>93</v>
      </c>
      <c r="J182" s="160">
        <v>63</v>
      </c>
      <c r="K182" s="168">
        <v>2</v>
      </c>
      <c r="L182" s="158"/>
      <c r="M182" s="161"/>
      <c r="N182" s="161"/>
      <c r="O182" s="162"/>
      <c r="P182" s="161" t="s">
        <v>3413</v>
      </c>
    </row>
    <row r="183" spans="2:16" s="164" customFormat="1" x14ac:dyDescent="0.2">
      <c r="B183" s="157" t="s">
        <v>3354</v>
      </c>
      <c r="C183" s="158" t="s">
        <v>3414</v>
      </c>
      <c r="D183" s="159" t="s">
        <v>3415</v>
      </c>
      <c r="E183" s="159" t="s">
        <v>3416</v>
      </c>
      <c r="F183" s="158" t="s">
        <v>2622</v>
      </c>
      <c r="G183" s="160">
        <v>7.3</v>
      </c>
      <c r="H183" s="160">
        <v>9.4</v>
      </c>
      <c r="I183" s="160">
        <v>28.8</v>
      </c>
      <c r="J183" s="160">
        <v>337</v>
      </c>
      <c r="K183" s="168">
        <v>3</v>
      </c>
      <c r="L183" s="158"/>
      <c r="M183" s="161"/>
      <c r="N183" s="161"/>
      <c r="O183" s="162" t="s">
        <v>2698</v>
      </c>
      <c r="P183" s="161" t="s">
        <v>3417</v>
      </c>
    </row>
    <row r="184" spans="2:16" s="164" customFormat="1" x14ac:dyDescent="0.2">
      <c r="B184" s="157" t="s">
        <v>3354</v>
      </c>
      <c r="C184" s="158" t="s">
        <v>3418</v>
      </c>
      <c r="D184" s="159" t="s">
        <v>3419</v>
      </c>
      <c r="E184" s="159" t="s">
        <v>3420</v>
      </c>
      <c r="F184" s="158" t="s">
        <v>3421</v>
      </c>
      <c r="G184" s="160">
        <v>5.7</v>
      </c>
      <c r="H184" s="160">
        <v>7.8</v>
      </c>
      <c r="I184" s="160">
        <v>2.7</v>
      </c>
      <c r="J184" s="160">
        <v>47</v>
      </c>
      <c r="K184" s="168">
        <v>3</v>
      </c>
      <c r="L184" s="158"/>
      <c r="M184" s="161"/>
      <c r="N184" s="161"/>
      <c r="O184" s="162" t="s">
        <v>2665</v>
      </c>
      <c r="P184" s="161" t="s">
        <v>2987</v>
      </c>
    </row>
    <row r="185" spans="2:16" s="164" customFormat="1" x14ac:dyDescent="0.2">
      <c r="B185" s="157" t="s">
        <v>3354</v>
      </c>
      <c r="C185" s="158" t="s">
        <v>3422</v>
      </c>
      <c r="D185" s="159" t="s">
        <v>3423</v>
      </c>
      <c r="E185" s="159" t="s">
        <v>3424</v>
      </c>
      <c r="F185" s="158" t="s">
        <v>3425</v>
      </c>
      <c r="G185" s="160">
        <v>4.2</v>
      </c>
      <c r="H185" s="160">
        <v>9.4</v>
      </c>
      <c r="I185" s="160">
        <v>6</v>
      </c>
      <c r="J185" s="160">
        <v>67</v>
      </c>
      <c r="K185" s="168">
        <v>3</v>
      </c>
      <c r="L185" s="158"/>
      <c r="M185" s="161"/>
      <c r="N185" s="161"/>
      <c r="O185" s="162" t="s">
        <v>2785</v>
      </c>
      <c r="P185" s="161" t="s">
        <v>3426</v>
      </c>
    </row>
    <row r="186" spans="2:16" s="164" customFormat="1" x14ac:dyDescent="0.2">
      <c r="B186" s="157" t="s">
        <v>3354</v>
      </c>
      <c r="C186" s="158" t="s">
        <v>3427</v>
      </c>
      <c r="D186" s="159" t="s">
        <v>3428</v>
      </c>
      <c r="E186" s="159" t="s">
        <v>3429</v>
      </c>
      <c r="F186" s="158" t="s">
        <v>2622</v>
      </c>
      <c r="G186" s="160">
        <v>7.9</v>
      </c>
      <c r="H186" s="160">
        <v>9.6</v>
      </c>
      <c r="I186" s="160">
        <v>2.6</v>
      </c>
      <c r="J186" s="160">
        <v>333</v>
      </c>
      <c r="K186" s="168">
        <v>2</v>
      </c>
      <c r="L186" s="158"/>
      <c r="M186" s="161"/>
      <c r="N186" s="161"/>
      <c r="O186" s="162"/>
      <c r="P186" s="161" t="s">
        <v>3430</v>
      </c>
    </row>
    <row r="187" spans="2:16" s="164" customFormat="1" x14ac:dyDescent="0.2">
      <c r="B187" s="157" t="s">
        <v>3354</v>
      </c>
      <c r="C187" s="158" t="s">
        <v>3431</v>
      </c>
      <c r="D187" s="159" t="s">
        <v>3432</v>
      </c>
      <c r="E187" s="159" t="s">
        <v>3433</v>
      </c>
      <c r="F187" s="158"/>
      <c r="G187" s="160">
        <v>8.6</v>
      </c>
      <c r="H187" s="160">
        <v>9.5</v>
      </c>
      <c r="I187" s="160">
        <v>145</v>
      </c>
      <c r="J187" s="160">
        <v>140</v>
      </c>
      <c r="K187" s="168">
        <v>2</v>
      </c>
      <c r="L187" s="158"/>
      <c r="M187" s="161"/>
      <c r="N187" s="161"/>
      <c r="O187" s="162"/>
      <c r="P187" s="161" t="s">
        <v>3434</v>
      </c>
    </row>
    <row r="188" spans="2:16" s="164" customFormat="1" x14ac:dyDescent="0.2">
      <c r="B188" s="157" t="s">
        <v>3354</v>
      </c>
      <c r="C188" s="158" t="s">
        <v>3435</v>
      </c>
      <c r="D188" s="159" t="s">
        <v>3436</v>
      </c>
      <c r="E188" s="159" t="s">
        <v>3437</v>
      </c>
      <c r="F188" s="158" t="s">
        <v>2622</v>
      </c>
      <c r="G188" s="160">
        <v>6.2</v>
      </c>
      <c r="H188" s="160">
        <v>6.9</v>
      </c>
      <c r="I188" s="160">
        <v>2.1</v>
      </c>
      <c r="J188" s="160">
        <v>28</v>
      </c>
      <c r="K188" s="168">
        <v>4</v>
      </c>
      <c r="L188" s="158"/>
      <c r="M188" s="161"/>
      <c r="N188" s="161"/>
      <c r="O188" s="162" t="s">
        <v>2653</v>
      </c>
      <c r="P188" s="161" t="s">
        <v>3438</v>
      </c>
    </row>
    <row r="189" spans="2:16" s="164" customFormat="1" x14ac:dyDescent="0.2">
      <c r="B189" s="157" t="s">
        <v>3354</v>
      </c>
      <c r="C189" s="158" t="s">
        <v>3439</v>
      </c>
      <c r="D189" s="159" t="s">
        <v>3440</v>
      </c>
      <c r="E189" s="159" t="s">
        <v>3441</v>
      </c>
      <c r="F189" s="158" t="s">
        <v>2622</v>
      </c>
      <c r="G189" s="160">
        <v>7</v>
      </c>
      <c r="H189" s="160">
        <v>11.5</v>
      </c>
      <c r="I189" s="160">
        <v>11.1</v>
      </c>
      <c r="J189" s="160">
        <v>224</v>
      </c>
      <c r="K189" s="168">
        <v>2</v>
      </c>
      <c r="L189" s="158"/>
      <c r="M189" s="161"/>
      <c r="N189" s="161"/>
      <c r="O189" s="162"/>
      <c r="P189" s="161" t="s">
        <v>3442</v>
      </c>
    </row>
    <row r="190" spans="2:16" s="164" customFormat="1" ht="48" x14ac:dyDescent="0.2">
      <c r="B190" s="157" t="s">
        <v>3354</v>
      </c>
      <c r="C190" s="158" t="s">
        <v>158</v>
      </c>
      <c r="D190" s="159" t="s">
        <v>3443</v>
      </c>
      <c r="E190" s="159" t="s">
        <v>3444</v>
      </c>
      <c r="F190" s="158" t="s">
        <v>3445</v>
      </c>
      <c r="G190" s="160">
        <v>5.2</v>
      </c>
      <c r="H190" s="160">
        <v>6</v>
      </c>
      <c r="I190" s="160">
        <v>28</v>
      </c>
      <c r="J190" s="160">
        <v>144</v>
      </c>
      <c r="K190" s="168">
        <v>5</v>
      </c>
      <c r="L190" s="158"/>
      <c r="M190" s="161"/>
      <c r="N190" s="161"/>
      <c r="O190" s="162" t="s">
        <v>3446</v>
      </c>
      <c r="P190" s="163" t="s">
        <v>3447</v>
      </c>
    </row>
    <row r="191" spans="2:16" s="164" customFormat="1" x14ac:dyDescent="0.2">
      <c r="B191" s="157" t="s">
        <v>3448</v>
      </c>
      <c r="C191" s="158" t="s">
        <v>3449</v>
      </c>
      <c r="D191" s="159" t="s">
        <v>3450</v>
      </c>
      <c r="E191" s="159" t="s">
        <v>3451</v>
      </c>
      <c r="F191" s="158" t="s">
        <v>2622</v>
      </c>
      <c r="G191" s="160" t="s">
        <v>2622</v>
      </c>
      <c r="H191" s="160">
        <v>7</v>
      </c>
      <c r="I191" s="160">
        <v>105.9</v>
      </c>
      <c r="J191" s="160">
        <v>288</v>
      </c>
      <c r="K191" s="168">
        <v>2</v>
      </c>
      <c r="L191" s="158"/>
      <c r="M191" s="161"/>
      <c r="N191" s="161"/>
      <c r="O191" s="162"/>
      <c r="P191" s="161" t="s">
        <v>2850</v>
      </c>
    </row>
    <row r="192" spans="2:16" s="164" customFormat="1" x14ac:dyDescent="0.2">
      <c r="B192" s="157" t="s">
        <v>3448</v>
      </c>
      <c r="C192" s="158" t="s">
        <v>3452</v>
      </c>
      <c r="D192" s="159" t="s">
        <v>3453</v>
      </c>
      <c r="E192" s="159" t="s">
        <v>3454</v>
      </c>
      <c r="F192" s="158" t="s">
        <v>3455</v>
      </c>
      <c r="G192" s="160">
        <v>4</v>
      </c>
      <c r="H192" s="160">
        <v>11</v>
      </c>
      <c r="I192" s="160">
        <v>42</v>
      </c>
      <c r="J192" s="160">
        <v>323</v>
      </c>
      <c r="K192" s="168">
        <v>3</v>
      </c>
      <c r="L192" s="158"/>
      <c r="M192" s="161"/>
      <c r="N192" s="161"/>
      <c r="O192" s="162" t="s">
        <v>2628</v>
      </c>
      <c r="P192" s="161" t="s">
        <v>3456</v>
      </c>
    </row>
    <row r="193" spans="2:16" s="164" customFormat="1" x14ac:dyDescent="0.2">
      <c r="B193" s="157" t="s">
        <v>3448</v>
      </c>
      <c r="C193" s="158" t="s">
        <v>3457</v>
      </c>
      <c r="D193" s="159" t="s">
        <v>3458</v>
      </c>
      <c r="E193" s="159" t="s">
        <v>3459</v>
      </c>
      <c r="F193" s="158" t="s">
        <v>2622</v>
      </c>
      <c r="G193" s="160">
        <v>8</v>
      </c>
      <c r="H193" s="160">
        <v>8</v>
      </c>
      <c r="I193" s="160">
        <v>8.5</v>
      </c>
      <c r="J193" s="160">
        <v>86</v>
      </c>
      <c r="K193" s="168">
        <v>5</v>
      </c>
      <c r="L193" s="158"/>
      <c r="M193" s="161"/>
      <c r="N193" s="161"/>
      <c r="O193" s="162"/>
      <c r="P193" s="161" t="s">
        <v>2678</v>
      </c>
    </row>
    <row r="194" spans="2:16" s="164" customFormat="1" x14ac:dyDescent="0.2">
      <c r="B194" s="157" t="s">
        <v>3448</v>
      </c>
      <c r="C194" s="158" t="s">
        <v>3460</v>
      </c>
      <c r="D194" s="159" t="s">
        <v>3461</v>
      </c>
      <c r="E194" s="159" t="s">
        <v>3462</v>
      </c>
      <c r="F194" s="158" t="s">
        <v>2622</v>
      </c>
      <c r="G194" s="160">
        <v>7.6</v>
      </c>
      <c r="H194" s="160">
        <v>8.4</v>
      </c>
      <c r="I194" s="160">
        <v>5.8</v>
      </c>
      <c r="J194" s="160">
        <v>8</v>
      </c>
      <c r="K194" s="168">
        <v>4</v>
      </c>
      <c r="L194" s="158"/>
      <c r="M194" s="161"/>
      <c r="N194" s="161"/>
      <c r="O194" s="162" t="s">
        <v>2665</v>
      </c>
      <c r="P194" s="161" t="s">
        <v>3463</v>
      </c>
    </row>
    <row r="195" spans="2:16" s="164" customFormat="1" ht="32" x14ac:dyDescent="0.2">
      <c r="B195" s="157" t="s">
        <v>3448</v>
      </c>
      <c r="C195" s="158" t="s">
        <v>3464</v>
      </c>
      <c r="D195" s="159" t="s">
        <v>3465</v>
      </c>
      <c r="E195" s="159" t="s">
        <v>3466</v>
      </c>
      <c r="F195" s="158" t="s">
        <v>3467</v>
      </c>
      <c r="G195" s="160">
        <v>4.5</v>
      </c>
      <c r="H195" s="160">
        <v>5.5</v>
      </c>
      <c r="I195" s="160">
        <v>9.6</v>
      </c>
      <c r="J195" s="160">
        <v>268</v>
      </c>
      <c r="K195" s="168">
        <v>5</v>
      </c>
      <c r="L195" s="158"/>
      <c r="M195" s="161"/>
      <c r="N195" s="161"/>
      <c r="O195" s="162" t="s">
        <v>2698</v>
      </c>
      <c r="P195" s="163" t="s">
        <v>3468</v>
      </c>
    </row>
    <row r="196" spans="2:16" s="164" customFormat="1" x14ac:dyDescent="0.2">
      <c r="B196" s="157" t="s">
        <v>3469</v>
      </c>
      <c r="C196" s="158" t="s">
        <v>1685</v>
      </c>
      <c r="D196" s="159" t="s">
        <v>3470</v>
      </c>
      <c r="E196" s="159" t="s">
        <v>3471</v>
      </c>
      <c r="F196" s="158" t="s">
        <v>2622</v>
      </c>
      <c r="G196" s="160">
        <v>7.2</v>
      </c>
      <c r="H196" s="160">
        <v>7.2</v>
      </c>
      <c r="I196" s="160">
        <v>4.9000000000000004</v>
      </c>
      <c r="J196" s="160">
        <v>129</v>
      </c>
      <c r="K196" s="168">
        <v>3</v>
      </c>
      <c r="L196" s="158"/>
      <c r="M196" s="161"/>
      <c r="N196" s="161"/>
      <c r="O196" s="162" t="s">
        <v>2868</v>
      </c>
      <c r="P196" s="161" t="s">
        <v>3472</v>
      </c>
    </row>
    <row r="197" spans="2:16" s="164" customFormat="1" x14ac:dyDescent="0.2">
      <c r="B197" s="157" t="s">
        <v>3469</v>
      </c>
      <c r="C197" s="158" t="s">
        <v>3473</v>
      </c>
      <c r="D197" s="159" t="s">
        <v>3474</v>
      </c>
      <c r="E197" s="159" t="s">
        <v>3475</v>
      </c>
      <c r="F197" s="158" t="s">
        <v>2622</v>
      </c>
      <c r="G197" s="160">
        <v>7.6</v>
      </c>
      <c r="H197" s="160">
        <v>8.1</v>
      </c>
      <c r="I197" s="160">
        <v>36.200000000000003</v>
      </c>
      <c r="J197" s="160">
        <v>102</v>
      </c>
      <c r="K197" s="168">
        <v>5</v>
      </c>
      <c r="L197" s="158"/>
      <c r="M197" s="161"/>
      <c r="N197" s="161"/>
      <c r="O197" s="162"/>
      <c r="P197" s="161" t="s">
        <v>3476</v>
      </c>
    </row>
    <row r="198" spans="2:16" s="164" customFormat="1" x14ac:dyDescent="0.2">
      <c r="B198" s="157" t="s">
        <v>3469</v>
      </c>
      <c r="C198" s="158" t="s">
        <v>3477</v>
      </c>
      <c r="D198" s="159" t="s">
        <v>3478</v>
      </c>
      <c r="E198" s="159" t="s">
        <v>3479</v>
      </c>
      <c r="F198" s="158" t="s">
        <v>2622</v>
      </c>
      <c r="G198" s="160">
        <v>6.7</v>
      </c>
      <c r="H198" s="160">
        <v>7</v>
      </c>
      <c r="I198" s="160">
        <v>68.900000000000006</v>
      </c>
      <c r="J198" s="160">
        <v>147</v>
      </c>
      <c r="K198" s="168">
        <v>5</v>
      </c>
      <c r="L198" s="158"/>
      <c r="M198" s="161"/>
      <c r="N198" s="161"/>
      <c r="O198" s="162"/>
      <c r="P198" s="161" t="s">
        <v>3480</v>
      </c>
    </row>
    <row r="199" spans="2:16" s="164" customFormat="1" x14ac:dyDescent="0.2">
      <c r="B199" s="157" t="s">
        <v>3469</v>
      </c>
      <c r="C199" s="158" t="s">
        <v>3481</v>
      </c>
      <c r="D199" s="159" t="s">
        <v>3482</v>
      </c>
      <c r="E199" s="159" t="s">
        <v>3483</v>
      </c>
      <c r="F199" s="158" t="s">
        <v>2622</v>
      </c>
      <c r="G199" s="160">
        <v>6.8</v>
      </c>
      <c r="H199" s="160">
        <v>10.8</v>
      </c>
      <c r="I199" s="160">
        <v>17.8</v>
      </c>
      <c r="J199" s="160">
        <v>20</v>
      </c>
      <c r="K199" s="168">
        <v>2</v>
      </c>
      <c r="L199" s="158"/>
      <c r="M199" s="161"/>
      <c r="N199" s="161"/>
      <c r="O199" s="162"/>
      <c r="P199" s="161" t="s">
        <v>3484</v>
      </c>
    </row>
    <row r="200" spans="2:16" s="164" customFormat="1" ht="32" x14ac:dyDescent="0.2">
      <c r="B200" s="157" t="s">
        <v>3469</v>
      </c>
      <c r="C200" s="158" t="s">
        <v>3485</v>
      </c>
      <c r="D200" s="159" t="s">
        <v>3486</v>
      </c>
      <c r="E200" s="159" t="s">
        <v>3487</v>
      </c>
      <c r="F200" s="158" t="s">
        <v>2622</v>
      </c>
      <c r="G200" s="160" t="s">
        <v>2622</v>
      </c>
      <c r="H200" s="160">
        <v>5.5</v>
      </c>
      <c r="I200" s="160">
        <v>90.3</v>
      </c>
      <c r="J200" s="160">
        <v>194</v>
      </c>
      <c r="K200" s="168">
        <v>4</v>
      </c>
      <c r="L200" s="158"/>
      <c r="M200" s="161"/>
      <c r="N200" s="161"/>
      <c r="O200" s="162" t="s">
        <v>3061</v>
      </c>
      <c r="P200" s="163" t="s">
        <v>3488</v>
      </c>
    </row>
    <row r="201" spans="2:16" s="164" customFormat="1" x14ac:dyDescent="0.2">
      <c r="B201" s="157" t="s">
        <v>3469</v>
      </c>
      <c r="C201" s="158" t="s">
        <v>3489</v>
      </c>
      <c r="D201" s="159" t="s">
        <v>3486</v>
      </c>
      <c r="E201" s="159" t="s">
        <v>3487</v>
      </c>
      <c r="F201" s="158" t="s">
        <v>2622</v>
      </c>
      <c r="G201" s="160">
        <v>5.4</v>
      </c>
      <c r="H201" s="160">
        <v>6.4</v>
      </c>
      <c r="I201" s="160">
        <v>3.4</v>
      </c>
      <c r="J201" s="160">
        <v>108</v>
      </c>
      <c r="K201" s="168">
        <v>4</v>
      </c>
      <c r="L201" s="158"/>
      <c r="M201" s="161"/>
      <c r="N201" s="161"/>
      <c r="O201" s="162"/>
      <c r="P201" s="161" t="s">
        <v>3490</v>
      </c>
    </row>
    <row r="202" spans="2:16" s="164" customFormat="1" ht="32" x14ac:dyDescent="0.2">
      <c r="B202" s="157" t="s">
        <v>3469</v>
      </c>
      <c r="C202" s="158" t="s">
        <v>3491</v>
      </c>
      <c r="D202" s="159" t="s">
        <v>3492</v>
      </c>
      <c r="E202" s="159" t="s">
        <v>3493</v>
      </c>
      <c r="F202" s="158" t="s">
        <v>2622</v>
      </c>
      <c r="G202" s="160">
        <v>6.8</v>
      </c>
      <c r="H202" s="160">
        <v>10.1</v>
      </c>
      <c r="I202" s="160">
        <v>9.8000000000000007</v>
      </c>
      <c r="J202" s="160">
        <v>114</v>
      </c>
      <c r="K202" s="168">
        <v>4</v>
      </c>
      <c r="L202" s="158"/>
      <c r="M202" s="161"/>
      <c r="N202" s="161"/>
      <c r="O202" s="162" t="s">
        <v>2665</v>
      </c>
      <c r="P202" s="163" t="s">
        <v>3494</v>
      </c>
    </row>
    <row r="203" spans="2:16" s="164" customFormat="1" x14ac:dyDescent="0.2">
      <c r="B203" s="157" t="s">
        <v>3469</v>
      </c>
      <c r="C203" s="158" t="s">
        <v>3495</v>
      </c>
      <c r="D203" s="159" t="s">
        <v>3496</v>
      </c>
      <c r="E203" s="159" t="s">
        <v>3497</v>
      </c>
      <c r="F203" s="158" t="s">
        <v>3498</v>
      </c>
      <c r="G203" s="160">
        <v>4.9000000000000004</v>
      </c>
      <c r="H203" s="160">
        <v>4.9000000000000004</v>
      </c>
      <c r="I203" s="160">
        <v>62</v>
      </c>
      <c r="J203" s="160">
        <v>312</v>
      </c>
      <c r="K203" s="168">
        <v>4</v>
      </c>
      <c r="L203" s="158"/>
      <c r="M203" s="161"/>
      <c r="N203" s="161"/>
      <c r="O203" s="162" t="s">
        <v>2726</v>
      </c>
      <c r="P203" s="161" t="s">
        <v>3499</v>
      </c>
    </row>
    <row r="204" spans="2:16" s="164" customFormat="1" ht="16" x14ac:dyDescent="0.2">
      <c r="B204" s="157" t="s">
        <v>3469</v>
      </c>
      <c r="C204" s="158" t="s">
        <v>3500</v>
      </c>
      <c r="D204" s="159" t="s">
        <v>3501</v>
      </c>
      <c r="E204" s="159" t="s">
        <v>3502</v>
      </c>
      <c r="F204" s="158" t="s">
        <v>2622</v>
      </c>
      <c r="G204" s="160">
        <v>4.9000000000000004</v>
      </c>
      <c r="H204" s="160">
        <v>6.1</v>
      </c>
      <c r="I204" s="160">
        <v>30.3</v>
      </c>
      <c r="J204" s="160">
        <v>15</v>
      </c>
      <c r="K204" s="168">
        <v>4</v>
      </c>
      <c r="L204" s="158"/>
      <c r="M204" s="161"/>
      <c r="N204" s="161"/>
      <c r="O204" s="162" t="s">
        <v>2824</v>
      </c>
      <c r="P204" s="163" t="s">
        <v>3503</v>
      </c>
    </row>
    <row r="205" spans="2:16" s="164" customFormat="1" ht="32" x14ac:dyDescent="0.2">
      <c r="B205" s="157" t="s">
        <v>3469</v>
      </c>
      <c r="C205" s="158" t="s">
        <v>3504</v>
      </c>
      <c r="D205" s="159" t="s">
        <v>3505</v>
      </c>
      <c r="E205" s="159" t="s">
        <v>3506</v>
      </c>
      <c r="F205" s="158" t="s">
        <v>3507</v>
      </c>
      <c r="G205" s="160">
        <v>5.7</v>
      </c>
      <c r="H205" s="160">
        <v>5.7</v>
      </c>
      <c r="I205" s="160">
        <v>2.2999999999999998</v>
      </c>
      <c r="J205" s="160">
        <v>10</v>
      </c>
      <c r="K205" s="168">
        <v>4</v>
      </c>
      <c r="L205" s="158"/>
      <c r="M205" s="161"/>
      <c r="N205" s="161"/>
      <c r="O205" s="162" t="s">
        <v>2653</v>
      </c>
      <c r="P205" s="163" t="s">
        <v>3508</v>
      </c>
    </row>
    <row r="206" spans="2:16" s="164" customFormat="1" x14ac:dyDescent="0.2">
      <c r="B206" s="157" t="s">
        <v>3469</v>
      </c>
      <c r="C206" s="158" t="s">
        <v>3509</v>
      </c>
      <c r="D206" s="159" t="s">
        <v>3510</v>
      </c>
      <c r="E206" s="159" t="s">
        <v>3511</v>
      </c>
      <c r="F206" s="158" t="s">
        <v>3512</v>
      </c>
      <c r="G206" s="160">
        <v>7.2</v>
      </c>
      <c r="H206" s="160">
        <v>11</v>
      </c>
      <c r="I206" s="160">
        <v>15</v>
      </c>
      <c r="J206" s="160">
        <v>165</v>
      </c>
      <c r="K206" s="168">
        <v>2</v>
      </c>
      <c r="L206" s="158"/>
      <c r="M206" s="161"/>
      <c r="N206" s="161"/>
      <c r="O206" s="162"/>
      <c r="P206" s="161" t="s">
        <v>3513</v>
      </c>
    </row>
    <row r="207" spans="2:16" s="164" customFormat="1" x14ac:dyDescent="0.2">
      <c r="B207" s="157" t="s">
        <v>3469</v>
      </c>
      <c r="C207" s="158" t="s">
        <v>3514</v>
      </c>
      <c r="D207" s="159" t="s">
        <v>3515</v>
      </c>
      <c r="E207" s="159" t="s">
        <v>3516</v>
      </c>
      <c r="F207" s="158" t="s">
        <v>2622</v>
      </c>
      <c r="G207" s="160">
        <v>7.5</v>
      </c>
      <c r="H207" s="160">
        <v>7.8</v>
      </c>
      <c r="I207" s="160">
        <v>21.1</v>
      </c>
      <c r="J207" s="160">
        <v>284</v>
      </c>
      <c r="K207" s="168">
        <v>2</v>
      </c>
      <c r="L207" s="158"/>
      <c r="M207" s="161"/>
      <c r="N207" s="161"/>
      <c r="O207" s="162"/>
      <c r="P207" s="161" t="s">
        <v>2721</v>
      </c>
    </row>
    <row r="208" spans="2:16" s="164" customFormat="1" ht="32" x14ac:dyDescent="0.2">
      <c r="B208" s="157" t="s">
        <v>3469</v>
      </c>
      <c r="C208" s="158" t="s">
        <v>3517</v>
      </c>
      <c r="D208" s="159" t="s">
        <v>3518</v>
      </c>
      <c r="E208" s="159" t="s">
        <v>3519</v>
      </c>
      <c r="F208" s="158" t="s">
        <v>3520</v>
      </c>
      <c r="G208" s="160">
        <v>5.7</v>
      </c>
      <c r="H208" s="160">
        <v>6.1</v>
      </c>
      <c r="I208" s="160">
        <v>19.3</v>
      </c>
      <c r="J208" s="160">
        <v>232</v>
      </c>
      <c r="K208" s="168">
        <v>4</v>
      </c>
      <c r="L208" s="158"/>
      <c r="M208" s="161"/>
      <c r="N208" s="161"/>
      <c r="O208" s="162" t="s">
        <v>2653</v>
      </c>
      <c r="P208" s="163" t="s">
        <v>3521</v>
      </c>
    </row>
    <row r="209" spans="2:16" s="164" customFormat="1" x14ac:dyDescent="0.2">
      <c r="B209" s="157" t="s">
        <v>3469</v>
      </c>
      <c r="C209" s="158" t="s">
        <v>3522</v>
      </c>
      <c r="D209" s="159" t="s">
        <v>3523</v>
      </c>
      <c r="E209" s="159" t="s">
        <v>3524</v>
      </c>
      <c r="F209" s="158" t="s">
        <v>3525</v>
      </c>
      <c r="G209" s="160">
        <v>5.8</v>
      </c>
      <c r="H209" s="160">
        <v>6.2</v>
      </c>
      <c r="I209" s="160">
        <v>19.100000000000001</v>
      </c>
      <c r="J209" s="160">
        <v>232</v>
      </c>
      <c r="K209" s="168">
        <v>3</v>
      </c>
      <c r="L209" s="158"/>
      <c r="M209" s="161"/>
      <c r="N209" s="161"/>
      <c r="O209" s="162" t="s">
        <v>3526</v>
      </c>
      <c r="P209" s="161" t="s">
        <v>3527</v>
      </c>
    </row>
    <row r="210" spans="2:16" s="164" customFormat="1" x14ac:dyDescent="0.2">
      <c r="B210" s="157" t="s">
        <v>3469</v>
      </c>
      <c r="C210" s="158" t="s">
        <v>3528</v>
      </c>
      <c r="D210" s="159" t="s">
        <v>3529</v>
      </c>
      <c r="E210" s="159" t="s">
        <v>3530</v>
      </c>
      <c r="F210" s="158" t="s">
        <v>2622</v>
      </c>
      <c r="G210" s="160">
        <v>7</v>
      </c>
      <c r="H210" s="160">
        <v>10</v>
      </c>
      <c r="I210" s="160">
        <v>201</v>
      </c>
      <c r="J210" s="160">
        <v>191</v>
      </c>
      <c r="K210" s="168">
        <v>2</v>
      </c>
      <c r="L210" s="158"/>
      <c r="M210" s="161"/>
      <c r="N210" s="161"/>
      <c r="O210" s="162"/>
      <c r="P210" s="161" t="s">
        <v>2850</v>
      </c>
    </row>
    <row r="211" spans="2:16" s="164" customFormat="1" x14ac:dyDescent="0.2">
      <c r="B211" s="157" t="s">
        <v>3469</v>
      </c>
      <c r="C211" s="158" t="s">
        <v>265</v>
      </c>
      <c r="D211" s="159" t="s">
        <v>3531</v>
      </c>
      <c r="E211" s="159" t="s">
        <v>3532</v>
      </c>
      <c r="F211" s="158" t="s">
        <v>3533</v>
      </c>
      <c r="G211" s="160">
        <v>5</v>
      </c>
      <c r="H211" s="160">
        <v>8</v>
      </c>
      <c r="I211" s="160">
        <v>3.8</v>
      </c>
      <c r="J211" s="160">
        <v>351</v>
      </c>
      <c r="K211" s="168">
        <v>2</v>
      </c>
      <c r="L211" s="158"/>
      <c r="M211" s="161"/>
      <c r="N211" s="161"/>
      <c r="O211" s="162"/>
      <c r="P211" s="161" t="s">
        <v>3534</v>
      </c>
    </row>
    <row r="212" spans="2:16" s="164" customFormat="1" x14ac:dyDescent="0.2">
      <c r="B212" s="157" t="s">
        <v>3469</v>
      </c>
      <c r="C212" s="158" t="s">
        <v>3535</v>
      </c>
      <c r="D212" s="159" t="s">
        <v>3536</v>
      </c>
      <c r="E212" s="159" t="s">
        <v>3537</v>
      </c>
      <c r="F212" s="158" t="s">
        <v>2622</v>
      </c>
      <c r="G212" s="160">
        <v>6.1</v>
      </c>
      <c r="H212" s="160">
        <v>8.8000000000000007</v>
      </c>
      <c r="I212" s="160">
        <v>25.7</v>
      </c>
      <c r="J212" s="160">
        <v>272</v>
      </c>
      <c r="K212" s="168">
        <v>3</v>
      </c>
      <c r="L212" s="158"/>
      <c r="M212" s="161"/>
      <c r="N212" s="161"/>
      <c r="O212" s="162" t="s">
        <v>2785</v>
      </c>
      <c r="P212" s="161" t="s">
        <v>3538</v>
      </c>
    </row>
    <row r="213" spans="2:16" s="164" customFormat="1" x14ac:dyDescent="0.2">
      <c r="B213" s="157" t="s">
        <v>3469</v>
      </c>
      <c r="C213" s="158" t="s">
        <v>3539</v>
      </c>
      <c r="D213" s="159" t="s">
        <v>3540</v>
      </c>
      <c r="E213" s="159" t="s">
        <v>3541</v>
      </c>
      <c r="F213" s="158" t="s">
        <v>3542</v>
      </c>
      <c r="G213" s="160">
        <v>4.9000000000000004</v>
      </c>
      <c r="H213" s="160">
        <v>7.9</v>
      </c>
      <c r="I213" s="160">
        <v>34.6</v>
      </c>
      <c r="J213" s="160">
        <v>324</v>
      </c>
      <c r="K213" s="168">
        <v>4</v>
      </c>
      <c r="L213" s="158"/>
      <c r="M213" s="161"/>
      <c r="N213" s="161"/>
      <c r="O213" s="162" t="s">
        <v>3543</v>
      </c>
      <c r="P213" s="161" t="s">
        <v>3544</v>
      </c>
    </row>
    <row r="214" spans="2:16" s="164" customFormat="1" x14ac:dyDescent="0.2">
      <c r="B214" s="157" t="s">
        <v>3469</v>
      </c>
      <c r="C214" s="158" t="s">
        <v>1466</v>
      </c>
      <c r="D214" s="159" t="s">
        <v>3545</v>
      </c>
      <c r="E214" s="159" t="s">
        <v>3546</v>
      </c>
      <c r="F214" s="158"/>
      <c r="G214" s="160">
        <v>7</v>
      </c>
      <c r="H214" s="160">
        <v>7.4</v>
      </c>
      <c r="I214" s="160">
        <v>0.8</v>
      </c>
      <c r="J214" s="160">
        <v>358</v>
      </c>
      <c r="K214" s="168">
        <v>2</v>
      </c>
      <c r="L214" s="158"/>
      <c r="M214" s="161"/>
      <c r="N214" s="161"/>
      <c r="O214" s="162"/>
      <c r="P214" s="161" t="s">
        <v>3547</v>
      </c>
    </row>
    <row r="215" spans="2:16" s="164" customFormat="1" x14ac:dyDescent="0.2">
      <c r="B215" s="157" t="s">
        <v>3469</v>
      </c>
      <c r="C215" s="158" t="s">
        <v>3548</v>
      </c>
      <c r="D215" s="159" t="s">
        <v>3549</v>
      </c>
      <c r="E215" s="159" t="s">
        <v>3550</v>
      </c>
      <c r="F215" s="158" t="s">
        <v>3551</v>
      </c>
      <c r="G215" s="160">
        <v>3.8</v>
      </c>
      <c r="H215" s="160">
        <v>7.4</v>
      </c>
      <c r="I215" s="160">
        <v>3.1</v>
      </c>
      <c r="J215" s="160">
        <v>15</v>
      </c>
      <c r="K215" s="168">
        <v>3</v>
      </c>
      <c r="L215" s="158"/>
      <c r="M215" s="161"/>
      <c r="N215" s="161"/>
      <c r="O215" s="162" t="s">
        <v>2785</v>
      </c>
      <c r="P215" s="161" t="s">
        <v>2987</v>
      </c>
    </row>
    <row r="216" spans="2:16" s="164" customFormat="1" ht="32" x14ac:dyDescent="0.2">
      <c r="B216" s="157" t="s">
        <v>3552</v>
      </c>
      <c r="C216" s="158" t="s">
        <v>3553</v>
      </c>
      <c r="D216" s="159" t="s">
        <v>3554</v>
      </c>
      <c r="E216" s="159" t="s">
        <v>3555</v>
      </c>
      <c r="F216" s="158" t="s">
        <v>3556</v>
      </c>
      <c r="G216" s="160">
        <v>6</v>
      </c>
      <c r="H216" s="160">
        <v>6.3</v>
      </c>
      <c r="I216" s="160">
        <v>0.9</v>
      </c>
      <c r="J216" s="160">
        <v>285</v>
      </c>
      <c r="K216" s="168">
        <v>4</v>
      </c>
      <c r="L216" s="158"/>
      <c r="M216" s="161"/>
      <c r="N216" s="161"/>
      <c r="O216" s="162" t="s">
        <v>2785</v>
      </c>
      <c r="P216" s="163" t="s">
        <v>3557</v>
      </c>
    </row>
    <row r="217" spans="2:16" s="164" customFormat="1" ht="32" x14ac:dyDescent="0.2">
      <c r="B217" s="157" t="s">
        <v>3552</v>
      </c>
      <c r="C217" s="158" t="s">
        <v>3558</v>
      </c>
      <c r="D217" s="159" t="s">
        <v>3554</v>
      </c>
      <c r="E217" s="159" t="s">
        <v>3555</v>
      </c>
      <c r="F217" s="158" t="s">
        <v>2622</v>
      </c>
      <c r="G217" s="160" t="s">
        <v>2622</v>
      </c>
      <c r="H217" s="160">
        <v>7.1</v>
      </c>
      <c r="I217" s="160">
        <v>10.7</v>
      </c>
      <c r="J217" s="160">
        <v>70</v>
      </c>
      <c r="K217" s="168">
        <v>4</v>
      </c>
      <c r="L217" s="158"/>
      <c r="M217" s="161"/>
      <c r="N217" s="161"/>
      <c r="O217" s="162" t="s">
        <v>2665</v>
      </c>
      <c r="P217" s="163" t="s">
        <v>3557</v>
      </c>
    </row>
    <row r="218" spans="2:16" s="164" customFormat="1" x14ac:dyDescent="0.2">
      <c r="B218" s="157" t="s">
        <v>3552</v>
      </c>
      <c r="C218" s="158" t="s">
        <v>3559</v>
      </c>
      <c r="D218" s="159" t="s">
        <v>3560</v>
      </c>
      <c r="E218" s="159" t="s">
        <v>3561</v>
      </c>
      <c r="F218" s="158" t="s">
        <v>3562</v>
      </c>
      <c r="G218" s="160">
        <v>4.7</v>
      </c>
      <c r="H218" s="160">
        <v>5.9</v>
      </c>
      <c r="I218" s="160">
        <v>353</v>
      </c>
      <c r="J218" s="160">
        <v>153</v>
      </c>
      <c r="K218" s="168">
        <v>2</v>
      </c>
      <c r="L218" s="158"/>
      <c r="M218" s="161"/>
      <c r="N218" s="161"/>
      <c r="O218" s="162"/>
      <c r="P218" s="161" t="s">
        <v>2850</v>
      </c>
    </row>
    <row r="219" spans="2:16" s="164" customFormat="1" x14ac:dyDescent="0.2">
      <c r="B219" s="157" t="s">
        <v>3552</v>
      </c>
      <c r="C219" s="158" t="s">
        <v>3563</v>
      </c>
      <c r="D219" s="159" t="s">
        <v>3564</v>
      </c>
      <c r="E219" s="159" t="s">
        <v>3565</v>
      </c>
      <c r="F219" s="158" t="s">
        <v>3566</v>
      </c>
      <c r="G219" s="160">
        <v>4.5999999999999996</v>
      </c>
      <c r="H219" s="160">
        <v>9.5</v>
      </c>
      <c r="I219" s="160">
        <v>47.8</v>
      </c>
      <c r="J219" s="160">
        <v>14</v>
      </c>
      <c r="K219" s="168">
        <v>4</v>
      </c>
      <c r="L219" s="158"/>
      <c r="M219" s="161"/>
      <c r="N219" s="161"/>
      <c r="O219" s="162"/>
      <c r="P219" s="161" t="s">
        <v>3567</v>
      </c>
    </row>
    <row r="220" spans="2:16" s="164" customFormat="1" x14ac:dyDescent="0.2">
      <c r="B220" s="157" t="s">
        <v>3552</v>
      </c>
      <c r="C220" s="158" t="s">
        <v>3568</v>
      </c>
      <c r="D220" s="159" t="s">
        <v>3564</v>
      </c>
      <c r="E220" s="159" t="s">
        <v>3565</v>
      </c>
      <c r="F220" s="158" t="s">
        <v>3569</v>
      </c>
      <c r="G220" s="160">
        <v>5.2</v>
      </c>
      <c r="H220" s="160">
        <v>5.3</v>
      </c>
      <c r="I220" s="160" t="s">
        <v>2622</v>
      </c>
      <c r="J220" s="160">
        <v>25</v>
      </c>
      <c r="K220" s="168">
        <v>4</v>
      </c>
      <c r="L220" s="158"/>
      <c r="M220" s="161"/>
      <c r="N220" s="161"/>
      <c r="O220" s="162"/>
      <c r="P220" s="161" t="s">
        <v>3567</v>
      </c>
    </row>
    <row r="221" spans="2:16" s="164" customFormat="1" x14ac:dyDescent="0.2">
      <c r="B221" s="157" t="s">
        <v>3552</v>
      </c>
      <c r="C221" s="158" t="s">
        <v>3570</v>
      </c>
      <c r="D221" s="159" t="s">
        <v>3564</v>
      </c>
      <c r="E221" s="159" t="s">
        <v>3565</v>
      </c>
      <c r="F221" s="158" t="s">
        <v>3566</v>
      </c>
      <c r="G221" s="160" t="s">
        <v>2622</v>
      </c>
      <c r="H221" s="160">
        <v>9.4</v>
      </c>
      <c r="I221" s="160">
        <v>47.7</v>
      </c>
      <c r="J221" s="160">
        <v>14</v>
      </c>
      <c r="K221" s="168">
        <v>4</v>
      </c>
      <c r="L221" s="158"/>
      <c r="M221" s="161"/>
      <c r="N221" s="161"/>
      <c r="O221" s="162"/>
      <c r="P221" s="161" t="s">
        <v>3567</v>
      </c>
    </row>
    <row r="222" spans="2:16" s="164" customFormat="1" ht="32" x14ac:dyDescent="0.2">
      <c r="B222" s="157" t="s">
        <v>3552</v>
      </c>
      <c r="C222" s="158" t="s">
        <v>3571</v>
      </c>
      <c r="D222" s="159" t="s">
        <v>3572</v>
      </c>
      <c r="E222" s="159" t="s">
        <v>3573</v>
      </c>
      <c r="F222" s="158" t="s">
        <v>2622</v>
      </c>
      <c r="G222" s="160">
        <v>7.2</v>
      </c>
      <c r="H222" s="160">
        <v>8.3000000000000007</v>
      </c>
      <c r="I222" s="160">
        <v>2.5</v>
      </c>
      <c r="J222" s="160">
        <v>185</v>
      </c>
      <c r="K222" s="168">
        <v>3</v>
      </c>
      <c r="L222" s="158"/>
      <c r="M222" s="161"/>
      <c r="N222" s="161"/>
      <c r="O222" s="162" t="s">
        <v>2726</v>
      </c>
      <c r="P222" s="163" t="s">
        <v>3574</v>
      </c>
    </row>
    <row r="223" spans="2:16" s="164" customFormat="1" ht="32" x14ac:dyDescent="0.2">
      <c r="B223" s="157" t="s">
        <v>3552</v>
      </c>
      <c r="C223" s="158" t="s">
        <v>3575</v>
      </c>
      <c r="D223" s="159" t="s">
        <v>3576</v>
      </c>
      <c r="E223" s="159" t="s">
        <v>3577</v>
      </c>
      <c r="F223" s="158" t="s">
        <v>3578</v>
      </c>
      <c r="G223" s="160">
        <v>7.4</v>
      </c>
      <c r="H223" s="160">
        <v>7.4</v>
      </c>
      <c r="I223" s="160">
        <v>2.8</v>
      </c>
      <c r="J223" s="160">
        <v>218</v>
      </c>
      <c r="K223" s="168">
        <v>4</v>
      </c>
      <c r="L223" s="158"/>
      <c r="M223" s="161"/>
      <c r="N223" s="161"/>
      <c r="O223" s="162" t="s">
        <v>2653</v>
      </c>
      <c r="P223" s="163" t="s">
        <v>3579</v>
      </c>
    </row>
    <row r="224" spans="2:16" s="164" customFormat="1" ht="32" x14ac:dyDescent="0.2">
      <c r="B224" s="157" t="s">
        <v>3552</v>
      </c>
      <c r="C224" s="158" t="s">
        <v>3580</v>
      </c>
      <c r="D224" s="159" t="s">
        <v>3581</v>
      </c>
      <c r="E224" s="159" t="s">
        <v>3582</v>
      </c>
      <c r="F224" s="158" t="s">
        <v>2622</v>
      </c>
      <c r="G224" s="160" t="s">
        <v>2622</v>
      </c>
      <c r="H224" s="160">
        <v>8.5</v>
      </c>
      <c r="I224" s="160">
        <v>26.6</v>
      </c>
      <c r="J224" s="160">
        <v>242</v>
      </c>
      <c r="K224" s="168">
        <v>3</v>
      </c>
      <c r="L224" s="158"/>
      <c r="M224" s="161"/>
      <c r="N224" s="161"/>
      <c r="O224" s="162" t="s">
        <v>2665</v>
      </c>
      <c r="P224" s="163" t="s">
        <v>3583</v>
      </c>
    </row>
    <row r="225" spans="2:16" s="164" customFormat="1" x14ac:dyDescent="0.2">
      <c r="B225" s="157" t="s">
        <v>3584</v>
      </c>
      <c r="C225" s="158" t="s">
        <v>3585</v>
      </c>
      <c r="D225" s="159" t="s">
        <v>3586</v>
      </c>
      <c r="E225" s="159" t="s">
        <v>3587</v>
      </c>
      <c r="F225" s="158" t="s">
        <v>3588</v>
      </c>
      <c r="G225" s="160">
        <v>5.8</v>
      </c>
      <c r="H225" s="160">
        <v>5.8</v>
      </c>
      <c r="I225" s="160">
        <v>11.4</v>
      </c>
      <c r="J225" s="160">
        <v>191</v>
      </c>
      <c r="K225" s="168">
        <v>5</v>
      </c>
      <c r="L225" s="158"/>
      <c r="M225" s="161"/>
      <c r="N225" s="161"/>
      <c r="O225" s="162"/>
      <c r="P225" s="161" t="s">
        <v>3589</v>
      </c>
    </row>
    <row r="226" spans="2:16" s="164" customFormat="1" x14ac:dyDescent="0.2">
      <c r="B226" s="157" t="s">
        <v>3584</v>
      </c>
      <c r="C226" s="158" t="s">
        <v>3590</v>
      </c>
      <c r="D226" s="159" t="s">
        <v>3591</v>
      </c>
      <c r="E226" s="159" t="s">
        <v>3592</v>
      </c>
      <c r="F226" s="158" t="s">
        <v>3593</v>
      </c>
      <c r="G226" s="160">
        <v>3.4</v>
      </c>
      <c r="H226" s="160">
        <v>4.5</v>
      </c>
      <c r="I226" s="160">
        <v>8.1999999999999993</v>
      </c>
      <c r="J226" s="160">
        <v>88</v>
      </c>
      <c r="K226" s="168">
        <v>5</v>
      </c>
      <c r="L226" s="158"/>
      <c r="M226" s="161"/>
      <c r="N226" s="161"/>
      <c r="O226" s="162" t="s">
        <v>2726</v>
      </c>
      <c r="P226" s="161" t="s">
        <v>3594</v>
      </c>
    </row>
    <row r="227" spans="2:16" s="164" customFormat="1" x14ac:dyDescent="0.2">
      <c r="B227" s="157" t="s">
        <v>3584</v>
      </c>
      <c r="C227" s="158" t="s">
        <v>3595</v>
      </c>
      <c r="D227" s="159" t="s">
        <v>3596</v>
      </c>
      <c r="E227" s="159" t="s">
        <v>3597</v>
      </c>
      <c r="F227" s="158" t="s">
        <v>3598</v>
      </c>
      <c r="G227" s="160" t="s">
        <v>2622</v>
      </c>
      <c r="H227" s="160">
        <v>8.9</v>
      </c>
      <c r="I227" s="160">
        <v>3.5</v>
      </c>
      <c r="J227" s="160">
        <v>200</v>
      </c>
      <c r="K227" s="168">
        <v>5</v>
      </c>
      <c r="L227" s="158"/>
      <c r="M227" s="161"/>
      <c r="N227" s="161"/>
      <c r="O227" s="162"/>
      <c r="P227" s="161" t="s">
        <v>3599</v>
      </c>
    </row>
    <row r="228" spans="2:16" s="164" customFormat="1" x14ac:dyDescent="0.2">
      <c r="B228" s="157" t="s">
        <v>3584</v>
      </c>
      <c r="C228" s="158" t="s">
        <v>3600</v>
      </c>
      <c r="D228" s="159" t="s">
        <v>3601</v>
      </c>
      <c r="E228" s="159" t="s">
        <v>3602</v>
      </c>
      <c r="F228" s="158" t="s">
        <v>3603</v>
      </c>
      <c r="G228" s="160">
        <v>4.8</v>
      </c>
      <c r="H228" s="160">
        <v>6.1</v>
      </c>
      <c r="I228" s="160">
        <v>6.8</v>
      </c>
      <c r="J228" s="160">
        <v>347</v>
      </c>
      <c r="K228" s="168">
        <v>5</v>
      </c>
      <c r="L228" s="158"/>
      <c r="M228" s="161"/>
      <c r="N228" s="161"/>
      <c r="O228" s="162" t="s">
        <v>2648</v>
      </c>
      <c r="P228" s="161" t="s">
        <v>3604</v>
      </c>
    </row>
    <row r="229" spans="2:16" s="164" customFormat="1" x14ac:dyDescent="0.2">
      <c r="B229" s="157" t="s">
        <v>3584</v>
      </c>
      <c r="C229" s="158" t="s">
        <v>3605</v>
      </c>
      <c r="D229" s="159" t="s">
        <v>3606</v>
      </c>
      <c r="E229" s="159" t="s">
        <v>3607</v>
      </c>
      <c r="F229" s="158" t="s">
        <v>3608</v>
      </c>
      <c r="G229" s="160">
        <v>3.5</v>
      </c>
      <c r="H229" s="160">
        <v>11</v>
      </c>
      <c r="I229" s="160">
        <v>52.8</v>
      </c>
      <c r="J229" s="160">
        <v>242</v>
      </c>
      <c r="K229" s="168">
        <v>2</v>
      </c>
      <c r="L229" s="158"/>
      <c r="M229" s="161"/>
      <c r="N229" s="161"/>
      <c r="O229" s="162"/>
      <c r="P229" s="161" t="s">
        <v>3609</v>
      </c>
    </row>
    <row r="230" spans="2:16" s="164" customFormat="1" x14ac:dyDescent="0.2">
      <c r="B230" s="157" t="s">
        <v>3584</v>
      </c>
      <c r="C230" s="158" t="s">
        <v>3610</v>
      </c>
      <c r="D230" s="159" t="s">
        <v>3611</v>
      </c>
      <c r="E230" s="159" t="s">
        <v>3612</v>
      </c>
      <c r="F230" s="158" t="s">
        <v>2622</v>
      </c>
      <c r="G230" s="160">
        <v>7.5</v>
      </c>
      <c r="H230" s="160">
        <v>8.5</v>
      </c>
      <c r="I230" s="160">
        <v>56</v>
      </c>
      <c r="J230" s="160">
        <v>93</v>
      </c>
      <c r="K230" s="168">
        <v>2</v>
      </c>
      <c r="L230" s="158"/>
      <c r="M230" s="161"/>
      <c r="N230" s="161"/>
      <c r="O230" s="162"/>
      <c r="P230" s="161" t="s">
        <v>2850</v>
      </c>
    </row>
    <row r="231" spans="2:16" s="164" customFormat="1" x14ac:dyDescent="0.2">
      <c r="B231" s="157" t="s">
        <v>3584</v>
      </c>
      <c r="C231" s="158" t="s">
        <v>3613</v>
      </c>
      <c r="D231" s="159" t="s">
        <v>3614</v>
      </c>
      <c r="E231" s="159" t="s">
        <v>3615</v>
      </c>
      <c r="F231" s="158" t="s">
        <v>3616</v>
      </c>
      <c r="G231" s="160">
        <v>4.4000000000000004</v>
      </c>
      <c r="H231" s="160">
        <v>9.4</v>
      </c>
      <c r="I231" s="160">
        <v>83.4</v>
      </c>
      <c r="J231" s="160">
        <v>104</v>
      </c>
      <c r="K231" s="168">
        <v>2</v>
      </c>
      <c r="L231" s="158"/>
      <c r="M231" s="161"/>
      <c r="N231" s="161"/>
      <c r="O231" s="162"/>
      <c r="P231" s="161" t="s">
        <v>2850</v>
      </c>
    </row>
    <row r="232" spans="2:16" s="164" customFormat="1" ht="32" x14ac:dyDescent="0.2">
      <c r="B232" s="157" t="s">
        <v>3584</v>
      </c>
      <c r="C232" s="158" t="s">
        <v>3617</v>
      </c>
      <c r="D232" s="159" t="s">
        <v>3618</v>
      </c>
      <c r="E232" s="159" t="s">
        <v>3619</v>
      </c>
      <c r="F232" s="158" t="s">
        <v>3620</v>
      </c>
      <c r="G232" s="160">
        <v>6.7</v>
      </c>
      <c r="H232" s="160">
        <v>6.8</v>
      </c>
      <c r="I232" s="160">
        <v>9.1999999999999993</v>
      </c>
      <c r="J232" s="160">
        <v>317</v>
      </c>
      <c r="K232" s="168">
        <v>4</v>
      </c>
      <c r="L232" s="158"/>
      <c r="M232" s="161"/>
      <c r="N232" s="161"/>
      <c r="O232" s="162" t="s">
        <v>2653</v>
      </c>
      <c r="P232" s="163" t="s">
        <v>3621</v>
      </c>
    </row>
    <row r="233" spans="2:16" s="164" customFormat="1" x14ac:dyDescent="0.2">
      <c r="B233" s="157" t="s">
        <v>3584</v>
      </c>
      <c r="C233" s="158" t="s">
        <v>3622</v>
      </c>
      <c r="D233" s="159" t="s">
        <v>3623</v>
      </c>
      <c r="E233" s="159" t="s">
        <v>3624</v>
      </c>
      <c r="F233" s="158" t="s">
        <v>3625</v>
      </c>
      <c r="G233" s="160">
        <v>5.5</v>
      </c>
      <c r="H233" s="160">
        <v>9.1</v>
      </c>
      <c r="I233" s="160">
        <v>67</v>
      </c>
      <c r="J233" s="160">
        <v>75</v>
      </c>
      <c r="K233" s="168">
        <v>4</v>
      </c>
      <c r="L233" s="158"/>
      <c r="M233" s="161"/>
      <c r="N233" s="161"/>
      <c r="O233" s="162" t="s">
        <v>2824</v>
      </c>
      <c r="P233" s="161" t="s">
        <v>2850</v>
      </c>
    </row>
    <row r="234" spans="2:16" s="164" customFormat="1" x14ac:dyDescent="0.2">
      <c r="B234" s="157" t="s">
        <v>3584</v>
      </c>
      <c r="C234" s="158" t="s">
        <v>3626</v>
      </c>
      <c r="D234" s="159" t="s">
        <v>3627</v>
      </c>
      <c r="E234" s="159" t="s">
        <v>3628</v>
      </c>
      <c r="F234" s="158" t="s">
        <v>3629</v>
      </c>
      <c r="G234" s="160">
        <v>6</v>
      </c>
      <c r="H234" s="160">
        <v>9</v>
      </c>
      <c r="I234" s="160">
        <v>52.8</v>
      </c>
      <c r="J234" s="160">
        <v>9</v>
      </c>
      <c r="K234" s="168">
        <v>2</v>
      </c>
      <c r="L234" s="158"/>
      <c r="M234" s="161"/>
      <c r="N234" s="161"/>
      <c r="O234" s="162"/>
      <c r="P234" s="161" t="s">
        <v>3630</v>
      </c>
    </row>
    <row r="235" spans="2:16" s="164" customFormat="1" ht="32" x14ac:dyDescent="0.2">
      <c r="B235" s="157" t="s">
        <v>3631</v>
      </c>
      <c r="C235" s="158" t="s">
        <v>3632</v>
      </c>
      <c r="D235" s="159" t="s">
        <v>3633</v>
      </c>
      <c r="E235" s="159" t="s">
        <v>3634</v>
      </c>
      <c r="F235" s="158" t="s">
        <v>2622</v>
      </c>
      <c r="G235" s="160">
        <v>6.6</v>
      </c>
      <c r="H235" s="160">
        <v>8</v>
      </c>
      <c r="I235" s="160">
        <v>27.1</v>
      </c>
      <c r="J235" s="160">
        <v>204</v>
      </c>
      <c r="K235" s="168">
        <v>4</v>
      </c>
      <c r="L235" s="158"/>
      <c r="M235" s="161"/>
      <c r="N235" s="161"/>
      <c r="O235" s="162" t="s">
        <v>2785</v>
      </c>
      <c r="P235" s="163" t="s">
        <v>3184</v>
      </c>
    </row>
    <row r="236" spans="2:16" s="164" customFormat="1" x14ac:dyDescent="0.2">
      <c r="B236" s="157" t="s">
        <v>3631</v>
      </c>
      <c r="C236" s="158" t="s">
        <v>3635</v>
      </c>
      <c r="D236" s="159" t="s">
        <v>3636</v>
      </c>
      <c r="E236" s="159" t="s">
        <v>3637</v>
      </c>
      <c r="F236" s="158" t="s">
        <v>3638</v>
      </c>
      <c r="G236" s="160">
        <v>4.2</v>
      </c>
      <c r="H236" s="160">
        <v>8.6999999999999993</v>
      </c>
      <c r="I236" s="160">
        <v>112.5</v>
      </c>
      <c r="J236" s="160">
        <v>329</v>
      </c>
      <c r="K236" s="168">
        <v>2</v>
      </c>
      <c r="L236" s="158"/>
      <c r="M236" s="161"/>
      <c r="N236" s="161"/>
      <c r="O236" s="162"/>
      <c r="P236" s="161" t="s">
        <v>2850</v>
      </c>
    </row>
    <row r="237" spans="2:16" s="164" customFormat="1" x14ac:dyDescent="0.2">
      <c r="B237" s="157" t="s">
        <v>3631</v>
      </c>
      <c r="C237" s="158" t="s">
        <v>3639</v>
      </c>
      <c r="D237" s="159" t="s">
        <v>3640</v>
      </c>
      <c r="E237" s="159" t="s">
        <v>3641</v>
      </c>
      <c r="F237" s="158" t="s">
        <v>2622</v>
      </c>
      <c r="G237" s="160">
        <v>6.3</v>
      </c>
      <c r="H237" s="160">
        <v>6.9</v>
      </c>
      <c r="I237" s="160">
        <v>20</v>
      </c>
      <c r="J237" s="160">
        <v>210</v>
      </c>
      <c r="K237" s="168">
        <v>4</v>
      </c>
      <c r="L237" s="158"/>
      <c r="M237" s="161"/>
      <c r="N237" s="161"/>
      <c r="O237" s="162" t="s">
        <v>3642</v>
      </c>
      <c r="P237" s="161" t="s">
        <v>3643</v>
      </c>
    </row>
    <row r="238" spans="2:16" s="164" customFormat="1" x14ac:dyDescent="0.2">
      <c r="B238" s="157" t="s">
        <v>3631</v>
      </c>
      <c r="C238" s="158" t="s">
        <v>369</v>
      </c>
      <c r="D238" s="159" t="s">
        <v>3644</v>
      </c>
      <c r="E238" s="159" t="s">
        <v>3645</v>
      </c>
      <c r="F238" s="158" t="s">
        <v>2622</v>
      </c>
      <c r="G238" s="160">
        <v>7.4</v>
      </c>
      <c r="H238" s="160">
        <v>7.7</v>
      </c>
      <c r="I238" s="160">
        <v>7.1</v>
      </c>
      <c r="J238" s="160">
        <v>145</v>
      </c>
      <c r="K238" s="168">
        <v>4</v>
      </c>
      <c r="L238" s="158"/>
      <c r="M238" s="161"/>
      <c r="N238" s="161"/>
      <c r="O238" s="162" t="s">
        <v>2785</v>
      </c>
      <c r="P238" s="161" t="s">
        <v>3646</v>
      </c>
    </row>
    <row r="239" spans="2:16" s="164" customFormat="1" ht="32" x14ac:dyDescent="0.2">
      <c r="B239" s="157" t="s">
        <v>3631</v>
      </c>
      <c r="C239" s="158" t="s">
        <v>3647</v>
      </c>
      <c r="D239" s="159" t="s">
        <v>3648</v>
      </c>
      <c r="E239" s="159" t="s">
        <v>3649</v>
      </c>
      <c r="F239" s="158" t="s">
        <v>2622</v>
      </c>
      <c r="G239" s="160">
        <v>7.3</v>
      </c>
      <c r="H239" s="160">
        <v>9.1</v>
      </c>
      <c r="I239" s="160">
        <v>31</v>
      </c>
      <c r="J239" s="160">
        <v>188</v>
      </c>
      <c r="K239" s="168">
        <v>5</v>
      </c>
      <c r="L239" s="158"/>
      <c r="M239" s="161"/>
      <c r="N239" s="161"/>
      <c r="O239" s="162" t="s">
        <v>2665</v>
      </c>
      <c r="P239" s="163" t="s">
        <v>3650</v>
      </c>
    </row>
    <row r="240" spans="2:16" s="164" customFormat="1" x14ac:dyDescent="0.2">
      <c r="B240" s="157" t="s">
        <v>3631</v>
      </c>
      <c r="C240" s="158" t="s">
        <v>3651</v>
      </c>
      <c r="D240" s="159" t="s">
        <v>3652</v>
      </c>
      <c r="E240" s="159" t="s">
        <v>3653</v>
      </c>
      <c r="F240" s="158" t="s">
        <v>3654</v>
      </c>
      <c r="G240" s="160">
        <v>3.5</v>
      </c>
      <c r="H240" s="160">
        <v>8.1999999999999993</v>
      </c>
      <c r="I240" s="160">
        <v>6.8</v>
      </c>
      <c r="J240" s="160">
        <v>226</v>
      </c>
      <c r="K240" s="168">
        <v>4</v>
      </c>
      <c r="L240" s="158"/>
      <c r="M240" s="161"/>
      <c r="N240" s="161"/>
      <c r="O240" s="162" t="s">
        <v>3315</v>
      </c>
      <c r="P240" s="161" t="s">
        <v>3316</v>
      </c>
    </row>
    <row r="241" spans="2:16" s="164" customFormat="1" x14ac:dyDescent="0.2">
      <c r="B241" s="157" t="s">
        <v>3631</v>
      </c>
      <c r="C241" s="158" t="s">
        <v>3655</v>
      </c>
      <c r="D241" s="159" t="s">
        <v>3656</v>
      </c>
      <c r="E241" s="159" t="s">
        <v>3657</v>
      </c>
      <c r="F241" s="158" t="s">
        <v>2622</v>
      </c>
      <c r="G241" s="160">
        <v>7</v>
      </c>
      <c r="H241" s="160">
        <v>8</v>
      </c>
      <c r="I241" s="160">
        <v>60.8</v>
      </c>
      <c r="J241" s="160">
        <v>97</v>
      </c>
      <c r="K241" s="168">
        <v>2</v>
      </c>
      <c r="L241" s="158"/>
      <c r="M241" s="161"/>
      <c r="N241" s="161"/>
      <c r="O241" s="162"/>
      <c r="P241" s="161" t="s">
        <v>2850</v>
      </c>
    </row>
    <row r="242" spans="2:16" s="164" customFormat="1" ht="32" x14ac:dyDescent="0.2">
      <c r="B242" s="157" t="s">
        <v>3631</v>
      </c>
      <c r="C242" s="158" t="s">
        <v>3658</v>
      </c>
      <c r="D242" s="159" t="s">
        <v>3659</v>
      </c>
      <c r="E242" s="159" t="s">
        <v>3660</v>
      </c>
      <c r="F242" s="158" t="s">
        <v>2622</v>
      </c>
      <c r="G242" s="160">
        <v>6.5</v>
      </c>
      <c r="H242" s="160">
        <v>8.3000000000000007</v>
      </c>
      <c r="I242" s="160">
        <v>11.5</v>
      </c>
      <c r="J242" s="160">
        <v>178</v>
      </c>
      <c r="K242" s="169">
        <v>4</v>
      </c>
      <c r="L242" s="157"/>
      <c r="M242" s="161"/>
      <c r="N242" s="161"/>
      <c r="O242" s="162" t="s">
        <v>2665</v>
      </c>
      <c r="P242" s="163" t="s">
        <v>3661</v>
      </c>
    </row>
    <row r="243" spans="2:16" s="164" customFormat="1" x14ac:dyDescent="0.2">
      <c r="B243" s="157" t="s">
        <v>3631</v>
      </c>
      <c r="C243" s="158" t="s">
        <v>3662</v>
      </c>
      <c r="D243" s="159" t="s">
        <v>3663</v>
      </c>
      <c r="E243" s="159" t="s">
        <v>3664</v>
      </c>
      <c r="F243" s="158" t="s">
        <v>3665</v>
      </c>
      <c r="G243" s="160">
        <v>1.9</v>
      </c>
      <c r="H243" s="160">
        <v>2.9</v>
      </c>
      <c r="I243" s="160">
        <v>2.2000000000000002</v>
      </c>
      <c r="J243" s="160">
        <v>164</v>
      </c>
      <c r="K243" s="170">
        <v>5</v>
      </c>
      <c r="L243" s="158">
        <v>5</v>
      </c>
      <c r="M243" s="161"/>
      <c r="N243" s="161"/>
      <c r="O243" s="162" t="s">
        <v>2819</v>
      </c>
      <c r="P243" s="161" t="s">
        <v>3666</v>
      </c>
    </row>
    <row r="244" spans="2:16" s="164" customFormat="1" x14ac:dyDescent="0.2">
      <c r="B244" s="157" t="s">
        <v>3631</v>
      </c>
      <c r="C244" s="158" t="s">
        <v>3667</v>
      </c>
      <c r="D244" s="159" t="s">
        <v>3668</v>
      </c>
      <c r="E244" s="159" t="s">
        <v>3669</v>
      </c>
      <c r="F244" s="158" t="s">
        <v>3670</v>
      </c>
      <c r="G244" s="160">
        <v>3.8</v>
      </c>
      <c r="H244" s="160">
        <v>8</v>
      </c>
      <c r="I244" s="160">
        <v>96</v>
      </c>
      <c r="J244" s="160">
        <v>350</v>
      </c>
      <c r="K244" s="168">
        <v>2</v>
      </c>
      <c r="L244" s="158"/>
      <c r="M244" s="161"/>
      <c r="N244" s="161"/>
      <c r="O244" s="162"/>
      <c r="P244" s="161" t="s">
        <v>2850</v>
      </c>
    </row>
    <row r="245" spans="2:16" s="164" customFormat="1" x14ac:dyDescent="0.2">
      <c r="B245" s="157" t="s">
        <v>3631</v>
      </c>
      <c r="C245" s="158" t="s">
        <v>3671</v>
      </c>
      <c r="D245" s="159" t="s">
        <v>3672</v>
      </c>
      <c r="E245" s="159" t="s">
        <v>3673</v>
      </c>
      <c r="F245" s="158" t="s">
        <v>3674</v>
      </c>
      <c r="G245" s="160">
        <v>3.6</v>
      </c>
      <c r="H245" s="160">
        <v>8.1</v>
      </c>
      <c r="I245" s="160">
        <v>7.1</v>
      </c>
      <c r="J245" s="160">
        <v>240</v>
      </c>
      <c r="K245" s="168">
        <v>4</v>
      </c>
      <c r="L245" s="158"/>
      <c r="M245" s="161"/>
      <c r="N245" s="161"/>
      <c r="O245" s="162" t="s">
        <v>3004</v>
      </c>
      <c r="P245" s="161" t="s">
        <v>3675</v>
      </c>
    </row>
    <row r="246" spans="2:16" s="164" customFormat="1" x14ac:dyDescent="0.2">
      <c r="B246" s="157" t="s">
        <v>3631</v>
      </c>
      <c r="C246" s="158" t="s">
        <v>3676</v>
      </c>
      <c r="D246" s="159" t="s">
        <v>3677</v>
      </c>
      <c r="E246" s="159" t="s">
        <v>3678</v>
      </c>
      <c r="F246" s="158" t="s">
        <v>3679</v>
      </c>
      <c r="G246" s="160">
        <v>5.3</v>
      </c>
      <c r="H246" s="160">
        <v>11.4</v>
      </c>
      <c r="I246" s="160">
        <v>21</v>
      </c>
      <c r="J246" s="160">
        <v>214</v>
      </c>
      <c r="K246" s="168">
        <v>2</v>
      </c>
      <c r="L246" s="158"/>
      <c r="M246" s="161"/>
      <c r="N246" s="161"/>
      <c r="O246" s="162"/>
      <c r="P246" s="161" t="s">
        <v>3680</v>
      </c>
    </row>
    <row r="247" spans="2:16" s="164" customFormat="1" ht="32" x14ac:dyDescent="0.2">
      <c r="B247" s="157" t="s">
        <v>3681</v>
      </c>
      <c r="C247" s="158" t="s">
        <v>3682</v>
      </c>
      <c r="D247" s="159" t="s">
        <v>3683</v>
      </c>
      <c r="E247" s="159" t="s">
        <v>3684</v>
      </c>
      <c r="F247" s="158" t="s">
        <v>3685</v>
      </c>
      <c r="G247" s="160">
        <v>3.8</v>
      </c>
      <c r="H247" s="160">
        <v>9.8000000000000007</v>
      </c>
      <c r="I247" s="160">
        <v>41.6</v>
      </c>
      <c r="J247" s="160">
        <v>233</v>
      </c>
      <c r="K247" s="168">
        <v>4</v>
      </c>
      <c r="L247" s="158"/>
      <c r="M247" s="161"/>
      <c r="N247" s="161"/>
      <c r="O247" s="162" t="s">
        <v>2653</v>
      </c>
      <c r="P247" s="163" t="s">
        <v>3686</v>
      </c>
    </row>
    <row r="248" spans="2:16" s="164" customFormat="1" x14ac:dyDescent="0.2">
      <c r="B248" s="157" t="s">
        <v>3681</v>
      </c>
      <c r="C248" s="158" t="s">
        <v>3687</v>
      </c>
      <c r="D248" s="159" t="s">
        <v>3688</v>
      </c>
      <c r="E248" s="159" t="s">
        <v>3689</v>
      </c>
      <c r="F248" s="158" t="s">
        <v>2622</v>
      </c>
      <c r="G248" s="160">
        <v>7.7</v>
      </c>
      <c r="H248" s="160">
        <v>7.8</v>
      </c>
      <c r="I248" s="160">
        <v>2</v>
      </c>
      <c r="J248" s="160" t="s">
        <v>2622</v>
      </c>
      <c r="K248" s="168">
        <v>2</v>
      </c>
      <c r="L248" s="158"/>
      <c r="M248" s="161"/>
      <c r="N248" s="161"/>
      <c r="O248" s="162"/>
      <c r="P248" s="161" t="s">
        <v>2735</v>
      </c>
    </row>
    <row r="249" spans="2:16" s="164" customFormat="1" x14ac:dyDescent="0.2">
      <c r="B249" s="157" t="s">
        <v>3681</v>
      </c>
      <c r="C249" s="158" t="s">
        <v>3690</v>
      </c>
      <c r="D249" s="159" t="s">
        <v>3691</v>
      </c>
      <c r="E249" s="159" t="s">
        <v>3692</v>
      </c>
      <c r="F249" s="158" t="s">
        <v>2622</v>
      </c>
      <c r="G249" s="160">
        <v>5.7</v>
      </c>
      <c r="H249" s="160">
        <v>8.1999999999999993</v>
      </c>
      <c r="I249" s="160">
        <v>16.399999999999999</v>
      </c>
      <c r="J249" s="160">
        <v>195</v>
      </c>
      <c r="K249" s="168">
        <v>3</v>
      </c>
      <c r="L249" s="158"/>
      <c r="M249" s="161"/>
      <c r="N249" s="161"/>
      <c r="O249" s="162" t="s">
        <v>3526</v>
      </c>
      <c r="P249" s="161" t="s">
        <v>3693</v>
      </c>
    </row>
    <row r="250" spans="2:16" s="164" customFormat="1" x14ac:dyDescent="0.2">
      <c r="B250" s="157" t="s">
        <v>3681</v>
      </c>
      <c r="C250" s="158" t="s">
        <v>3694</v>
      </c>
      <c r="D250" s="159" t="s">
        <v>3695</v>
      </c>
      <c r="E250" s="159" t="s">
        <v>3696</v>
      </c>
      <c r="F250" s="158" t="s">
        <v>3697</v>
      </c>
      <c r="G250" s="160">
        <v>5.8</v>
      </c>
      <c r="H250" s="160">
        <v>7</v>
      </c>
      <c r="I250" s="160">
        <v>69.8</v>
      </c>
      <c r="J250" s="160" t="s">
        <v>2622</v>
      </c>
      <c r="K250" s="168">
        <v>2</v>
      </c>
      <c r="L250" s="158"/>
      <c r="M250" s="161"/>
      <c r="N250" s="161"/>
      <c r="O250" s="162"/>
      <c r="P250" s="161" t="s">
        <v>2850</v>
      </c>
    </row>
    <row r="251" spans="2:16" s="164" customFormat="1" x14ac:dyDescent="0.2">
      <c r="B251" s="157" t="s">
        <v>3681</v>
      </c>
      <c r="C251" s="158" t="s">
        <v>3698</v>
      </c>
      <c r="D251" s="159" t="s">
        <v>3699</v>
      </c>
      <c r="E251" s="159" t="s">
        <v>3700</v>
      </c>
      <c r="F251" s="158" t="s">
        <v>132</v>
      </c>
      <c r="G251" s="160">
        <v>2.9</v>
      </c>
      <c r="H251" s="160">
        <v>5.5</v>
      </c>
      <c r="I251" s="160">
        <v>1.1000000000000001</v>
      </c>
      <c r="J251" s="160">
        <v>196</v>
      </c>
      <c r="K251" s="168">
        <v>2</v>
      </c>
      <c r="L251" s="158"/>
      <c r="M251" s="161"/>
      <c r="N251" s="161"/>
      <c r="O251" s="162"/>
      <c r="P251" s="161" t="s">
        <v>3701</v>
      </c>
    </row>
    <row r="252" spans="2:16" s="164" customFormat="1" ht="32" x14ac:dyDescent="0.2">
      <c r="B252" s="157" t="s">
        <v>3681</v>
      </c>
      <c r="C252" s="158" t="s">
        <v>3702</v>
      </c>
      <c r="D252" s="159" t="s">
        <v>3703</v>
      </c>
      <c r="E252" s="159" t="s">
        <v>3704</v>
      </c>
      <c r="F252" s="158" t="s">
        <v>3705</v>
      </c>
      <c r="G252" s="160">
        <v>6.1</v>
      </c>
      <c r="H252" s="160">
        <v>10.6</v>
      </c>
      <c r="I252" s="160">
        <v>18.100000000000001</v>
      </c>
      <c r="J252" s="160">
        <v>93</v>
      </c>
      <c r="K252" s="168">
        <v>4</v>
      </c>
      <c r="L252" s="158"/>
      <c r="M252" s="161"/>
      <c r="N252" s="161"/>
      <c r="O252" s="162" t="s">
        <v>3290</v>
      </c>
      <c r="P252" s="163" t="s">
        <v>3706</v>
      </c>
    </row>
    <row r="253" spans="2:16" s="164" customFormat="1" ht="32" x14ac:dyDescent="0.2">
      <c r="B253" s="157" t="s">
        <v>3681</v>
      </c>
      <c r="C253" s="158" t="s">
        <v>3707</v>
      </c>
      <c r="D253" s="159" t="s">
        <v>3708</v>
      </c>
      <c r="E253" s="159" t="s">
        <v>3709</v>
      </c>
      <c r="F253" s="158" t="s">
        <v>3710</v>
      </c>
      <c r="G253" s="160">
        <v>5.3</v>
      </c>
      <c r="H253" s="160">
        <v>6.5</v>
      </c>
      <c r="I253" s="160">
        <v>28.4</v>
      </c>
      <c r="J253" s="160">
        <v>12</v>
      </c>
      <c r="K253" s="168">
        <v>4</v>
      </c>
      <c r="L253" s="158"/>
      <c r="M253" s="161"/>
      <c r="N253" s="161"/>
      <c r="O253" s="162" t="s">
        <v>3711</v>
      </c>
      <c r="P253" s="163" t="s">
        <v>3712</v>
      </c>
    </row>
    <row r="254" spans="2:16" s="164" customFormat="1" ht="32" x14ac:dyDescent="0.2">
      <c r="B254" s="157" t="s">
        <v>3681</v>
      </c>
      <c r="C254" s="158" t="s">
        <v>3713</v>
      </c>
      <c r="D254" s="159" t="s">
        <v>3714</v>
      </c>
      <c r="E254" s="159" t="s">
        <v>3715</v>
      </c>
      <c r="F254" s="158" t="s">
        <v>3716</v>
      </c>
      <c r="G254" s="160">
        <v>3.5</v>
      </c>
      <c r="H254" s="160">
        <v>5.4</v>
      </c>
      <c r="I254" s="160">
        <v>4.7</v>
      </c>
      <c r="J254" s="160">
        <v>107</v>
      </c>
      <c r="K254" s="168">
        <v>4</v>
      </c>
      <c r="L254" s="158"/>
      <c r="M254" s="161"/>
      <c r="N254" s="161"/>
      <c r="O254" s="162" t="s">
        <v>3717</v>
      </c>
      <c r="P254" s="163" t="s">
        <v>3718</v>
      </c>
    </row>
    <row r="255" spans="2:16" s="164" customFormat="1" x14ac:dyDescent="0.2">
      <c r="B255" s="157" t="s">
        <v>3681</v>
      </c>
      <c r="C255" s="158" t="s">
        <v>3719</v>
      </c>
      <c r="D255" s="159" t="s">
        <v>3720</v>
      </c>
      <c r="E255" s="159" t="s">
        <v>3721</v>
      </c>
      <c r="F255" s="158" t="s">
        <v>3722</v>
      </c>
      <c r="G255" s="160">
        <v>3.1</v>
      </c>
      <c r="H255" s="160">
        <v>8.1999999999999993</v>
      </c>
      <c r="I255" s="160">
        <v>8.9</v>
      </c>
      <c r="J255" s="160">
        <v>236</v>
      </c>
      <c r="K255" s="168">
        <v>4</v>
      </c>
      <c r="L255" s="158"/>
      <c r="M255" s="161"/>
      <c r="N255" s="161"/>
      <c r="O255" s="162" t="s">
        <v>3723</v>
      </c>
      <c r="P255" s="161" t="s">
        <v>3724</v>
      </c>
    </row>
    <row r="256" spans="2:16" s="164" customFormat="1" ht="32" x14ac:dyDescent="0.2">
      <c r="B256" s="157" t="s">
        <v>3681</v>
      </c>
      <c r="C256" s="158" t="s">
        <v>3725</v>
      </c>
      <c r="D256" s="159" t="s">
        <v>3726</v>
      </c>
      <c r="E256" s="159" t="s">
        <v>3727</v>
      </c>
      <c r="F256" s="158" t="s">
        <v>3728</v>
      </c>
      <c r="G256" s="160">
        <v>4.5999999999999996</v>
      </c>
      <c r="H256" s="160">
        <v>5.6</v>
      </c>
      <c r="I256" s="160">
        <v>4.0999999999999996</v>
      </c>
      <c r="J256" s="160">
        <v>316</v>
      </c>
      <c r="K256" s="168">
        <v>4</v>
      </c>
      <c r="L256" s="158"/>
      <c r="M256" s="161"/>
      <c r="N256" s="161"/>
      <c r="O256" s="162" t="s">
        <v>2698</v>
      </c>
      <c r="P256" s="163" t="s">
        <v>3729</v>
      </c>
    </row>
    <row r="257" spans="2:16" s="164" customFormat="1" x14ac:dyDescent="0.2">
      <c r="B257" s="157" t="s">
        <v>3681</v>
      </c>
      <c r="C257" s="158" t="s">
        <v>3730</v>
      </c>
      <c r="D257" s="159" t="s">
        <v>3731</v>
      </c>
      <c r="E257" s="159" t="s">
        <v>3732</v>
      </c>
      <c r="F257" s="158" t="s">
        <v>2622</v>
      </c>
      <c r="G257" s="160">
        <v>7.3</v>
      </c>
      <c r="H257" s="160">
        <v>10.1</v>
      </c>
      <c r="I257" s="160">
        <v>16.3</v>
      </c>
      <c r="J257" s="160">
        <v>234</v>
      </c>
      <c r="K257" s="168">
        <v>4</v>
      </c>
      <c r="L257" s="158"/>
      <c r="M257" s="161"/>
      <c r="N257" s="161"/>
      <c r="O257" s="162" t="s">
        <v>3325</v>
      </c>
      <c r="P257" s="161" t="s">
        <v>3379</v>
      </c>
    </row>
    <row r="258" spans="2:16" s="164" customFormat="1" ht="32" x14ac:dyDescent="0.2">
      <c r="B258" s="157" t="s">
        <v>3681</v>
      </c>
      <c r="C258" s="158" t="s">
        <v>3733</v>
      </c>
      <c r="D258" s="159" t="s">
        <v>3734</v>
      </c>
      <c r="E258" s="159" t="s">
        <v>3735</v>
      </c>
      <c r="F258" s="158" t="s">
        <v>3736</v>
      </c>
      <c r="G258" s="160">
        <v>9.8000000000000007</v>
      </c>
      <c r="H258" s="160">
        <v>10.7</v>
      </c>
      <c r="I258" s="160">
        <v>1</v>
      </c>
      <c r="J258" s="160">
        <v>101</v>
      </c>
      <c r="K258" s="168">
        <v>4</v>
      </c>
      <c r="L258" s="158"/>
      <c r="M258" s="161"/>
      <c r="N258" s="161"/>
      <c r="O258" s="162" t="s">
        <v>3737</v>
      </c>
      <c r="P258" s="163" t="s">
        <v>3738</v>
      </c>
    </row>
    <row r="259" spans="2:16" s="164" customFormat="1" x14ac:dyDescent="0.2">
      <c r="B259" s="157" t="s">
        <v>3681</v>
      </c>
      <c r="C259" s="158" t="s">
        <v>3739</v>
      </c>
      <c r="D259" s="159" t="s">
        <v>3740</v>
      </c>
      <c r="E259" s="159" t="s">
        <v>3741</v>
      </c>
      <c r="F259" s="158" t="s">
        <v>3742</v>
      </c>
      <c r="G259" s="160">
        <v>5.0999999999999996</v>
      </c>
      <c r="H259" s="160">
        <v>5.2</v>
      </c>
      <c r="I259" s="160">
        <v>6.3</v>
      </c>
      <c r="J259" s="160">
        <v>258</v>
      </c>
      <c r="K259" s="168">
        <v>4</v>
      </c>
      <c r="L259" s="158"/>
      <c r="M259" s="161"/>
      <c r="N259" s="161"/>
      <c r="O259" s="162" t="s">
        <v>3743</v>
      </c>
      <c r="P259" s="161" t="s">
        <v>3744</v>
      </c>
    </row>
    <row r="260" spans="2:16" s="164" customFormat="1" x14ac:dyDescent="0.2">
      <c r="B260" s="157" t="s">
        <v>3681</v>
      </c>
      <c r="C260" s="158" t="s">
        <v>3745</v>
      </c>
      <c r="D260" s="159" t="s">
        <v>3746</v>
      </c>
      <c r="E260" s="159" t="s">
        <v>3747</v>
      </c>
      <c r="F260" s="158" t="s">
        <v>2622</v>
      </c>
      <c r="G260" s="160">
        <v>6.8</v>
      </c>
      <c r="H260" s="160">
        <v>7</v>
      </c>
      <c r="I260" s="160">
        <v>1.5</v>
      </c>
      <c r="J260" s="160">
        <v>149</v>
      </c>
      <c r="K260" s="168">
        <v>2</v>
      </c>
      <c r="L260" s="158"/>
      <c r="M260" s="161"/>
      <c r="N260" s="161"/>
      <c r="O260" s="162"/>
      <c r="P260" s="161" t="s">
        <v>3547</v>
      </c>
    </row>
    <row r="261" spans="2:16" s="164" customFormat="1" ht="32" x14ac:dyDescent="0.2">
      <c r="B261" s="157" t="s">
        <v>3681</v>
      </c>
      <c r="C261" s="158" t="s">
        <v>3748</v>
      </c>
      <c r="D261" s="159" t="s">
        <v>3749</v>
      </c>
      <c r="E261" s="159" t="s">
        <v>3750</v>
      </c>
      <c r="F261" s="158" t="s">
        <v>2622</v>
      </c>
      <c r="G261" s="160">
        <v>6.6</v>
      </c>
      <c r="H261" s="160">
        <v>9.4</v>
      </c>
      <c r="I261" s="160">
        <v>13.5</v>
      </c>
      <c r="J261" s="160">
        <v>95</v>
      </c>
      <c r="K261" s="168">
        <v>4</v>
      </c>
      <c r="L261" s="158"/>
      <c r="M261" s="161"/>
      <c r="N261" s="161"/>
      <c r="O261" s="162" t="s">
        <v>3751</v>
      </c>
      <c r="P261" s="163" t="s">
        <v>3752</v>
      </c>
    </row>
    <row r="262" spans="2:16" s="164" customFormat="1" ht="32" x14ac:dyDescent="0.2">
      <c r="B262" s="157" t="s">
        <v>3681</v>
      </c>
      <c r="C262" s="158" t="s">
        <v>3753</v>
      </c>
      <c r="D262" s="159" t="s">
        <v>3754</v>
      </c>
      <c r="E262" s="159" t="s">
        <v>3755</v>
      </c>
      <c r="F262" s="158" t="s">
        <v>3756</v>
      </c>
      <c r="G262" s="160">
        <v>5.9</v>
      </c>
      <c r="H262" s="160">
        <v>6</v>
      </c>
      <c r="I262" s="160">
        <v>14.2</v>
      </c>
      <c r="J262" s="160">
        <v>183</v>
      </c>
      <c r="K262" s="168">
        <v>4</v>
      </c>
      <c r="L262" s="158"/>
      <c r="M262" s="161"/>
      <c r="N262" s="161"/>
      <c r="O262" s="162" t="s">
        <v>2726</v>
      </c>
      <c r="P262" s="163" t="s">
        <v>3757</v>
      </c>
    </row>
    <row r="263" spans="2:16" s="164" customFormat="1" x14ac:dyDescent="0.2">
      <c r="B263" s="157" t="s">
        <v>3758</v>
      </c>
      <c r="C263" s="158" t="s">
        <v>3759</v>
      </c>
      <c r="D263" s="159" t="s">
        <v>3760</v>
      </c>
      <c r="E263" s="159" t="s">
        <v>3761</v>
      </c>
      <c r="F263" s="158" t="s">
        <v>2622</v>
      </c>
      <c r="G263" s="160">
        <v>6.7</v>
      </c>
      <c r="H263" s="160">
        <v>9.1999999999999993</v>
      </c>
      <c r="I263" s="160">
        <v>60</v>
      </c>
      <c r="J263" s="160">
        <v>181</v>
      </c>
      <c r="K263" s="168">
        <v>2</v>
      </c>
      <c r="L263" s="158"/>
      <c r="M263" s="161"/>
      <c r="N263" s="161"/>
      <c r="O263" s="162"/>
      <c r="P263" s="161" t="s">
        <v>2850</v>
      </c>
    </row>
    <row r="264" spans="2:16" s="164" customFormat="1" x14ac:dyDescent="0.2">
      <c r="B264" s="157" t="s">
        <v>3758</v>
      </c>
      <c r="C264" s="158" t="s">
        <v>3762</v>
      </c>
      <c r="D264" s="159" t="s">
        <v>3763</v>
      </c>
      <c r="E264" s="159" t="s">
        <v>3764</v>
      </c>
      <c r="F264" s="158" t="s">
        <v>2622</v>
      </c>
      <c r="G264" s="160">
        <v>8.6999999999999993</v>
      </c>
      <c r="H264" s="160">
        <v>8.6999999999999993</v>
      </c>
      <c r="I264" s="160">
        <v>13.1</v>
      </c>
      <c r="J264" s="160">
        <v>256</v>
      </c>
      <c r="K264" s="168">
        <v>5</v>
      </c>
      <c r="L264" s="158"/>
      <c r="M264" s="161"/>
      <c r="N264" s="161"/>
      <c r="O264" s="162"/>
      <c r="P264" s="161" t="s">
        <v>2678</v>
      </c>
    </row>
    <row r="265" spans="2:16" s="164" customFormat="1" x14ac:dyDescent="0.2">
      <c r="B265" s="157" t="s">
        <v>3758</v>
      </c>
      <c r="C265" s="158" t="s">
        <v>3765</v>
      </c>
      <c r="D265" s="159" t="s">
        <v>3766</v>
      </c>
      <c r="E265" s="159" t="s">
        <v>3767</v>
      </c>
      <c r="F265" s="158" t="s">
        <v>3768</v>
      </c>
      <c r="G265" s="160">
        <v>4.8</v>
      </c>
      <c r="H265" s="160">
        <v>6.9</v>
      </c>
      <c r="I265" s="160">
        <v>229</v>
      </c>
      <c r="J265" s="160">
        <v>198</v>
      </c>
      <c r="K265" s="168">
        <v>2</v>
      </c>
      <c r="L265" s="158"/>
      <c r="M265" s="161"/>
      <c r="N265" s="161"/>
      <c r="O265" s="162"/>
      <c r="P265" s="161" t="s">
        <v>2850</v>
      </c>
    </row>
    <row r="266" spans="2:16" s="164" customFormat="1" x14ac:dyDescent="0.2">
      <c r="B266" s="157" t="s">
        <v>3758</v>
      </c>
      <c r="C266" s="158" t="s">
        <v>3769</v>
      </c>
      <c r="D266" s="159" t="s">
        <v>3770</v>
      </c>
      <c r="E266" s="159" t="s">
        <v>3771</v>
      </c>
      <c r="F266" s="158" t="s">
        <v>2622</v>
      </c>
      <c r="G266" s="160">
        <v>7.3</v>
      </c>
      <c r="H266" s="160">
        <v>8.3000000000000007</v>
      </c>
      <c r="I266" s="160">
        <v>21.2</v>
      </c>
      <c r="J266" s="160">
        <v>311</v>
      </c>
      <c r="K266" s="168">
        <v>3</v>
      </c>
      <c r="L266" s="158"/>
      <c r="M266" s="161"/>
      <c r="N266" s="161"/>
      <c r="O266" s="162" t="s">
        <v>3772</v>
      </c>
      <c r="P266" s="161" t="s">
        <v>3773</v>
      </c>
    </row>
    <row r="267" spans="2:16" s="164" customFormat="1" x14ac:dyDescent="0.2">
      <c r="B267" s="157" t="s">
        <v>3758</v>
      </c>
      <c r="C267" s="158" t="s">
        <v>3774</v>
      </c>
      <c r="D267" s="159" t="s">
        <v>3775</v>
      </c>
      <c r="E267" s="159" t="s">
        <v>3776</v>
      </c>
      <c r="F267" s="158" t="s">
        <v>2622</v>
      </c>
      <c r="G267" s="160">
        <v>7.5</v>
      </c>
      <c r="H267" s="160">
        <v>7.6</v>
      </c>
      <c r="I267" s="160">
        <v>1.9</v>
      </c>
      <c r="J267" s="160">
        <v>317</v>
      </c>
      <c r="K267" s="168">
        <v>2</v>
      </c>
      <c r="L267" s="158"/>
      <c r="M267" s="161"/>
      <c r="N267" s="161"/>
      <c r="O267" s="162"/>
      <c r="P267" s="161" t="s">
        <v>3777</v>
      </c>
    </row>
    <row r="268" spans="2:16" s="164" customFormat="1" x14ac:dyDescent="0.2">
      <c r="B268" s="157" t="s">
        <v>3758</v>
      </c>
      <c r="C268" s="158" t="s">
        <v>1653</v>
      </c>
      <c r="D268" s="159" t="s">
        <v>3778</v>
      </c>
      <c r="E268" s="159" t="s">
        <v>3779</v>
      </c>
      <c r="F268" s="158" t="s">
        <v>2622</v>
      </c>
      <c r="G268" s="160">
        <v>7.5</v>
      </c>
      <c r="H268" s="160">
        <v>7.5</v>
      </c>
      <c r="I268" s="160">
        <v>2.5</v>
      </c>
      <c r="J268" s="160">
        <v>345</v>
      </c>
      <c r="K268" s="168">
        <v>2</v>
      </c>
      <c r="L268" s="158"/>
      <c r="M268" s="161"/>
      <c r="N268" s="161"/>
      <c r="O268" s="162"/>
      <c r="P268" s="161" t="s">
        <v>3780</v>
      </c>
    </row>
    <row r="269" spans="2:16" s="164" customFormat="1" x14ac:dyDescent="0.2">
      <c r="B269" s="157" t="s">
        <v>3758</v>
      </c>
      <c r="C269" s="158" t="s">
        <v>3781</v>
      </c>
      <c r="D269" s="159" t="s">
        <v>3782</v>
      </c>
      <c r="E269" s="159" t="s">
        <v>3783</v>
      </c>
      <c r="F269" s="158" t="s">
        <v>3784</v>
      </c>
      <c r="G269" s="160">
        <v>5.8</v>
      </c>
      <c r="H269" s="160">
        <v>5.9</v>
      </c>
      <c r="I269" s="160">
        <v>9.1999999999999993</v>
      </c>
      <c r="J269" s="160">
        <v>210</v>
      </c>
      <c r="K269" s="168">
        <v>2</v>
      </c>
      <c r="L269" s="158"/>
      <c r="M269" s="161"/>
      <c r="N269" s="161"/>
      <c r="O269" s="162"/>
      <c r="P269" s="161" t="s">
        <v>2721</v>
      </c>
    </row>
    <row r="270" spans="2:16" s="164" customFormat="1" x14ac:dyDescent="0.2">
      <c r="B270" s="157" t="s">
        <v>3785</v>
      </c>
      <c r="C270" s="158" t="s">
        <v>3786</v>
      </c>
      <c r="D270" s="159" t="s">
        <v>3787</v>
      </c>
      <c r="E270" s="159" t="s">
        <v>3788</v>
      </c>
      <c r="F270" s="158" t="s">
        <v>2622</v>
      </c>
      <c r="G270" s="160">
        <v>6.1</v>
      </c>
      <c r="H270" s="160">
        <v>8.3000000000000007</v>
      </c>
      <c r="I270" s="160">
        <v>15.6</v>
      </c>
      <c r="J270" s="160">
        <v>194</v>
      </c>
      <c r="K270" s="168">
        <v>4</v>
      </c>
      <c r="L270" s="158"/>
      <c r="M270" s="161"/>
      <c r="N270" s="161"/>
      <c r="O270" s="162" t="s">
        <v>3789</v>
      </c>
      <c r="P270" s="161" t="s">
        <v>3790</v>
      </c>
    </row>
    <row r="271" spans="2:16" s="164" customFormat="1" ht="32" x14ac:dyDescent="0.2">
      <c r="B271" s="157" t="s">
        <v>3785</v>
      </c>
      <c r="C271" s="158" t="s">
        <v>3791</v>
      </c>
      <c r="D271" s="159" t="s">
        <v>3792</v>
      </c>
      <c r="E271" s="159" t="s">
        <v>3793</v>
      </c>
      <c r="F271" s="158" t="s">
        <v>2622</v>
      </c>
      <c r="G271" s="160">
        <v>7.6</v>
      </c>
      <c r="H271" s="160">
        <v>8.5</v>
      </c>
      <c r="I271" s="160">
        <v>6.4</v>
      </c>
      <c r="J271" s="160">
        <v>89</v>
      </c>
      <c r="K271" s="168">
        <v>4</v>
      </c>
      <c r="L271" s="158"/>
      <c r="M271" s="161"/>
      <c r="N271" s="161"/>
      <c r="O271" s="162" t="s">
        <v>2665</v>
      </c>
      <c r="P271" s="163" t="s">
        <v>3794</v>
      </c>
    </row>
    <row r="272" spans="2:16" s="164" customFormat="1" ht="32" x14ac:dyDescent="0.2">
      <c r="B272" s="157" t="s">
        <v>3785</v>
      </c>
      <c r="C272" s="158" t="s">
        <v>3795</v>
      </c>
      <c r="D272" s="159" t="s">
        <v>3796</v>
      </c>
      <c r="E272" s="159" t="s">
        <v>3797</v>
      </c>
      <c r="F272" s="158" t="s">
        <v>3798</v>
      </c>
      <c r="G272" s="160">
        <v>5.7</v>
      </c>
      <c r="H272" s="160">
        <v>6.5</v>
      </c>
      <c r="I272" s="160">
        <v>22.4</v>
      </c>
      <c r="J272" s="160">
        <v>186</v>
      </c>
      <c r="K272" s="168">
        <v>4</v>
      </c>
      <c r="L272" s="158"/>
      <c r="M272" s="161"/>
      <c r="N272" s="161"/>
      <c r="O272" s="162" t="s">
        <v>2726</v>
      </c>
      <c r="P272" s="163" t="s">
        <v>3799</v>
      </c>
    </row>
    <row r="273" spans="2:16" s="164" customFormat="1" x14ac:dyDescent="0.2">
      <c r="B273" s="157" t="s">
        <v>3785</v>
      </c>
      <c r="C273" s="158" t="s">
        <v>3800</v>
      </c>
      <c r="D273" s="159" t="s">
        <v>3801</v>
      </c>
      <c r="E273" s="159" t="s">
        <v>3802</v>
      </c>
      <c r="F273" s="158" t="s">
        <v>3803</v>
      </c>
      <c r="G273" s="160">
        <v>5</v>
      </c>
      <c r="H273" s="160">
        <v>11</v>
      </c>
      <c r="I273" s="160">
        <v>25.7</v>
      </c>
      <c r="J273" s="160">
        <v>144</v>
      </c>
      <c r="K273" s="168">
        <v>2</v>
      </c>
      <c r="L273" s="158"/>
      <c r="M273" s="161"/>
      <c r="N273" s="161"/>
      <c r="O273" s="162"/>
      <c r="P273" s="161" t="s">
        <v>3804</v>
      </c>
    </row>
    <row r="274" spans="2:16" s="164" customFormat="1" x14ac:dyDescent="0.2">
      <c r="B274" s="157" t="s">
        <v>3805</v>
      </c>
      <c r="C274" s="158" t="s">
        <v>3806</v>
      </c>
      <c r="D274" s="159" t="s">
        <v>3807</v>
      </c>
      <c r="E274" s="159" t="s">
        <v>3715</v>
      </c>
      <c r="F274" s="158" t="s">
        <v>3808</v>
      </c>
      <c r="G274" s="160">
        <v>6.2</v>
      </c>
      <c r="H274" s="160">
        <v>10</v>
      </c>
      <c r="I274" s="160">
        <v>41</v>
      </c>
      <c r="J274" s="160">
        <v>80</v>
      </c>
      <c r="K274" s="168">
        <v>2</v>
      </c>
      <c r="L274" s="158"/>
      <c r="M274" s="161"/>
      <c r="N274" s="161"/>
      <c r="O274" s="162"/>
      <c r="P274" s="161" t="s">
        <v>2850</v>
      </c>
    </row>
    <row r="275" spans="2:16" s="164" customFormat="1" ht="32" x14ac:dyDescent="0.2">
      <c r="B275" s="157" t="s">
        <v>3805</v>
      </c>
      <c r="C275" s="158" t="s">
        <v>3809</v>
      </c>
      <c r="D275" s="159" t="s">
        <v>3810</v>
      </c>
      <c r="E275" s="159" t="s">
        <v>3811</v>
      </c>
      <c r="F275" s="158" t="s">
        <v>3812</v>
      </c>
      <c r="G275" s="160">
        <v>2.2000000000000002</v>
      </c>
      <c r="H275" s="160">
        <v>3.5</v>
      </c>
      <c r="I275" s="160">
        <v>4.4000000000000004</v>
      </c>
      <c r="J275" s="160">
        <v>122</v>
      </c>
      <c r="K275" s="168">
        <v>5</v>
      </c>
      <c r="L275" s="158"/>
      <c r="M275" s="161"/>
      <c r="N275" s="161"/>
      <c r="O275" s="162" t="s">
        <v>2653</v>
      </c>
      <c r="P275" s="163" t="s">
        <v>3813</v>
      </c>
    </row>
    <row r="276" spans="2:16" s="164" customFormat="1" x14ac:dyDescent="0.2">
      <c r="B276" s="157" t="s">
        <v>3805</v>
      </c>
      <c r="C276" s="158" t="s">
        <v>3814</v>
      </c>
      <c r="D276" s="159" t="s">
        <v>3815</v>
      </c>
      <c r="E276" s="159" t="s">
        <v>3816</v>
      </c>
      <c r="F276" s="158" t="s">
        <v>3817</v>
      </c>
      <c r="G276" s="160">
        <v>4.5</v>
      </c>
      <c r="H276" s="160">
        <v>6.3</v>
      </c>
      <c r="I276" s="160">
        <v>6.5</v>
      </c>
      <c r="J276" s="160">
        <v>110</v>
      </c>
      <c r="K276" s="168">
        <v>3</v>
      </c>
      <c r="L276" s="158"/>
      <c r="M276" s="161"/>
      <c r="N276" s="161"/>
      <c r="O276" s="162" t="s">
        <v>3818</v>
      </c>
      <c r="P276" s="161" t="s">
        <v>3819</v>
      </c>
    </row>
    <row r="277" spans="2:16" s="164" customFormat="1" x14ac:dyDescent="0.2">
      <c r="B277" s="157" t="s">
        <v>3805</v>
      </c>
      <c r="C277" s="158" t="s">
        <v>3820</v>
      </c>
      <c r="D277" s="159" t="s">
        <v>3821</v>
      </c>
      <c r="E277" s="159" t="s">
        <v>3822</v>
      </c>
      <c r="F277" s="158" t="s">
        <v>3823</v>
      </c>
      <c r="G277" s="160">
        <v>1.4</v>
      </c>
      <c r="H277" s="160">
        <v>7.7</v>
      </c>
      <c r="I277" s="160">
        <v>176.9</v>
      </c>
      <c r="J277" s="160">
        <v>307</v>
      </c>
      <c r="K277" s="168">
        <v>2</v>
      </c>
      <c r="L277" s="158"/>
      <c r="M277" s="161"/>
      <c r="N277" s="161"/>
      <c r="O277" s="162" t="s">
        <v>2628</v>
      </c>
      <c r="P277" s="161" t="s">
        <v>2850</v>
      </c>
    </row>
    <row r="278" spans="2:16" s="164" customFormat="1" x14ac:dyDescent="0.2">
      <c r="B278" s="157" t="s">
        <v>3805</v>
      </c>
      <c r="C278" s="158" t="s">
        <v>3824</v>
      </c>
      <c r="D278" s="159" t="s">
        <v>3825</v>
      </c>
      <c r="E278" s="159" t="s">
        <v>3826</v>
      </c>
      <c r="F278" s="158" t="s">
        <v>2622</v>
      </c>
      <c r="G278" s="160">
        <v>8.6999999999999993</v>
      </c>
      <c r="H278" s="160">
        <v>8.9</v>
      </c>
      <c r="I278" s="160">
        <v>1.7</v>
      </c>
      <c r="J278" s="160">
        <v>28</v>
      </c>
      <c r="K278" s="168">
        <v>3</v>
      </c>
      <c r="L278" s="158"/>
      <c r="M278" s="161"/>
      <c r="N278" s="161"/>
      <c r="O278" s="162" t="s">
        <v>2855</v>
      </c>
      <c r="P278" s="161" t="s">
        <v>3238</v>
      </c>
    </row>
    <row r="279" spans="2:16" s="164" customFormat="1" x14ac:dyDescent="0.2">
      <c r="B279" s="157" t="s">
        <v>3805</v>
      </c>
      <c r="C279" s="158" t="s">
        <v>3827</v>
      </c>
      <c r="D279" s="159" t="s">
        <v>3828</v>
      </c>
      <c r="E279" s="159" t="s">
        <v>3829</v>
      </c>
      <c r="F279" s="158" t="s">
        <v>3830</v>
      </c>
      <c r="G279" s="160">
        <v>4</v>
      </c>
      <c r="H279" s="160">
        <v>6.5</v>
      </c>
      <c r="I279" s="160">
        <v>1.9</v>
      </c>
      <c r="J279" s="160">
        <v>109</v>
      </c>
      <c r="K279" s="168">
        <v>2</v>
      </c>
      <c r="L279" s="158"/>
      <c r="M279" s="161"/>
      <c r="N279" s="161"/>
      <c r="O279" s="162"/>
      <c r="P279" s="161" t="s">
        <v>3831</v>
      </c>
    </row>
    <row r="280" spans="2:16" s="164" customFormat="1" x14ac:dyDescent="0.2">
      <c r="B280" s="157" t="s">
        <v>3805</v>
      </c>
      <c r="C280" s="158" t="s">
        <v>3832</v>
      </c>
      <c r="D280" s="159" t="s">
        <v>3833</v>
      </c>
      <c r="E280" s="159" t="s">
        <v>3834</v>
      </c>
      <c r="F280" s="158" t="s">
        <v>3835</v>
      </c>
      <c r="G280" s="160">
        <v>5</v>
      </c>
      <c r="H280" s="160">
        <v>8</v>
      </c>
      <c r="I280" s="160">
        <v>91</v>
      </c>
      <c r="J280" s="160">
        <v>176</v>
      </c>
      <c r="K280" s="168">
        <v>2</v>
      </c>
      <c r="L280" s="158"/>
      <c r="M280" s="161"/>
      <c r="N280" s="161"/>
      <c r="O280" s="162"/>
      <c r="P280" s="161" t="s">
        <v>2850</v>
      </c>
    </row>
    <row r="281" spans="2:16" s="164" customFormat="1" x14ac:dyDescent="0.2">
      <c r="B281" s="157" t="s">
        <v>3805</v>
      </c>
      <c r="C281" s="158" t="s">
        <v>469</v>
      </c>
      <c r="D281" s="159" t="s">
        <v>3836</v>
      </c>
      <c r="E281" s="159" t="s">
        <v>3837</v>
      </c>
      <c r="F281" s="158" t="s">
        <v>3838</v>
      </c>
      <c r="G281" s="160">
        <v>6.4</v>
      </c>
      <c r="H281" s="160">
        <v>8.4</v>
      </c>
      <c r="I281" s="160">
        <v>15</v>
      </c>
      <c r="J281" s="160">
        <v>326</v>
      </c>
      <c r="K281" s="168">
        <v>3</v>
      </c>
      <c r="L281" s="158"/>
      <c r="M281" s="161"/>
      <c r="N281" s="161"/>
      <c r="O281" s="162" t="s">
        <v>2785</v>
      </c>
      <c r="P281" s="161" t="s">
        <v>2987</v>
      </c>
    </row>
    <row r="282" spans="2:16" s="164" customFormat="1" x14ac:dyDescent="0.2">
      <c r="B282" s="157" t="s">
        <v>3839</v>
      </c>
      <c r="C282" s="158" t="s">
        <v>3840</v>
      </c>
      <c r="D282" s="159" t="s">
        <v>3841</v>
      </c>
      <c r="E282" s="159" t="s">
        <v>3842</v>
      </c>
      <c r="F282" s="158" t="s">
        <v>2622</v>
      </c>
      <c r="G282" s="160">
        <v>5.9</v>
      </c>
      <c r="H282" s="160">
        <v>8.1999999999999993</v>
      </c>
      <c r="I282" s="160">
        <v>53</v>
      </c>
      <c r="J282" s="160">
        <v>34</v>
      </c>
      <c r="K282" s="168">
        <v>2</v>
      </c>
      <c r="L282" s="158"/>
      <c r="M282" s="161"/>
      <c r="N282" s="161"/>
      <c r="O282" s="162"/>
      <c r="P282" s="161" t="s">
        <v>2850</v>
      </c>
    </row>
    <row r="283" spans="2:16" s="164" customFormat="1" x14ac:dyDescent="0.2">
      <c r="B283" s="157" t="s">
        <v>3839</v>
      </c>
      <c r="C283" s="158" t="s">
        <v>3843</v>
      </c>
      <c r="D283" s="159" t="s">
        <v>3844</v>
      </c>
      <c r="E283" s="159" t="s">
        <v>3845</v>
      </c>
      <c r="F283" s="158" t="s">
        <v>2622</v>
      </c>
      <c r="G283" s="160">
        <v>6.2</v>
      </c>
      <c r="H283" s="160">
        <v>6.4</v>
      </c>
      <c r="I283" s="160">
        <v>39.4</v>
      </c>
      <c r="J283" s="160">
        <v>18</v>
      </c>
      <c r="K283" s="168">
        <v>5</v>
      </c>
      <c r="L283" s="158"/>
      <c r="M283" s="161"/>
      <c r="N283" s="161"/>
      <c r="O283" s="162"/>
      <c r="P283" s="161" t="s">
        <v>3846</v>
      </c>
    </row>
    <row r="284" spans="2:16" s="164" customFormat="1" x14ac:dyDescent="0.2">
      <c r="B284" s="157" t="s">
        <v>3839</v>
      </c>
      <c r="C284" s="158" t="s">
        <v>3847</v>
      </c>
      <c r="D284" s="159" t="s">
        <v>3848</v>
      </c>
      <c r="E284" s="159" t="s">
        <v>3849</v>
      </c>
      <c r="F284" s="158" t="s">
        <v>3850</v>
      </c>
      <c r="G284" s="160">
        <v>5.4</v>
      </c>
      <c r="H284" s="160">
        <v>6.6</v>
      </c>
      <c r="I284" s="160">
        <v>3.5</v>
      </c>
      <c r="J284" s="160">
        <v>110</v>
      </c>
      <c r="K284" s="168">
        <v>5</v>
      </c>
      <c r="L284" s="158"/>
      <c r="M284" s="161"/>
      <c r="N284" s="161"/>
      <c r="O284" s="162"/>
      <c r="P284" s="161" t="s">
        <v>3851</v>
      </c>
    </row>
    <row r="285" spans="2:16" s="164" customFormat="1" x14ac:dyDescent="0.2">
      <c r="B285" s="157" t="s">
        <v>3839</v>
      </c>
      <c r="C285" s="158" t="s">
        <v>3852</v>
      </c>
      <c r="D285" s="159" t="s">
        <v>3853</v>
      </c>
      <c r="E285" s="159" t="s">
        <v>3854</v>
      </c>
      <c r="F285" s="158" t="s">
        <v>3855</v>
      </c>
      <c r="G285" s="160">
        <v>2.6</v>
      </c>
      <c r="H285" s="160">
        <v>11.1</v>
      </c>
      <c r="I285" s="160">
        <v>35.799999999999997</v>
      </c>
      <c r="J285" s="160">
        <v>156</v>
      </c>
      <c r="K285" s="168">
        <v>5</v>
      </c>
      <c r="L285" s="158"/>
      <c r="M285" s="161"/>
      <c r="N285" s="161"/>
      <c r="O285" s="162" t="s">
        <v>3526</v>
      </c>
      <c r="P285" s="161" t="s">
        <v>3856</v>
      </c>
    </row>
    <row r="286" spans="2:16" s="164" customFormat="1" x14ac:dyDescent="0.2">
      <c r="B286" s="157" t="s">
        <v>3839</v>
      </c>
      <c r="C286" s="158" t="s">
        <v>3857</v>
      </c>
      <c r="D286" s="159" t="s">
        <v>3858</v>
      </c>
      <c r="E286" s="159" t="s">
        <v>3859</v>
      </c>
      <c r="F286" s="158" t="s">
        <v>2622</v>
      </c>
      <c r="G286" s="160">
        <v>6</v>
      </c>
      <c r="H286" s="160">
        <v>9</v>
      </c>
      <c r="I286" s="160">
        <v>89</v>
      </c>
      <c r="J286" s="160">
        <v>136</v>
      </c>
      <c r="K286" s="168">
        <v>2</v>
      </c>
      <c r="L286" s="158"/>
      <c r="M286" s="161"/>
      <c r="N286" s="161"/>
      <c r="O286" s="162"/>
      <c r="P286" s="161" t="s">
        <v>2850</v>
      </c>
    </row>
    <row r="287" spans="2:16" s="164" customFormat="1" x14ac:dyDescent="0.2">
      <c r="B287" s="157" t="s">
        <v>3860</v>
      </c>
      <c r="C287" s="158" t="s">
        <v>3861</v>
      </c>
      <c r="D287" s="159" t="s">
        <v>3862</v>
      </c>
      <c r="E287" s="159" t="s">
        <v>3863</v>
      </c>
      <c r="F287" s="158" t="s">
        <v>3864</v>
      </c>
      <c r="G287" s="160">
        <v>2.8</v>
      </c>
      <c r="H287" s="160">
        <v>5.2</v>
      </c>
      <c r="I287" s="160">
        <v>231</v>
      </c>
      <c r="J287" s="160">
        <v>314</v>
      </c>
      <c r="K287" s="168">
        <v>2</v>
      </c>
      <c r="L287" s="158"/>
      <c r="M287" s="161"/>
      <c r="N287" s="161"/>
      <c r="O287" s="162"/>
      <c r="P287" s="161" t="s">
        <v>2850</v>
      </c>
    </row>
    <row r="288" spans="2:16" s="164" customFormat="1" x14ac:dyDescent="0.2">
      <c r="B288" s="157" t="s">
        <v>3860</v>
      </c>
      <c r="C288" s="158" t="s">
        <v>3865</v>
      </c>
      <c r="D288" s="159" t="s">
        <v>3866</v>
      </c>
      <c r="E288" s="159" t="s">
        <v>3867</v>
      </c>
      <c r="F288" s="158" t="s">
        <v>2622</v>
      </c>
      <c r="G288" s="160">
        <v>5.0999999999999996</v>
      </c>
      <c r="H288" s="160">
        <v>9.4</v>
      </c>
      <c r="I288" s="160">
        <v>57.8</v>
      </c>
      <c r="J288" s="160">
        <v>111</v>
      </c>
      <c r="K288" s="168">
        <v>5</v>
      </c>
      <c r="L288" s="158"/>
      <c r="M288" s="161"/>
      <c r="N288" s="161"/>
      <c r="O288" s="162" t="s">
        <v>3868</v>
      </c>
      <c r="P288" s="161" t="s">
        <v>3869</v>
      </c>
    </row>
    <row r="289" spans="2:16" s="164" customFormat="1" x14ac:dyDescent="0.2">
      <c r="B289" s="157" t="s">
        <v>3860</v>
      </c>
      <c r="C289" s="158" t="s">
        <v>3870</v>
      </c>
      <c r="D289" s="159" t="s">
        <v>3871</v>
      </c>
      <c r="E289" s="159" t="s">
        <v>3872</v>
      </c>
      <c r="F289" s="158" t="s">
        <v>2622</v>
      </c>
      <c r="G289" s="160">
        <v>7.1</v>
      </c>
      <c r="H289" s="160">
        <v>8.1</v>
      </c>
      <c r="I289" s="160">
        <v>47</v>
      </c>
      <c r="J289" s="160">
        <v>140</v>
      </c>
      <c r="K289" s="168">
        <v>2</v>
      </c>
      <c r="L289" s="158"/>
      <c r="M289" s="161"/>
      <c r="N289" s="161"/>
      <c r="O289" s="162"/>
      <c r="P289" s="161" t="s">
        <v>2850</v>
      </c>
    </row>
    <row r="290" spans="2:16" s="164" customFormat="1" ht="32" x14ac:dyDescent="0.2">
      <c r="B290" s="157" t="s">
        <v>3860</v>
      </c>
      <c r="C290" s="158" t="s">
        <v>3873</v>
      </c>
      <c r="D290" s="159" t="s">
        <v>3874</v>
      </c>
      <c r="E290" s="159" t="s">
        <v>3875</v>
      </c>
      <c r="F290" s="158" t="s">
        <v>2622</v>
      </c>
      <c r="G290" s="160">
        <v>6.5</v>
      </c>
      <c r="H290" s="160">
        <v>6.6</v>
      </c>
      <c r="I290" s="160">
        <v>11.9</v>
      </c>
      <c r="J290" s="160">
        <v>188</v>
      </c>
      <c r="K290" s="168">
        <v>4</v>
      </c>
      <c r="L290" s="158"/>
      <c r="M290" s="161"/>
      <c r="N290" s="161"/>
      <c r="O290" s="162" t="s">
        <v>2653</v>
      </c>
      <c r="P290" s="163" t="s">
        <v>3876</v>
      </c>
    </row>
    <row r="291" spans="2:16" s="164" customFormat="1" x14ac:dyDescent="0.2">
      <c r="B291" s="157" t="s">
        <v>3877</v>
      </c>
      <c r="C291" s="158" t="s">
        <v>3878</v>
      </c>
      <c r="D291" s="159" t="s">
        <v>3879</v>
      </c>
      <c r="E291" s="159" t="s">
        <v>3880</v>
      </c>
      <c r="F291" s="158" t="s">
        <v>2622</v>
      </c>
      <c r="G291" s="160">
        <v>5</v>
      </c>
      <c r="H291" s="160">
        <v>9.1999999999999993</v>
      </c>
      <c r="I291" s="160">
        <v>19.3</v>
      </c>
      <c r="J291" s="160">
        <v>25</v>
      </c>
      <c r="K291" s="168">
        <v>5</v>
      </c>
      <c r="L291" s="158"/>
      <c r="M291" s="161"/>
      <c r="N291" s="161"/>
      <c r="O291" s="162" t="s">
        <v>2785</v>
      </c>
      <c r="P291" s="161" t="s">
        <v>3881</v>
      </c>
    </row>
    <row r="292" spans="2:16" s="164" customFormat="1" x14ac:dyDescent="0.2">
      <c r="B292" s="157" t="s">
        <v>3877</v>
      </c>
      <c r="C292" s="158" t="s">
        <v>3882</v>
      </c>
      <c r="D292" s="159" t="s">
        <v>3883</v>
      </c>
      <c r="E292" s="159" t="s">
        <v>3884</v>
      </c>
      <c r="F292" s="158" t="s">
        <v>3885</v>
      </c>
      <c r="G292" s="160">
        <v>4.8</v>
      </c>
      <c r="H292" s="160">
        <v>5.2</v>
      </c>
      <c r="I292" s="160">
        <v>1.6</v>
      </c>
      <c r="J292" s="160">
        <v>150</v>
      </c>
      <c r="K292" s="168">
        <v>2</v>
      </c>
      <c r="L292" s="158"/>
      <c r="M292" s="161"/>
      <c r="N292" s="161"/>
      <c r="O292" s="162"/>
      <c r="P292" s="161" t="s">
        <v>3886</v>
      </c>
    </row>
    <row r="293" spans="2:16" s="164" customFormat="1" x14ac:dyDescent="0.2">
      <c r="B293" s="157" t="s">
        <v>3877</v>
      </c>
      <c r="C293" s="158" t="s">
        <v>3887</v>
      </c>
      <c r="D293" s="159" t="s">
        <v>3888</v>
      </c>
      <c r="E293" s="159" t="s">
        <v>3889</v>
      </c>
      <c r="F293" s="158" t="s">
        <v>2622</v>
      </c>
      <c r="G293" s="160">
        <v>5.3</v>
      </c>
      <c r="H293" s="160">
        <v>5.8</v>
      </c>
      <c r="I293" s="160">
        <v>10.4</v>
      </c>
      <c r="J293" s="160">
        <v>49</v>
      </c>
      <c r="K293" s="168">
        <v>5</v>
      </c>
      <c r="L293" s="158"/>
      <c r="M293" s="161"/>
      <c r="N293" s="161"/>
      <c r="O293" s="162"/>
      <c r="P293" s="161" t="s">
        <v>3890</v>
      </c>
    </row>
    <row r="294" spans="2:16" s="164" customFormat="1" ht="32" x14ac:dyDescent="0.2">
      <c r="B294" s="157" t="s">
        <v>3891</v>
      </c>
      <c r="C294" s="158" t="s">
        <v>3892</v>
      </c>
      <c r="D294" s="159" t="s">
        <v>3893</v>
      </c>
      <c r="E294" s="159" t="s">
        <v>3894</v>
      </c>
      <c r="F294" s="158" t="s">
        <v>3895</v>
      </c>
      <c r="G294" s="160">
        <v>5.5</v>
      </c>
      <c r="H294" s="160">
        <v>6</v>
      </c>
      <c r="I294" s="160">
        <v>1.8</v>
      </c>
      <c r="J294" s="160">
        <v>73</v>
      </c>
      <c r="K294" s="168">
        <v>4</v>
      </c>
      <c r="L294" s="158"/>
      <c r="M294" s="161"/>
      <c r="N294" s="161"/>
      <c r="O294" s="162" t="s">
        <v>2665</v>
      </c>
      <c r="P294" s="163" t="s">
        <v>3896</v>
      </c>
    </row>
    <row r="295" spans="2:16" s="164" customFormat="1" ht="32" x14ac:dyDescent="0.2">
      <c r="B295" s="157" t="s">
        <v>3891</v>
      </c>
      <c r="C295" s="158" t="s">
        <v>3897</v>
      </c>
      <c r="D295" s="159" t="s">
        <v>3893</v>
      </c>
      <c r="E295" s="159" t="s">
        <v>3894</v>
      </c>
      <c r="F295" s="158" t="s">
        <v>3895</v>
      </c>
      <c r="G295" s="160">
        <v>5.5</v>
      </c>
      <c r="H295" s="160">
        <v>10.5</v>
      </c>
      <c r="I295" s="160">
        <v>193</v>
      </c>
      <c r="J295" s="160">
        <v>257</v>
      </c>
      <c r="K295" s="168">
        <v>4</v>
      </c>
      <c r="L295" s="158"/>
      <c r="M295" s="161"/>
      <c r="N295" s="161"/>
      <c r="O295" s="162"/>
      <c r="P295" s="163" t="s">
        <v>3896</v>
      </c>
    </row>
    <row r="296" spans="2:16" s="164" customFormat="1" ht="32" x14ac:dyDescent="0.2">
      <c r="B296" s="157" t="s">
        <v>3891</v>
      </c>
      <c r="C296" s="158" t="s">
        <v>3898</v>
      </c>
      <c r="D296" s="159" t="s">
        <v>3899</v>
      </c>
      <c r="E296" s="159" t="s">
        <v>3900</v>
      </c>
      <c r="F296" s="158" t="s">
        <v>2622</v>
      </c>
      <c r="G296" s="160">
        <v>6.3</v>
      </c>
      <c r="H296" s="160">
        <v>6.3</v>
      </c>
      <c r="I296" s="160">
        <v>4.8</v>
      </c>
      <c r="J296" s="160">
        <v>257</v>
      </c>
      <c r="K296" s="168">
        <v>4</v>
      </c>
      <c r="L296" s="158"/>
      <c r="M296" s="161"/>
      <c r="N296" s="161"/>
      <c r="O296" s="162" t="s">
        <v>2653</v>
      </c>
      <c r="P296" s="163" t="s">
        <v>3901</v>
      </c>
    </row>
    <row r="297" spans="2:16" s="164" customFormat="1" x14ac:dyDescent="0.2">
      <c r="B297" s="157" t="s">
        <v>3891</v>
      </c>
      <c r="C297" s="158" t="s">
        <v>3902</v>
      </c>
      <c r="D297" s="159" t="s">
        <v>3903</v>
      </c>
      <c r="E297" s="159" t="s">
        <v>3360</v>
      </c>
      <c r="F297" s="158" t="s">
        <v>3904</v>
      </c>
      <c r="G297" s="160">
        <v>7.3</v>
      </c>
      <c r="H297" s="160">
        <v>7.4</v>
      </c>
      <c r="I297" s="160">
        <v>15</v>
      </c>
      <c r="J297" s="160">
        <v>254</v>
      </c>
      <c r="K297" s="168">
        <v>5</v>
      </c>
      <c r="L297" s="158"/>
      <c r="M297" s="161"/>
      <c r="N297" s="161"/>
      <c r="O297" s="162"/>
      <c r="P297" s="161" t="s">
        <v>2678</v>
      </c>
    </row>
    <row r="298" spans="2:16" s="164" customFormat="1" ht="32" x14ac:dyDescent="0.2">
      <c r="B298" s="157" t="s">
        <v>3891</v>
      </c>
      <c r="C298" s="158" t="s">
        <v>3905</v>
      </c>
      <c r="D298" s="159" t="s">
        <v>3906</v>
      </c>
      <c r="E298" s="159" t="s">
        <v>3907</v>
      </c>
      <c r="F298" s="158" t="s">
        <v>3908</v>
      </c>
      <c r="G298" s="160">
        <v>5.6</v>
      </c>
      <c r="H298" s="160">
        <v>6.5</v>
      </c>
      <c r="I298" s="160">
        <v>14.8</v>
      </c>
      <c r="J298" s="160">
        <v>315</v>
      </c>
      <c r="K298" s="168">
        <v>3</v>
      </c>
      <c r="L298" s="158"/>
      <c r="M298" s="161"/>
      <c r="N298" s="161"/>
      <c r="O298" s="162" t="s">
        <v>2665</v>
      </c>
      <c r="P298" s="163" t="s">
        <v>2958</v>
      </c>
    </row>
    <row r="299" spans="2:16" s="164" customFormat="1" x14ac:dyDescent="0.2">
      <c r="B299" s="157" t="s">
        <v>3891</v>
      </c>
      <c r="C299" s="158" t="s">
        <v>3909</v>
      </c>
      <c r="D299" s="159" t="s">
        <v>3910</v>
      </c>
      <c r="E299" s="159" t="s">
        <v>3911</v>
      </c>
      <c r="F299" s="158" t="s">
        <v>2622</v>
      </c>
      <c r="G299" s="160">
        <v>8.8000000000000007</v>
      </c>
      <c r="H299" s="160">
        <v>8.8000000000000007</v>
      </c>
      <c r="I299" s="160">
        <v>1</v>
      </c>
      <c r="J299" s="160" t="s">
        <v>2622</v>
      </c>
      <c r="K299" s="168">
        <v>2</v>
      </c>
      <c r="L299" s="158"/>
      <c r="M299" s="161"/>
      <c r="N299" s="161"/>
      <c r="O299" s="162"/>
      <c r="P299" s="161" t="s">
        <v>2735</v>
      </c>
    </row>
    <row r="300" spans="2:16" s="164" customFormat="1" x14ac:dyDescent="0.2">
      <c r="B300" s="157" t="s">
        <v>3891</v>
      </c>
      <c r="C300" s="158" t="s">
        <v>3912</v>
      </c>
      <c r="D300" s="159" t="s">
        <v>3913</v>
      </c>
      <c r="E300" s="159" t="s">
        <v>3914</v>
      </c>
      <c r="F300" s="158" t="s">
        <v>2622</v>
      </c>
      <c r="G300" s="160">
        <v>7.5</v>
      </c>
      <c r="H300" s="160">
        <v>7.5</v>
      </c>
      <c r="I300" s="160">
        <v>3.6</v>
      </c>
      <c r="J300" s="160">
        <v>279</v>
      </c>
      <c r="K300" s="168">
        <v>4</v>
      </c>
      <c r="L300" s="158"/>
      <c r="M300" s="161"/>
      <c r="N300" s="161"/>
      <c r="O300" s="162" t="s">
        <v>2653</v>
      </c>
      <c r="P300" s="161" t="s">
        <v>3915</v>
      </c>
    </row>
    <row r="301" spans="2:16" s="164" customFormat="1" x14ac:dyDescent="0.2">
      <c r="B301" s="157" t="s">
        <v>3891</v>
      </c>
      <c r="C301" s="158" t="s">
        <v>3916</v>
      </c>
      <c r="D301" s="159" t="s">
        <v>3917</v>
      </c>
      <c r="E301" s="159" t="s">
        <v>3918</v>
      </c>
      <c r="F301" s="158" t="s">
        <v>2622</v>
      </c>
      <c r="G301" s="160">
        <v>6.4</v>
      </c>
      <c r="H301" s="160">
        <v>6.7</v>
      </c>
      <c r="I301" s="160">
        <v>1.6</v>
      </c>
      <c r="J301" s="160">
        <v>49</v>
      </c>
      <c r="K301" s="168">
        <v>4</v>
      </c>
      <c r="L301" s="158"/>
      <c r="M301" s="161"/>
      <c r="N301" s="161"/>
      <c r="O301" s="162" t="s">
        <v>2726</v>
      </c>
      <c r="P301" s="161" t="s">
        <v>3919</v>
      </c>
    </row>
    <row r="302" spans="2:16" s="164" customFormat="1" x14ac:dyDescent="0.2">
      <c r="B302" s="157" t="s">
        <v>3891</v>
      </c>
      <c r="C302" s="158" t="s">
        <v>3920</v>
      </c>
      <c r="D302" s="159" t="s">
        <v>3921</v>
      </c>
      <c r="E302" s="159" t="s">
        <v>3922</v>
      </c>
      <c r="F302" s="158" t="s">
        <v>2622</v>
      </c>
      <c r="G302" s="160">
        <v>7</v>
      </c>
      <c r="H302" s="160">
        <v>8</v>
      </c>
      <c r="I302" s="160">
        <v>24.7</v>
      </c>
      <c r="J302" s="160">
        <v>148</v>
      </c>
      <c r="K302" s="168">
        <v>4</v>
      </c>
      <c r="L302" s="158"/>
      <c r="M302" s="161"/>
      <c r="N302" s="161"/>
      <c r="O302" s="162" t="s">
        <v>2653</v>
      </c>
      <c r="P302" s="161" t="s">
        <v>3923</v>
      </c>
    </row>
    <row r="303" spans="2:16" s="164" customFormat="1" ht="48" x14ac:dyDescent="0.2">
      <c r="B303" s="157" t="s">
        <v>3924</v>
      </c>
      <c r="C303" s="158" t="s">
        <v>3925</v>
      </c>
      <c r="D303" s="159" t="s">
        <v>3926</v>
      </c>
      <c r="E303" s="159" t="s">
        <v>3927</v>
      </c>
      <c r="F303" s="158" t="s">
        <v>3928</v>
      </c>
      <c r="G303" s="160" t="s">
        <v>2622</v>
      </c>
      <c r="H303" s="160" t="s">
        <v>2622</v>
      </c>
      <c r="I303" s="160">
        <v>207.7</v>
      </c>
      <c r="J303" s="160">
        <v>173</v>
      </c>
      <c r="K303" s="168">
        <v>5</v>
      </c>
      <c r="L303" s="158"/>
      <c r="M303" s="161"/>
      <c r="N303" s="161"/>
      <c r="O303" s="162" t="s">
        <v>3929</v>
      </c>
      <c r="P303" s="163" t="s">
        <v>3930</v>
      </c>
    </row>
    <row r="304" spans="2:16" s="164" customFormat="1" x14ac:dyDescent="0.2">
      <c r="B304" s="157" t="s">
        <v>3924</v>
      </c>
      <c r="C304" s="158" t="s">
        <v>3931</v>
      </c>
      <c r="D304" s="159" t="s">
        <v>3926</v>
      </c>
      <c r="E304" s="159" t="s">
        <v>3927</v>
      </c>
      <c r="F304" s="158" t="s">
        <v>3932</v>
      </c>
      <c r="G304" s="160">
        <v>5</v>
      </c>
      <c r="H304" s="160">
        <v>6.1</v>
      </c>
      <c r="I304" s="160">
        <v>2.6</v>
      </c>
      <c r="J304" s="160">
        <v>357</v>
      </c>
      <c r="K304" s="168">
        <v>5</v>
      </c>
      <c r="L304" s="158"/>
      <c r="M304" s="161"/>
      <c r="N304" s="161"/>
      <c r="O304" s="162"/>
      <c r="P304" s="161" t="s">
        <v>3933</v>
      </c>
    </row>
    <row r="305" spans="2:16" s="164" customFormat="1" x14ac:dyDescent="0.2">
      <c r="B305" s="157" t="s">
        <v>3924</v>
      </c>
      <c r="C305" s="158" t="s">
        <v>3934</v>
      </c>
      <c r="D305" s="159" t="s">
        <v>3926</v>
      </c>
      <c r="E305" s="159" t="s">
        <v>3927</v>
      </c>
      <c r="F305" s="158" t="s">
        <v>2622</v>
      </c>
      <c r="G305" s="160">
        <v>5.2</v>
      </c>
      <c r="H305" s="160">
        <v>5.5</v>
      </c>
      <c r="I305" s="160">
        <v>2.2999999999999998</v>
      </c>
      <c r="J305" s="160">
        <v>94</v>
      </c>
      <c r="K305" s="168">
        <v>5</v>
      </c>
      <c r="L305" s="158"/>
      <c r="M305" s="161"/>
      <c r="N305" s="161"/>
      <c r="O305" s="162"/>
      <c r="P305" s="161" t="s">
        <v>3935</v>
      </c>
    </row>
    <row r="306" spans="2:16" s="164" customFormat="1" ht="32" x14ac:dyDescent="0.2">
      <c r="B306" s="157" t="s">
        <v>3924</v>
      </c>
      <c r="C306" s="158" t="s">
        <v>3936</v>
      </c>
      <c r="D306" s="159" t="s">
        <v>3937</v>
      </c>
      <c r="E306" s="159" t="s">
        <v>3938</v>
      </c>
      <c r="F306" s="158" t="s">
        <v>2622</v>
      </c>
      <c r="G306" s="160">
        <v>4.3</v>
      </c>
      <c r="H306" s="160">
        <v>5.9</v>
      </c>
      <c r="I306" s="160">
        <v>43.7</v>
      </c>
      <c r="J306" s="160">
        <v>150</v>
      </c>
      <c r="K306" s="168">
        <v>3</v>
      </c>
      <c r="L306" s="158"/>
      <c r="M306" s="161"/>
      <c r="N306" s="161"/>
      <c r="O306" s="162" t="s">
        <v>3939</v>
      </c>
      <c r="P306" s="163" t="s">
        <v>3940</v>
      </c>
    </row>
    <row r="307" spans="2:16" s="164" customFormat="1" ht="48" x14ac:dyDescent="0.2">
      <c r="B307" s="157" t="s">
        <v>3924</v>
      </c>
      <c r="C307" s="158" t="s">
        <v>3941</v>
      </c>
      <c r="D307" s="159" t="s">
        <v>3942</v>
      </c>
      <c r="E307" s="159" t="s">
        <v>2800</v>
      </c>
      <c r="F307" s="158" t="s">
        <v>3943</v>
      </c>
      <c r="G307" s="160">
        <v>3.4</v>
      </c>
      <c r="H307" s="160">
        <v>8.6</v>
      </c>
      <c r="I307" s="160">
        <v>45.7</v>
      </c>
      <c r="J307" s="160">
        <v>149</v>
      </c>
      <c r="K307" s="168">
        <v>4</v>
      </c>
      <c r="L307" s="158"/>
      <c r="M307" s="161"/>
      <c r="N307" s="161"/>
      <c r="O307" s="162" t="s">
        <v>2785</v>
      </c>
      <c r="P307" s="163" t="s">
        <v>3944</v>
      </c>
    </row>
    <row r="308" spans="2:16" s="164" customFormat="1" x14ac:dyDescent="0.2">
      <c r="B308" s="157" t="s">
        <v>3924</v>
      </c>
      <c r="C308" s="158" t="s">
        <v>3945</v>
      </c>
      <c r="D308" s="159" t="s">
        <v>3946</v>
      </c>
      <c r="E308" s="159" t="s">
        <v>3947</v>
      </c>
      <c r="F308" s="158" t="s">
        <v>3948</v>
      </c>
      <c r="G308" s="160">
        <v>5.6</v>
      </c>
      <c r="H308" s="160">
        <v>4.5</v>
      </c>
      <c r="I308" s="160">
        <v>630</v>
      </c>
      <c r="J308" s="160">
        <v>115</v>
      </c>
      <c r="K308" s="168">
        <v>2</v>
      </c>
      <c r="L308" s="158"/>
      <c r="M308" s="161"/>
      <c r="N308" s="161"/>
      <c r="O308" s="162" t="s">
        <v>2628</v>
      </c>
      <c r="P308" s="161" t="s">
        <v>3949</v>
      </c>
    </row>
    <row r="309" spans="2:16" s="164" customFormat="1" ht="32" x14ac:dyDescent="0.2">
      <c r="B309" s="157" t="s">
        <v>3924</v>
      </c>
      <c r="C309" s="158" t="s">
        <v>3950</v>
      </c>
      <c r="D309" s="159" t="s">
        <v>3951</v>
      </c>
      <c r="E309" s="159" t="s">
        <v>3952</v>
      </c>
      <c r="F309" s="158" t="s">
        <v>2622</v>
      </c>
      <c r="G309" s="160">
        <v>6</v>
      </c>
      <c r="H309" s="160">
        <v>10.199999999999999</v>
      </c>
      <c r="I309" s="160">
        <v>1.7</v>
      </c>
      <c r="J309" s="160">
        <v>128</v>
      </c>
      <c r="K309" s="168">
        <v>4</v>
      </c>
      <c r="L309" s="158"/>
      <c r="M309" s="161"/>
      <c r="N309" s="161"/>
      <c r="O309" s="162" t="s">
        <v>2785</v>
      </c>
      <c r="P309" s="163" t="s">
        <v>3953</v>
      </c>
    </row>
    <row r="310" spans="2:16" s="164" customFormat="1" x14ac:dyDescent="0.2">
      <c r="B310" s="157" t="s">
        <v>3924</v>
      </c>
      <c r="C310" s="158" t="s">
        <v>3954</v>
      </c>
      <c r="D310" s="159" t="s">
        <v>3955</v>
      </c>
      <c r="E310" s="159" t="s">
        <v>3956</v>
      </c>
      <c r="F310" s="158" t="s">
        <v>2622</v>
      </c>
      <c r="G310" s="160">
        <v>5.4</v>
      </c>
      <c r="H310" s="160">
        <v>7.9</v>
      </c>
      <c r="I310" s="160">
        <v>1</v>
      </c>
      <c r="J310" s="160">
        <v>265</v>
      </c>
      <c r="K310" s="168">
        <v>2</v>
      </c>
      <c r="L310" s="158"/>
      <c r="M310" s="161"/>
      <c r="N310" s="161"/>
      <c r="O310" s="162"/>
      <c r="P310" s="161" t="s">
        <v>3957</v>
      </c>
    </row>
    <row r="311" spans="2:16" s="164" customFormat="1" ht="48" x14ac:dyDescent="0.2">
      <c r="B311" s="157" t="s">
        <v>3924</v>
      </c>
      <c r="C311" s="158" t="s">
        <v>3958</v>
      </c>
      <c r="D311" s="159" t="s">
        <v>3959</v>
      </c>
      <c r="E311" s="159" t="s">
        <v>3960</v>
      </c>
      <c r="F311" s="158" t="s">
        <v>2622</v>
      </c>
      <c r="G311" s="160">
        <v>6.6</v>
      </c>
      <c r="H311" s="160">
        <v>8.6</v>
      </c>
      <c r="I311" s="160">
        <v>13.4</v>
      </c>
      <c r="J311" s="160">
        <v>271</v>
      </c>
      <c r="K311" s="168">
        <v>5</v>
      </c>
      <c r="L311" s="158"/>
      <c r="M311" s="161"/>
      <c r="N311" s="161"/>
      <c r="O311" s="162" t="s">
        <v>3961</v>
      </c>
      <c r="P311" s="163" t="s">
        <v>3962</v>
      </c>
    </row>
    <row r="312" spans="2:16" s="164" customFormat="1" ht="48" x14ac:dyDescent="0.2">
      <c r="B312" s="157" t="s">
        <v>3924</v>
      </c>
      <c r="C312" s="158" t="s">
        <v>3963</v>
      </c>
      <c r="D312" s="159" t="s">
        <v>3964</v>
      </c>
      <c r="E312" s="159" t="s">
        <v>3965</v>
      </c>
      <c r="F312" s="158" t="s">
        <v>2622</v>
      </c>
      <c r="G312" s="160">
        <v>6.7</v>
      </c>
      <c r="H312" s="160">
        <v>8.8000000000000007</v>
      </c>
      <c r="I312" s="160">
        <v>16.2</v>
      </c>
      <c r="J312" s="160">
        <v>262</v>
      </c>
      <c r="K312" s="168">
        <v>5</v>
      </c>
      <c r="L312" s="158"/>
      <c r="M312" s="161"/>
      <c r="N312" s="161"/>
      <c r="O312" s="162" t="s">
        <v>2653</v>
      </c>
      <c r="P312" s="163" t="s">
        <v>3966</v>
      </c>
    </row>
    <row r="313" spans="2:16" s="164" customFormat="1" x14ac:dyDescent="0.2">
      <c r="B313" s="157" t="s">
        <v>3924</v>
      </c>
      <c r="C313" s="158" t="s">
        <v>3967</v>
      </c>
      <c r="D313" s="159" t="s">
        <v>3968</v>
      </c>
      <c r="E313" s="159" t="s">
        <v>3969</v>
      </c>
      <c r="F313" s="158" t="s">
        <v>2622</v>
      </c>
      <c r="G313" s="160">
        <v>7.4</v>
      </c>
      <c r="H313" s="160">
        <v>7.6</v>
      </c>
      <c r="I313" s="160">
        <v>60.1</v>
      </c>
      <c r="J313" s="160">
        <v>2</v>
      </c>
      <c r="K313" s="168">
        <v>4</v>
      </c>
      <c r="L313" s="158"/>
      <c r="M313" s="161"/>
      <c r="N313" s="161"/>
      <c r="O313" s="162" t="s">
        <v>3970</v>
      </c>
      <c r="P313" s="161" t="s">
        <v>2850</v>
      </c>
    </row>
    <row r="314" spans="2:16" s="164" customFormat="1" x14ac:dyDescent="0.2">
      <c r="B314" s="157" t="s">
        <v>3971</v>
      </c>
      <c r="C314" s="158" t="s">
        <v>3972</v>
      </c>
      <c r="D314" s="159" t="s">
        <v>3973</v>
      </c>
      <c r="E314" s="159" t="s">
        <v>3974</v>
      </c>
      <c r="F314" s="158" t="s">
        <v>2622</v>
      </c>
      <c r="G314" s="160">
        <v>6.6</v>
      </c>
      <c r="H314" s="160">
        <v>11</v>
      </c>
      <c r="I314" s="160">
        <v>9.8000000000000007</v>
      </c>
      <c r="J314" s="160">
        <v>192</v>
      </c>
      <c r="K314" s="168">
        <v>5</v>
      </c>
      <c r="L314" s="158"/>
      <c r="M314" s="161"/>
      <c r="N314" s="161"/>
      <c r="O314" s="162"/>
      <c r="P314" s="161" t="s">
        <v>3975</v>
      </c>
    </row>
    <row r="315" spans="2:16" s="164" customFormat="1" ht="32" x14ac:dyDescent="0.2">
      <c r="B315" s="157" t="s">
        <v>3976</v>
      </c>
      <c r="C315" s="158" t="s">
        <v>3977</v>
      </c>
      <c r="D315" s="159" t="s">
        <v>3978</v>
      </c>
      <c r="E315" s="159" t="s">
        <v>3979</v>
      </c>
      <c r="F315" s="158" t="s">
        <v>3980</v>
      </c>
      <c r="G315" s="160">
        <v>4.5</v>
      </c>
      <c r="H315" s="160">
        <v>6.5</v>
      </c>
      <c r="I315" s="160">
        <v>13.4</v>
      </c>
      <c r="J315" s="160">
        <v>27</v>
      </c>
      <c r="K315" s="168">
        <v>4</v>
      </c>
      <c r="L315" s="158"/>
      <c r="M315" s="161"/>
      <c r="N315" s="161"/>
      <c r="O315" s="162" t="s">
        <v>2785</v>
      </c>
      <c r="P315" s="163" t="s">
        <v>3981</v>
      </c>
    </row>
    <row r="316" spans="2:16" s="164" customFormat="1" x14ac:dyDescent="0.2">
      <c r="B316" s="157" t="s">
        <v>3976</v>
      </c>
      <c r="C316" s="158" t="s">
        <v>3982</v>
      </c>
      <c r="D316" s="159" t="s">
        <v>3983</v>
      </c>
      <c r="E316" s="159" t="s">
        <v>3984</v>
      </c>
      <c r="F316" s="158" t="s">
        <v>2622</v>
      </c>
      <c r="G316" s="160">
        <v>7.7</v>
      </c>
      <c r="H316" s="160">
        <v>8.9</v>
      </c>
      <c r="I316" s="160">
        <v>66.599999999999994</v>
      </c>
      <c r="J316" s="160">
        <v>151</v>
      </c>
      <c r="K316" s="168">
        <v>2</v>
      </c>
      <c r="L316" s="158"/>
      <c r="M316" s="161"/>
      <c r="N316" s="161"/>
      <c r="O316" s="162"/>
      <c r="P316" s="161" t="s">
        <v>2850</v>
      </c>
    </row>
    <row r="317" spans="2:16" s="164" customFormat="1" x14ac:dyDescent="0.2">
      <c r="B317" s="157" t="s">
        <v>3976</v>
      </c>
      <c r="C317" s="158" t="s">
        <v>3985</v>
      </c>
      <c r="D317" s="159" t="s">
        <v>3986</v>
      </c>
      <c r="E317" s="159" t="s">
        <v>3987</v>
      </c>
      <c r="F317" s="158" t="s">
        <v>2622</v>
      </c>
      <c r="G317" s="160">
        <v>6.3</v>
      </c>
      <c r="H317" s="160">
        <v>8.6999999999999993</v>
      </c>
      <c r="I317" s="160">
        <v>21.1</v>
      </c>
      <c r="J317" s="160">
        <v>298</v>
      </c>
      <c r="K317" s="168">
        <v>3</v>
      </c>
      <c r="L317" s="158">
        <v>4</v>
      </c>
      <c r="M317" s="161"/>
      <c r="N317" s="161" t="s">
        <v>3988</v>
      </c>
      <c r="O317" s="162" t="s">
        <v>2943</v>
      </c>
      <c r="P317" s="161" t="s">
        <v>3989</v>
      </c>
    </row>
    <row r="318" spans="2:16" s="164" customFormat="1" ht="32" x14ac:dyDescent="0.2">
      <c r="B318" s="157" t="s">
        <v>3976</v>
      </c>
      <c r="C318" s="158" t="s">
        <v>3990</v>
      </c>
      <c r="D318" s="159" t="s">
        <v>3991</v>
      </c>
      <c r="E318" s="159" t="s">
        <v>3992</v>
      </c>
      <c r="F318" s="158" t="s">
        <v>3993</v>
      </c>
      <c r="G318" s="160">
        <v>4.7</v>
      </c>
      <c r="H318" s="160">
        <v>5.2</v>
      </c>
      <c r="I318" s="160">
        <v>7.3</v>
      </c>
      <c r="J318" s="160">
        <v>132</v>
      </c>
      <c r="K318" s="168">
        <v>5</v>
      </c>
      <c r="L318" s="158">
        <v>5</v>
      </c>
      <c r="M318" s="161"/>
      <c r="N318" s="161" t="s">
        <v>3994</v>
      </c>
      <c r="O318" s="162" t="s">
        <v>3995</v>
      </c>
      <c r="P318" s="163" t="s">
        <v>3996</v>
      </c>
    </row>
    <row r="319" spans="2:16" s="164" customFormat="1" x14ac:dyDescent="0.2">
      <c r="B319" s="157" t="s">
        <v>3976</v>
      </c>
      <c r="C319" s="158" t="s">
        <v>3997</v>
      </c>
      <c r="D319" s="159" t="s">
        <v>3998</v>
      </c>
      <c r="E319" s="159" t="s">
        <v>3999</v>
      </c>
      <c r="F319" s="158" t="s">
        <v>4000</v>
      </c>
      <c r="G319" s="160">
        <v>4.7</v>
      </c>
      <c r="H319" s="160">
        <v>7.5</v>
      </c>
      <c r="I319" s="160">
        <v>2.8</v>
      </c>
      <c r="J319" s="160">
        <v>213</v>
      </c>
      <c r="K319" s="168">
        <v>2</v>
      </c>
      <c r="L319" s="158"/>
      <c r="M319" s="161"/>
      <c r="N319" s="161"/>
      <c r="O319" s="162"/>
      <c r="P319" s="161" t="s">
        <v>4001</v>
      </c>
    </row>
    <row r="320" spans="2:16" s="164" customFormat="1" x14ac:dyDescent="0.2">
      <c r="B320" s="157" t="s">
        <v>3976</v>
      </c>
      <c r="C320" s="158" t="s">
        <v>4002</v>
      </c>
      <c r="D320" s="159" t="s">
        <v>4003</v>
      </c>
      <c r="E320" s="159" t="s">
        <v>4004</v>
      </c>
      <c r="F320" s="158" t="s">
        <v>2622</v>
      </c>
      <c r="G320" s="160">
        <v>6.1</v>
      </c>
      <c r="H320" s="160">
        <v>8.8000000000000007</v>
      </c>
      <c r="I320" s="160">
        <v>23.4</v>
      </c>
      <c r="J320" s="160">
        <v>112</v>
      </c>
      <c r="K320" s="168">
        <v>2</v>
      </c>
      <c r="L320" s="158"/>
      <c r="M320" s="161"/>
      <c r="N320" s="161"/>
      <c r="O320" s="162"/>
      <c r="P320" s="161" t="s">
        <v>3238</v>
      </c>
    </row>
    <row r="321" spans="2:16" s="164" customFormat="1" x14ac:dyDescent="0.2">
      <c r="B321" s="157" t="s">
        <v>3976</v>
      </c>
      <c r="C321" s="158" t="s">
        <v>4005</v>
      </c>
      <c r="D321" s="159" t="s">
        <v>4006</v>
      </c>
      <c r="E321" s="159" t="s">
        <v>4007</v>
      </c>
      <c r="F321" s="158" t="s">
        <v>4008</v>
      </c>
      <c r="G321" s="160">
        <v>4.3</v>
      </c>
      <c r="H321" s="160">
        <v>7.8</v>
      </c>
      <c r="I321" s="160">
        <v>67</v>
      </c>
      <c r="J321" s="160">
        <v>245</v>
      </c>
      <c r="K321" s="168">
        <v>4</v>
      </c>
      <c r="L321" s="158"/>
      <c r="M321" s="161"/>
      <c r="N321" s="161"/>
      <c r="O321" s="162" t="s">
        <v>4009</v>
      </c>
      <c r="P321" s="161" t="s">
        <v>4010</v>
      </c>
    </row>
    <row r="322" spans="2:16" s="164" customFormat="1" x14ac:dyDescent="0.2">
      <c r="B322" s="157" t="s">
        <v>4011</v>
      </c>
      <c r="C322" s="158" t="s">
        <v>4012</v>
      </c>
      <c r="D322" s="159" t="s">
        <v>4013</v>
      </c>
      <c r="E322" s="159" t="s">
        <v>4014</v>
      </c>
      <c r="F322" s="158" t="s">
        <v>4015</v>
      </c>
      <c r="G322" s="160">
        <v>3.8</v>
      </c>
      <c r="H322" s="160">
        <v>12.8</v>
      </c>
      <c r="I322" s="160">
        <v>40.6</v>
      </c>
      <c r="J322" s="160">
        <v>275</v>
      </c>
      <c r="K322" s="168">
        <v>2</v>
      </c>
      <c r="L322" s="158"/>
      <c r="M322" s="161"/>
      <c r="N322" s="161"/>
      <c r="O322" s="162"/>
      <c r="P322" s="161" t="s">
        <v>2850</v>
      </c>
    </row>
    <row r="323" spans="2:16" s="164" customFormat="1" x14ac:dyDescent="0.2">
      <c r="B323" s="157" t="s">
        <v>4011</v>
      </c>
      <c r="C323" s="158" t="s">
        <v>4016</v>
      </c>
      <c r="D323" s="159" t="s">
        <v>4017</v>
      </c>
      <c r="E323" s="159" t="s">
        <v>4018</v>
      </c>
      <c r="F323" s="158" t="s">
        <v>4019</v>
      </c>
      <c r="G323" s="160">
        <v>3.9</v>
      </c>
      <c r="H323" s="160">
        <v>4.2</v>
      </c>
      <c r="I323" s="160">
        <v>1.3</v>
      </c>
      <c r="J323" s="160">
        <v>4</v>
      </c>
      <c r="K323" s="168">
        <v>2</v>
      </c>
      <c r="L323" s="158"/>
      <c r="M323" s="161"/>
      <c r="N323" s="161"/>
      <c r="O323" s="162"/>
      <c r="P323" s="161" t="s">
        <v>4020</v>
      </c>
    </row>
    <row r="324" spans="2:16" s="164" customFormat="1" x14ac:dyDescent="0.2">
      <c r="B324" s="157" t="s">
        <v>4011</v>
      </c>
      <c r="C324" s="158" t="s">
        <v>4021</v>
      </c>
      <c r="D324" s="159" t="s">
        <v>4022</v>
      </c>
      <c r="E324" s="159" t="s">
        <v>4023</v>
      </c>
      <c r="F324" s="158" t="s">
        <v>2622</v>
      </c>
      <c r="G324" s="160">
        <v>7</v>
      </c>
      <c r="H324" s="160">
        <v>7.9</v>
      </c>
      <c r="I324" s="160">
        <v>8.6999999999999993</v>
      </c>
      <c r="J324" s="160">
        <v>61</v>
      </c>
      <c r="K324" s="168">
        <v>2</v>
      </c>
      <c r="L324" s="158"/>
      <c r="M324" s="161"/>
      <c r="N324" s="161"/>
      <c r="O324" s="162"/>
      <c r="P324" s="161" t="s">
        <v>4024</v>
      </c>
    </row>
    <row r="325" spans="2:16" s="164" customFormat="1" x14ac:dyDescent="0.2">
      <c r="B325" s="157" t="s">
        <v>4011</v>
      </c>
      <c r="C325" s="158" t="s">
        <v>4025</v>
      </c>
      <c r="D325" s="159" t="s">
        <v>4026</v>
      </c>
      <c r="E325" s="159" t="s">
        <v>4027</v>
      </c>
      <c r="F325" s="158" t="s">
        <v>4028</v>
      </c>
      <c r="G325" s="160">
        <v>5.8</v>
      </c>
      <c r="H325" s="160">
        <v>8</v>
      </c>
      <c r="I325" s="160">
        <v>5.7</v>
      </c>
      <c r="J325" s="160">
        <v>186</v>
      </c>
      <c r="K325" s="168">
        <v>2</v>
      </c>
      <c r="L325" s="158"/>
      <c r="M325" s="161"/>
      <c r="N325" s="161"/>
      <c r="O325" s="162"/>
      <c r="P325" s="161" t="s">
        <v>4029</v>
      </c>
    </row>
    <row r="326" spans="2:16" s="164" customFormat="1" x14ac:dyDescent="0.2">
      <c r="B326" s="157" t="s">
        <v>4030</v>
      </c>
      <c r="C326" s="158" t="s">
        <v>4031</v>
      </c>
      <c r="D326" s="159" t="s">
        <v>4032</v>
      </c>
      <c r="E326" s="159" t="s">
        <v>4033</v>
      </c>
      <c r="F326" s="158" t="s">
        <v>2622</v>
      </c>
      <c r="G326" s="160">
        <v>5.9</v>
      </c>
      <c r="H326" s="160">
        <v>8.9</v>
      </c>
      <c r="I326" s="160">
        <v>3.8</v>
      </c>
      <c r="J326" s="160">
        <v>99</v>
      </c>
      <c r="K326" s="168">
        <v>2</v>
      </c>
      <c r="L326" s="158"/>
      <c r="M326" s="161"/>
      <c r="N326" s="161"/>
      <c r="O326" s="162"/>
      <c r="P326" s="161" t="s">
        <v>4029</v>
      </c>
    </row>
    <row r="327" spans="2:16" s="164" customFormat="1" x14ac:dyDescent="0.2">
      <c r="B327" s="157" t="s">
        <v>4034</v>
      </c>
      <c r="C327" s="158" t="s">
        <v>4035</v>
      </c>
      <c r="D327" s="159" t="s">
        <v>4036</v>
      </c>
      <c r="E327" s="159" t="s">
        <v>4037</v>
      </c>
      <c r="F327" s="158" t="s">
        <v>2622</v>
      </c>
      <c r="G327" s="160">
        <v>6.7</v>
      </c>
      <c r="H327" s="160">
        <v>8.1999999999999993</v>
      </c>
      <c r="I327" s="160">
        <v>2.1</v>
      </c>
      <c r="J327" s="160">
        <v>246</v>
      </c>
      <c r="K327" s="168">
        <v>2</v>
      </c>
      <c r="L327" s="158"/>
      <c r="M327" s="161"/>
      <c r="N327" s="161"/>
      <c r="O327" s="162"/>
      <c r="P327" s="161" t="s">
        <v>4038</v>
      </c>
    </row>
    <row r="328" spans="2:16" s="164" customFormat="1" x14ac:dyDescent="0.2">
      <c r="B328" s="157" t="s">
        <v>4034</v>
      </c>
      <c r="C328" s="158" t="s">
        <v>4039</v>
      </c>
      <c r="D328" s="159" t="s">
        <v>4040</v>
      </c>
      <c r="E328" s="159" t="s">
        <v>4041</v>
      </c>
      <c r="F328" s="158" t="s">
        <v>4042</v>
      </c>
      <c r="G328" s="160">
        <v>7.1</v>
      </c>
      <c r="H328" s="160">
        <v>7.6</v>
      </c>
      <c r="I328" s="160">
        <v>17</v>
      </c>
      <c r="J328" s="160">
        <v>18</v>
      </c>
      <c r="K328" s="168">
        <v>2</v>
      </c>
      <c r="L328" s="158"/>
      <c r="M328" s="161"/>
      <c r="N328" s="161"/>
      <c r="O328" s="162"/>
      <c r="P328" s="161" t="s">
        <v>2721</v>
      </c>
    </row>
    <row r="329" spans="2:16" s="164" customFormat="1" x14ac:dyDescent="0.2">
      <c r="B329" s="157" t="s">
        <v>4034</v>
      </c>
      <c r="C329" s="158" t="s">
        <v>4043</v>
      </c>
      <c r="D329" s="159" t="s">
        <v>4044</v>
      </c>
      <c r="E329" s="159" t="s">
        <v>4045</v>
      </c>
      <c r="F329" s="158" t="s">
        <v>4046</v>
      </c>
      <c r="G329" s="160">
        <v>5.5</v>
      </c>
      <c r="H329" s="160">
        <v>7.7</v>
      </c>
      <c r="I329" s="160">
        <v>3.1</v>
      </c>
      <c r="J329" s="160">
        <v>69</v>
      </c>
      <c r="K329" s="168">
        <v>2</v>
      </c>
      <c r="L329" s="158"/>
      <c r="M329" s="161"/>
      <c r="N329" s="161"/>
      <c r="O329" s="162"/>
      <c r="P329" s="161" t="s">
        <v>4047</v>
      </c>
    </row>
    <row r="330" spans="2:16" s="164" customFormat="1" x14ac:dyDescent="0.2">
      <c r="B330" s="157" t="s">
        <v>4048</v>
      </c>
      <c r="C330" s="158" t="s">
        <v>4049</v>
      </c>
      <c r="D330" s="159" t="s">
        <v>4050</v>
      </c>
      <c r="E330" s="159" t="s">
        <v>4051</v>
      </c>
      <c r="F330" s="158" t="s">
        <v>4052</v>
      </c>
      <c r="G330" s="160">
        <v>4.2</v>
      </c>
      <c r="H330" s="160">
        <v>5.2</v>
      </c>
      <c r="I330" s="160">
        <v>1.6</v>
      </c>
      <c r="J330" s="160">
        <v>35</v>
      </c>
      <c r="K330" s="168">
        <v>2</v>
      </c>
      <c r="L330" s="158"/>
      <c r="M330" s="161"/>
      <c r="N330" s="161"/>
      <c r="O330" s="162"/>
      <c r="P330" s="161" t="s">
        <v>4053</v>
      </c>
    </row>
    <row r="331" spans="2:16" s="164" customFormat="1" x14ac:dyDescent="0.2">
      <c r="B331" s="157" t="s">
        <v>4048</v>
      </c>
      <c r="C331" s="158" t="s">
        <v>4054</v>
      </c>
      <c r="D331" s="159" t="s">
        <v>4055</v>
      </c>
      <c r="E331" s="159" t="s">
        <v>4056</v>
      </c>
      <c r="F331" s="158" t="s">
        <v>4057</v>
      </c>
      <c r="G331" s="160">
        <v>5.0999999999999996</v>
      </c>
      <c r="H331" s="160">
        <v>5.0999999999999996</v>
      </c>
      <c r="I331" s="160">
        <v>4.8</v>
      </c>
      <c r="J331" s="160" t="s">
        <v>2622</v>
      </c>
      <c r="K331" s="168">
        <v>5</v>
      </c>
      <c r="L331" s="158"/>
      <c r="M331" s="161"/>
      <c r="N331" s="161"/>
      <c r="O331" s="162"/>
      <c r="P331" s="161" t="s">
        <v>2678</v>
      </c>
    </row>
    <row r="332" spans="2:16" s="164" customFormat="1" x14ac:dyDescent="0.2">
      <c r="B332" s="157" t="s">
        <v>4048</v>
      </c>
      <c r="C332" s="158" t="s">
        <v>1355</v>
      </c>
      <c r="D332" s="159" t="s">
        <v>4058</v>
      </c>
      <c r="E332" s="159" t="s">
        <v>4059</v>
      </c>
      <c r="F332" s="158"/>
      <c r="G332" s="160">
        <v>4.9000000000000004</v>
      </c>
      <c r="H332" s="160">
        <v>7.5</v>
      </c>
      <c r="I332" s="160">
        <v>1</v>
      </c>
      <c r="J332" s="160">
        <v>13</v>
      </c>
      <c r="K332" s="168">
        <v>2</v>
      </c>
      <c r="L332" s="158"/>
      <c r="M332" s="161"/>
      <c r="N332" s="161"/>
      <c r="O332" s="162"/>
      <c r="P332" s="161" t="s">
        <v>4060</v>
      </c>
    </row>
    <row r="333" spans="2:16" s="164" customFormat="1" ht="32" x14ac:dyDescent="0.2">
      <c r="B333" s="157" t="s">
        <v>4048</v>
      </c>
      <c r="C333" s="158" t="s">
        <v>4061</v>
      </c>
      <c r="D333" s="159" t="s">
        <v>4062</v>
      </c>
      <c r="E333" s="159" t="s">
        <v>4063</v>
      </c>
      <c r="F333" s="158" t="s">
        <v>4064</v>
      </c>
      <c r="G333" s="160">
        <v>6.2</v>
      </c>
      <c r="H333" s="160">
        <v>6.6</v>
      </c>
      <c r="I333" s="160">
        <v>20.6</v>
      </c>
      <c r="J333" s="160">
        <v>93</v>
      </c>
      <c r="K333" s="168">
        <v>4</v>
      </c>
      <c r="L333" s="158"/>
      <c r="M333" s="161"/>
      <c r="N333" s="161"/>
      <c r="O333" s="162" t="s">
        <v>2726</v>
      </c>
      <c r="P333" s="163" t="s">
        <v>4065</v>
      </c>
    </row>
    <row r="334" spans="2:16" s="164" customFormat="1" x14ac:dyDescent="0.2">
      <c r="B334" s="157" t="s">
        <v>4048</v>
      </c>
      <c r="C334" s="158" t="s">
        <v>4066</v>
      </c>
      <c r="D334" s="159" t="s">
        <v>4067</v>
      </c>
      <c r="E334" s="159" t="s">
        <v>4068</v>
      </c>
      <c r="F334" s="158" t="s">
        <v>2622</v>
      </c>
      <c r="G334" s="160">
        <v>6.6</v>
      </c>
      <c r="H334" s="160">
        <v>7.1</v>
      </c>
      <c r="I334" s="160">
        <v>81.8</v>
      </c>
      <c r="J334" s="160">
        <v>237</v>
      </c>
      <c r="K334" s="168">
        <v>2</v>
      </c>
      <c r="L334" s="158"/>
      <c r="M334" s="161"/>
      <c r="N334" s="161"/>
      <c r="O334" s="162"/>
      <c r="P334" s="161" t="s">
        <v>4069</v>
      </c>
    </row>
    <row r="335" spans="2:16" s="164" customFormat="1" x14ac:dyDescent="0.2">
      <c r="B335" s="157" t="s">
        <v>4048</v>
      </c>
      <c r="C335" s="158" t="s">
        <v>357</v>
      </c>
      <c r="D335" s="159" t="s">
        <v>4070</v>
      </c>
      <c r="E335" s="159" t="s">
        <v>4071</v>
      </c>
      <c r="F335" s="158" t="s">
        <v>4072</v>
      </c>
      <c r="G335" s="160">
        <v>5.2</v>
      </c>
      <c r="H335" s="160">
        <v>5.9</v>
      </c>
      <c r="I335" s="160">
        <v>1.6</v>
      </c>
      <c r="J335" s="160">
        <v>286</v>
      </c>
      <c r="K335" s="168">
        <v>2</v>
      </c>
      <c r="L335" s="158"/>
      <c r="M335" s="161"/>
      <c r="N335" s="161"/>
      <c r="O335" s="162"/>
      <c r="P335" s="161" t="s">
        <v>4073</v>
      </c>
    </row>
    <row r="336" spans="2:16" s="164" customFormat="1" ht="32" x14ac:dyDescent="0.2">
      <c r="B336" s="157" t="s">
        <v>4048</v>
      </c>
      <c r="C336" s="158" t="s">
        <v>133</v>
      </c>
      <c r="D336" s="159" t="s">
        <v>4074</v>
      </c>
      <c r="E336" s="159" t="s">
        <v>4075</v>
      </c>
      <c r="F336" s="158" t="s">
        <v>4076</v>
      </c>
      <c r="G336" s="160">
        <v>4.2</v>
      </c>
      <c r="H336" s="160">
        <v>6</v>
      </c>
      <c r="I336" s="160">
        <v>5.2</v>
      </c>
      <c r="J336" s="160">
        <v>136</v>
      </c>
      <c r="K336" s="168">
        <v>4</v>
      </c>
      <c r="L336" s="158"/>
      <c r="M336" s="161"/>
      <c r="N336" s="161"/>
      <c r="O336" s="162" t="s">
        <v>4077</v>
      </c>
      <c r="P336" s="163" t="s">
        <v>4078</v>
      </c>
    </row>
    <row r="337" spans="2:16" s="164" customFormat="1" ht="32" x14ac:dyDescent="0.2">
      <c r="B337" s="157" t="s">
        <v>4048</v>
      </c>
      <c r="C337" s="158" t="s">
        <v>4079</v>
      </c>
      <c r="D337" s="159" t="s">
        <v>4080</v>
      </c>
      <c r="E337" s="159" t="s">
        <v>4081</v>
      </c>
      <c r="F337" s="158" t="s">
        <v>2622</v>
      </c>
      <c r="G337" s="160">
        <v>7</v>
      </c>
      <c r="H337" s="160">
        <v>7.5</v>
      </c>
      <c r="I337" s="160">
        <v>6.9</v>
      </c>
      <c r="J337" s="160">
        <v>257</v>
      </c>
      <c r="K337" s="168">
        <v>4</v>
      </c>
      <c r="L337" s="158"/>
      <c r="M337" s="161"/>
      <c r="N337" s="161"/>
      <c r="O337" s="162" t="s">
        <v>2726</v>
      </c>
      <c r="P337" s="163" t="s">
        <v>4082</v>
      </c>
    </row>
    <row r="338" spans="2:16" s="164" customFormat="1" x14ac:dyDescent="0.2">
      <c r="B338" s="157" t="s">
        <v>4048</v>
      </c>
      <c r="C338" s="158" t="s">
        <v>675</v>
      </c>
      <c r="D338" s="159" t="s">
        <v>4083</v>
      </c>
      <c r="E338" s="159" t="s">
        <v>4084</v>
      </c>
      <c r="F338" s="158" t="s">
        <v>4085</v>
      </c>
      <c r="G338" s="160">
        <v>5.7</v>
      </c>
      <c r="H338" s="160">
        <v>12.6</v>
      </c>
      <c r="I338" s="160">
        <v>67.900000000000006</v>
      </c>
      <c r="J338" s="160">
        <v>193</v>
      </c>
      <c r="K338" s="168">
        <v>2</v>
      </c>
      <c r="L338" s="158"/>
      <c r="M338" s="161"/>
      <c r="N338" s="161"/>
      <c r="O338" s="162"/>
      <c r="P338" s="161" t="s">
        <v>4086</v>
      </c>
    </row>
    <row r="339" spans="2:16" s="164" customFormat="1" x14ac:dyDescent="0.2">
      <c r="B339" s="157" t="s">
        <v>4087</v>
      </c>
      <c r="C339" s="158" t="s">
        <v>4088</v>
      </c>
      <c r="D339" s="159" t="s">
        <v>4089</v>
      </c>
      <c r="E339" s="159" t="s">
        <v>4090</v>
      </c>
      <c r="F339" s="158" t="s">
        <v>4091</v>
      </c>
      <c r="G339" s="160">
        <v>0.1</v>
      </c>
      <c r="H339" s="160">
        <v>6.8</v>
      </c>
      <c r="I339" s="160">
        <v>9.5</v>
      </c>
      <c r="J339" s="160">
        <v>202</v>
      </c>
      <c r="K339" s="168">
        <v>5</v>
      </c>
      <c r="L339" s="158">
        <v>5</v>
      </c>
      <c r="M339" s="161"/>
      <c r="N339" s="161"/>
      <c r="O339" s="162" t="s">
        <v>2943</v>
      </c>
      <c r="P339" s="161" t="s">
        <v>4092</v>
      </c>
    </row>
    <row r="340" spans="2:16" s="164" customFormat="1" x14ac:dyDescent="0.2">
      <c r="B340" s="157" t="s">
        <v>4087</v>
      </c>
      <c r="C340" s="158" t="s">
        <v>4093</v>
      </c>
      <c r="D340" s="159" t="s">
        <v>4094</v>
      </c>
      <c r="E340" s="159" t="s">
        <v>4095</v>
      </c>
      <c r="F340" s="158" t="s">
        <v>4096</v>
      </c>
      <c r="G340" s="160">
        <v>2.2000000000000002</v>
      </c>
      <c r="H340" s="160">
        <v>6.3</v>
      </c>
      <c r="I340" s="160">
        <v>52.6</v>
      </c>
      <c r="J340" s="160">
        <v>359</v>
      </c>
      <c r="K340" s="168">
        <v>4</v>
      </c>
      <c r="L340" s="158"/>
      <c r="M340" s="161"/>
      <c r="N340" s="161"/>
      <c r="O340" s="162" t="s">
        <v>2855</v>
      </c>
      <c r="P340" s="161" t="s">
        <v>4097</v>
      </c>
    </row>
    <row r="341" spans="2:16" s="164" customFormat="1" ht="64" x14ac:dyDescent="0.2">
      <c r="B341" s="157" t="s">
        <v>4087</v>
      </c>
      <c r="C341" s="158" t="s">
        <v>4098</v>
      </c>
      <c r="D341" s="159" t="s">
        <v>4099</v>
      </c>
      <c r="E341" s="159" t="s">
        <v>4100</v>
      </c>
      <c r="F341" s="158" t="s">
        <v>4101</v>
      </c>
      <c r="G341" s="160">
        <v>6.7</v>
      </c>
      <c r="H341" s="160">
        <v>7.9</v>
      </c>
      <c r="I341" s="160">
        <v>8.8000000000000007</v>
      </c>
      <c r="J341" s="160">
        <v>31</v>
      </c>
      <c r="K341" s="168">
        <v>5</v>
      </c>
      <c r="L341" s="158">
        <v>5</v>
      </c>
      <c r="M341" s="161"/>
      <c r="N341" s="161" t="s">
        <v>4102</v>
      </c>
      <c r="O341" s="162" t="s">
        <v>3929</v>
      </c>
      <c r="P341" s="163" t="s">
        <v>4103</v>
      </c>
    </row>
    <row r="342" spans="2:16" s="164" customFormat="1" ht="48" x14ac:dyDescent="0.2">
      <c r="B342" s="157" t="s">
        <v>4087</v>
      </c>
      <c r="C342" s="158" t="s">
        <v>4104</v>
      </c>
      <c r="D342" s="159" t="s">
        <v>4105</v>
      </c>
      <c r="E342" s="159" t="s">
        <v>4106</v>
      </c>
      <c r="F342" s="158" t="s">
        <v>4107</v>
      </c>
      <c r="G342" s="160">
        <v>4</v>
      </c>
      <c r="H342" s="160">
        <v>6</v>
      </c>
      <c r="I342" s="160">
        <v>4.4000000000000004</v>
      </c>
      <c r="J342" s="160">
        <v>44</v>
      </c>
      <c r="K342" s="168">
        <v>4</v>
      </c>
      <c r="L342" s="158"/>
      <c r="M342" s="161"/>
      <c r="N342" s="161"/>
      <c r="O342" s="162" t="s">
        <v>3711</v>
      </c>
      <c r="P342" s="163" t="s">
        <v>4108</v>
      </c>
    </row>
    <row r="343" spans="2:16" s="164" customFormat="1" x14ac:dyDescent="0.2">
      <c r="B343" s="157" t="s">
        <v>4087</v>
      </c>
      <c r="C343" s="158" t="s">
        <v>4109</v>
      </c>
      <c r="D343" s="159" t="s">
        <v>4105</v>
      </c>
      <c r="E343" s="159" t="s">
        <v>4110</v>
      </c>
      <c r="F343" s="158" t="s">
        <v>4111</v>
      </c>
      <c r="G343" s="160">
        <v>4.7</v>
      </c>
      <c r="H343" s="160">
        <v>5.3</v>
      </c>
      <c r="I343" s="160">
        <v>252</v>
      </c>
      <c r="J343" s="160">
        <v>105</v>
      </c>
      <c r="K343" s="168">
        <v>2</v>
      </c>
      <c r="L343" s="158"/>
      <c r="M343" s="161"/>
      <c r="N343" s="161"/>
      <c r="O343" s="162"/>
      <c r="P343" s="161" t="s">
        <v>2850</v>
      </c>
    </row>
    <row r="344" spans="2:16" s="164" customFormat="1" x14ac:dyDescent="0.2">
      <c r="B344" s="157" t="s">
        <v>4087</v>
      </c>
      <c r="C344" s="158" t="s">
        <v>4112</v>
      </c>
      <c r="D344" s="159" t="s">
        <v>4105</v>
      </c>
      <c r="E344" s="159" t="s">
        <v>4113</v>
      </c>
      <c r="F344" s="158" t="s">
        <v>2622</v>
      </c>
      <c r="G344" s="160">
        <v>4.9000000000000004</v>
      </c>
      <c r="H344" s="160">
        <v>5</v>
      </c>
      <c r="I344" s="160">
        <v>135</v>
      </c>
      <c r="J344" s="160">
        <v>314</v>
      </c>
      <c r="K344" s="168">
        <v>2</v>
      </c>
      <c r="L344" s="158"/>
      <c r="M344" s="161"/>
      <c r="N344" s="161"/>
      <c r="O344" s="162"/>
      <c r="P344" s="161" t="s">
        <v>2850</v>
      </c>
    </row>
    <row r="345" spans="2:16" s="164" customFormat="1" x14ac:dyDescent="0.2">
      <c r="B345" s="157" t="s">
        <v>4087</v>
      </c>
      <c r="C345" s="158" t="s">
        <v>4114</v>
      </c>
      <c r="D345" s="159" t="s">
        <v>4105</v>
      </c>
      <c r="E345" s="159" t="s">
        <v>4113</v>
      </c>
      <c r="F345" s="158" t="s">
        <v>2622</v>
      </c>
      <c r="G345" s="160">
        <v>5</v>
      </c>
      <c r="H345" s="160">
        <v>6.5</v>
      </c>
      <c r="I345" s="160">
        <v>52.5</v>
      </c>
      <c r="J345" s="160">
        <v>92</v>
      </c>
      <c r="K345" s="168">
        <v>3</v>
      </c>
      <c r="L345" s="158"/>
      <c r="M345" s="161"/>
      <c r="N345" s="161"/>
      <c r="O345" s="162"/>
      <c r="P345" s="161" t="s">
        <v>4115</v>
      </c>
    </row>
    <row r="346" spans="2:16" s="164" customFormat="1" x14ac:dyDescent="0.2">
      <c r="B346" s="157" t="s">
        <v>4087</v>
      </c>
      <c r="C346" s="158" t="s">
        <v>4116</v>
      </c>
      <c r="D346" s="159" t="s">
        <v>4117</v>
      </c>
      <c r="E346" s="159" t="s">
        <v>4118</v>
      </c>
      <c r="F346" s="158" t="s">
        <v>2622</v>
      </c>
      <c r="G346" s="160">
        <v>4.8</v>
      </c>
      <c r="H346" s="160">
        <v>5.7</v>
      </c>
      <c r="I346" s="160">
        <v>35.700000000000003</v>
      </c>
      <c r="J346" s="160">
        <v>223</v>
      </c>
      <c r="K346" s="168">
        <v>3</v>
      </c>
      <c r="L346" s="158"/>
      <c r="M346" s="161"/>
      <c r="N346" s="161"/>
      <c r="O346" s="162" t="s">
        <v>2726</v>
      </c>
      <c r="P346" s="161" t="s">
        <v>4119</v>
      </c>
    </row>
    <row r="347" spans="2:16" s="164" customFormat="1" x14ac:dyDescent="0.2">
      <c r="B347" s="157" t="s">
        <v>4087</v>
      </c>
      <c r="C347" s="158" t="s">
        <v>4120</v>
      </c>
      <c r="D347" s="159" t="s">
        <v>4117</v>
      </c>
      <c r="E347" s="159" t="s">
        <v>4121</v>
      </c>
      <c r="F347" s="158" t="s">
        <v>4122</v>
      </c>
      <c r="G347" s="160">
        <v>3</v>
      </c>
      <c r="H347" s="160">
        <v>7</v>
      </c>
      <c r="I347" s="160">
        <v>11.4</v>
      </c>
      <c r="J347" s="160">
        <v>141</v>
      </c>
      <c r="K347" s="168">
        <v>4</v>
      </c>
      <c r="L347" s="158"/>
      <c r="M347" s="161"/>
      <c r="N347" s="161"/>
      <c r="O347" s="162" t="s">
        <v>2855</v>
      </c>
      <c r="P347" s="161" t="s">
        <v>4123</v>
      </c>
    </row>
    <row r="348" spans="2:16" s="164" customFormat="1" x14ac:dyDescent="0.2">
      <c r="B348" s="157" t="s">
        <v>4087</v>
      </c>
      <c r="C348" s="158" t="s">
        <v>4124</v>
      </c>
      <c r="D348" s="159" t="s">
        <v>4117</v>
      </c>
      <c r="E348" s="159" t="s">
        <v>4118</v>
      </c>
      <c r="F348" s="158" t="s">
        <v>2622</v>
      </c>
      <c r="G348" s="160">
        <v>5.5</v>
      </c>
      <c r="H348" s="160">
        <v>6.5</v>
      </c>
      <c r="I348" s="160">
        <v>36</v>
      </c>
      <c r="J348" s="160">
        <v>223</v>
      </c>
      <c r="K348" s="168">
        <v>3</v>
      </c>
      <c r="L348" s="158"/>
      <c r="M348" s="161"/>
      <c r="N348" s="161"/>
      <c r="O348" s="162"/>
      <c r="P348" s="161" t="s">
        <v>4125</v>
      </c>
    </row>
    <row r="349" spans="2:16" s="164" customFormat="1" ht="32" x14ac:dyDescent="0.2">
      <c r="B349" s="157" t="s">
        <v>4087</v>
      </c>
      <c r="C349" s="158" t="s">
        <v>4126</v>
      </c>
      <c r="D349" s="159" t="s">
        <v>4127</v>
      </c>
      <c r="E349" s="159" t="s">
        <v>4128</v>
      </c>
      <c r="F349" s="158" t="s">
        <v>4129</v>
      </c>
      <c r="G349" s="160">
        <v>4</v>
      </c>
      <c r="H349" s="160">
        <v>7.5</v>
      </c>
      <c r="I349" s="160">
        <v>12.9</v>
      </c>
      <c r="J349" s="160">
        <v>84</v>
      </c>
      <c r="K349" s="168">
        <v>4</v>
      </c>
      <c r="L349" s="158">
        <v>5</v>
      </c>
      <c r="M349" s="161"/>
      <c r="N349" s="161" t="s">
        <v>4130</v>
      </c>
      <c r="O349" s="162" t="s">
        <v>3961</v>
      </c>
      <c r="P349" s="163" t="s">
        <v>4131</v>
      </c>
    </row>
    <row r="350" spans="2:16" s="164" customFormat="1" ht="32" x14ac:dyDescent="0.2">
      <c r="B350" s="157" t="s">
        <v>4087</v>
      </c>
      <c r="C350" s="158" t="s">
        <v>4132</v>
      </c>
      <c r="D350" s="159" t="s">
        <v>4127</v>
      </c>
      <c r="E350" s="159" t="s">
        <v>4128</v>
      </c>
      <c r="F350" s="158" t="s">
        <v>4129</v>
      </c>
      <c r="G350" s="160">
        <v>4</v>
      </c>
      <c r="H350" s="160">
        <v>6.5</v>
      </c>
      <c r="I350" s="160">
        <v>42.6</v>
      </c>
      <c r="J350" s="160">
        <v>61</v>
      </c>
      <c r="K350" s="168">
        <v>4</v>
      </c>
      <c r="L350" s="158">
        <v>5</v>
      </c>
      <c r="M350" s="161"/>
      <c r="N350" s="161" t="s">
        <v>4130</v>
      </c>
      <c r="O350" s="162" t="s">
        <v>3961</v>
      </c>
      <c r="P350" s="163" t="s">
        <v>4131</v>
      </c>
    </row>
    <row r="351" spans="2:16" s="164" customFormat="1" ht="32" x14ac:dyDescent="0.2">
      <c r="B351" s="157" t="s">
        <v>4087</v>
      </c>
      <c r="C351" s="158" t="s">
        <v>4133</v>
      </c>
      <c r="D351" s="159" t="s">
        <v>4127</v>
      </c>
      <c r="E351" s="159" t="s">
        <v>4128</v>
      </c>
      <c r="F351" s="158" t="s">
        <v>4134</v>
      </c>
      <c r="G351" s="160">
        <v>4</v>
      </c>
      <c r="H351" s="160">
        <v>6</v>
      </c>
      <c r="I351" s="160">
        <v>0.2</v>
      </c>
      <c r="J351" s="160" t="s">
        <v>2622</v>
      </c>
      <c r="K351" s="168">
        <v>5</v>
      </c>
      <c r="L351" s="158"/>
      <c r="M351" s="161"/>
      <c r="N351" s="161"/>
      <c r="O351" s="162" t="s">
        <v>4135</v>
      </c>
      <c r="P351" s="163" t="s">
        <v>4131</v>
      </c>
    </row>
    <row r="352" spans="2:16" s="164" customFormat="1" x14ac:dyDescent="0.2">
      <c r="B352" s="157" t="s">
        <v>4087</v>
      </c>
      <c r="C352" s="158" t="s">
        <v>4136</v>
      </c>
      <c r="D352" s="159" t="s">
        <v>4137</v>
      </c>
      <c r="E352" s="159" t="s">
        <v>4138</v>
      </c>
      <c r="F352" s="158" t="s">
        <v>2622</v>
      </c>
      <c r="G352" s="160">
        <v>6.4</v>
      </c>
      <c r="H352" s="160">
        <v>8.6999999999999993</v>
      </c>
      <c r="I352" s="160">
        <v>6.9</v>
      </c>
      <c r="J352" s="160">
        <v>89</v>
      </c>
      <c r="K352" s="168">
        <v>3</v>
      </c>
      <c r="L352" s="158"/>
      <c r="M352" s="161"/>
      <c r="N352" s="161"/>
      <c r="O352" s="162" t="s">
        <v>2665</v>
      </c>
      <c r="P352" s="161" t="s">
        <v>4139</v>
      </c>
    </row>
    <row r="353" spans="2:16" s="164" customFormat="1" x14ac:dyDescent="0.2">
      <c r="B353" s="157" t="s">
        <v>4087</v>
      </c>
      <c r="C353" s="158" t="s">
        <v>4140</v>
      </c>
      <c r="D353" s="159" t="s">
        <v>4141</v>
      </c>
      <c r="E353" s="159" t="s">
        <v>4142</v>
      </c>
      <c r="F353" s="158" t="s">
        <v>2622</v>
      </c>
      <c r="G353" s="160">
        <v>8.6999999999999993</v>
      </c>
      <c r="H353" s="160">
        <v>8.9</v>
      </c>
      <c r="I353" s="160">
        <v>18</v>
      </c>
      <c r="J353" s="160">
        <v>73</v>
      </c>
      <c r="K353" s="168">
        <v>2</v>
      </c>
      <c r="L353" s="158"/>
      <c r="M353" s="161"/>
      <c r="N353" s="161"/>
      <c r="O353" s="162"/>
      <c r="P353" s="161" t="s">
        <v>4143</v>
      </c>
    </row>
    <row r="354" spans="2:16" s="164" customFormat="1" x14ac:dyDescent="0.2">
      <c r="B354" s="157" t="s">
        <v>4087</v>
      </c>
      <c r="C354" s="158" t="s">
        <v>4144</v>
      </c>
      <c r="D354" s="159" t="s">
        <v>4145</v>
      </c>
      <c r="E354" s="159" t="s">
        <v>4146</v>
      </c>
      <c r="F354" s="158" t="s">
        <v>4147</v>
      </c>
      <c r="G354" s="160">
        <v>5.4</v>
      </c>
      <c r="H354" s="160">
        <v>8.5</v>
      </c>
      <c r="I354" s="160">
        <v>117</v>
      </c>
      <c r="J354" s="160">
        <v>159</v>
      </c>
      <c r="K354" s="168">
        <v>2</v>
      </c>
      <c r="L354" s="158"/>
      <c r="M354" s="161"/>
      <c r="N354" s="161"/>
      <c r="O354" s="162"/>
      <c r="P354" s="161" t="s">
        <v>2850</v>
      </c>
    </row>
    <row r="355" spans="2:16" s="164" customFormat="1" x14ac:dyDescent="0.2">
      <c r="B355" s="157" t="s">
        <v>4087</v>
      </c>
      <c r="C355" s="158" t="s">
        <v>4148</v>
      </c>
      <c r="D355" s="159" t="s">
        <v>4149</v>
      </c>
      <c r="E355" s="159" t="s">
        <v>4150</v>
      </c>
      <c r="F355" s="158" t="s">
        <v>2622</v>
      </c>
      <c r="G355" s="160">
        <v>7.5</v>
      </c>
      <c r="H355" s="160">
        <v>8</v>
      </c>
      <c r="I355" s="160">
        <v>2.6</v>
      </c>
      <c r="J355" s="160">
        <v>110</v>
      </c>
      <c r="K355" s="168">
        <v>2</v>
      </c>
      <c r="L355" s="158"/>
      <c r="M355" s="161"/>
      <c r="N355" s="161"/>
      <c r="O355" s="162"/>
      <c r="P355" s="161" t="s">
        <v>4151</v>
      </c>
    </row>
    <row r="356" spans="2:16" s="164" customFormat="1" x14ac:dyDescent="0.2">
      <c r="B356" s="157" t="s">
        <v>4152</v>
      </c>
      <c r="C356" s="158" t="s">
        <v>4153</v>
      </c>
      <c r="D356" s="159" t="s">
        <v>4154</v>
      </c>
      <c r="E356" s="159" t="s">
        <v>4155</v>
      </c>
      <c r="F356" s="158" t="s">
        <v>2622</v>
      </c>
      <c r="G356" s="160">
        <v>6.3</v>
      </c>
      <c r="H356" s="160">
        <v>8.6999999999999993</v>
      </c>
      <c r="I356" s="160">
        <v>2</v>
      </c>
      <c r="J356" s="160">
        <v>271</v>
      </c>
      <c r="K356" s="168">
        <v>2</v>
      </c>
      <c r="L356" s="158"/>
      <c r="M356" s="161"/>
      <c r="N356" s="161"/>
      <c r="O356" s="162"/>
      <c r="P356" s="161" t="s">
        <v>4156</v>
      </c>
    </row>
    <row r="357" spans="2:16" s="164" customFormat="1" x14ac:dyDescent="0.2">
      <c r="B357" s="157" t="s">
        <v>4152</v>
      </c>
      <c r="C357" s="158" t="s">
        <v>4157</v>
      </c>
      <c r="D357" s="159" t="s">
        <v>4158</v>
      </c>
      <c r="E357" s="159" t="s">
        <v>4159</v>
      </c>
      <c r="F357" s="158" t="s">
        <v>4160</v>
      </c>
      <c r="G357" s="160">
        <v>5.8</v>
      </c>
      <c r="H357" s="160">
        <v>5.8</v>
      </c>
      <c r="I357" s="160">
        <v>2.7</v>
      </c>
      <c r="J357" s="160">
        <v>93</v>
      </c>
      <c r="K357" s="168">
        <v>2</v>
      </c>
      <c r="L357" s="158"/>
      <c r="M357" s="161"/>
      <c r="N357" s="161"/>
      <c r="O357" s="162"/>
      <c r="P357" s="161" t="s">
        <v>4161</v>
      </c>
    </row>
    <row r="358" spans="2:16" s="164" customFormat="1" x14ac:dyDescent="0.2">
      <c r="B358" s="157" t="s">
        <v>4162</v>
      </c>
      <c r="C358" s="158" t="s">
        <v>4163</v>
      </c>
      <c r="D358" s="159" t="s">
        <v>4164</v>
      </c>
      <c r="E358" s="159" t="s">
        <v>3183</v>
      </c>
      <c r="F358" s="158" t="s">
        <v>4165</v>
      </c>
      <c r="G358" s="160">
        <v>6</v>
      </c>
      <c r="H358" s="160">
        <v>8.3000000000000007</v>
      </c>
      <c r="I358" s="160">
        <v>39.200000000000003</v>
      </c>
      <c r="J358" s="160">
        <v>349</v>
      </c>
      <c r="K358" s="168">
        <v>2</v>
      </c>
      <c r="L358" s="158"/>
      <c r="M358" s="161"/>
      <c r="N358" s="161"/>
      <c r="O358" s="162"/>
      <c r="P358" s="161" t="s">
        <v>4166</v>
      </c>
    </row>
    <row r="359" spans="2:16" s="164" customFormat="1" x14ac:dyDescent="0.2">
      <c r="B359" s="157" t="s">
        <v>4162</v>
      </c>
      <c r="C359" s="158" t="s">
        <v>4167</v>
      </c>
      <c r="D359" s="159" t="s">
        <v>4168</v>
      </c>
      <c r="E359" s="159" t="s">
        <v>4169</v>
      </c>
      <c r="F359" s="158" t="s">
        <v>4170</v>
      </c>
      <c r="G359" s="160">
        <v>2.4</v>
      </c>
      <c r="H359" s="160">
        <v>8.4</v>
      </c>
      <c r="I359" s="160">
        <v>142.5</v>
      </c>
      <c r="J359" s="160">
        <v>320</v>
      </c>
      <c r="K359" s="168">
        <v>4</v>
      </c>
      <c r="L359" s="158"/>
      <c r="M359" s="161"/>
      <c r="N359" s="161"/>
      <c r="O359" s="162" t="s">
        <v>2785</v>
      </c>
      <c r="P359" s="161" t="s">
        <v>4171</v>
      </c>
    </row>
    <row r="360" spans="2:16" s="164" customFormat="1" ht="32" x14ac:dyDescent="0.2">
      <c r="B360" s="157" t="s">
        <v>4162</v>
      </c>
      <c r="C360" s="158" t="s">
        <v>4172</v>
      </c>
      <c r="D360" s="159" t="s">
        <v>4173</v>
      </c>
      <c r="E360" s="159" t="s">
        <v>4174</v>
      </c>
      <c r="F360" s="158" t="s">
        <v>2622</v>
      </c>
      <c r="G360" s="160">
        <v>6.4</v>
      </c>
      <c r="H360" s="160">
        <v>7.9</v>
      </c>
      <c r="I360" s="160">
        <v>22.3</v>
      </c>
      <c r="J360" s="160">
        <v>110</v>
      </c>
      <c r="K360" s="168">
        <v>5</v>
      </c>
      <c r="L360" s="158"/>
      <c r="M360" s="161"/>
      <c r="N360" s="161"/>
      <c r="O360" s="162" t="s">
        <v>4175</v>
      </c>
      <c r="P360" s="163" t="s">
        <v>4176</v>
      </c>
    </row>
    <row r="361" spans="2:16" s="164" customFormat="1" ht="32" x14ac:dyDescent="0.2">
      <c r="B361" s="157" t="s">
        <v>4162</v>
      </c>
      <c r="C361" s="158" t="s">
        <v>4177</v>
      </c>
      <c r="D361" s="159" t="s">
        <v>4178</v>
      </c>
      <c r="E361" s="159" t="s">
        <v>4179</v>
      </c>
      <c r="F361" s="158" t="s">
        <v>2622</v>
      </c>
      <c r="G361" s="160">
        <v>7</v>
      </c>
      <c r="H361" s="160">
        <v>11</v>
      </c>
      <c r="I361" s="160">
        <v>2.8</v>
      </c>
      <c r="J361" s="160">
        <v>261</v>
      </c>
      <c r="K361" s="168">
        <v>4</v>
      </c>
      <c r="L361" s="158"/>
      <c r="M361" s="161"/>
      <c r="N361" s="161"/>
      <c r="O361" s="162" t="s">
        <v>2653</v>
      </c>
      <c r="P361" s="163" t="s">
        <v>4180</v>
      </c>
    </row>
    <row r="362" spans="2:16" s="164" customFormat="1" x14ac:dyDescent="0.2">
      <c r="B362" s="157" t="s">
        <v>4162</v>
      </c>
      <c r="C362" s="158" t="s">
        <v>4181</v>
      </c>
      <c r="D362" s="159" t="s">
        <v>4182</v>
      </c>
      <c r="E362" s="159" t="s">
        <v>4183</v>
      </c>
      <c r="F362" s="158" t="s">
        <v>2622</v>
      </c>
      <c r="G362" s="160">
        <v>6.5</v>
      </c>
      <c r="H362" s="160">
        <v>9.6999999999999993</v>
      </c>
      <c r="I362" s="160">
        <v>16</v>
      </c>
      <c r="J362" s="160">
        <v>13</v>
      </c>
      <c r="K362" s="168">
        <v>5</v>
      </c>
      <c r="L362" s="158"/>
      <c r="M362" s="161"/>
      <c r="N362" s="161"/>
      <c r="O362" s="162"/>
      <c r="P362" s="161" t="s">
        <v>4184</v>
      </c>
    </row>
    <row r="363" spans="2:16" s="164" customFormat="1" x14ac:dyDescent="0.2">
      <c r="B363" s="157" t="s">
        <v>4162</v>
      </c>
      <c r="C363" s="158" t="s">
        <v>4185</v>
      </c>
      <c r="D363" s="159" t="s">
        <v>4186</v>
      </c>
      <c r="E363" s="159" t="s">
        <v>4187</v>
      </c>
      <c r="F363" s="158" t="s">
        <v>2622</v>
      </c>
      <c r="G363" s="160">
        <v>6.8</v>
      </c>
      <c r="H363" s="160">
        <v>8.3000000000000007</v>
      </c>
      <c r="I363" s="160">
        <v>1.5</v>
      </c>
      <c r="J363" s="160">
        <v>122</v>
      </c>
      <c r="K363" s="168">
        <v>2</v>
      </c>
      <c r="L363" s="158"/>
      <c r="M363" s="161"/>
      <c r="N363" s="161"/>
      <c r="O363" s="162"/>
      <c r="P363" s="161" t="s">
        <v>3238</v>
      </c>
    </row>
    <row r="364" spans="2:16" s="164" customFormat="1" x14ac:dyDescent="0.2">
      <c r="B364" s="157" t="s">
        <v>4162</v>
      </c>
      <c r="C364" s="158" t="s">
        <v>4188</v>
      </c>
      <c r="D364" s="159" t="s">
        <v>4189</v>
      </c>
      <c r="E364" s="159" t="s">
        <v>4190</v>
      </c>
      <c r="F364" s="158" t="s">
        <v>2622</v>
      </c>
      <c r="G364" s="160">
        <v>8</v>
      </c>
      <c r="H364" s="160">
        <v>9.3000000000000007</v>
      </c>
      <c r="I364" s="160">
        <v>11.2</v>
      </c>
      <c r="J364" s="160">
        <v>268</v>
      </c>
      <c r="K364" s="168">
        <v>2</v>
      </c>
      <c r="L364" s="158"/>
      <c r="M364" s="161"/>
      <c r="N364" s="161"/>
      <c r="O364" s="162"/>
      <c r="P364" s="161" t="s">
        <v>4191</v>
      </c>
    </row>
    <row r="365" spans="2:16" s="164" customFormat="1" x14ac:dyDescent="0.2">
      <c r="B365" s="157" t="s">
        <v>4162</v>
      </c>
      <c r="C365" s="158" t="s">
        <v>4192</v>
      </c>
      <c r="D365" s="159" t="s">
        <v>4193</v>
      </c>
      <c r="E365" s="159" t="s">
        <v>4194</v>
      </c>
      <c r="F365" s="158" t="s">
        <v>2622</v>
      </c>
      <c r="G365" s="160">
        <v>8.1999999999999993</v>
      </c>
      <c r="H365" s="160">
        <v>8.8000000000000007</v>
      </c>
      <c r="I365" s="160">
        <v>1.2</v>
      </c>
      <c r="J365" s="160">
        <v>195</v>
      </c>
      <c r="K365" s="168">
        <v>2</v>
      </c>
      <c r="L365" s="158"/>
      <c r="M365" s="161"/>
      <c r="N365" s="161"/>
      <c r="O365" s="162"/>
      <c r="P365" s="161" t="s">
        <v>4195</v>
      </c>
    </row>
    <row r="366" spans="2:16" s="164" customFormat="1" x14ac:dyDescent="0.2">
      <c r="B366" s="157" t="s">
        <v>4162</v>
      </c>
      <c r="C366" s="158" t="s">
        <v>4196</v>
      </c>
      <c r="D366" s="159" t="s">
        <v>4197</v>
      </c>
      <c r="E366" s="159" t="s">
        <v>3669</v>
      </c>
      <c r="F366" s="158" t="s">
        <v>2622</v>
      </c>
      <c r="G366" s="160">
        <v>6.6</v>
      </c>
      <c r="H366" s="160">
        <v>8.9</v>
      </c>
      <c r="I366" s="160">
        <v>88</v>
      </c>
      <c r="J366" s="160">
        <v>311</v>
      </c>
      <c r="K366" s="168">
        <v>4</v>
      </c>
      <c r="L366" s="158"/>
      <c r="M366" s="161"/>
      <c r="N366" s="161"/>
      <c r="O366" s="162" t="s">
        <v>4198</v>
      </c>
      <c r="P366" s="161" t="s">
        <v>4199</v>
      </c>
    </row>
    <row r="367" spans="2:16" s="164" customFormat="1" x14ac:dyDescent="0.2">
      <c r="B367" s="157" t="s">
        <v>4162</v>
      </c>
      <c r="C367" s="158" t="s">
        <v>4200</v>
      </c>
      <c r="D367" s="159" t="s">
        <v>4201</v>
      </c>
      <c r="E367" s="159" t="s">
        <v>4202</v>
      </c>
      <c r="F367" s="158" t="s">
        <v>2622</v>
      </c>
      <c r="G367" s="160">
        <v>7.3</v>
      </c>
      <c r="H367" s="160">
        <v>8</v>
      </c>
      <c r="I367" s="160">
        <v>19.100000000000001</v>
      </c>
      <c r="J367" s="160">
        <v>282</v>
      </c>
      <c r="K367" s="168">
        <v>2</v>
      </c>
      <c r="L367" s="158"/>
      <c r="M367" s="161"/>
      <c r="N367" s="161"/>
      <c r="O367" s="162"/>
      <c r="P367" s="161" t="s">
        <v>4203</v>
      </c>
    </row>
    <row r="368" spans="2:16" s="164" customFormat="1" x14ac:dyDescent="0.2">
      <c r="B368" s="157" t="s">
        <v>4162</v>
      </c>
      <c r="C368" s="158" t="s">
        <v>4204</v>
      </c>
      <c r="D368" s="159" t="s">
        <v>4205</v>
      </c>
      <c r="E368" s="159" t="s">
        <v>4206</v>
      </c>
      <c r="F368" s="158" t="s">
        <v>4207</v>
      </c>
      <c r="G368" s="160">
        <v>5.0999999999999996</v>
      </c>
      <c r="H368" s="160">
        <v>9.6999999999999993</v>
      </c>
      <c r="I368" s="160">
        <v>32.6</v>
      </c>
      <c r="J368" s="160">
        <v>198</v>
      </c>
      <c r="K368" s="168">
        <v>3</v>
      </c>
      <c r="L368" s="158"/>
      <c r="M368" s="161"/>
      <c r="N368" s="161"/>
      <c r="O368" s="162" t="s">
        <v>3526</v>
      </c>
      <c r="P368" s="161" t="s">
        <v>4208</v>
      </c>
    </row>
    <row r="369" spans="2:16" s="164" customFormat="1" ht="32" x14ac:dyDescent="0.2">
      <c r="B369" s="157" t="s">
        <v>4209</v>
      </c>
      <c r="C369" s="158" t="s">
        <v>4210</v>
      </c>
      <c r="D369" s="159" t="s">
        <v>4211</v>
      </c>
      <c r="E369" s="159" t="s">
        <v>4212</v>
      </c>
      <c r="F369" s="158" t="s">
        <v>2622</v>
      </c>
      <c r="G369" s="160">
        <v>7.4</v>
      </c>
      <c r="H369" s="160">
        <v>9.1999999999999993</v>
      </c>
      <c r="I369" s="160">
        <v>21.3</v>
      </c>
      <c r="J369" s="160">
        <v>304</v>
      </c>
      <c r="K369" s="168">
        <v>4</v>
      </c>
      <c r="L369" s="158"/>
      <c r="M369" s="161"/>
      <c r="N369" s="161"/>
      <c r="O369" s="162" t="s">
        <v>2665</v>
      </c>
      <c r="P369" s="163" t="s">
        <v>4213</v>
      </c>
    </row>
    <row r="370" spans="2:16" s="164" customFormat="1" x14ac:dyDescent="0.2">
      <c r="B370" s="157" t="s">
        <v>4209</v>
      </c>
      <c r="C370" s="158" t="s">
        <v>4214</v>
      </c>
      <c r="D370" s="159" t="s">
        <v>4215</v>
      </c>
      <c r="E370" s="159" t="s">
        <v>4216</v>
      </c>
      <c r="F370" s="158" t="s">
        <v>2622</v>
      </c>
      <c r="G370" s="160">
        <v>8.3000000000000007</v>
      </c>
      <c r="H370" s="160">
        <v>8.3000000000000007</v>
      </c>
      <c r="I370" s="160">
        <v>1.8</v>
      </c>
      <c r="J370" s="160">
        <v>36</v>
      </c>
      <c r="K370" s="168">
        <v>2</v>
      </c>
      <c r="L370" s="158"/>
      <c r="M370" s="161"/>
      <c r="N370" s="161"/>
      <c r="O370" s="162"/>
      <c r="P370" s="161" t="s">
        <v>4217</v>
      </c>
    </row>
    <row r="371" spans="2:16" s="164" customFormat="1" x14ac:dyDescent="0.2">
      <c r="B371" s="157" t="s">
        <v>4209</v>
      </c>
      <c r="C371" s="158" t="s">
        <v>4218</v>
      </c>
      <c r="D371" s="159" t="s">
        <v>4219</v>
      </c>
      <c r="E371" s="159" t="s">
        <v>4220</v>
      </c>
      <c r="F371" s="158" t="s">
        <v>2622</v>
      </c>
      <c r="G371" s="160">
        <v>8</v>
      </c>
      <c r="H371" s="160">
        <v>8</v>
      </c>
      <c r="I371" s="160">
        <v>20</v>
      </c>
      <c r="J371" s="160">
        <v>248</v>
      </c>
      <c r="K371" s="168">
        <v>2</v>
      </c>
      <c r="L371" s="158"/>
      <c r="M371" s="161"/>
      <c r="N371" s="161"/>
      <c r="O371" s="162"/>
      <c r="P371" s="161" t="s">
        <v>4221</v>
      </c>
    </row>
    <row r="372" spans="2:16" s="164" customFormat="1" x14ac:dyDescent="0.2">
      <c r="B372" s="157" t="s">
        <v>4209</v>
      </c>
      <c r="C372" s="158" t="s">
        <v>4222</v>
      </c>
      <c r="D372" s="159" t="s">
        <v>4223</v>
      </c>
      <c r="E372" s="159" t="s">
        <v>4224</v>
      </c>
      <c r="F372" s="158" t="s">
        <v>2622</v>
      </c>
      <c r="G372" s="160">
        <v>8.4</v>
      </c>
      <c r="H372" s="160">
        <v>9.1</v>
      </c>
      <c r="I372" s="160">
        <v>1.4</v>
      </c>
      <c r="J372" s="160">
        <v>55</v>
      </c>
      <c r="K372" s="168">
        <v>2</v>
      </c>
      <c r="L372" s="158"/>
      <c r="M372" s="161"/>
      <c r="N372" s="161"/>
      <c r="O372" s="162"/>
      <c r="P372" s="161" t="s">
        <v>4221</v>
      </c>
    </row>
    <row r="373" spans="2:16" s="164" customFormat="1" x14ac:dyDescent="0.2">
      <c r="B373" s="157" t="s">
        <v>4209</v>
      </c>
      <c r="C373" s="158" t="s">
        <v>4225</v>
      </c>
      <c r="D373" s="159" t="s">
        <v>4226</v>
      </c>
      <c r="E373" s="159" t="s">
        <v>4227</v>
      </c>
      <c r="F373" s="158" t="s">
        <v>2622</v>
      </c>
      <c r="G373" s="160">
        <v>8</v>
      </c>
      <c r="H373" s="160">
        <v>10.4</v>
      </c>
      <c r="I373" s="160">
        <v>17.100000000000001</v>
      </c>
      <c r="J373" s="160">
        <v>321</v>
      </c>
      <c r="K373" s="168">
        <v>2</v>
      </c>
      <c r="L373" s="158"/>
      <c r="M373" s="161"/>
      <c r="N373" s="161"/>
      <c r="O373" s="162"/>
      <c r="P373" s="161" t="s">
        <v>4221</v>
      </c>
    </row>
    <row r="374" spans="2:16" s="164" customFormat="1" x14ac:dyDescent="0.2">
      <c r="B374" s="157" t="s">
        <v>4209</v>
      </c>
      <c r="C374" s="158" t="s">
        <v>4228</v>
      </c>
      <c r="D374" s="159" t="s">
        <v>4229</v>
      </c>
      <c r="E374" s="159" t="s">
        <v>4230</v>
      </c>
      <c r="F374" s="158" t="s">
        <v>4231</v>
      </c>
      <c r="G374" s="160">
        <v>4.0999999999999996</v>
      </c>
      <c r="H374" s="160">
        <v>9.9</v>
      </c>
      <c r="I374" s="160">
        <v>18</v>
      </c>
      <c r="J374" s="160">
        <v>305</v>
      </c>
      <c r="K374" s="168">
        <v>4</v>
      </c>
      <c r="L374" s="158"/>
      <c r="M374" s="161"/>
      <c r="N374" s="161"/>
      <c r="O374" s="162" t="s">
        <v>4232</v>
      </c>
      <c r="P374" s="161" t="s">
        <v>4233</v>
      </c>
    </row>
    <row r="375" spans="2:16" s="164" customFormat="1" x14ac:dyDescent="0.2">
      <c r="B375" s="157" t="s">
        <v>4209</v>
      </c>
      <c r="C375" s="158" t="s">
        <v>4234</v>
      </c>
      <c r="D375" s="159" t="s">
        <v>4235</v>
      </c>
      <c r="E375" s="159" t="s">
        <v>4236</v>
      </c>
      <c r="F375" s="158" t="s">
        <v>2622</v>
      </c>
      <c r="G375" s="160">
        <v>7.6</v>
      </c>
      <c r="H375" s="160">
        <v>9.1</v>
      </c>
      <c r="I375" s="160">
        <v>25.2</v>
      </c>
      <c r="J375" s="160">
        <v>289</v>
      </c>
      <c r="K375" s="168">
        <v>3</v>
      </c>
      <c r="L375" s="158"/>
      <c r="M375" s="161"/>
      <c r="N375" s="161"/>
      <c r="O375" s="162" t="s">
        <v>3961</v>
      </c>
      <c r="P375" s="161" t="s">
        <v>4237</v>
      </c>
    </row>
    <row r="376" spans="2:16" s="164" customFormat="1" x14ac:dyDescent="0.2">
      <c r="B376" s="157" t="s">
        <v>4209</v>
      </c>
      <c r="C376" s="158" t="s">
        <v>4238</v>
      </c>
      <c r="D376" s="159" t="s">
        <v>4239</v>
      </c>
      <c r="E376" s="159" t="s">
        <v>4240</v>
      </c>
      <c r="F376" s="158" t="s">
        <v>4241</v>
      </c>
      <c r="G376" s="160">
        <v>3.8</v>
      </c>
      <c r="H376" s="160">
        <v>8.5</v>
      </c>
      <c r="I376" s="160">
        <v>28.3</v>
      </c>
      <c r="J376" s="160">
        <v>300</v>
      </c>
      <c r="K376" s="168">
        <v>5</v>
      </c>
      <c r="L376" s="158"/>
      <c r="M376" s="161"/>
      <c r="N376" s="161"/>
      <c r="O376" s="162" t="s">
        <v>2785</v>
      </c>
      <c r="P376" s="161" t="s">
        <v>4242</v>
      </c>
    </row>
    <row r="377" spans="2:16" s="164" customFormat="1" x14ac:dyDescent="0.2">
      <c r="B377" s="157" t="s">
        <v>4209</v>
      </c>
      <c r="C377" s="158" t="s">
        <v>4243</v>
      </c>
      <c r="D377" s="159" t="s">
        <v>4244</v>
      </c>
      <c r="E377" s="159" t="s">
        <v>4245</v>
      </c>
      <c r="F377" s="158" t="s">
        <v>2622</v>
      </c>
      <c r="G377" s="160">
        <v>8.8000000000000007</v>
      </c>
      <c r="H377" s="160">
        <v>10.3</v>
      </c>
      <c r="I377" s="160">
        <v>15.8</v>
      </c>
      <c r="J377" s="160">
        <v>159</v>
      </c>
      <c r="K377" s="168">
        <v>2</v>
      </c>
      <c r="L377" s="158"/>
      <c r="M377" s="161"/>
      <c r="N377" s="161"/>
      <c r="O377" s="162"/>
      <c r="P377" s="161" t="s">
        <v>3005</v>
      </c>
    </row>
    <row r="378" spans="2:16" s="164" customFormat="1" x14ac:dyDescent="0.2">
      <c r="B378" s="157" t="s">
        <v>4209</v>
      </c>
      <c r="C378" s="158" t="s">
        <v>4246</v>
      </c>
      <c r="D378" s="159" t="s">
        <v>4247</v>
      </c>
      <c r="E378" s="159" t="s">
        <v>3537</v>
      </c>
      <c r="F378" s="158" t="s">
        <v>2622</v>
      </c>
      <c r="G378" s="160">
        <v>5.3</v>
      </c>
      <c r="H378" s="160">
        <v>6.7</v>
      </c>
      <c r="I378" s="160">
        <v>12.1</v>
      </c>
      <c r="J378" s="160">
        <v>85</v>
      </c>
      <c r="K378" s="168">
        <v>3</v>
      </c>
      <c r="L378" s="158"/>
      <c r="M378" s="161"/>
      <c r="N378" s="161"/>
      <c r="O378" s="162" t="s">
        <v>3961</v>
      </c>
      <c r="P378" s="161" t="s">
        <v>4248</v>
      </c>
    </row>
    <row r="379" spans="2:16" s="164" customFormat="1" ht="32" x14ac:dyDescent="0.2">
      <c r="B379" s="157" t="s">
        <v>4209</v>
      </c>
      <c r="C379" s="158" t="s">
        <v>4249</v>
      </c>
      <c r="D379" s="159" t="s">
        <v>4250</v>
      </c>
      <c r="E379" s="159" t="s">
        <v>4251</v>
      </c>
      <c r="F379" s="158" t="s">
        <v>2622</v>
      </c>
      <c r="G379" s="160">
        <v>6.9</v>
      </c>
      <c r="H379" s="160">
        <v>8.4</v>
      </c>
      <c r="I379" s="160">
        <v>8.6</v>
      </c>
      <c r="J379" s="160">
        <v>8</v>
      </c>
      <c r="K379" s="168">
        <v>3</v>
      </c>
      <c r="L379" s="158"/>
      <c r="M379" s="161"/>
      <c r="N379" s="161"/>
      <c r="O379" s="162" t="s">
        <v>2665</v>
      </c>
      <c r="P379" s="163" t="s">
        <v>4252</v>
      </c>
    </row>
    <row r="380" spans="2:16" s="164" customFormat="1" x14ac:dyDescent="0.2">
      <c r="B380" s="157" t="s">
        <v>4209</v>
      </c>
      <c r="C380" s="158" t="s">
        <v>1917</v>
      </c>
      <c r="D380" s="159" t="s">
        <v>4253</v>
      </c>
      <c r="E380" s="159" t="s">
        <v>4254</v>
      </c>
      <c r="F380" s="158" t="s">
        <v>2622</v>
      </c>
      <c r="G380" s="160">
        <v>6.5</v>
      </c>
      <c r="H380" s="160">
        <v>9</v>
      </c>
      <c r="I380" s="160">
        <v>1.2</v>
      </c>
      <c r="J380" s="160">
        <v>99</v>
      </c>
      <c r="K380" s="168">
        <v>3</v>
      </c>
      <c r="L380" s="158"/>
      <c r="M380" s="161"/>
      <c r="N380" s="161"/>
      <c r="O380" s="162" t="s">
        <v>2628</v>
      </c>
      <c r="P380" s="161" t="s">
        <v>4255</v>
      </c>
    </row>
    <row r="381" spans="2:16" s="164" customFormat="1" x14ac:dyDescent="0.2">
      <c r="B381" s="157" t="s">
        <v>4209</v>
      </c>
      <c r="C381" s="158" t="s">
        <v>4256</v>
      </c>
      <c r="D381" s="159" t="s">
        <v>4257</v>
      </c>
      <c r="E381" s="159" t="s">
        <v>4258</v>
      </c>
      <c r="F381" s="158" t="s">
        <v>2622</v>
      </c>
      <c r="G381" s="160">
        <v>6.7</v>
      </c>
      <c r="H381" s="160">
        <v>8</v>
      </c>
      <c r="I381" s="160">
        <v>3.5</v>
      </c>
      <c r="J381" s="160">
        <v>28</v>
      </c>
      <c r="K381" s="168">
        <v>3</v>
      </c>
      <c r="L381" s="158"/>
      <c r="M381" s="161"/>
      <c r="N381" s="161"/>
      <c r="O381" s="162" t="s">
        <v>2785</v>
      </c>
      <c r="P381" s="161" t="s">
        <v>4259</v>
      </c>
    </row>
    <row r="382" spans="2:16" s="164" customFormat="1" x14ac:dyDescent="0.2">
      <c r="B382" s="157" t="s">
        <v>4209</v>
      </c>
      <c r="C382" s="158" t="s">
        <v>4260</v>
      </c>
      <c r="D382" s="159" t="s">
        <v>4261</v>
      </c>
      <c r="E382" s="159" t="s">
        <v>4262</v>
      </c>
      <c r="F382" s="158" t="s">
        <v>2622</v>
      </c>
      <c r="G382" s="160">
        <v>7.4</v>
      </c>
      <c r="H382" s="160">
        <v>9.6</v>
      </c>
      <c r="I382" s="160">
        <v>25.8</v>
      </c>
      <c r="J382" s="160">
        <v>347</v>
      </c>
      <c r="K382" s="168">
        <v>4</v>
      </c>
      <c r="L382" s="158"/>
      <c r="M382" s="161"/>
      <c r="N382" s="161"/>
      <c r="O382" s="162" t="s">
        <v>3290</v>
      </c>
      <c r="P382" s="161" t="s">
        <v>4263</v>
      </c>
    </row>
    <row r="383" spans="2:16" s="164" customFormat="1" x14ac:dyDescent="0.2">
      <c r="B383" s="157" t="s">
        <v>4209</v>
      </c>
      <c r="C383" s="158" t="s">
        <v>4264</v>
      </c>
      <c r="D383" s="159" t="s">
        <v>4265</v>
      </c>
      <c r="E383" s="159" t="s">
        <v>4266</v>
      </c>
      <c r="F383" s="158" t="s">
        <v>4267</v>
      </c>
      <c r="G383" s="160">
        <v>6.8</v>
      </c>
      <c r="H383" s="160">
        <v>10.3</v>
      </c>
      <c r="I383" s="160">
        <v>28.7</v>
      </c>
      <c r="J383" s="160">
        <v>352</v>
      </c>
      <c r="K383" s="168">
        <v>2</v>
      </c>
      <c r="L383" s="158"/>
      <c r="M383" s="161"/>
      <c r="N383" s="161"/>
      <c r="O383" s="162"/>
      <c r="P383" s="161" t="s">
        <v>4268</v>
      </c>
    </row>
    <row r="384" spans="2:16" s="164" customFormat="1" x14ac:dyDescent="0.2">
      <c r="B384" s="157" t="s">
        <v>4209</v>
      </c>
      <c r="C384" s="158" t="s">
        <v>4269</v>
      </c>
      <c r="D384" s="159" t="s">
        <v>4270</v>
      </c>
      <c r="E384" s="159" t="s">
        <v>4271</v>
      </c>
      <c r="F384" s="158" t="s">
        <v>2622</v>
      </c>
      <c r="G384" s="160">
        <v>7.8</v>
      </c>
      <c r="H384" s="160">
        <v>8.6</v>
      </c>
      <c r="I384" s="160">
        <v>31</v>
      </c>
      <c r="J384" s="160">
        <v>85</v>
      </c>
      <c r="K384" s="168">
        <v>4</v>
      </c>
      <c r="L384" s="158"/>
      <c r="M384" s="161"/>
      <c r="N384" s="161"/>
      <c r="O384" s="162" t="s">
        <v>3290</v>
      </c>
      <c r="P384" s="161" t="s">
        <v>4272</v>
      </c>
    </row>
    <row r="385" spans="2:16" s="164" customFormat="1" x14ac:dyDescent="0.2">
      <c r="B385" s="157" t="s">
        <v>4209</v>
      </c>
      <c r="C385" s="158" t="s">
        <v>4273</v>
      </c>
      <c r="D385" s="159" t="s">
        <v>4274</v>
      </c>
      <c r="E385" s="159" t="s">
        <v>4275</v>
      </c>
      <c r="F385" s="158" t="s">
        <v>4276</v>
      </c>
      <c r="G385" s="160">
        <v>2.9</v>
      </c>
      <c r="H385" s="160">
        <v>8.1</v>
      </c>
      <c r="I385" s="160">
        <v>8.8000000000000007</v>
      </c>
      <c r="J385" s="160">
        <v>10</v>
      </c>
      <c r="K385" s="168">
        <v>3</v>
      </c>
      <c r="L385" s="158"/>
      <c r="M385" s="161"/>
      <c r="N385" s="161"/>
      <c r="O385" s="162" t="s">
        <v>4277</v>
      </c>
      <c r="P385" s="161" t="s">
        <v>2987</v>
      </c>
    </row>
    <row r="386" spans="2:16" s="164" customFormat="1" x14ac:dyDescent="0.2">
      <c r="B386" s="157" t="s">
        <v>4209</v>
      </c>
      <c r="C386" s="158" t="s">
        <v>4278</v>
      </c>
      <c r="D386" s="159" t="s">
        <v>4279</v>
      </c>
      <c r="E386" s="159" t="s">
        <v>4280</v>
      </c>
      <c r="F386" s="158" t="s">
        <v>2622</v>
      </c>
      <c r="G386" s="160">
        <v>7.9</v>
      </c>
      <c r="H386" s="160">
        <v>9.4</v>
      </c>
      <c r="I386" s="160">
        <v>18.3</v>
      </c>
      <c r="J386" s="160">
        <v>346</v>
      </c>
      <c r="K386" s="168">
        <v>2</v>
      </c>
      <c r="L386" s="158"/>
      <c r="M386" s="161"/>
      <c r="N386" s="161"/>
      <c r="O386" s="162"/>
      <c r="P386" s="161" t="s">
        <v>4281</v>
      </c>
    </row>
    <row r="387" spans="2:16" s="164" customFormat="1" ht="32" x14ac:dyDescent="0.2">
      <c r="B387" s="157" t="s">
        <v>4209</v>
      </c>
      <c r="C387" s="158" t="s">
        <v>4282</v>
      </c>
      <c r="D387" s="159" t="s">
        <v>4283</v>
      </c>
      <c r="E387" s="159" t="s">
        <v>2795</v>
      </c>
      <c r="F387" s="158" t="s">
        <v>2622</v>
      </c>
      <c r="G387" s="160">
        <v>7.2</v>
      </c>
      <c r="H387" s="160">
        <v>8.6999999999999993</v>
      </c>
      <c r="I387" s="160">
        <v>19.600000000000001</v>
      </c>
      <c r="J387" s="160">
        <v>61</v>
      </c>
      <c r="K387" s="168">
        <v>4</v>
      </c>
      <c r="L387" s="158"/>
      <c r="M387" s="161"/>
      <c r="N387" s="161"/>
      <c r="O387" s="162" t="s">
        <v>2665</v>
      </c>
      <c r="P387" s="163" t="s">
        <v>4284</v>
      </c>
    </row>
    <row r="388" spans="2:16" s="164" customFormat="1" ht="32" x14ac:dyDescent="0.2">
      <c r="B388" s="157" t="s">
        <v>4209</v>
      </c>
      <c r="C388" s="158" t="s">
        <v>911</v>
      </c>
      <c r="D388" s="159" t="s">
        <v>4285</v>
      </c>
      <c r="E388" s="159" t="s">
        <v>3952</v>
      </c>
      <c r="F388" s="158" t="s">
        <v>4286</v>
      </c>
      <c r="G388" s="160">
        <v>5.9</v>
      </c>
      <c r="H388" s="160">
        <v>8.6999999999999993</v>
      </c>
      <c r="I388" s="160">
        <v>4.2</v>
      </c>
      <c r="J388" s="160">
        <v>22</v>
      </c>
      <c r="K388" s="168">
        <v>4</v>
      </c>
      <c r="L388" s="158"/>
      <c r="M388" s="161"/>
      <c r="N388" s="161"/>
      <c r="O388" s="162" t="s">
        <v>2665</v>
      </c>
      <c r="P388" s="163" t="s">
        <v>4287</v>
      </c>
    </row>
    <row r="389" spans="2:16" s="164" customFormat="1" x14ac:dyDescent="0.2">
      <c r="B389" s="157" t="s">
        <v>4209</v>
      </c>
      <c r="C389" s="158" t="s">
        <v>4288</v>
      </c>
      <c r="D389" s="159" t="s">
        <v>4289</v>
      </c>
      <c r="E389" s="159" t="s">
        <v>4275</v>
      </c>
      <c r="F389" s="158" t="s">
        <v>2622</v>
      </c>
      <c r="G389" s="160">
        <v>7</v>
      </c>
      <c r="H389" s="160">
        <v>7.2</v>
      </c>
      <c r="I389" s="160">
        <v>9</v>
      </c>
      <c r="J389" s="160">
        <v>114</v>
      </c>
      <c r="K389" s="168">
        <v>3</v>
      </c>
      <c r="L389" s="158"/>
      <c r="M389" s="161"/>
      <c r="N389" s="161"/>
      <c r="O389" s="162" t="s">
        <v>2726</v>
      </c>
      <c r="P389" s="161" t="s">
        <v>2735</v>
      </c>
    </row>
    <row r="390" spans="2:16" s="164" customFormat="1" x14ac:dyDescent="0.2">
      <c r="B390" s="157" t="s">
        <v>4209</v>
      </c>
      <c r="C390" s="158" t="s">
        <v>4290</v>
      </c>
      <c r="D390" s="159" t="s">
        <v>4291</v>
      </c>
      <c r="E390" s="159" t="s">
        <v>4292</v>
      </c>
      <c r="F390" s="158" t="s">
        <v>4293</v>
      </c>
      <c r="G390" s="160">
        <v>6.1</v>
      </c>
      <c r="H390" s="160">
        <v>8.8000000000000007</v>
      </c>
      <c r="I390" s="160">
        <v>116.2</v>
      </c>
      <c r="J390" s="160">
        <v>198</v>
      </c>
      <c r="K390" s="168">
        <v>2</v>
      </c>
      <c r="L390" s="158"/>
      <c r="M390" s="161"/>
      <c r="N390" s="161"/>
      <c r="O390" s="162"/>
      <c r="P390" s="161" t="s">
        <v>2850</v>
      </c>
    </row>
    <row r="391" spans="2:16" s="164" customFormat="1" x14ac:dyDescent="0.2">
      <c r="B391" s="157" t="s">
        <v>4294</v>
      </c>
      <c r="C391" s="158" t="s">
        <v>4295</v>
      </c>
      <c r="D391" s="159" t="s">
        <v>4296</v>
      </c>
      <c r="E391" s="159" t="s">
        <v>4297</v>
      </c>
      <c r="F391" s="158" t="s">
        <v>2622</v>
      </c>
      <c r="G391" s="160">
        <v>7.1</v>
      </c>
      <c r="H391" s="160">
        <v>9.6999999999999993</v>
      </c>
      <c r="I391" s="160">
        <v>14</v>
      </c>
      <c r="J391" s="160">
        <v>313</v>
      </c>
      <c r="K391" s="168">
        <v>3</v>
      </c>
      <c r="L391" s="158"/>
      <c r="M391" s="161"/>
      <c r="N391" s="161"/>
      <c r="O391" s="162" t="s">
        <v>3004</v>
      </c>
      <c r="P391" s="161" t="s">
        <v>4298</v>
      </c>
    </row>
    <row r="392" spans="2:16" s="164" customFormat="1" x14ac:dyDescent="0.2">
      <c r="B392" s="157" t="s">
        <v>4294</v>
      </c>
      <c r="C392" s="158" t="s">
        <v>4299</v>
      </c>
      <c r="D392" s="159" t="s">
        <v>4300</v>
      </c>
      <c r="E392" s="159" t="s">
        <v>4301</v>
      </c>
      <c r="F392" s="158" t="s">
        <v>2622</v>
      </c>
      <c r="G392" s="160">
        <v>8.4</v>
      </c>
      <c r="H392" s="160">
        <v>8.9</v>
      </c>
      <c r="I392" s="160">
        <v>5.7</v>
      </c>
      <c r="J392" s="160">
        <v>91</v>
      </c>
      <c r="K392" s="168">
        <v>3</v>
      </c>
      <c r="L392" s="158"/>
      <c r="M392" s="161"/>
      <c r="N392" s="161"/>
      <c r="O392" s="162" t="s">
        <v>4302</v>
      </c>
      <c r="P392" s="161" t="s">
        <v>2735</v>
      </c>
    </row>
    <row r="393" spans="2:16" s="164" customFormat="1" x14ac:dyDescent="0.2">
      <c r="B393" s="157" t="s">
        <v>4294</v>
      </c>
      <c r="C393" s="158" t="s">
        <v>4303</v>
      </c>
      <c r="D393" s="159" t="s">
        <v>4304</v>
      </c>
      <c r="E393" s="159" t="s">
        <v>4305</v>
      </c>
      <c r="F393" s="158" t="s">
        <v>4306</v>
      </c>
      <c r="G393" s="160">
        <v>4.0999999999999996</v>
      </c>
      <c r="H393" s="160">
        <v>4.2</v>
      </c>
      <c r="I393" s="160">
        <v>0.7</v>
      </c>
      <c r="J393" s="160">
        <v>307</v>
      </c>
      <c r="K393" s="168">
        <v>2</v>
      </c>
      <c r="L393" s="158"/>
      <c r="M393" s="161"/>
      <c r="N393" s="161"/>
      <c r="O393" s="162"/>
      <c r="P393" s="161" t="s">
        <v>4307</v>
      </c>
    </row>
    <row r="394" spans="2:16" s="164" customFormat="1" x14ac:dyDescent="0.2">
      <c r="B394" s="157" t="s">
        <v>4294</v>
      </c>
      <c r="C394" s="158" t="s">
        <v>4308</v>
      </c>
      <c r="D394" s="159" t="s">
        <v>4309</v>
      </c>
      <c r="E394" s="159" t="s">
        <v>4310</v>
      </c>
      <c r="F394" s="158" t="s">
        <v>4311</v>
      </c>
      <c r="G394" s="160">
        <v>4.0999999999999996</v>
      </c>
      <c r="H394" s="160">
        <v>8</v>
      </c>
      <c r="I394" s="160">
        <v>6.5</v>
      </c>
      <c r="J394" s="160">
        <v>243</v>
      </c>
      <c r="K394" s="168">
        <v>2</v>
      </c>
      <c r="L394" s="158"/>
      <c r="M394" s="161"/>
      <c r="N394" s="161"/>
      <c r="O394" s="162"/>
      <c r="P394" s="161" t="s">
        <v>4312</v>
      </c>
    </row>
    <row r="395" spans="2:16" s="164" customFormat="1" x14ac:dyDescent="0.2">
      <c r="B395" s="157" t="s">
        <v>4294</v>
      </c>
      <c r="C395" s="158" t="s">
        <v>4313</v>
      </c>
      <c r="D395" s="159" t="s">
        <v>4314</v>
      </c>
      <c r="E395" s="159" t="s">
        <v>4315</v>
      </c>
      <c r="F395" s="158" t="s">
        <v>4316</v>
      </c>
      <c r="G395" s="160">
        <v>6.6</v>
      </c>
      <c r="H395" s="160">
        <v>7.2</v>
      </c>
      <c r="I395" s="160">
        <v>3.9</v>
      </c>
      <c r="J395" s="160">
        <v>275</v>
      </c>
      <c r="K395" s="168">
        <v>2</v>
      </c>
      <c r="L395" s="158"/>
      <c r="M395" s="161"/>
      <c r="N395" s="161"/>
      <c r="O395" s="162"/>
      <c r="P395" s="161" t="s">
        <v>4029</v>
      </c>
    </row>
    <row r="396" spans="2:16" s="164" customFormat="1" x14ac:dyDescent="0.2">
      <c r="B396" s="157" t="s">
        <v>4317</v>
      </c>
      <c r="C396" s="158" t="s">
        <v>4318</v>
      </c>
      <c r="D396" s="159" t="s">
        <v>4319</v>
      </c>
      <c r="E396" s="159" t="s">
        <v>4320</v>
      </c>
      <c r="F396" s="158" t="s">
        <v>4321</v>
      </c>
      <c r="G396" s="160">
        <v>5.6</v>
      </c>
      <c r="H396" s="160">
        <v>6.4</v>
      </c>
      <c r="I396" s="160">
        <v>12.5</v>
      </c>
      <c r="J396" s="160">
        <v>58</v>
      </c>
      <c r="K396" s="168">
        <v>2</v>
      </c>
      <c r="L396" s="158"/>
      <c r="M396" s="161"/>
      <c r="N396" s="161"/>
      <c r="O396" s="162"/>
      <c r="P396" s="161" t="s">
        <v>4029</v>
      </c>
    </row>
    <row r="397" spans="2:16" s="164" customFormat="1" x14ac:dyDescent="0.2">
      <c r="B397" s="157" t="s">
        <v>4317</v>
      </c>
      <c r="C397" s="158" t="s">
        <v>4322</v>
      </c>
      <c r="D397" s="159" t="s">
        <v>4323</v>
      </c>
      <c r="E397" s="159" t="s">
        <v>4324</v>
      </c>
      <c r="F397" s="158" t="s">
        <v>4325</v>
      </c>
      <c r="G397" s="160">
        <v>6.4</v>
      </c>
      <c r="H397" s="160">
        <v>8.5</v>
      </c>
      <c r="I397" s="160">
        <v>2.9</v>
      </c>
      <c r="J397" s="160">
        <v>269</v>
      </c>
      <c r="K397" s="168">
        <v>2</v>
      </c>
      <c r="L397" s="158"/>
      <c r="M397" s="161"/>
      <c r="N397" s="161"/>
      <c r="O397" s="162"/>
      <c r="P397" s="161" t="s">
        <v>4326</v>
      </c>
    </row>
    <row r="398" spans="2:16" s="164" customFormat="1" x14ac:dyDescent="0.2">
      <c r="B398" s="157" t="s">
        <v>4327</v>
      </c>
      <c r="C398" s="158" t="s">
        <v>4328</v>
      </c>
      <c r="D398" s="159" t="s">
        <v>4329</v>
      </c>
      <c r="E398" s="159" t="s">
        <v>4330</v>
      </c>
      <c r="F398" s="158" t="s">
        <v>2622</v>
      </c>
      <c r="G398" s="160">
        <v>5.8</v>
      </c>
      <c r="H398" s="160">
        <v>7.6</v>
      </c>
      <c r="I398" s="160">
        <v>89.5</v>
      </c>
      <c r="J398" s="160">
        <v>31</v>
      </c>
      <c r="K398" s="168">
        <v>5</v>
      </c>
      <c r="L398" s="158"/>
      <c r="M398" s="161"/>
      <c r="N398" s="161"/>
      <c r="O398" s="162"/>
      <c r="P398" s="161" t="s">
        <v>2682</v>
      </c>
    </row>
    <row r="399" spans="2:16" s="164" customFormat="1" x14ac:dyDescent="0.2">
      <c r="B399" s="157" t="s">
        <v>4327</v>
      </c>
      <c r="C399" s="158" t="s">
        <v>4331</v>
      </c>
      <c r="D399" s="159" t="s">
        <v>4332</v>
      </c>
      <c r="E399" s="159" t="s">
        <v>4333</v>
      </c>
      <c r="F399" s="158" t="s">
        <v>4334</v>
      </c>
      <c r="G399" s="160">
        <v>6.3</v>
      </c>
      <c r="H399" s="160">
        <v>7.3</v>
      </c>
      <c r="I399" s="160">
        <v>87</v>
      </c>
      <c r="J399" s="160">
        <v>160</v>
      </c>
      <c r="K399" s="168">
        <v>4</v>
      </c>
      <c r="L399" s="158"/>
      <c r="M399" s="161"/>
      <c r="N399" s="161"/>
      <c r="O399" s="162" t="s">
        <v>4335</v>
      </c>
      <c r="P399" s="161" t="s">
        <v>4336</v>
      </c>
    </row>
    <row r="400" spans="2:16" s="164" customFormat="1" ht="32" x14ac:dyDescent="0.2">
      <c r="B400" s="157" t="s">
        <v>4337</v>
      </c>
      <c r="C400" s="158" t="s">
        <v>4338</v>
      </c>
      <c r="D400" s="159" t="s">
        <v>4339</v>
      </c>
      <c r="E400" s="159" t="s">
        <v>4340</v>
      </c>
      <c r="F400" s="158" t="s">
        <v>4341</v>
      </c>
      <c r="G400" s="160">
        <v>6</v>
      </c>
      <c r="H400" s="160">
        <v>7.6</v>
      </c>
      <c r="I400" s="160">
        <v>11.6</v>
      </c>
      <c r="J400" s="160">
        <v>148</v>
      </c>
      <c r="K400" s="168">
        <v>4</v>
      </c>
      <c r="L400" s="158"/>
      <c r="M400" s="161"/>
      <c r="N400" s="161"/>
      <c r="O400" s="162" t="s">
        <v>4342</v>
      </c>
      <c r="P400" s="163" t="s">
        <v>4343</v>
      </c>
    </row>
    <row r="401" spans="2:16" s="164" customFormat="1" x14ac:dyDescent="0.2">
      <c r="B401" s="157" t="s">
        <v>4337</v>
      </c>
      <c r="C401" s="158" t="s">
        <v>4344</v>
      </c>
      <c r="D401" s="159" t="s">
        <v>4345</v>
      </c>
      <c r="E401" s="159" t="s">
        <v>3233</v>
      </c>
      <c r="F401" s="158" t="s">
        <v>4346</v>
      </c>
      <c r="G401" s="160">
        <v>8.8000000000000007</v>
      </c>
      <c r="H401" s="160">
        <v>9.6999999999999993</v>
      </c>
      <c r="I401" s="160">
        <v>11.9</v>
      </c>
      <c r="J401" s="160">
        <v>233</v>
      </c>
      <c r="K401" s="168">
        <v>4</v>
      </c>
      <c r="L401" s="158"/>
      <c r="M401" s="161"/>
      <c r="N401" s="161"/>
      <c r="O401" s="162" t="s">
        <v>2653</v>
      </c>
      <c r="P401" s="161" t="s">
        <v>4347</v>
      </c>
    </row>
    <row r="402" spans="2:16" s="164" customFormat="1" x14ac:dyDescent="0.2">
      <c r="B402" s="157" t="s">
        <v>4337</v>
      </c>
      <c r="C402" s="158" t="s">
        <v>4348</v>
      </c>
      <c r="D402" s="159" t="s">
        <v>4349</v>
      </c>
      <c r="E402" s="159" t="s">
        <v>4350</v>
      </c>
      <c r="F402" s="158" t="s">
        <v>4351</v>
      </c>
      <c r="G402" s="160">
        <v>5.4</v>
      </c>
      <c r="H402" s="160">
        <v>8.6999999999999993</v>
      </c>
      <c r="I402" s="160">
        <v>6.5</v>
      </c>
      <c r="J402" s="160">
        <v>194</v>
      </c>
      <c r="K402" s="168">
        <v>4</v>
      </c>
      <c r="L402" s="158"/>
      <c r="M402" s="161"/>
      <c r="N402" s="161"/>
      <c r="O402" s="162" t="s">
        <v>2785</v>
      </c>
      <c r="P402" s="161" t="s">
        <v>4352</v>
      </c>
    </row>
    <row r="403" spans="2:16" s="164" customFormat="1" x14ac:dyDescent="0.2">
      <c r="B403" s="157" t="s">
        <v>4337</v>
      </c>
      <c r="C403" s="158" t="s">
        <v>4353</v>
      </c>
      <c r="D403" s="159" t="s">
        <v>4354</v>
      </c>
      <c r="E403" s="159" t="s">
        <v>3735</v>
      </c>
      <c r="F403" s="158" t="s">
        <v>4355</v>
      </c>
      <c r="G403" s="160">
        <v>6.3</v>
      </c>
      <c r="H403" s="160">
        <v>6.3</v>
      </c>
      <c r="I403" s="160">
        <v>4.4000000000000004</v>
      </c>
      <c r="J403" s="160">
        <v>297</v>
      </c>
      <c r="K403" s="168">
        <v>4</v>
      </c>
      <c r="L403" s="158"/>
      <c r="M403" s="161"/>
      <c r="N403" s="161"/>
      <c r="O403" s="162" t="s">
        <v>2653</v>
      </c>
      <c r="P403" s="161" t="s">
        <v>4356</v>
      </c>
    </row>
    <row r="404" spans="2:16" s="164" customFormat="1" x14ac:dyDescent="0.2">
      <c r="B404" s="157" t="s">
        <v>4337</v>
      </c>
      <c r="C404" s="158" t="s">
        <v>4357</v>
      </c>
      <c r="D404" s="159" t="s">
        <v>4358</v>
      </c>
      <c r="E404" s="159" t="s">
        <v>4359</v>
      </c>
      <c r="F404" s="158"/>
      <c r="G404" s="160">
        <v>5.6</v>
      </c>
      <c r="H404" s="160">
        <v>5.8</v>
      </c>
      <c r="I404" s="160">
        <v>30</v>
      </c>
      <c r="J404" s="160">
        <v>159</v>
      </c>
      <c r="K404" s="168">
        <v>4</v>
      </c>
      <c r="L404" s="158"/>
      <c r="M404" s="161"/>
      <c r="N404" s="161"/>
      <c r="O404" s="162" t="s">
        <v>4360</v>
      </c>
      <c r="P404" s="161" t="s">
        <v>4361</v>
      </c>
    </row>
    <row r="405" spans="2:16" s="164" customFormat="1" ht="32" x14ac:dyDescent="0.2">
      <c r="B405" s="157" t="s">
        <v>4337</v>
      </c>
      <c r="C405" s="158" t="s">
        <v>4362</v>
      </c>
      <c r="D405" s="159" t="s">
        <v>4363</v>
      </c>
      <c r="E405" s="159" t="s">
        <v>4364</v>
      </c>
      <c r="F405" s="158" t="s">
        <v>4365</v>
      </c>
      <c r="G405" s="160">
        <v>5.6</v>
      </c>
      <c r="H405" s="160">
        <v>6.5</v>
      </c>
      <c r="I405" s="160">
        <v>23</v>
      </c>
      <c r="J405" s="160">
        <v>63</v>
      </c>
      <c r="K405" s="168">
        <v>4</v>
      </c>
      <c r="L405" s="158"/>
      <c r="M405" s="161"/>
      <c r="N405" s="161"/>
      <c r="O405" s="162" t="s">
        <v>4366</v>
      </c>
      <c r="P405" s="163" t="s">
        <v>4367</v>
      </c>
    </row>
    <row r="406" spans="2:16" s="164" customFormat="1" ht="32" x14ac:dyDescent="0.2">
      <c r="B406" s="157" t="s">
        <v>4337</v>
      </c>
      <c r="C406" s="158" t="s">
        <v>4368</v>
      </c>
      <c r="D406" s="159" t="s">
        <v>4369</v>
      </c>
      <c r="E406" s="159" t="s">
        <v>4370</v>
      </c>
      <c r="F406" s="158" t="s">
        <v>2622</v>
      </c>
      <c r="G406" s="160">
        <v>7.3</v>
      </c>
      <c r="H406" s="160">
        <v>8.4</v>
      </c>
      <c r="I406" s="160">
        <v>15.5</v>
      </c>
      <c r="J406" s="160">
        <v>77</v>
      </c>
      <c r="K406" s="168">
        <v>3</v>
      </c>
      <c r="L406" s="158"/>
      <c r="M406" s="161"/>
      <c r="N406" s="161"/>
      <c r="O406" s="162" t="s">
        <v>2943</v>
      </c>
      <c r="P406" s="163" t="s">
        <v>4371</v>
      </c>
    </row>
    <row r="407" spans="2:16" s="164" customFormat="1" x14ac:dyDescent="0.2">
      <c r="B407" s="157" t="s">
        <v>4337</v>
      </c>
      <c r="C407" s="158" t="s">
        <v>4372</v>
      </c>
      <c r="D407" s="159" t="s">
        <v>4373</v>
      </c>
      <c r="E407" s="159" t="s">
        <v>4374</v>
      </c>
      <c r="F407" s="158" t="s">
        <v>2622</v>
      </c>
      <c r="G407" s="160">
        <v>7.6</v>
      </c>
      <c r="H407" s="160">
        <v>7.6</v>
      </c>
      <c r="I407" s="160">
        <v>1.7</v>
      </c>
      <c r="J407" s="160">
        <v>56</v>
      </c>
      <c r="K407" s="168">
        <v>2</v>
      </c>
      <c r="L407" s="158"/>
      <c r="M407" s="161"/>
      <c r="N407" s="161"/>
      <c r="O407" s="162"/>
      <c r="P407" s="161" t="s">
        <v>4375</v>
      </c>
    </row>
    <row r="408" spans="2:16" s="164" customFormat="1" x14ac:dyDescent="0.2">
      <c r="B408" s="157" t="s">
        <v>4337</v>
      </c>
      <c r="C408" s="158" t="s">
        <v>4376</v>
      </c>
      <c r="D408" s="159" t="s">
        <v>4377</v>
      </c>
      <c r="E408" s="159" t="s">
        <v>4378</v>
      </c>
      <c r="F408" s="158" t="s">
        <v>4379</v>
      </c>
      <c r="G408" s="160">
        <v>5.3</v>
      </c>
      <c r="H408" s="160">
        <v>11.7</v>
      </c>
      <c r="I408" s="160">
        <v>19</v>
      </c>
      <c r="J408" s="160">
        <v>248</v>
      </c>
      <c r="K408" s="168">
        <v>2</v>
      </c>
      <c r="L408" s="158"/>
      <c r="M408" s="161"/>
      <c r="N408" s="161"/>
      <c r="O408" s="162"/>
      <c r="P408" s="161" t="s">
        <v>4380</v>
      </c>
    </row>
    <row r="409" spans="2:16" s="164" customFormat="1" x14ac:dyDescent="0.2">
      <c r="B409" s="157" t="s">
        <v>4337</v>
      </c>
      <c r="C409" s="158" t="s">
        <v>4381</v>
      </c>
      <c r="D409" s="159" t="s">
        <v>4382</v>
      </c>
      <c r="E409" s="159" t="s">
        <v>4383</v>
      </c>
      <c r="F409" s="158" t="s">
        <v>2622</v>
      </c>
      <c r="G409" s="160">
        <v>8.6999999999999993</v>
      </c>
      <c r="H409" s="160">
        <v>9.4</v>
      </c>
      <c r="I409" s="160">
        <v>6.1</v>
      </c>
      <c r="J409" s="160">
        <v>207</v>
      </c>
      <c r="K409" s="168">
        <v>2</v>
      </c>
      <c r="L409" s="158"/>
      <c r="M409" s="161"/>
      <c r="N409" s="161"/>
      <c r="O409" s="162"/>
      <c r="P409" s="161" t="s">
        <v>4208</v>
      </c>
    </row>
    <row r="410" spans="2:16" s="164" customFormat="1" x14ac:dyDescent="0.2">
      <c r="B410" s="157" t="s">
        <v>4337</v>
      </c>
      <c r="C410" s="158" t="s">
        <v>4384</v>
      </c>
      <c r="D410" s="159" t="s">
        <v>4385</v>
      </c>
      <c r="E410" s="159" t="s">
        <v>4359</v>
      </c>
      <c r="F410" s="158" t="s">
        <v>4386</v>
      </c>
      <c r="G410" s="160">
        <v>5.6</v>
      </c>
      <c r="H410" s="160">
        <v>5.8</v>
      </c>
      <c r="I410" s="160">
        <v>30</v>
      </c>
      <c r="J410" s="160">
        <v>159</v>
      </c>
      <c r="K410" s="168">
        <v>3</v>
      </c>
      <c r="L410" s="158"/>
      <c r="M410" s="161"/>
      <c r="N410" s="161"/>
      <c r="O410" s="162" t="s">
        <v>2726</v>
      </c>
      <c r="P410" s="161" t="s">
        <v>2735</v>
      </c>
    </row>
    <row r="411" spans="2:16" s="164" customFormat="1" x14ac:dyDescent="0.2">
      <c r="B411" s="157" t="s">
        <v>4337</v>
      </c>
      <c r="C411" s="158" t="s">
        <v>4387</v>
      </c>
      <c r="D411" s="159" t="s">
        <v>4388</v>
      </c>
      <c r="E411" s="159" t="s">
        <v>4389</v>
      </c>
      <c r="F411" s="158" t="s">
        <v>4390</v>
      </c>
      <c r="G411" s="160">
        <v>6.8</v>
      </c>
      <c r="H411" s="160">
        <v>7.6</v>
      </c>
      <c r="I411" s="160">
        <v>33</v>
      </c>
      <c r="J411" s="160">
        <v>83</v>
      </c>
      <c r="K411" s="168">
        <v>4</v>
      </c>
      <c r="L411" s="158"/>
      <c r="M411" s="161"/>
      <c r="N411" s="161"/>
      <c r="O411" s="162" t="s">
        <v>2855</v>
      </c>
      <c r="P411" s="161" t="s">
        <v>4391</v>
      </c>
    </row>
    <row r="412" spans="2:16" s="164" customFormat="1" x14ac:dyDescent="0.2">
      <c r="B412" s="157" t="s">
        <v>4337</v>
      </c>
      <c r="C412" s="158" t="s">
        <v>4392</v>
      </c>
      <c r="D412" s="159" t="s">
        <v>4393</v>
      </c>
      <c r="E412" s="159" t="s">
        <v>4394</v>
      </c>
      <c r="F412" s="158" t="s">
        <v>4395</v>
      </c>
      <c r="G412" s="160">
        <v>4.2</v>
      </c>
      <c r="H412" s="160">
        <v>5.0999999999999996</v>
      </c>
      <c r="I412" s="160">
        <v>1.8</v>
      </c>
      <c r="J412" s="160">
        <v>267</v>
      </c>
      <c r="K412" s="168">
        <v>3</v>
      </c>
      <c r="L412" s="158"/>
      <c r="M412" s="161"/>
      <c r="N412" s="161"/>
      <c r="O412" s="162" t="s">
        <v>3072</v>
      </c>
      <c r="P412" s="161" t="s">
        <v>4396</v>
      </c>
    </row>
    <row r="413" spans="2:16" s="164" customFormat="1" x14ac:dyDescent="0.2">
      <c r="B413" s="157" t="s">
        <v>4337</v>
      </c>
      <c r="C413" s="158" t="s">
        <v>4397</v>
      </c>
      <c r="D413" s="159" t="s">
        <v>4398</v>
      </c>
      <c r="E413" s="159" t="s">
        <v>4399</v>
      </c>
      <c r="F413" s="158" t="s">
        <v>2622</v>
      </c>
      <c r="G413" s="160">
        <v>9</v>
      </c>
      <c r="H413" s="160">
        <v>9.5</v>
      </c>
      <c r="I413" s="160">
        <v>26</v>
      </c>
      <c r="J413" s="160">
        <v>32</v>
      </c>
      <c r="K413" s="168">
        <v>3</v>
      </c>
      <c r="L413" s="158"/>
      <c r="M413" s="161"/>
      <c r="N413" s="161"/>
      <c r="O413" s="162" t="s">
        <v>2628</v>
      </c>
      <c r="P413" s="161" t="s">
        <v>4400</v>
      </c>
    </row>
    <row r="414" spans="2:16" s="164" customFormat="1" x14ac:dyDescent="0.2">
      <c r="B414" s="157" t="s">
        <v>4401</v>
      </c>
      <c r="C414" s="158" t="s">
        <v>4402</v>
      </c>
      <c r="D414" s="159" t="s">
        <v>4403</v>
      </c>
      <c r="E414" s="159" t="s">
        <v>4404</v>
      </c>
      <c r="F414" s="158" t="s">
        <v>2622</v>
      </c>
      <c r="G414" s="160">
        <v>7.2</v>
      </c>
      <c r="H414" s="160">
        <v>7.4</v>
      </c>
      <c r="I414" s="160">
        <v>2.6</v>
      </c>
      <c r="J414" s="160">
        <v>23</v>
      </c>
      <c r="K414" s="168">
        <v>5</v>
      </c>
      <c r="L414" s="158"/>
      <c r="M414" s="161"/>
      <c r="N414" s="161"/>
      <c r="O414" s="162"/>
      <c r="P414" s="161" t="s">
        <v>4405</v>
      </c>
    </row>
    <row r="415" spans="2:16" s="164" customFormat="1" x14ac:dyDescent="0.2">
      <c r="B415" s="157" t="s">
        <v>4401</v>
      </c>
      <c r="C415" s="158" t="s">
        <v>4406</v>
      </c>
      <c r="D415" s="159" t="s">
        <v>4407</v>
      </c>
      <c r="E415" s="159" t="s">
        <v>4408</v>
      </c>
      <c r="F415" s="158" t="s">
        <v>2622</v>
      </c>
      <c r="G415" s="160">
        <v>8.3000000000000007</v>
      </c>
      <c r="H415" s="160">
        <v>9.3000000000000007</v>
      </c>
      <c r="I415" s="160">
        <v>9</v>
      </c>
      <c r="J415" s="160">
        <v>38</v>
      </c>
      <c r="K415" s="168">
        <v>3</v>
      </c>
      <c r="L415" s="158"/>
      <c r="M415" s="161"/>
      <c r="N415" s="161"/>
      <c r="O415" s="162" t="s">
        <v>2628</v>
      </c>
      <c r="P415" s="161" t="s">
        <v>4400</v>
      </c>
    </row>
    <row r="416" spans="2:16" s="164" customFormat="1" x14ac:dyDescent="0.2">
      <c r="B416" s="157" t="s">
        <v>4401</v>
      </c>
      <c r="C416" s="158" t="s">
        <v>4409</v>
      </c>
      <c r="D416" s="159" t="s">
        <v>4410</v>
      </c>
      <c r="E416" s="159" t="s">
        <v>4411</v>
      </c>
      <c r="F416" s="158" t="s">
        <v>2622</v>
      </c>
      <c r="G416" s="160">
        <v>7.9</v>
      </c>
      <c r="H416" s="160">
        <v>7.9</v>
      </c>
      <c r="I416" s="160">
        <v>7.4</v>
      </c>
      <c r="J416" s="160">
        <v>305</v>
      </c>
      <c r="K416" s="168">
        <v>5</v>
      </c>
      <c r="L416" s="158"/>
      <c r="M416" s="161"/>
      <c r="N416" s="161"/>
      <c r="O416" s="162"/>
      <c r="P416" s="161" t="s">
        <v>4412</v>
      </c>
    </row>
    <row r="417" spans="2:16" s="164" customFormat="1" x14ac:dyDescent="0.2">
      <c r="B417" s="157" t="s">
        <v>4401</v>
      </c>
      <c r="C417" s="158" t="s">
        <v>4413</v>
      </c>
      <c r="D417" s="159" t="s">
        <v>4414</v>
      </c>
      <c r="E417" s="159" t="s">
        <v>4415</v>
      </c>
      <c r="F417" s="158" t="s">
        <v>4416</v>
      </c>
      <c r="G417" s="160">
        <v>3.8</v>
      </c>
      <c r="H417" s="160">
        <v>4</v>
      </c>
      <c r="I417" s="160">
        <v>8.8000000000000007</v>
      </c>
      <c r="J417" s="160">
        <v>318</v>
      </c>
      <c r="K417" s="168">
        <v>3</v>
      </c>
      <c r="L417" s="158"/>
      <c r="M417" s="161"/>
      <c r="N417" s="161"/>
      <c r="O417" s="162" t="s">
        <v>2726</v>
      </c>
      <c r="P417" s="161" t="s">
        <v>4417</v>
      </c>
    </row>
    <row r="418" spans="2:16" s="164" customFormat="1" x14ac:dyDescent="0.2">
      <c r="B418" s="157" t="s">
        <v>4401</v>
      </c>
      <c r="C418" s="158" t="s">
        <v>4418</v>
      </c>
      <c r="D418" s="159" t="s">
        <v>4419</v>
      </c>
      <c r="E418" s="159" t="s">
        <v>4420</v>
      </c>
      <c r="F418" s="158" t="s">
        <v>2622</v>
      </c>
      <c r="G418" s="160">
        <v>6.5</v>
      </c>
      <c r="H418" s="160">
        <v>6.5</v>
      </c>
      <c r="I418" s="160">
        <v>16.399999999999999</v>
      </c>
      <c r="J418" s="160">
        <v>47</v>
      </c>
      <c r="K418" s="168">
        <v>5</v>
      </c>
      <c r="L418" s="158"/>
      <c r="M418" s="161"/>
      <c r="N418" s="161"/>
      <c r="O418" s="162"/>
      <c r="P418" s="161" t="s">
        <v>2678</v>
      </c>
    </row>
    <row r="419" spans="2:16" s="164" customFormat="1" x14ac:dyDescent="0.2">
      <c r="B419" s="157" t="s">
        <v>4421</v>
      </c>
      <c r="C419" s="158" t="s">
        <v>4422</v>
      </c>
      <c r="D419" s="159" t="s">
        <v>4423</v>
      </c>
      <c r="E419" s="159" t="s">
        <v>4424</v>
      </c>
      <c r="F419" s="158" t="s">
        <v>4425</v>
      </c>
      <c r="G419" s="160">
        <v>4.5999999999999996</v>
      </c>
      <c r="H419" s="160">
        <v>9.8000000000000007</v>
      </c>
      <c r="I419" s="160">
        <v>2.1</v>
      </c>
      <c r="J419" s="160">
        <v>263</v>
      </c>
      <c r="K419" s="168">
        <v>2</v>
      </c>
      <c r="L419" s="158"/>
      <c r="M419" s="161"/>
      <c r="N419" s="161"/>
      <c r="O419" s="162"/>
      <c r="P419" s="161" t="s">
        <v>3005</v>
      </c>
    </row>
    <row r="420" spans="2:16" s="164" customFormat="1" x14ac:dyDescent="0.2">
      <c r="B420" s="157" t="s">
        <v>4426</v>
      </c>
      <c r="C420" s="158" t="s">
        <v>4427</v>
      </c>
      <c r="D420" s="159" t="s">
        <v>4428</v>
      </c>
      <c r="E420" s="159" t="s">
        <v>4429</v>
      </c>
      <c r="F420" s="158" t="s">
        <v>2622</v>
      </c>
      <c r="G420" s="160">
        <v>7.5</v>
      </c>
      <c r="H420" s="160">
        <v>9.6999999999999993</v>
      </c>
      <c r="I420" s="160">
        <v>20.100000000000001</v>
      </c>
      <c r="J420" s="160">
        <v>60</v>
      </c>
      <c r="K420" s="168">
        <v>2</v>
      </c>
      <c r="L420" s="158"/>
      <c r="M420" s="161"/>
      <c r="N420" s="161"/>
      <c r="O420" s="162"/>
      <c r="P420" s="161" t="s">
        <v>4208</v>
      </c>
    </row>
    <row r="421" spans="2:16" s="164" customFormat="1" x14ac:dyDescent="0.2">
      <c r="B421" s="157" t="s">
        <v>4426</v>
      </c>
      <c r="C421" s="158" t="s">
        <v>762</v>
      </c>
      <c r="D421" s="159" t="s">
        <v>4373</v>
      </c>
      <c r="E421" s="159" t="s">
        <v>4430</v>
      </c>
      <c r="F421" s="158" t="s">
        <v>4431</v>
      </c>
      <c r="G421" s="160">
        <v>6</v>
      </c>
      <c r="H421" s="160">
        <v>7.1</v>
      </c>
      <c r="I421" s="160">
        <v>2.2000000000000002</v>
      </c>
      <c r="J421" s="160">
        <v>338</v>
      </c>
      <c r="K421" s="168">
        <v>2</v>
      </c>
      <c r="L421" s="158"/>
      <c r="M421" s="161"/>
      <c r="N421" s="161"/>
      <c r="O421" s="162"/>
      <c r="P421" s="161" t="s">
        <v>4432</v>
      </c>
    </row>
    <row r="422" spans="2:16" s="164" customFormat="1" x14ac:dyDescent="0.2">
      <c r="B422" s="157" t="s">
        <v>4426</v>
      </c>
      <c r="C422" s="158" t="s">
        <v>4433</v>
      </c>
      <c r="D422" s="159" t="s">
        <v>4434</v>
      </c>
      <c r="E422" s="159" t="s">
        <v>4435</v>
      </c>
      <c r="F422" s="158" t="s">
        <v>2622</v>
      </c>
      <c r="G422" s="160">
        <v>7.5</v>
      </c>
      <c r="H422" s="160">
        <v>10.6</v>
      </c>
      <c r="I422" s="160">
        <v>29.4</v>
      </c>
      <c r="J422" s="160">
        <v>226</v>
      </c>
      <c r="K422" s="168">
        <v>2</v>
      </c>
      <c r="L422" s="158"/>
      <c r="M422" s="161"/>
      <c r="N422" s="161"/>
      <c r="O422" s="162"/>
      <c r="P422" s="161" t="s">
        <v>3005</v>
      </c>
    </row>
    <row r="423" spans="2:16" s="164" customFormat="1" x14ac:dyDescent="0.2">
      <c r="B423" s="157" t="s">
        <v>4426</v>
      </c>
      <c r="C423" s="158" t="s">
        <v>4436</v>
      </c>
      <c r="D423" s="159" t="s">
        <v>4437</v>
      </c>
      <c r="E423" s="159" t="s">
        <v>4438</v>
      </c>
      <c r="F423" s="158" t="s">
        <v>2622</v>
      </c>
      <c r="G423" s="160">
        <v>8.1999999999999993</v>
      </c>
      <c r="H423" s="160">
        <v>8.5</v>
      </c>
      <c r="I423" s="160">
        <v>10.6</v>
      </c>
      <c r="J423" s="160">
        <v>170</v>
      </c>
      <c r="K423" s="168">
        <v>2</v>
      </c>
      <c r="L423" s="158"/>
      <c r="M423" s="161"/>
      <c r="N423" s="161"/>
      <c r="O423" s="162"/>
      <c r="P423" s="161" t="s">
        <v>2721</v>
      </c>
    </row>
    <row r="424" spans="2:16" s="164" customFormat="1" x14ac:dyDescent="0.2">
      <c r="B424" s="157" t="s">
        <v>4439</v>
      </c>
      <c r="C424" s="158" t="s">
        <v>4440</v>
      </c>
      <c r="D424" s="159" t="s">
        <v>4441</v>
      </c>
      <c r="E424" s="159" t="s">
        <v>4442</v>
      </c>
      <c r="F424" s="158" t="s">
        <v>4443</v>
      </c>
      <c r="G424" s="160" t="s">
        <v>2622</v>
      </c>
      <c r="H424" s="160">
        <v>6.4</v>
      </c>
      <c r="I424" s="160">
        <v>41.1</v>
      </c>
      <c r="J424" s="160">
        <v>336</v>
      </c>
      <c r="K424" s="168">
        <v>2</v>
      </c>
      <c r="L424" s="158"/>
      <c r="M424" s="161"/>
      <c r="N424" s="161"/>
      <c r="O424" s="162"/>
      <c r="P424" s="161" t="s">
        <v>2850</v>
      </c>
    </row>
    <row r="425" spans="2:16" s="164" customFormat="1" x14ac:dyDescent="0.2">
      <c r="B425" s="157" t="s">
        <v>4439</v>
      </c>
      <c r="C425" s="158" t="s">
        <v>4444</v>
      </c>
      <c r="D425" s="159" t="s">
        <v>4445</v>
      </c>
      <c r="E425" s="159" t="s">
        <v>4446</v>
      </c>
      <c r="F425" s="158" t="s">
        <v>4447</v>
      </c>
      <c r="G425" s="160">
        <v>1.2</v>
      </c>
      <c r="H425" s="160">
        <v>5.4</v>
      </c>
      <c r="I425" s="160">
        <v>2.9</v>
      </c>
      <c r="J425" s="160">
        <v>275</v>
      </c>
      <c r="K425" s="168">
        <v>3</v>
      </c>
      <c r="L425" s="158"/>
      <c r="M425" s="161"/>
      <c r="N425" s="161"/>
      <c r="O425" s="162" t="s">
        <v>4448</v>
      </c>
      <c r="P425" s="161" t="s">
        <v>4449</v>
      </c>
    </row>
    <row r="426" spans="2:16" s="164" customFormat="1" ht="32" x14ac:dyDescent="0.2">
      <c r="B426" s="157" t="s">
        <v>4439</v>
      </c>
      <c r="C426" s="158" t="s">
        <v>4450</v>
      </c>
      <c r="D426" s="159" t="s">
        <v>4451</v>
      </c>
      <c r="E426" s="159" t="s">
        <v>3161</v>
      </c>
      <c r="F426" s="158" t="s">
        <v>2622</v>
      </c>
      <c r="G426" s="160">
        <v>7.4</v>
      </c>
      <c r="H426" s="160">
        <v>8.1</v>
      </c>
      <c r="I426" s="160">
        <v>11.6</v>
      </c>
      <c r="J426" s="160" t="s">
        <v>2622</v>
      </c>
      <c r="K426" s="168">
        <v>4</v>
      </c>
      <c r="L426" s="158"/>
      <c r="M426" s="161"/>
      <c r="N426" s="161"/>
      <c r="O426" s="162" t="s">
        <v>2653</v>
      </c>
      <c r="P426" s="163" t="s">
        <v>4452</v>
      </c>
    </row>
    <row r="427" spans="2:16" s="164" customFormat="1" ht="48" x14ac:dyDescent="0.2">
      <c r="B427" s="157" t="s">
        <v>4439</v>
      </c>
      <c r="C427" s="158" t="s">
        <v>198</v>
      </c>
      <c r="D427" s="159" t="s">
        <v>4451</v>
      </c>
      <c r="E427" s="159" t="s">
        <v>4453</v>
      </c>
      <c r="F427" s="158" t="s">
        <v>4454</v>
      </c>
      <c r="G427" s="160" t="s">
        <v>2622</v>
      </c>
      <c r="H427" s="160">
        <v>7.3</v>
      </c>
      <c r="I427" s="160">
        <v>7.6</v>
      </c>
      <c r="J427" s="160">
        <v>51</v>
      </c>
      <c r="K427" s="168">
        <v>4</v>
      </c>
      <c r="L427" s="158"/>
      <c r="M427" s="161"/>
      <c r="N427" s="161"/>
      <c r="O427" s="162" t="s">
        <v>2665</v>
      </c>
      <c r="P427" s="163" t="s">
        <v>4455</v>
      </c>
    </row>
    <row r="428" spans="2:16" s="164" customFormat="1" x14ac:dyDescent="0.2">
      <c r="B428" s="157" t="s">
        <v>4439</v>
      </c>
      <c r="C428" s="158" t="s">
        <v>4456</v>
      </c>
      <c r="D428" s="159" t="s">
        <v>4457</v>
      </c>
      <c r="E428" s="159" t="s">
        <v>4458</v>
      </c>
      <c r="F428" s="158" t="s">
        <v>2622</v>
      </c>
      <c r="G428" s="160">
        <v>5.7</v>
      </c>
      <c r="H428" s="160">
        <v>10.5</v>
      </c>
      <c r="I428" s="160">
        <v>5.4</v>
      </c>
      <c r="J428" s="160">
        <v>102</v>
      </c>
      <c r="K428" s="168">
        <v>2</v>
      </c>
      <c r="L428" s="158"/>
      <c r="M428" s="161"/>
      <c r="N428" s="161"/>
      <c r="O428" s="162"/>
      <c r="P428" s="161" t="s">
        <v>4459</v>
      </c>
    </row>
    <row r="429" spans="2:16" s="164" customFormat="1" x14ac:dyDescent="0.2">
      <c r="B429" s="157" t="s">
        <v>4460</v>
      </c>
      <c r="C429" s="158" t="s">
        <v>4461</v>
      </c>
      <c r="D429" s="159" t="s">
        <v>4462</v>
      </c>
      <c r="E429" s="159" t="s">
        <v>4463</v>
      </c>
      <c r="F429" s="158" t="s">
        <v>2622</v>
      </c>
      <c r="G429" s="160">
        <v>7.9</v>
      </c>
      <c r="H429" s="160">
        <v>8.6</v>
      </c>
      <c r="I429" s="160">
        <v>10.199999999999999</v>
      </c>
      <c r="J429" s="160">
        <v>128</v>
      </c>
      <c r="K429" s="168">
        <v>4</v>
      </c>
      <c r="L429" s="158"/>
      <c r="M429" s="161"/>
      <c r="N429" s="161"/>
      <c r="O429" s="162" t="s">
        <v>2785</v>
      </c>
      <c r="P429" s="161" t="s">
        <v>4464</v>
      </c>
    </row>
    <row r="430" spans="2:16" s="164" customFormat="1" x14ac:dyDescent="0.2">
      <c r="B430" s="157" t="s">
        <v>4460</v>
      </c>
      <c r="C430" s="158" t="s">
        <v>4465</v>
      </c>
      <c r="D430" s="159" t="s">
        <v>4466</v>
      </c>
      <c r="E430" s="159" t="s">
        <v>4467</v>
      </c>
      <c r="F430" s="158" t="s">
        <v>2622</v>
      </c>
      <c r="G430" s="160">
        <v>7.5</v>
      </c>
      <c r="H430" s="160">
        <v>8.8000000000000007</v>
      </c>
      <c r="I430" s="160">
        <v>6.1</v>
      </c>
      <c r="J430" s="160">
        <v>198</v>
      </c>
      <c r="K430" s="168">
        <v>3</v>
      </c>
      <c r="L430" s="158"/>
      <c r="M430" s="161"/>
      <c r="N430" s="161"/>
      <c r="O430" s="162" t="s">
        <v>2665</v>
      </c>
      <c r="P430" s="161" t="s">
        <v>4468</v>
      </c>
    </row>
    <row r="431" spans="2:16" s="164" customFormat="1" x14ac:dyDescent="0.2">
      <c r="B431" s="157" t="s">
        <v>4460</v>
      </c>
      <c r="C431" s="158" t="s">
        <v>4469</v>
      </c>
      <c r="D431" s="159" t="s">
        <v>4470</v>
      </c>
      <c r="E431" s="159" t="s">
        <v>4471</v>
      </c>
      <c r="F431" s="158" t="s">
        <v>2622</v>
      </c>
      <c r="G431" s="160">
        <v>7.5</v>
      </c>
      <c r="H431" s="160">
        <v>12</v>
      </c>
      <c r="I431" s="160">
        <v>14.4</v>
      </c>
      <c r="J431" s="160">
        <v>238</v>
      </c>
      <c r="K431" s="168">
        <v>2</v>
      </c>
      <c r="L431" s="158"/>
      <c r="M431" s="161"/>
      <c r="N431" s="161"/>
      <c r="O431" s="162"/>
      <c r="P431" s="161" t="s">
        <v>3005</v>
      </c>
    </row>
    <row r="432" spans="2:16" s="164" customFormat="1" x14ac:dyDescent="0.2">
      <c r="B432" s="157" t="s">
        <v>4472</v>
      </c>
      <c r="C432" s="158" t="s">
        <v>4473</v>
      </c>
      <c r="D432" s="159" t="s">
        <v>4474</v>
      </c>
      <c r="E432" s="159" t="s">
        <v>2738</v>
      </c>
      <c r="F432" s="158" t="s">
        <v>2622</v>
      </c>
      <c r="G432" s="160">
        <v>6.7</v>
      </c>
      <c r="H432" s="160">
        <v>7.6</v>
      </c>
      <c r="I432" s="160">
        <v>23.9</v>
      </c>
      <c r="J432" s="160">
        <v>10</v>
      </c>
      <c r="K432" s="168">
        <v>3</v>
      </c>
      <c r="L432" s="158"/>
      <c r="M432" s="161"/>
      <c r="N432" s="161"/>
      <c r="O432" s="162" t="s">
        <v>4475</v>
      </c>
      <c r="P432" s="161" t="s">
        <v>4476</v>
      </c>
    </row>
    <row r="433" spans="2:16" s="164" customFormat="1" x14ac:dyDescent="0.2">
      <c r="B433" s="157" t="s">
        <v>4472</v>
      </c>
      <c r="C433" s="158" t="s">
        <v>4477</v>
      </c>
      <c r="D433" s="159" t="s">
        <v>4478</v>
      </c>
      <c r="E433" s="159" t="s">
        <v>4479</v>
      </c>
      <c r="F433" s="158" t="s">
        <v>4480</v>
      </c>
      <c r="G433" s="160">
        <v>5.0999999999999996</v>
      </c>
      <c r="H433" s="160">
        <v>10.1</v>
      </c>
      <c r="I433" s="160">
        <v>11.2</v>
      </c>
      <c r="J433" s="160">
        <v>36</v>
      </c>
      <c r="K433" s="168">
        <v>3</v>
      </c>
      <c r="L433" s="158"/>
      <c r="M433" s="161"/>
      <c r="N433" s="161"/>
      <c r="O433" s="162" t="s">
        <v>4475</v>
      </c>
      <c r="P433" s="161" t="s">
        <v>4481</v>
      </c>
    </row>
    <row r="434" spans="2:16" s="164" customFormat="1" x14ac:dyDescent="0.2">
      <c r="B434" s="157" t="s">
        <v>4472</v>
      </c>
      <c r="C434" s="158" t="s">
        <v>4482</v>
      </c>
      <c r="D434" s="159" t="s">
        <v>4483</v>
      </c>
      <c r="E434" s="159" t="s">
        <v>4484</v>
      </c>
      <c r="F434" s="158" t="s">
        <v>2622</v>
      </c>
      <c r="G434" s="160">
        <v>8.1</v>
      </c>
      <c r="H434" s="160">
        <v>9.6</v>
      </c>
      <c r="I434" s="160">
        <v>3.1</v>
      </c>
      <c r="J434" s="160">
        <v>92</v>
      </c>
      <c r="K434" s="168">
        <v>3</v>
      </c>
      <c r="L434" s="158"/>
      <c r="M434" s="161"/>
      <c r="N434" s="161"/>
      <c r="O434" s="162" t="s">
        <v>2665</v>
      </c>
      <c r="P434" s="161" t="s">
        <v>2628</v>
      </c>
    </row>
    <row r="435" spans="2:16" s="164" customFormat="1" ht="32" x14ac:dyDescent="0.2">
      <c r="B435" s="157" t="s">
        <v>4472</v>
      </c>
      <c r="C435" s="158" t="s">
        <v>4485</v>
      </c>
      <c r="D435" s="159" t="s">
        <v>4486</v>
      </c>
      <c r="E435" s="159" t="s">
        <v>3829</v>
      </c>
      <c r="F435" s="158" t="s">
        <v>4487</v>
      </c>
      <c r="G435" s="160">
        <v>4.2</v>
      </c>
      <c r="H435" s="160">
        <v>5.2</v>
      </c>
      <c r="I435" s="160">
        <v>3.9</v>
      </c>
      <c r="J435" s="160">
        <v>178</v>
      </c>
      <c r="K435" s="168">
        <v>4</v>
      </c>
      <c r="L435" s="158"/>
      <c r="M435" s="161"/>
      <c r="N435" s="161"/>
      <c r="O435" s="162" t="s">
        <v>2726</v>
      </c>
      <c r="P435" s="163" t="s">
        <v>4488</v>
      </c>
    </row>
    <row r="436" spans="2:16" s="164" customFormat="1" x14ac:dyDescent="0.2">
      <c r="B436" s="157" t="s">
        <v>4472</v>
      </c>
      <c r="C436" s="158" t="s">
        <v>4489</v>
      </c>
      <c r="D436" s="159" t="s">
        <v>4490</v>
      </c>
      <c r="E436" s="159" t="s">
        <v>4491</v>
      </c>
      <c r="F436" s="158" t="s">
        <v>2622</v>
      </c>
      <c r="G436" s="160">
        <v>6.2</v>
      </c>
      <c r="H436" s="160">
        <v>10.3</v>
      </c>
      <c r="I436" s="160">
        <v>15.5</v>
      </c>
      <c r="J436" s="160">
        <v>262</v>
      </c>
      <c r="K436" s="168">
        <v>3</v>
      </c>
      <c r="L436" s="158"/>
      <c r="M436" s="161"/>
      <c r="N436" s="161"/>
      <c r="O436" s="162" t="s">
        <v>2665</v>
      </c>
      <c r="P436" s="161" t="s">
        <v>4492</v>
      </c>
    </row>
    <row r="437" spans="2:16" s="164" customFormat="1" x14ac:dyDescent="0.2">
      <c r="B437" s="157" t="s">
        <v>4472</v>
      </c>
      <c r="C437" s="158" t="s">
        <v>4493</v>
      </c>
      <c r="D437" s="159" t="s">
        <v>4494</v>
      </c>
      <c r="E437" s="159" t="s">
        <v>4495</v>
      </c>
      <c r="F437" s="158" t="s">
        <v>2622</v>
      </c>
      <c r="G437" s="160">
        <v>8.1</v>
      </c>
      <c r="H437" s="160">
        <v>8.1</v>
      </c>
      <c r="I437" s="160">
        <v>14.4</v>
      </c>
      <c r="J437" s="160">
        <v>24</v>
      </c>
      <c r="K437" s="168">
        <v>2</v>
      </c>
      <c r="L437" s="158"/>
      <c r="M437" s="161"/>
      <c r="N437" s="161"/>
      <c r="O437" s="162"/>
      <c r="P437" s="161" t="s">
        <v>2721</v>
      </c>
    </row>
    <row r="438" spans="2:16" s="164" customFormat="1" x14ac:dyDescent="0.2">
      <c r="B438" s="157" t="s">
        <v>4472</v>
      </c>
      <c r="C438" s="158" t="s">
        <v>4496</v>
      </c>
      <c r="D438" s="159" t="s">
        <v>4497</v>
      </c>
      <c r="E438" s="159" t="s">
        <v>4498</v>
      </c>
      <c r="F438" s="158" t="s">
        <v>4499</v>
      </c>
      <c r="G438" s="160">
        <v>3.4</v>
      </c>
      <c r="H438" s="160">
        <v>12.1</v>
      </c>
      <c r="I438" s="160">
        <v>179.7</v>
      </c>
      <c r="J438" s="160">
        <v>61</v>
      </c>
      <c r="K438" s="168">
        <v>2</v>
      </c>
      <c r="L438" s="158"/>
      <c r="M438" s="161"/>
      <c r="N438" s="161"/>
      <c r="O438" s="162"/>
      <c r="P438" s="161" t="s">
        <v>4500</v>
      </c>
    </row>
    <row r="439" spans="2:16" s="164" customFormat="1" x14ac:dyDescent="0.2">
      <c r="B439" s="157" t="s">
        <v>4472</v>
      </c>
      <c r="C439" s="158" t="s">
        <v>1375</v>
      </c>
      <c r="D439" s="159" t="s">
        <v>4501</v>
      </c>
      <c r="E439" s="159" t="s">
        <v>4502</v>
      </c>
      <c r="F439" s="158"/>
      <c r="G439" s="160">
        <v>6.7</v>
      </c>
      <c r="H439" s="160">
        <v>7.2</v>
      </c>
      <c r="I439" s="160">
        <v>0.85</v>
      </c>
      <c r="J439" s="160">
        <v>355</v>
      </c>
      <c r="K439" s="168">
        <v>2</v>
      </c>
      <c r="L439" s="158"/>
      <c r="M439" s="161"/>
      <c r="N439" s="161"/>
      <c r="O439" s="162"/>
      <c r="P439" s="161" t="s">
        <v>4503</v>
      </c>
    </row>
    <row r="440" spans="2:16" s="164" customFormat="1" x14ac:dyDescent="0.2">
      <c r="B440" s="157" t="s">
        <v>4472</v>
      </c>
      <c r="C440" s="158" t="s">
        <v>4504</v>
      </c>
      <c r="D440" s="159" t="s">
        <v>4505</v>
      </c>
      <c r="E440" s="159" t="s">
        <v>4506</v>
      </c>
      <c r="F440" s="158" t="s">
        <v>4507</v>
      </c>
      <c r="G440" s="160">
        <v>4</v>
      </c>
      <c r="H440" s="160">
        <v>5</v>
      </c>
      <c r="I440" s="160">
        <v>22</v>
      </c>
      <c r="J440" s="160">
        <v>104</v>
      </c>
      <c r="K440" s="168">
        <v>4</v>
      </c>
      <c r="L440" s="158"/>
      <c r="M440" s="161"/>
      <c r="N440" s="161"/>
      <c r="O440" s="162" t="s">
        <v>4360</v>
      </c>
      <c r="P440" s="161" t="s">
        <v>4508</v>
      </c>
    </row>
    <row r="441" spans="2:16" s="164" customFormat="1" x14ac:dyDescent="0.2">
      <c r="B441" s="157" t="s">
        <v>4472</v>
      </c>
      <c r="C441" s="158" t="s">
        <v>4509</v>
      </c>
      <c r="D441" s="159" t="s">
        <v>4505</v>
      </c>
      <c r="E441" s="159" t="s">
        <v>4506</v>
      </c>
      <c r="F441" s="158" t="s">
        <v>4507</v>
      </c>
      <c r="G441" s="160">
        <v>4</v>
      </c>
      <c r="H441" s="160">
        <v>8</v>
      </c>
      <c r="I441" s="160">
        <v>14</v>
      </c>
      <c r="J441" s="160">
        <v>56</v>
      </c>
      <c r="K441" s="168">
        <v>4</v>
      </c>
      <c r="L441" s="158"/>
      <c r="M441" s="161"/>
      <c r="N441" s="161"/>
      <c r="O441" s="162" t="s">
        <v>3526</v>
      </c>
      <c r="P441" s="161" t="s">
        <v>4510</v>
      </c>
    </row>
    <row r="442" spans="2:16" s="164" customFormat="1" ht="32" x14ac:dyDescent="0.2">
      <c r="B442" s="157" t="s">
        <v>4511</v>
      </c>
      <c r="C442" s="158" t="s">
        <v>4512</v>
      </c>
      <c r="D442" s="159" t="s">
        <v>4513</v>
      </c>
      <c r="E442" s="159" t="s">
        <v>4514</v>
      </c>
      <c r="F442" s="158" t="s">
        <v>4515</v>
      </c>
      <c r="G442" s="160">
        <v>5.8</v>
      </c>
      <c r="H442" s="160">
        <v>7.6</v>
      </c>
      <c r="I442" s="160">
        <v>6.8</v>
      </c>
      <c r="J442" s="160">
        <v>236</v>
      </c>
      <c r="K442" s="168">
        <v>4</v>
      </c>
      <c r="L442" s="158"/>
      <c r="M442" s="161"/>
      <c r="N442" s="161"/>
      <c r="O442" s="162" t="s">
        <v>2670</v>
      </c>
      <c r="P442" s="163" t="s">
        <v>4516</v>
      </c>
    </row>
    <row r="443" spans="2:16" s="164" customFormat="1" x14ac:dyDescent="0.2">
      <c r="B443" s="157" t="s">
        <v>4517</v>
      </c>
      <c r="C443" s="158" t="s">
        <v>4518</v>
      </c>
      <c r="D443" s="159" t="s">
        <v>4519</v>
      </c>
      <c r="E443" s="159" t="s">
        <v>4520</v>
      </c>
      <c r="F443" s="158" t="s">
        <v>4521</v>
      </c>
      <c r="G443" s="160">
        <v>5.7</v>
      </c>
      <c r="H443" s="160">
        <v>8</v>
      </c>
      <c r="I443" s="160">
        <v>89.2</v>
      </c>
      <c r="J443" s="160">
        <v>81</v>
      </c>
      <c r="K443" s="168">
        <v>4</v>
      </c>
      <c r="L443" s="158"/>
      <c r="M443" s="161"/>
      <c r="N443" s="161"/>
      <c r="O443" s="162" t="s">
        <v>2855</v>
      </c>
      <c r="P443" s="161" t="s">
        <v>2850</v>
      </c>
    </row>
    <row r="444" spans="2:16" s="164" customFormat="1" ht="32" x14ac:dyDescent="0.2">
      <c r="B444" s="157" t="s">
        <v>4517</v>
      </c>
      <c r="C444" s="158" t="s">
        <v>4522</v>
      </c>
      <c r="D444" s="159" t="s">
        <v>4523</v>
      </c>
      <c r="E444" s="159" t="s">
        <v>4524</v>
      </c>
      <c r="F444" s="158" t="s">
        <v>2622</v>
      </c>
      <c r="G444" s="160">
        <v>6.5</v>
      </c>
      <c r="H444" s="160">
        <v>8.9</v>
      </c>
      <c r="I444" s="160">
        <v>28.2</v>
      </c>
      <c r="J444" s="160">
        <v>302</v>
      </c>
      <c r="K444" s="168">
        <v>4</v>
      </c>
      <c r="L444" s="158"/>
      <c r="M444" s="161"/>
      <c r="N444" s="161"/>
      <c r="O444" s="162" t="s">
        <v>3004</v>
      </c>
      <c r="P444" s="163" t="s">
        <v>4525</v>
      </c>
    </row>
    <row r="445" spans="2:16" s="164" customFormat="1" ht="32" x14ac:dyDescent="0.2">
      <c r="B445" s="157" t="s">
        <v>4517</v>
      </c>
      <c r="C445" s="158" t="s">
        <v>4526</v>
      </c>
      <c r="D445" s="159" t="s">
        <v>4527</v>
      </c>
      <c r="E445" s="159" t="s">
        <v>3684</v>
      </c>
      <c r="F445" s="158" t="s">
        <v>4528</v>
      </c>
      <c r="G445" s="160">
        <v>5.5</v>
      </c>
      <c r="H445" s="160">
        <v>8.6999999999999993</v>
      </c>
      <c r="I445" s="160">
        <v>8.6</v>
      </c>
      <c r="J445" s="160">
        <v>311</v>
      </c>
      <c r="K445" s="168">
        <v>4</v>
      </c>
      <c r="L445" s="158"/>
      <c r="M445" s="161"/>
      <c r="N445" s="161"/>
      <c r="O445" s="162" t="s">
        <v>3072</v>
      </c>
      <c r="P445" s="163" t="s">
        <v>4529</v>
      </c>
    </row>
    <row r="446" spans="2:16" s="164" customFormat="1" x14ac:dyDescent="0.2">
      <c r="B446" s="157" t="s">
        <v>4517</v>
      </c>
      <c r="C446" s="158" t="s">
        <v>4530</v>
      </c>
      <c r="D446" s="159" t="s">
        <v>4531</v>
      </c>
      <c r="E446" s="159" t="s">
        <v>4532</v>
      </c>
      <c r="F446" s="158" t="s">
        <v>4533</v>
      </c>
      <c r="G446" s="160" t="s">
        <v>2622</v>
      </c>
      <c r="H446" s="160">
        <v>12.1</v>
      </c>
      <c r="I446" s="160">
        <v>59</v>
      </c>
      <c r="J446" s="160">
        <v>104</v>
      </c>
      <c r="K446" s="168">
        <v>2</v>
      </c>
      <c r="L446" s="158"/>
      <c r="M446" s="161"/>
      <c r="N446" s="161"/>
      <c r="O446" s="162"/>
      <c r="P446" s="161" t="s">
        <v>4534</v>
      </c>
    </row>
    <row r="447" spans="2:16" s="164" customFormat="1" x14ac:dyDescent="0.2">
      <c r="B447" s="157" t="s">
        <v>4517</v>
      </c>
      <c r="C447" s="158" t="s">
        <v>4535</v>
      </c>
      <c r="D447" s="159" t="s">
        <v>4536</v>
      </c>
      <c r="E447" s="159" t="s">
        <v>4537</v>
      </c>
      <c r="F447" s="158" t="s">
        <v>4538</v>
      </c>
      <c r="G447" s="160" t="s">
        <v>2622</v>
      </c>
      <c r="H447" s="160">
        <v>7.4</v>
      </c>
      <c r="I447" s="160">
        <v>70.7</v>
      </c>
      <c r="J447" s="160">
        <v>222</v>
      </c>
      <c r="K447" s="168">
        <v>2</v>
      </c>
      <c r="L447" s="158"/>
      <c r="M447" s="161"/>
      <c r="N447" s="161"/>
      <c r="O447" s="162"/>
      <c r="P447" s="161" t="s">
        <v>2850</v>
      </c>
    </row>
    <row r="448" spans="2:16" s="164" customFormat="1" x14ac:dyDescent="0.2">
      <c r="B448" s="157" t="s">
        <v>4539</v>
      </c>
      <c r="C448" s="158" t="s">
        <v>4540</v>
      </c>
      <c r="D448" s="159" t="s">
        <v>4541</v>
      </c>
      <c r="E448" s="159" t="s">
        <v>4542</v>
      </c>
      <c r="F448" s="158" t="s">
        <v>2622</v>
      </c>
      <c r="G448" s="160">
        <v>5.7</v>
      </c>
      <c r="H448" s="160">
        <v>8.1</v>
      </c>
      <c r="I448" s="160">
        <v>51.7</v>
      </c>
      <c r="J448" s="160">
        <v>256</v>
      </c>
      <c r="K448" s="168">
        <v>2</v>
      </c>
      <c r="L448" s="158"/>
      <c r="M448" s="161"/>
      <c r="N448" s="161"/>
      <c r="O448" s="162"/>
      <c r="P448" s="161" t="s">
        <v>2850</v>
      </c>
    </row>
    <row r="449" spans="2:16" s="164" customFormat="1" x14ac:dyDescent="0.2">
      <c r="B449" s="157" t="s">
        <v>4539</v>
      </c>
      <c r="C449" s="158" t="s">
        <v>4543</v>
      </c>
      <c r="D449" s="159" t="s">
        <v>4544</v>
      </c>
      <c r="E449" s="159" t="s">
        <v>4545</v>
      </c>
      <c r="F449" s="158" t="s">
        <v>2622</v>
      </c>
      <c r="G449" s="160">
        <v>5.2</v>
      </c>
      <c r="H449" s="160">
        <v>6.9</v>
      </c>
      <c r="I449" s="160">
        <v>5.5</v>
      </c>
      <c r="J449" s="160">
        <v>106</v>
      </c>
      <c r="K449" s="168">
        <v>3</v>
      </c>
      <c r="L449" s="158"/>
      <c r="M449" s="161"/>
      <c r="N449" s="161"/>
      <c r="O449" s="162" t="s">
        <v>4546</v>
      </c>
      <c r="P449" s="161" t="s">
        <v>3005</v>
      </c>
    </row>
    <row r="450" spans="2:16" s="164" customFormat="1" x14ac:dyDescent="0.2">
      <c r="B450" s="157" t="s">
        <v>4539</v>
      </c>
      <c r="C450" s="158" t="s">
        <v>4547</v>
      </c>
      <c r="D450" s="159" t="s">
        <v>4548</v>
      </c>
      <c r="E450" s="159" t="s">
        <v>4549</v>
      </c>
      <c r="F450" s="158" t="s">
        <v>4550</v>
      </c>
      <c r="G450" s="160">
        <v>3.1</v>
      </c>
      <c r="H450" s="160">
        <v>7.8</v>
      </c>
      <c r="I450" s="160">
        <v>3.6</v>
      </c>
      <c r="J450" s="160">
        <v>105</v>
      </c>
      <c r="K450" s="168">
        <v>3</v>
      </c>
      <c r="L450" s="158"/>
      <c r="M450" s="161"/>
      <c r="N450" s="161"/>
      <c r="O450" s="162" t="s">
        <v>4551</v>
      </c>
      <c r="P450" s="161" t="s">
        <v>4208</v>
      </c>
    </row>
    <row r="451" spans="2:16" s="164" customFormat="1" x14ac:dyDescent="0.2">
      <c r="B451" s="157" t="s">
        <v>4539</v>
      </c>
      <c r="C451" s="158" t="s">
        <v>4552</v>
      </c>
      <c r="D451" s="159" t="s">
        <v>4553</v>
      </c>
      <c r="E451" s="159" t="s">
        <v>4554</v>
      </c>
      <c r="F451" s="158" t="s">
        <v>4555</v>
      </c>
      <c r="G451" s="160">
        <v>6.1</v>
      </c>
      <c r="H451" s="160">
        <v>9.6999999999999993</v>
      </c>
      <c r="I451" s="160">
        <v>38.799999999999997</v>
      </c>
      <c r="J451" s="160">
        <v>87</v>
      </c>
      <c r="K451" s="168">
        <v>5</v>
      </c>
      <c r="L451" s="158"/>
      <c r="M451" s="161"/>
      <c r="N451" s="161"/>
      <c r="O451" s="162"/>
      <c r="P451" s="161" t="s">
        <v>4556</v>
      </c>
    </row>
    <row r="452" spans="2:16" s="164" customFormat="1" x14ac:dyDescent="0.2">
      <c r="B452" s="157" t="s">
        <v>4539</v>
      </c>
      <c r="C452" s="158" t="s">
        <v>4557</v>
      </c>
      <c r="D452" s="159" t="s">
        <v>4558</v>
      </c>
      <c r="E452" s="159" t="s">
        <v>4559</v>
      </c>
      <c r="F452" s="158" t="s">
        <v>2622</v>
      </c>
      <c r="G452" s="160">
        <v>7</v>
      </c>
      <c r="H452" s="160">
        <v>10.5</v>
      </c>
      <c r="I452" s="160">
        <v>5.4</v>
      </c>
      <c r="J452" s="160">
        <v>22</v>
      </c>
      <c r="K452" s="168">
        <v>2</v>
      </c>
      <c r="L452" s="158"/>
      <c r="M452" s="161"/>
      <c r="N452" s="161"/>
      <c r="O452" s="162"/>
      <c r="P452" s="161" t="s">
        <v>4560</v>
      </c>
    </row>
    <row r="453" spans="2:16" s="164" customFormat="1" x14ac:dyDescent="0.2">
      <c r="B453" s="157" t="s">
        <v>4539</v>
      </c>
      <c r="C453" s="158" t="s">
        <v>4561</v>
      </c>
      <c r="D453" s="159" t="s">
        <v>4562</v>
      </c>
      <c r="E453" s="159" t="s">
        <v>4563</v>
      </c>
      <c r="F453" s="158" t="s">
        <v>2622</v>
      </c>
      <c r="G453" s="160" t="s">
        <v>2622</v>
      </c>
      <c r="H453" s="160">
        <v>10.199999999999999</v>
      </c>
      <c r="I453" s="160">
        <v>106.3</v>
      </c>
      <c r="J453" s="160">
        <v>32</v>
      </c>
      <c r="K453" s="168">
        <v>2</v>
      </c>
      <c r="L453" s="158"/>
      <c r="M453" s="161"/>
      <c r="N453" s="161"/>
      <c r="O453" s="162"/>
      <c r="P453" s="161" t="s">
        <v>2850</v>
      </c>
    </row>
    <row r="454" spans="2:16" s="164" customFormat="1" x14ac:dyDescent="0.2">
      <c r="B454" s="157" t="s">
        <v>4564</v>
      </c>
      <c r="C454" s="158" t="s">
        <v>4565</v>
      </c>
      <c r="D454" s="159" t="s">
        <v>4566</v>
      </c>
      <c r="E454" s="159" t="s">
        <v>4567</v>
      </c>
      <c r="F454" s="158" t="s">
        <v>2622</v>
      </c>
      <c r="G454" s="160">
        <v>6.4</v>
      </c>
      <c r="H454" s="160">
        <v>6.9</v>
      </c>
      <c r="I454" s="160">
        <v>11.3</v>
      </c>
      <c r="J454" s="160">
        <v>270</v>
      </c>
      <c r="K454" s="168">
        <v>2</v>
      </c>
      <c r="L454" s="158"/>
      <c r="M454" s="161"/>
      <c r="N454" s="161"/>
      <c r="O454" s="162"/>
      <c r="P454" s="161" t="s">
        <v>4166</v>
      </c>
    </row>
    <row r="455" spans="2:16" s="164" customFormat="1" ht="32" x14ac:dyDescent="0.2">
      <c r="B455" s="157" t="s">
        <v>4564</v>
      </c>
      <c r="C455" s="158" t="s">
        <v>462</v>
      </c>
      <c r="D455" s="159" t="s">
        <v>4568</v>
      </c>
      <c r="E455" s="159" t="s">
        <v>4569</v>
      </c>
      <c r="F455" s="158" t="s">
        <v>2622</v>
      </c>
      <c r="G455" s="160">
        <v>5.9</v>
      </c>
      <c r="H455" s="160">
        <v>8.8000000000000007</v>
      </c>
      <c r="I455" s="160">
        <v>6.6</v>
      </c>
      <c r="J455" s="160">
        <v>265</v>
      </c>
      <c r="K455" s="168">
        <v>4</v>
      </c>
      <c r="L455" s="158"/>
      <c r="M455" s="161"/>
      <c r="N455" s="161"/>
      <c r="O455" s="162" t="s">
        <v>2785</v>
      </c>
      <c r="P455" s="163" t="s">
        <v>4570</v>
      </c>
    </row>
    <row r="456" spans="2:16" s="164" customFormat="1" x14ac:dyDescent="0.2">
      <c r="B456" s="157" t="s">
        <v>4564</v>
      </c>
      <c r="C456" s="158" t="s">
        <v>4571</v>
      </c>
      <c r="D456" s="159" t="s">
        <v>4572</v>
      </c>
      <c r="E456" s="159" t="s">
        <v>4573</v>
      </c>
      <c r="F456" s="158" t="s">
        <v>2622</v>
      </c>
      <c r="G456" s="160">
        <v>5.6</v>
      </c>
      <c r="H456" s="160">
        <v>6.4</v>
      </c>
      <c r="I456" s="160">
        <v>150</v>
      </c>
      <c r="J456" s="160">
        <v>130</v>
      </c>
      <c r="K456" s="168">
        <v>2</v>
      </c>
      <c r="L456" s="158"/>
      <c r="M456" s="161"/>
      <c r="N456" s="161"/>
      <c r="O456" s="162"/>
      <c r="P456" s="161" t="s">
        <v>2850</v>
      </c>
    </row>
    <row r="457" spans="2:16" s="164" customFormat="1" x14ac:dyDescent="0.2">
      <c r="B457" s="157" t="s">
        <v>4564</v>
      </c>
      <c r="C457" s="158" t="s">
        <v>4574</v>
      </c>
      <c r="D457" s="159" t="s">
        <v>4575</v>
      </c>
      <c r="E457" s="159" t="s">
        <v>4576</v>
      </c>
      <c r="F457" s="158" t="s">
        <v>4577</v>
      </c>
      <c r="G457" s="160">
        <v>2.9</v>
      </c>
      <c r="H457" s="160">
        <v>6.3</v>
      </c>
      <c r="I457" s="160">
        <v>117</v>
      </c>
      <c r="J457" s="160">
        <v>289</v>
      </c>
      <c r="K457" s="168">
        <v>2</v>
      </c>
      <c r="L457" s="158"/>
      <c r="M457" s="161"/>
      <c r="N457" s="161"/>
      <c r="O457" s="162"/>
      <c r="P457" s="161" t="s">
        <v>4578</v>
      </c>
    </row>
    <row r="458" spans="2:16" s="164" customFormat="1" x14ac:dyDescent="0.2">
      <c r="B458" s="157" t="s">
        <v>4564</v>
      </c>
      <c r="C458" s="158" t="s">
        <v>4579</v>
      </c>
      <c r="D458" s="159" t="s">
        <v>4575</v>
      </c>
      <c r="E458" s="159" t="s">
        <v>4576</v>
      </c>
      <c r="F458" s="158" t="s">
        <v>4577</v>
      </c>
      <c r="G458" s="160">
        <v>2.9</v>
      </c>
      <c r="H458" s="160">
        <v>8.3000000000000007</v>
      </c>
      <c r="I458" s="160">
        <v>181</v>
      </c>
      <c r="J458" s="160">
        <v>312</v>
      </c>
      <c r="K458" s="168">
        <v>2</v>
      </c>
      <c r="L458" s="158"/>
      <c r="M458" s="161"/>
      <c r="N458" s="161"/>
      <c r="O458" s="162"/>
      <c r="P458" s="161" t="s">
        <v>4580</v>
      </c>
    </row>
    <row r="459" spans="2:16" s="164" customFormat="1" x14ac:dyDescent="0.2">
      <c r="B459" s="157" t="s">
        <v>4564</v>
      </c>
      <c r="C459" s="158" t="s">
        <v>4581</v>
      </c>
      <c r="D459" s="159" t="s">
        <v>4575</v>
      </c>
      <c r="E459" s="159" t="s">
        <v>4576</v>
      </c>
      <c r="F459" s="158" t="s">
        <v>4577</v>
      </c>
      <c r="G459" s="160">
        <v>2.9</v>
      </c>
      <c r="H459" s="160">
        <v>8.6999999999999993</v>
      </c>
      <c r="I459" s="160">
        <v>191</v>
      </c>
      <c r="J459" s="160">
        <v>295</v>
      </c>
      <c r="K459" s="168">
        <v>2</v>
      </c>
      <c r="L459" s="158"/>
      <c r="M459" s="161"/>
      <c r="N459" s="161"/>
      <c r="O459" s="162"/>
      <c r="P459" s="161" t="s">
        <v>4582</v>
      </c>
    </row>
    <row r="460" spans="2:16" s="164" customFormat="1" x14ac:dyDescent="0.2">
      <c r="B460" s="157" t="s">
        <v>4564</v>
      </c>
      <c r="C460" s="158" t="s">
        <v>4583</v>
      </c>
      <c r="D460" s="159" t="s">
        <v>4584</v>
      </c>
      <c r="E460" s="159" t="s">
        <v>2753</v>
      </c>
      <c r="F460" s="158"/>
      <c r="G460" s="160">
        <v>8.5</v>
      </c>
      <c r="H460" s="160">
        <v>11</v>
      </c>
      <c r="I460" s="160">
        <v>6.9</v>
      </c>
      <c r="J460" s="160">
        <v>329</v>
      </c>
      <c r="K460" s="168">
        <v>3</v>
      </c>
      <c r="L460" s="158"/>
      <c r="M460" s="161"/>
      <c r="N460" s="161"/>
      <c r="O460" s="162" t="s">
        <v>2726</v>
      </c>
      <c r="P460" s="161" t="s">
        <v>4585</v>
      </c>
    </row>
    <row r="461" spans="2:16" s="164" customFormat="1" x14ac:dyDescent="0.2">
      <c r="B461" s="157" t="s">
        <v>4564</v>
      </c>
      <c r="C461" s="158" t="s">
        <v>4586</v>
      </c>
      <c r="D461" s="159" t="s">
        <v>4587</v>
      </c>
      <c r="E461" s="159" t="s">
        <v>4588</v>
      </c>
      <c r="F461" s="158"/>
      <c r="G461" s="160">
        <v>7.1</v>
      </c>
      <c r="H461" s="160">
        <v>9.1</v>
      </c>
      <c r="I461" s="160">
        <v>6.2</v>
      </c>
      <c r="J461" s="160">
        <v>264</v>
      </c>
      <c r="K461" s="168">
        <v>3</v>
      </c>
      <c r="L461" s="158"/>
      <c r="M461" s="161"/>
      <c r="N461" s="161"/>
      <c r="O461" s="162" t="s">
        <v>2726</v>
      </c>
      <c r="P461" s="161" t="s">
        <v>4589</v>
      </c>
    </row>
    <row r="462" spans="2:16" s="164" customFormat="1" ht="32" x14ac:dyDescent="0.2">
      <c r="B462" s="157" t="s">
        <v>4564</v>
      </c>
      <c r="C462" s="158" t="s">
        <v>4590</v>
      </c>
      <c r="D462" s="159" t="s">
        <v>4591</v>
      </c>
      <c r="E462" s="159" t="s">
        <v>4592</v>
      </c>
      <c r="F462" s="158" t="s">
        <v>4593</v>
      </c>
      <c r="G462" s="160">
        <v>5</v>
      </c>
      <c r="H462" s="160">
        <v>10.1</v>
      </c>
      <c r="I462" s="160">
        <v>9.1999999999999993</v>
      </c>
      <c r="J462" s="160">
        <v>59</v>
      </c>
      <c r="K462" s="168">
        <v>3</v>
      </c>
      <c r="L462" s="158"/>
      <c r="M462" s="161"/>
      <c r="N462" s="161"/>
      <c r="O462" s="162" t="s">
        <v>2785</v>
      </c>
      <c r="P462" s="163" t="s">
        <v>4594</v>
      </c>
    </row>
    <row r="463" spans="2:16" s="164" customFormat="1" x14ac:dyDescent="0.2">
      <c r="B463" s="157" t="s">
        <v>4564</v>
      </c>
      <c r="C463" s="158" t="s">
        <v>4595</v>
      </c>
      <c r="D463" s="159" t="s">
        <v>4596</v>
      </c>
      <c r="E463" s="159" t="s">
        <v>4597</v>
      </c>
      <c r="F463" s="158" t="s">
        <v>4598</v>
      </c>
      <c r="G463" s="160">
        <v>3.7</v>
      </c>
      <c r="H463" s="160">
        <v>5</v>
      </c>
      <c r="I463" s="160">
        <v>300</v>
      </c>
      <c r="J463" s="160">
        <v>180</v>
      </c>
      <c r="K463" s="168">
        <v>2</v>
      </c>
      <c r="L463" s="158"/>
      <c r="M463" s="161"/>
      <c r="N463" s="161"/>
      <c r="O463" s="162"/>
      <c r="P463" s="161" t="s">
        <v>2850</v>
      </c>
    </row>
    <row r="464" spans="2:16" s="164" customFormat="1" x14ac:dyDescent="0.2">
      <c r="B464" s="157" t="s">
        <v>4564</v>
      </c>
      <c r="C464" s="158" t="s">
        <v>4599</v>
      </c>
      <c r="D464" s="159" t="s">
        <v>4600</v>
      </c>
      <c r="E464" s="159" t="s">
        <v>4601</v>
      </c>
      <c r="F464" s="158" t="s">
        <v>4602</v>
      </c>
      <c r="G464" s="160">
        <v>6.3</v>
      </c>
      <c r="H464" s="160">
        <v>7</v>
      </c>
      <c r="I464" s="160">
        <v>66</v>
      </c>
      <c r="J464" s="160">
        <v>315</v>
      </c>
      <c r="K464" s="168">
        <v>4</v>
      </c>
      <c r="L464" s="158"/>
      <c r="M464" s="161"/>
      <c r="N464" s="161"/>
      <c r="O464" s="162" t="s">
        <v>2791</v>
      </c>
      <c r="P464" s="161" t="s">
        <v>4171</v>
      </c>
    </row>
    <row r="465" spans="2:16" s="164" customFormat="1" ht="32" x14ac:dyDescent="0.2">
      <c r="B465" s="157" t="s">
        <v>4564</v>
      </c>
      <c r="C465" s="158" t="s">
        <v>4603</v>
      </c>
      <c r="D465" s="159" t="s">
        <v>4604</v>
      </c>
      <c r="E465" s="159" t="s">
        <v>4605</v>
      </c>
      <c r="F465" s="158" t="s">
        <v>4606</v>
      </c>
      <c r="G465" s="160">
        <v>5</v>
      </c>
      <c r="H465" s="160">
        <v>8.4</v>
      </c>
      <c r="I465" s="160">
        <v>52.1</v>
      </c>
      <c r="J465" s="160">
        <v>250</v>
      </c>
      <c r="K465" s="168">
        <v>3</v>
      </c>
      <c r="L465" s="158"/>
      <c r="M465" s="161"/>
      <c r="N465" s="161"/>
      <c r="O465" s="162" t="s">
        <v>3325</v>
      </c>
      <c r="P465" s="163" t="s">
        <v>4607</v>
      </c>
    </row>
    <row r="466" spans="2:16" s="164" customFormat="1" x14ac:dyDescent="0.2">
      <c r="B466" s="157" t="s">
        <v>4564</v>
      </c>
      <c r="C466" s="158" t="s">
        <v>4608</v>
      </c>
      <c r="D466" s="159" t="s">
        <v>4609</v>
      </c>
      <c r="E466" s="159" t="s">
        <v>4610</v>
      </c>
      <c r="F466" s="158" t="s">
        <v>2622</v>
      </c>
      <c r="G466" s="160">
        <v>6</v>
      </c>
      <c r="H466" s="160">
        <v>9.1</v>
      </c>
      <c r="I466" s="160">
        <v>1.9</v>
      </c>
      <c r="J466" s="160">
        <v>170</v>
      </c>
      <c r="K466" s="168">
        <v>2</v>
      </c>
      <c r="L466" s="158"/>
      <c r="M466" s="161"/>
      <c r="N466" s="161"/>
      <c r="O466" s="162"/>
      <c r="P466" s="161" t="s">
        <v>4611</v>
      </c>
    </row>
    <row r="467" spans="2:16" s="164" customFormat="1" ht="32" x14ac:dyDescent="0.2">
      <c r="B467" s="157" t="s">
        <v>4564</v>
      </c>
      <c r="C467" s="158" t="s">
        <v>4612</v>
      </c>
      <c r="D467" s="159" t="s">
        <v>4613</v>
      </c>
      <c r="E467" s="159" t="s">
        <v>4614</v>
      </c>
      <c r="F467" s="158" t="s">
        <v>4615</v>
      </c>
      <c r="G467" s="160">
        <v>5.5</v>
      </c>
      <c r="H467" s="160">
        <v>7.6</v>
      </c>
      <c r="I467" s="160">
        <v>19.5</v>
      </c>
      <c r="J467" s="160">
        <v>25</v>
      </c>
      <c r="K467" s="168">
        <v>3</v>
      </c>
      <c r="L467" s="158"/>
      <c r="M467" s="161"/>
      <c r="N467" s="161"/>
      <c r="O467" s="162" t="s">
        <v>4616</v>
      </c>
      <c r="P467" s="163" t="s">
        <v>4284</v>
      </c>
    </row>
    <row r="468" spans="2:16" s="164" customFormat="1" x14ac:dyDescent="0.2">
      <c r="B468" s="157" t="s">
        <v>4564</v>
      </c>
      <c r="C468" s="158" t="s">
        <v>4617</v>
      </c>
      <c r="D468" s="159" t="s">
        <v>4618</v>
      </c>
      <c r="E468" s="159" t="s">
        <v>4619</v>
      </c>
      <c r="F468" s="158" t="s">
        <v>2622</v>
      </c>
      <c r="G468" s="160">
        <v>7.3</v>
      </c>
      <c r="H468" s="160">
        <v>8.5</v>
      </c>
      <c r="I468" s="160">
        <v>1.4</v>
      </c>
      <c r="J468" s="160" t="s">
        <v>2622</v>
      </c>
      <c r="K468" s="168">
        <v>3</v>
      </c>
      <c r="L468" s="158"/>
      <c r="M468" s="161"/>
      <c r="N468" s="161"/>
      <c r="O468" s="162" t="s">
        <v>2628</v>
      </c>
      <c r="P468" s="161" t="s">
        <v>4620</v>
      </c>
    </row>
    <row r="469" spans="2:16" s="164" customFormat="1" x14ac:dyDescent="0.2">
      <c r="B469" s="157" t="s">
        <v>4564</v>
      </c>
      <c r="C469" s="158" t="s">
        <v>4621</v>
      </c>
      <c r="D469" s="159" t="s">
        <v>4622</v>
      </c>
      <c r="E469" s="159" t="s">
        <v>4623</v>
      </c>
      <c r="F469" s="158" t="s">
        <v>4624</v>
      </c>
      <c r="G469" s="160">
        <v>4.4000000000000004</v>
      </c>
      <c r="H469" s="160">
        <v>5.4</v>
      </c>
      <c r="I469" s="160">
        <v>340</v>
      </c>
      <c r="J469" s="160">
        <v>173</v>
      </c>
      <c r="K469" s="168">
        <v>2</v>
      </c>
      <c r="L469" s="158"/>
      <c r="M469" s="161"/>
      <c r="N469" s="161"/>
      <c r="O469" s="162"/>
      <c r="P469" s="161" t="s">
        <v>2850</v>
      </c>
    </row>
    <row r="470" spans="2:16" s="164" customFormat="1" x14ac:dyDescent="0.2">
      <c r="B470" s="157" t="s">
        <v>4564</v>
      </c>
      <c r="C470" s="158" t="s">
        <v>4625</v>
      </c>
      <c r="D470" s="159" t="s">
        <v>4626</v>
      </c>
      <c r="E470" s="159" t="s">
        <v>4627</v>
      </c>
      <c r="F470" s="158" t="s">
        <v>2622</v>
      </c>
      <c r="G470" s="160">
        <v>3.4</v>
      </c>
      <c r="H470" s="160">
        <v>3.8</v>
      </c>
      <c r="I470" s="160">
        <v>337.4</v>
      </c>
      <c r="J470" s="160">
        <v>346</v>
      </c>
      <c r="K470" s="168">
        <v>5</v>
      </c>
      <c r="L470" s="158"/>
      <c r="M470" s="161"/>
      <c r="N470" s="161"/>
      <c r="O470" s="162"/>
      <c r="P470" s="161" t="s">
        <v>4628</v>
      </c>
    </row>
    <row r="471" spans="2:16" s="164" customFormat="1" x14ac:dyDescent="0.2">
      <c r="B471" s="157" t="s">
        <v>4564</v>
      </c>
      <c r="C471" s="158" t="s">
        <v>4629</v>
      </c>
      <c r="D471" s="159" t="s">
        <v>4630</v>
      </c>
      <c r="E471" s="159" t="s">
        <v>4631</v>
      </c>
      <c r="F471" s="158" t="s">
        <v>4632</v>
      </c>
      <c r="G471" s="160">
        <v>4.4000000000000004</v>
      </c>
      <c r="H471" s="160">
        <v>8.5</v>
      </c>
      <c r="I471" s="160">
        <v>69.7</v>
      </c>
      <c r="J471" s="160">
        <v>299</v>
      </c>
      <c r="K471" s="168">
        <v>2</v>
      </c>
      <c r="L471" s="158"/>
      <c r="M471" s="161"/>
      <c r="N471" s="161"/>
      <c r="O471" s="162"/>
      <c r="P471" s="161" t="s">
        <v>2850</v>
      </c>
    </row>
    <row r="472" spans="2:16" s="164" customFormat="1" x14ac:dyDescent="0.2">
      <c r="B472" s="157" t="s">
        <v>4564</v>
      </c>
      <c r="C472" s="158" t="s">
        <v>4633</v>
      </c>
      <c r="D472" s="159" t="s">
        <v>4634</v>
      </c>
      <c r="E472" s="159" t="s">
        <v>3178</v>
      </c>
      <c r="F472" s="158" t="s">
        <v>2622</v>
      </c>
      <c r="G472" s="160">
        <v>7.3</v>
      </c>
      <c r="H472" s="160">
        <v>7.3</v>
      </c>
      <c r="I472" s="160">
        <v>4</v>
      </c>
      <c r="J472" s="160">
        <v>194</v>
      </c>
      <c r="K472" s="168">
        <v>4</v>
      </c>
      <c r="L472" s="158"/>
      <c r="M472" s="161"/>
      <c r="N472" s="161"/>
      <c r="O472" s="162" t="s">
        <v>2653</v>
      </c>
      <c r="P472" s="161" t="s">
        <v>4635</v>
      </c>
    </row>
    <row r="473" spans="2:16" s="164" customFormat="1" x14ac:dyDescent="0.2">
      <c r="B473" s="157" t="s">
        <v>4564</v>
      </c>
      <c r="C473" s="158" t="s">
        <v>4636</v>
      </c>
      <c r="D473" s="159" t="s">
        <v>4637</v>
      </c>
      <c r="E473" s="159" t="s">
        <v>4638</v>
      </c>
      <c r="F473" s="158" t="s">
        <v>4639</v>
      </c>
      <c r="G473" s="160">
        <v>6.2</v>
      </c>
      <c r="H473" s="160">
        <v>8.3000000000000007</v>
      </c>
      <c r="I473" s="160">
        <v>3.8</v>
      </c>
      <c r="J473" s="160">
        <v>220</v>
      </c>
      <c r="K473" s="168">
        <v>3</v>
      </c>
      <c r="L473" s="158"/>
      <c r="M473" s="161"/>
      <c r="N473" s="161"/>
      <c r="O473" s="162" t="s">
        <v>2653</v>
      </c>
      <c r="P473" s="161" t="s">
        <v>4640</v>
      </c>
    </row>
    <row r="474" spans="2:16" s="164" customFormat="1" x14ac:dyDescent="0.2">
      <c r="B474" s="157" t="s">
        <v>4564</v>
      </c>
      <c r="C474" s="158" t="s">
        <v>4641</v>
      </c>
      <c r="D474" s="159" t="s">
        <v>4642</v>
      </c>
      <c r="E474" s="159" t="s">
        <v>4643</v>
      </c>
      <c r="F474" s="158" t="s">
        <v>2622</v>
      </c>
      <c r="G474" s="160">
        <v>6</v>
      </c>
      <c r="H474" s="160">
        <v>9.1</v>
      </c>
      <c r="I474" s="160">
        <v>4.4000000000000004</v>
      </c>
      <c r="J474" s="160">
        <v>326</v>
      </c>
      <c r="K474" s="168">
        <v>2</v>
      </c>
      <c r="L474" s="158"/>
      <c r="M474" s="161"/>
      <c r="N474" s="161"/>
      <c r="O474" s="162"/>
      <c r="P474" s="161" t="s">
        <v>4644</v>
      </c>
    </row>
    <row r="475" spans="2:16" s="164" customFormat="1" x14ac:dyDescent="0.2">
      <c r="B475" s="157" t="s">
        <v>4564</v>
      </c>
      <c r="C475" s="158" t="s">
        <v>4645</v>
      </c>
      <c r="D475" s="159" t="s">
        <v>4646</v>
      </c>
      <c r="E475" s="159" t="s">
        <v>4647</v>
      </c>
      <c r="F475" s="158" t="s">
        <v>2622</v>
      </c>
      <c r="G475" s="160">
        <v>7.7</v>
      </c>
      <c r="H475" s="160">
        <v>8.1999999999999993</v>
      </c>
      <c r="I475" s="160">
        <v>2.5</v>
      </c>
      <c r="J475" s="160">
        <v>164</v>
      </c>
      <c r="K475" s="168">
        <v>3</v>
      </c>
      <c r="L475" s="158"/>
      <c r="M475" s="161"/>
      <c r="N475" s="161"/>
      <c r="O475" s="162" t="s">
        <v>4360</v>
      </c>
      <c r="P475" s="161" t="s">
        <v>4139</v>
      </c>
    </row>
    <row r="476" spans="2:16" s="164" customFormat="1" ht="32" x14ac:dyDescent="0.2">
      <c r="B476" s="157" t="s">
        <v>4564</v>
      </c>
      <c r="C476" s="158" t="s">
        <v>4648</v>
      </c>
      <c r="D476" s="159" t="s">
        <v>4649</v>
      </c>
      <c r="E476" s="159" t="s">
        <v>4650</v>
      </c>
      <c r="F476" s="158" t="s">
        <v>4651</v>
      </c>
      <c r="G476" s="160">
        <v>5.8</v>
      </c>
      <c r="H476" s="160">
        <v>6.6</v>
      </c>
      <c r="I476" s="160">
        <v>4.8</v>
      </c>
      <c r="J476" s="160">
        <v>204</v>
      </c>
      <c r="K476" s="168">
        <v>4</v>
      </c>
      <c r="L476" s="158"/>
      <c r="M476" s="161"/>
      <c r="N476" s="161"/>
      <c r="O476" s="162" t="s">
        <v>4366</v>
      </c>
      <c r="P476" s="163" t="s">
        <v>4652</v>
      </c>
    </row>
    <row r="477" spans="2:16" s="164" customFormat="1" x14ac:dyDescent="0.2">
      <c r="B477" s="157" t="s">
        <v>4564</v>
      </c>
      <c r="C477" s="158" t="s">
        <v>4653</v>
      </c>
      <c r="D477" s="159" t="s">
        <v>4654</v>
      </c>
      <c r="E477" s="159" t="s">
        <v>4655</v>
      </c>
      <c r="F477" s="158" t="s">
        <v>2622</v>
      </c>
      <c r="G477" s="160">
        <v>7.2</v>
      </c>
      <c r="H477" s="160">
        <v>7.8</v>
      </c>
      <c r="I477" s="160">
        <v>3.9</v>
      </c>
      <c r="J477" s="160">
        <v>270</v>
      </c>
      <c r="K477" s="168">
        <v>3</v>
      </c>
      <c r="L477" s="158"/>
      <c r="M477" s="161"/>
      <c r="N477" s="161"/>
      <c r="O477" s="162" t="s">
        <v>2726</v>
      </c>
      <c r="P477" s="161" t="s">
        <v>4656</v>
      </c>
    </row>
    <row r="478" spans="2:16" s="164" customFormat="1" x14ac:dyDescent="0.2">
      <c r="B478" s="157" t="s">
        <v>4564</v>
      </c>
      <c r="C478" s="158" t="s">
        <v>4657</v>
      </c>
      <c r="D478" s="159" t="s">
        <v>4658</v>
      </c>
      <c r="E478" s="159" t="s">
        <v>4659</v>
      </c>
      <c r="F478" s="158" t="s">
        <v>2622</v>
      </c>
      <c r="G478" s="160">
        <v>5.9</v>
      </c>
      <c r="H478" s="160">
        <v>12.6</v>
      </c>
      <c r="I478" s="160">
        <v>30</v>
      </c>
      <c r="J478" s="160">
        <v>135</v>
      </c>
      <c r="K478" s="168">
        <v>2</v>
      </c>
      <c r="L478" s="158"/>
      <c r="M478" s="161"/>
      <c r="N478" s="161"/>
      <c r="O478" s="162"/>
      <c r="P478" s="161" t="s">
        <v>4660</v>
      </c>
    </row>
    <row r="479" spans="2:16" s="164" customFormat="1" x14ac:dyDescent="0.2">
      <c r="B479" s="157" t="s">
        <v>4564</v>
      </c>
      <c r="C479" s="158" t="s">
        <v>4661</v>
      </c>
      <c r="D479" s="159" t="s">
        <v>4662</v>
      </c>
      <c r="E479" s="159" t="s">
        <v>4663</v>
      </c>
      <c r="F479" s="158" t="s">
        <v>2622</v>
      </c>
      <c r="G479" s="160">
        <v>6.1</v>
      </c>
      <c r="H479" s="160">
        <v>8.6</v>
      </c>
      <c r="I479" s="160">
        <v>76</v>
      </c>
      <c r="J479" s="160">
        <v>161</v>
      </c>
      <c r="K479" s="168">
        <v>2</v>
      </c>
      <c r="L479" s="158"/>
      <c r="M479" s="161"/>
      <c r="N479" s="161"/>
      <c r="O479" s="162"/>
      <c r="P479" s="161" t="s">
        <v>2850</v>
      </c>
    </row>
    <row r="480" spans="2:16" s="164" customFormat="1" x14ac:dyDescent="0.2">
      <c r="B480" s="157" t="s">
        <v>4664</v>
      </c>
      <c r="C480" s="158" t="s">
        <v>4665</v>
      </c>
      <c r="D480" s="159" t="s">
        <v>4666</v>
      </c>
      <c r="E480" s="159" t="s">
        <v>4667</v>
      </c>
      <c r="F480" s="158" t="s">
        <v>4668</v>
      </c>
      <c r="G480" s="160">
        <v>6.2</v>
      </c>
      <c r="H480" s="160">
        <v>6.4</v>
      </c>
      <c r="I480" s="160">
        <v>1.8</v>
      </c>
      <c r="J480" s="160">
        <v>147</v>
      </c>
      <c r="K480" s="168">
        <v>5</v>
      </c>
      <c r="L480" s="158"/>
      <c r="M480" s="161"/>
      <c r="N480" s="161"/>
      <c r="O480" s="162"/>
      <c r="P480" s="161" t="s">
        <v>2678</v>
      </c>
    </row>
    <row r="481" spans="2:16" s="164" customFormat="1" x14ac:dyDescent="0.2">
      <c r="B481" s="157" t="s">
        <v>4664</v>
      </c>
      <c r="C481" s="158" t="s">
        <v>4669</v>
      </c>
      <c r="D481" s="159" t="s">
        <v>4670</v>
      </c>
      <c r="E481" s="159" t="s">
        <v>4671</v>
      </c>
      <c r="F481" s="158" t="s">
        <v>2622</v>
      </c>
      <c r="G481" s="160">
        <v>6.5</v>
      </c>
      <c r="H481" s="160">
        <v>8.8000000000000007</v>
      </c>
      <c r="I481" s="160">
        <v>1.2</v>
      </c>
      <c r="J481" s="160">
        <v>96</v>
      </c>
      <c r="K481" s="168">
        <v>2</v>
      </c>
      <c r="L481" s="158"/>
      <c r="M481" s="161"/>
      <c r="N481" s="161"/>
      <c r="O481" s="162"/>
      <c r="P481" s="161" t="s">
        <v>4672</v>
      </c>
    </row>
    <row r="482" spans="2:16" s="164" customFormat="1" x14ac:dyDescent="0.2">
      <c r="B482" s="157" t="s">
        <v>4673</v>
      </c>
      <c r="C482" s="158" t="s">
        <v>4674</v>
      </c>
      <c r="D482" s="159" t="s">
        <v>4675</v>
      </c>
      <c r="E482" s="159" t="s">
        <v>4676</v>
      </c>
      <c r="F482" s="158" t="s">
        <v>4677</v>
      </c>
      <c r="G482" s="160">
        <v>5.3</v>
      </c>
      <c r="H482" s="160">
        <v>6.9</v>
      </c>
      <c r="I482" s="160">
        <v>3.9</v>
      </c>
      <c r="J482" s="160">
        <v>71</v>
      </c>
      <c r="K482" s="168">
        <v>4</v>
      </c>
      <c r="L482" s="158"/>
      <c r="M482" s="161"/>
      <c r="N482" s="161"/>
      <c r="O482" s="162" t="s">
        <v>2785</v>
      </c>
      <c r="P482" s="161" t="s">
        <v>4678</v>
      </c>
    </row>
    <row r="483" spans="2:16" s="164" customFormat="1" x14ac:dyDescent="0.2">
      <c r="B483" s="157" t="s">
        <v>4673</v>
      </c>
      <c r="C483" s="158" t="s">
        <v>4679</v>
      </c>
      <c r="D483" s="159" t="s">
        <v>4680</v>
      </c>
      <c r="E483" s="159" t="s">
        <v>4681</v>
      </c>
      <c r="F483" s="158" t="s">
        <v>2622</v>
      </c>
      <c r="G483" s="160">
        <v>8</v>
      </c>
      <c r="H483" s="160">
        <v>8</v>
      </c>
      <c r="I483" s="160">
        <v>6.6</v>
      </c>
      <c r="J483" s="160">
        <v>246</v>
      </c>
      <c r="K483" s="168">
        <v>2</v>
      </c>
      <c r="L483" s="158"/>
      <c r="M483" s="161"/>
      <c r="N483" s="161"/>
      <c r="O483" s="162"/>
      <c r="P483" s="161" t="s">
        <v>2735</v>
      </c>
    </row>
    <row r="484" spans="2:16" s="164" customFormat="1" x14ac:dyDescent="0.2">
      <c r="B484" s="157" t="s">
        <v>4673</v>
      </c>
      <c r="C484" s="158" t="s">
        <v>4682</v>
      </c>
      <c r="D484" s="159" t="s">
        <v>4683</v>
      </c>
      <c r="E484" s="159" t="s">
        <v>4684</v>
      </c>
      <c r="F484" s="158" t="s">
        <v>2622</v>
      </c>
      <c r="G484" s="160">
        <v>7</v>
      </c>
      <c r="H484" s="160">
        <v>8</v>
      </c>
      <c r="I484" s="160">
        <v>13.8</v>
      </c>
      <c r="J484" s="160">
        <v>211</v>
      </c>
      <c r="K484" s="168">
        <v>3</v>
      </c>
      <c r="L484" s="158"/>
      <c r="M484" s="161"/>
      <c r="N484" s="161"/>
      <c r="O484" s="162" t="s">
        <v>2726</v>
      </c>
      <c r="P484" s="161" t="s">
        <v>4685</v>
      </c>
    </row>
    <row r="485" spans="2:16" s="164" customFormat="1" x14ac:dyDescent="0.2">
      <c r="B485" s="157" t="s">
        <v>4686</v>
      </c>
      <c r="C485" s="158" t="s">
        <v>4687</v>
      </c>
      <c r="D485" s="159" t="s">
        <v>4688</v>
      </c>
      <c r="E485" s="159" t="s">
        <v>4689</v>
      </c>
      <c r="F485" s="158" t="s">
        <v>2622</v>
      </c>
      <c r="G485" s="160">
        <v>4.5</v>
      </c>
      <c r="H485" s="160">
        <v>4.5</v>
      </c>
      <c r="I485" s="160">
        <v>27.1</v>
      </c>
      <c r="J485" s="160">
        <v>170</v>
      </c>
      <c r="K485" s="168">
        <v>2</v>
      </c>
      <c r="L485" s="158"/>
      <c r="M485" s="161"/>
      <c r="N485" s="161"/>
      <c r="O485" s="162"/>
      <c r="P485" s="161" t="s">
        <v>4690</v>
      </c>
    </row>
    <row r="486" spans="2:16" s="164" customFormat="1" x14ac:dyDescent="0.2">
      <c r="B486" s="157" t="s">
        <v>4686</v>
      </c>
      <c r="C486" s="158" t="s">
        <v>4691</v>
      </c>
      <c r="D486" s="159" t="s">
        <v>4692</v>
      </c>
      <c r="E486" s="159" t="s">
        <v>4693</v>
      </c>
      <c r="F486" s="158" t="s">
        <v>4694</v>
      </c>
      <c r="G486" s="160">
        <v>5.0999999999999996</v>
      </c>
      <c r="H486" s="160">
        <v>7.3</v>
      </c>
      <c r="I486" s="160">
        <v>5</v>
      </c>
      <c r="J486" s="160">
        <v>326</v>
      </c>
      <c r="K486" s="168">
        <v>2</v>
      </c>
      <c r="L486" s="158"/>
      <c r="M486" s="161"/>
      <c r="N486" s="161"/>
      <c r="O486" s="162"/>
      <c r="P486" s="161" t="s">
        <v>4695</v>
      </c>
    </row>
    <row r="487" spans="2:16" s="164" customFormat="1" x14ac:dyDescent="0.2">
      <c r="B487" s="157" t="s">
        <v>4686</v>
      </c>
      <c r="C487" s="158" t="s">
        <v>4696</v>
      </c>
      <c r="D487" s="159" t="s">
        <v>4697</v>
      </c>
      <c r="E487" s="159" t="s">
        <v>4698</v>
      </c>
      <c r="F487" s="158" t="s">
        <v>4699</v>
      </c>
      <c r="G487" s="160">
        <v>4.5</v>
      </c>
      <c r="H487" s="160">
        <v>8.9</v>
      </c>
      <c r="I487" s="160">
        <v>7.2</v>
      </c>
      <c r="J487" s="160">
        <v>282</v>
      </c>
      <c r="K487" s="168">
        <v>3</v>
      </c>
      <c r="L487" s="158"/>
      <c r="M487" s="161"/>
      <c r="N487" s="161"/>
      <c r="O487" s="162" t="s">
        <v>2628</v>
      </c>
      <c r="P487" s="161" t="s">
        <v>4700</v>
      </c>
    </row>
    <row r="488" spans="2:16" s="164" customFormat="1" x14ac:dyDescent="0.2">
      <c r="B488" s="157" t="s">
        <v>4686</v>
      </c>
      <c r="C488" s="158" t="s">
        <v>4701</v>
      </c>
      <c r="D488" s="159" t="s">
        <v>4702</v>
      </c>
      <c r="E488" s="159" t="s">
        <v>4703</v>
      </c>
      <c r="F488" s="158" t="s">
        <v>2622</v>
      </c>
      <c r="G488" s="160">
        <v>6.1</v>
      </c>
      <c r="H488" s="160">
        <v>9.1</v>
      </c>
      <c r="I488" s="160">
        <v>0.9</v>
      </c>
      <c r="J488" s="160">
        <v>359</v>
      </c>
      <c r="K488" s="168">
        <v>2</v>
      </c>
      <c r="L488" s="158"/>
      <c r="M488" s="161"/>
      <c r="N488" s="161"/>
      <c r="O488" s="162"/>
      <c r="P488" s="161" t="s">
        <v>4047</v>
      </c>
    </row>
    <row r="489" spans="2:16" s="164" customFormat="1" x14ac:dyDescent="0.2">
      <c r="B489" s="157" t="s">
        <v>4704</v>
      </c>
      <c r="C489" s="158" t="s">
        <v>4705</v>
      </c>
      <c r="D489" s="159" t="s">
        <v>4706</v>
      </c>
      <c r="E489" s="159" t="s">
        <v>4707</v>
      </c>
      <c r="F489" s="158" t="s">
        <v>4708</v>
      </c>
      <c r="G489" s="160">
        <v>4.8</v>
      </c>
      <c r="H489" s="160">
        <v>8.1999999999999993</v>
      </c>
      <c r="I489" s="160">
        <v>3.8</v>
      </c>
      <c r="J489" s="160">
        <v>20</v>
      </c>
      <c r="K489" s="168">
        <v>3</v>
      </c>
      <c r="L489" s="158"/>
      <c r="M489" s="161"/>
      <c r="N489" s="161"/>
      <c r="O489" s="162" t="s">
        <v>4709</v>
      </c>
      <c r="P489" s="161" t="s">
        <v>2987</v>
      </c>
    </row>
    <row r="490" spans="2:16" s="164" customFormat="1" x14ac:dyDescent="0.2">
      <c r="B490" s="157" t="s">
        <v>4704</v>
      </c>
      <c r="C490" s="158" t="s">
        <v>4710</v>
      </c>
      <c r="D490" s="159" t="s">
        <v>4711</v>
      </c>
      <c r="E490" s="159" t="s">
        <v>4712</v>
      </c>
      <c r="F490" s="158" t="s">
        <v>2622</v>
      </c>
      <c r="G490" s="160">
        <v>7.7</v>
      </c>
      <c r="H490" s="160">
        <v>7.7</v>
      </c>
      <c r="I490" s="160">
        <v>24.9</v>
      </c>
      <c r="J490" s="160">
        <v>26</v>
      </c>
      <c r="K490" s="168">
        <v>5</v>
      </c>
      <c r="L490" s="158"/>
      <c r="M490" s="161"/>
      <c r="N490" s="161"/>
      <c r="O490" s="162"/>
      <c r="P490" s="161" t="s">
        <v>2678</v>
      </c>
    </row>
    <row r="491" spans="2:16" s="164" customFormat="1" x14ac:dyDescent="0.2">
      <c r="B491" s="157" t="s">
        <v>4704</v>
      </c>
      <c r="C491" s="158" t="s">
        <v>4713</v>
      </c>
      <c r="D491" s="159" t="s">
        <v>4714</v>
      </c>
      <c r="E491" s="159" t="s">
        <v>4715</v>
      </c>
      <c r="F491" s="158" t="s">
        <v>2622</v>
      </c>
      <c r="G491" s="160">
        <v>7.6</v>
      </c>
      <c r="H491" s="160">
        <v>7.7</v>
      </c>
      <c r="I491" s="160">
        <v>17.3</v>
      </c>
      <c r="J491" s="160">
        <v>92</v>
      </c>
      <c r="K491" s="168">
        <v>2</v>
      </c>
      <c r="L491" s="158"/>
      <c r="M491" s="161"/>
      <c r="N491" s="161"/>
      <c r="O491" s="162"/>
      <c r="P491" s="161" t="s">
        <v>2721</v>
      </c>
    </row>
    <row r="492" spans="2:16" s="164" customFormat="1" x14ac:dyDescent="0.2">
      <c r="B492" s="157" t="s">
        <v>4704</v>
      </c>
      <c r="C492" s="158" t="s">
        <v>4716</v>
      </c>
      <c r="D492" s="159" t="s">
        <v>4717</v>
      </c>
      <c r="E492" s="159" t="s">
        <v>4718</v>
      </c>
      <c r="F492" s="158" t="s">
        <v>2622</v>
      </c>
      <c r="G492" s="160">
        <v>7.4</v>
      </c>
      <c r="H492" s="160">
        <v>8.4</v>
      </c>
      <c r="I492" s="160">
        <v>5.8</v>
      </c>
      <c r="J492" s="160">
        <v>314</v>
      </c>
      <c r="K492" s="168">
        <v>3</v>
      </c>
      <c r="L492" s="158"/>
      <c r="M492" s="161"/>
      <c r="N492" s="161"/>
      <c r="O492" s="162" t="s">
        <v>2665</v>
      </c>
      <c r="P492" s="161" t="s">
        <v>4719</v>
      </c>
    </row>
    <row r="493" spans="2:16" s="164" customFormat="1" x14ac:dyDescent="0.2">
      <c r="B493" s="157" t="s">
        <v>4704</v>
      </c>
      <c r="C493" s="158" t="s">
        <v>4720</v>
      </c>
      <c r="D493" s="159" t="s">
        <v>4721</v>
      </c>
      <c r="E493" s="159" t="s">
        <v>3692</v>
      </c>
      <c r="F493" s="158" t="s">
        <v>2622</v>
      </c>
      <c r="G493" s="160">
        <v>5.5</v>
      </c>
      <c r="H493" s="160">
        <v>8</v>
      </c>
      <c r="I493" s="160">
        <v>77</v>
      </c>
      <c r="J493" s="160">
        <v>162</v>
      </c>
      <c r="K493" s="168">
        <v>2</v>
      </c>
      <c r="L493" s="158"/>
      <c r="M493" s="161"/>
      <c r="N493" s="161"/>
      <c r="O493" s="162"/>
      <c r="P493" s="161" t="s">
        <v>2850</v>
      </c>
    </row>
    <row r="494" spans="2:16" s="164" customFormat="1" x14ac:dyDescent="0.2">
      <c r="B494" s="157" t="s">
        <v>4704</v>
      </c>
      <c r="C494" s="158" t="s">
        <v>4722</v>
      </c>
      <c r="D494" s="159" t="s">
        <v>4723</v>
      </c>
      <c r="E494" s="159" t="s">
        <v>4724</v>
      </c>
      <c r="F494" s="158" t="s">
        <v>4725</v>
      </c>
      <c r="G494" s="160">
        <v>3.9</v>
      </c>
      <c r="H494" s="160">
        <v>11.5</v>
      </c>
      <c r="I494" s="160">
        <v>11.3</v>
      </c>
      <c r="J494" s="160">
        <v>295</v>
      </c>
      <c r="K494" s="168">
        <v>2</v>
      </c>
      <c r="L494" s="158"/>
      <c r="M494" s="161"/>
      <c r="N494" s="161"/>
      <c r="O494" s="162"/>
      <c r="P494" s="161" t="s">
        <v>4726</v>
      </c>
    </row>
    <row r="495" spans="2:16" s="164" customFormat="1" x14ac:dyDescent="0.2">
      <c r="B495" s="157" t="s">
        <v>4704</v>
      </c>
      <c r="C495" s="158" t="s">
        <v>4727</v>
      </c>
      <c r="D495" s="159" t="s">
        <v>4728</v>
      </c>
      <c r="E495" s="159" t="s">
        <v>4729</v>
      </c>
      <c r="F495" s="158" t="s">
        <v>2622</v>
      </c>
      <c r="G495" s="160">
        <v>6.7</v>
      </c>
      <c r="H495" s="160">
        <v>7.3</v>
      </c>
      <c r="I495" s="160">
        <v>16.7</v>
      </c>
      <c r="J495" s="160">
        <v>167</v>
      </c>
      <c r="K495" s="168">
        <v>5</v>
      </c>
      <c r="L495" s="158"/>
      <c r="M495" s="161"/>
      <c r="N495" s="161"/>
      <c r="O495" s="162" t="s">
        <v>2726</v>
      </c>
      <c r="P495" s="161" t="s">
        <v>4685</v>
      </c>
    </row>
    <row r="496" spans="2:16" s="164" customFormat="1" x14ac:dyDescent="0.2">
      <c r="B496" s="157" t="s">
        <v>4704</v>
      </c>
      <c r="C496" s="158" t="s">
        <v>4730</v>
      </c>
      <c r="D496" s="159" t="s">
        <v>4731</v>
      </c>
      <c r="E496" s="159" t="s">
        <v>4732</v>
      </c>
      <c r="F496" s="158" t="s">
        <v>2622</v>
      </c>
      <c r="G496" s="160">
        <v>4.8</v>
      </c>
      <c r="H496" s="160">
        <v>11.6</v>
      </c>
      <c r="I496" s="160">
        <v>19.3</v>
      </c>
      <c r="J496" s="160">
        <v>337</v>
      </c>
      <c r="K496" s="168">
        <v>2</v>
      </c>
      <c r="L496" s="158"/>
      <c r="M496" s="161"/>
      <c r="N496" s="161"/>
      <c r="O496" s="162"/>
      <c r="P496" s="161" t="s">
        <v>4733</v>
      </c>
    </row>
    <row r="497" spans="2:16" s="164" customFormat="1" x14ac:dyDescent="0.2">
      <c r="B497" s="157" t="s">
        <v>4704</v>
      </c>
      <c r="C497" s="158" t="s">
        <v>4734</v>
      </c>
      <c r="D497" s="159" t="s">
        <v>4735</v>
      </c>
      <c r="E497" s="159" t="s">
        <v>4736</v>
      </c>
      <c r="F497" s="158" t="s">
        <v>2622</v>
      </c>
      <c r="G497" s="160">
        <v>6.6</v>
      </c>
      <c r="H497" s="160">
        <v>7.9</v>
      </c>
      <c r="I497" s="160">
        <v>12.7</v>
      </c>
      <c r="J497" s="160">
        <v>344</v>
      </c>
      <c r="K497" s="168">
        <v>3</v>
      </c>
      <c r="L497" s="158"/>
      <c r="M497" s="161"/>
      <c r="N497" s="161"/>
      <c r="O497" s="162" t="s">
        <v>3526</v>
      </c>
      <c r="P497" s="161" t="s">
        <v>4737</v>
      </c>
    </row>
    <row r="498" spans="2:16" s="164" customFormat="1" ht="48" x14ac:dyDescent="0.2">
      <c r="B498" s="157" t="s">
        <v>4704</v>
      </c>
      <c r="C498" s="158" t="s">
        <v>4738</v>
      </c>
      <c r="D498" s="159" t="s">
        <v>4739</v>
      </c>
      <c r="E498" s="159" t="s">
        <v>4740</v>
      </c>
      <c r="F498" s="158" t="s">
        <v>4741</v>
      </c>
      <c r="G498" s="160">
        <v>4.3</v>
      </c>
      <c r="H498" s="160">
        <v>4.8</v>
      </c>
      <c r="I498" s="160">
        <v>1.6</v>
      </c>
      <c r="J498" s="160">
        <v>273</v>
      </c>
      <c r="K498" s="168">
        <v>4</v>
      </c>
      <c r="L498" s="158"/>
      <c r="M498" s="161"/>
      <c r="N498" s="161"/>
      <c r="O498" s="162" t="s">
        <v>2653</v>
      </c>
      <c r="P498" s="163" t="s">
        <v>4742</v>
      </c>
    </row>
    <row r="499" spans="2:16" s="164" customFormat="1" x14ac:dyDescent="0.2">
      <c r="B499" s="157" t="s">
        <v>4704</v>
      </c>
      <c r="C499" s="158" t="s">
        <v>4743</v>
      </c>
      <c r="D499" s="159" t="s">
        <v>4744</v>
      </c>
      <c r="E499" s="159" t="s">
        <v>4745</v>
      </c>
      <c r="F499" s="158" t="s">
        <v>4746</v>
      </c>
      <c r="G499" s="160">
        <v>3.5</v>
      </c>
      <c r="H499" s="160">
        <v>9.9</v>
      </c>
      <c r="I499" s="160">
        <v>7.2</v>
      </c>
      <c r="J499" s="160">
        <v>147</v>
      </c>
      <c r="K499" s="168">
        <v>2</v>
      </c>
      <c r="L499" s="158"/>
      <c r="M499" s="161"/>
      <c r="N499" s="161"/>
      <c r="O499" s="162"/>
      <c r="P499" s="161" t="s">
        <v>3238</v>
      </c>
    </row>
    <row r="500" spans="2:16" s="164" customFormat="1" x14ac:dyDescent="0.2">
      <c r="B500" s="157" t="s">
        <v>4704</v>
      </c>
      <c r="C500" s="158" t="s">
        <v>4747</v>
      </c>
      <c r="D500" s="159" t="s">
        <v>4748</v>
      </c>
      <c r="E500" s="159" t="s">
        <v>4749</v>
      </c>
      <c r="F500" s="158" t="s">
        <v>4750</v>
      </c>
      <c r="G500" s="160">
        <v>6.7</v>
      </c>
      <c r="H500" s="160">
        <v>6.5</v>
      </c>
      <c r="I500" s="160">
        <v>63</v>
      </c>
      <c r="J500" s="160">
        <v>114</v>
      </c>
      <c r="K500" s="168">
        <v>4</v>
      </c>
      <c r="L500" s="158"/>
      <c r="M500" s="161"/>
      <c r="N500" s="161"/>
      <c r="O500" s="162" t="s">
        <v>2868</v>
      </c>
      <c r="P500" s="161" t="s">
        <v>2850</v>
      </c>
    </row>
    <row r="501" spans="2:16" s="164" customFormat="1" x14ac:dyDescent="0.2">
      <c r="B501" s="157" t="s">
        <v>4704</v>
      </c>
      <c r="C501" s="158" t="s">
        <v>4751</v>
      </c>
      <c r="D501" s="159" t="s">
        <v>4752</v>
      </c>
      <c r="E501" s="159" t="s">
        <v>4753</v>
      </c>
      <c r="F501" s="158" t="s">
        <v>4754</v>
      </c>
      <c r="G501" s="160">
        <v>9</v>
      </c>
      <c r="H501" s="160">
        <v>9.6</v>
      </c>
      <c r="I501" s="160">
        <v>52.4</v>
      </c>
      <c r="J501" s="160">
        <v>78</v>
      </c>
      <c r="K501" s="168">
        <v>2</v>
      </c>
      <c r="L501" s="158"/>
      <c r="M501" s="161"/>
      <c r="N501" s="161"/>
      <c r="O501" s="162"/>
      <c r="P501" s="161" t="s">
        <v>2850</v>
      </c>
    </row>
    <row r="502" spans="2:16" s="164" customFormat="1" x14ac:dyDescent="0.2">
      <c r="B502" s="157" t="s">
        <v>4704</v>
      </c>
      <c r="C502" s="158" t="s">
        <v>4755</v>
      </c>
      <c r="D502" s="159" t="s">
        <v>4756</v>
      </c>
      <c r="E502" s="159" t="s">
        <v>4757</v>
      </c>
      <c r="F502" s="158" t="s">
        <v>2622</v>
      </c>
      <c r="G502" s="160">
        <v>6</v>
      </c>
      <c r="H502" s="160">
        <v>7.9</v>
      </c>
      <c r="I502" s="160">
        <v>3.7</v>
      </c>
      <c r="J502" s="160">
        <v>283</v>
      </c>
      <c r="K502" s="168">
        <v>3</v>
      </c>
      <c r="L502" s="158"/>
      <c r="M502" s="161"/>
      <c r="N502" s="161"/>
      <c r="O502" s="162" t="s">
        <v>2665</v>
      </c>
      <c r="P502" s="161" t="s">
        <v>4758</v>
      </c>
    </row>
    <row r="503" spans="2:16" s="164" customFormat="1" x14ac:dyDescent="0.2">
      <c r="B503" s="157" t="s">
        <v>4704</v>
      </c>
      <c r="C503" s="158" t="s">
        <v>268</v>
      </c>
      <c r="D503" s="159" t="s">
        <v>4759</v>
      </c>
      <c r="E503" s="159" t="s">
        <v>4760</v>
      </c>
      <c r="F503" s="158" t="s">
        <v>4761</v>
      </c>
      <c r="G503" s="160">
        <v>5</v>
      </c>
      <c r="H503" s="160">
        <v>7.4</v>
      </c>
      <c r="I503" s="160">
        <v>1.4</v>
      </c>
      <c r="J503" s="160">
        <v>90</v>
      </c>
      <c r="K503" s="168">
        <v>2</v>
      </c>
      <c r="L503" s="158"/>
      <c r="M503" s="161"/>
      <c r="N503" s="161"/>
      <c r="O503" s="162"/>
      <c r="P503" s="161" t="s">
        <v>4762</v>
      </c>
    </row>
    <row r="504" spans="2:16" s="164" customFormat="1" ht="64" x14ac:dyDescent="0.2">
      <c r="B504" s="157" t="s">
        <v>4704</v>
      </c>
      <c r="C504" s="158" t="s">
        <v>4763</v>
      </c>
      <c r="D504" s="159" t="s">
        <v>4764</v>
      </c>
      <c r="E504" s="159" t="s">
        <v>4765</v>
      </c>
      <c r="F504" s="158" t="s">
        <v>4766</v>
      </c>
      <c r="G504" s="160">
        <v>2.2999999999999998</v>
      </c>
      <c r="H504" s="160">
        <v>4</v>
      </c>
      <c r="I504" s="160">
        <v>14.4</v>
      </c>
      <c r="J504" s="160">
        <v>150</v>
      </c>
      <c r="K504" s="168">
        <v>5</v>
      </c>
      <c r="L504" s="158">
        <v>4</v>
      </c>
      <c r="M504" s="161"/>
      <c r="N504" s="161"/>
      <c r="O504" s="162" t="s">
        <v>2726</v>
      </c>
      <c r="P504" s="163" t="s">
        <v>4767</v>
      </c>
    </row>
    <row r="505" spans="2:16" s="164" customFormat="1" x14ac:dyDescent="0.2">
      <c r="B505" s="157" t="s">
        <v>4704</v>
      </c>
      <c r="C505" s="158" t="s">
        <v>4768</v>
      </c>
      <c r="D505" s="159" t="s">
        <v>4769</v>
      </c>
      <c r="E505" s="159" t="s">
        <v>4770</v>
      </c>
      <c r="F505" s="158" t="s">
        <v>2622</v>
      </c>
      <c r="G505" s="160">
        <v>6.4</v>
      </c>
      <c r="H505" s="160">
        <v>9.6999999999999993</v>
      </c>
      <c r="I505" s="160">
        <v>17.600000000000001</v>
      </c>
      <c r="J505" s="160">
        <v>134</v>
      </c>
      <c r="K505" s="168">
        <v>2</v>
      </c>
      <c r="L505" s="158"/>
      <c r="M505" s="161"/>
      <c r="N505" s="161"/>
      <c r="O505" s="162"/>
      <c r="P505" s="161" t="s">
        <v>4771</v>
      </c>
    </row>
    <row r="506" spans="2:16" s="164" customFormat="1" ht="32" x14ac:dyDescent="0.2">
      <c r="B506" s="157" t="s">
        <v>4772</v>
      </c>
      <c r="C506" s="158" t="s">
        <v>4773</v>
      </c>
      <c r="D506" s="159" t="s">
        <v>4774</v>
      </c>
      <c r="E506" s="159" t="s">
        <v>4775</v>
      </c>
      <c r="F506" s="158" t="s">
        <v>4776</v>
      </c>
      <c r="G506" s="160">
        <v>2</v>
      </c>
      <c r="H506" s="160">
        <v>9</v>
      </c>
      <c r="I506" s="160">
        <v>18.399999999999999</v>
      </c>
      <c r="J506" s="160">
        <v>218</v>
      </c>
      <c r="K506" s="168">
        <v>4</v>
      </c>
      <c r="L506" s="158">
        <v>4</v>
      </c>
      <c r="M506" s="161"/>
      <c r="N506" s="161"/>
      <c r="O506" s="162" t="s">
        <v>4777</v>
      </c>
      <c r="P506" s="163" t="s">
        <v>4778</v>
      </c>
    </row>
    <row r="507" spans="2:16" s="164" customFormat="1" ht="32" x14ac:dyDescent="0.2">
      <c r="B507" s="157" t="s">
        <v>4772</v>
      </c>
      <c r="C507" s="158" t="s">
        <v>4779</v>
      </c>
      <c r="D507" s="159" t="s">
        <v>4780</v>
      </c>
      <c r="E507" s="159" t="s">
        <v>4781</v>
      </c>
      <c r="F507" s="158" t="s">
        <v>2622</v>
      </c>
      <c r="G507" s="160">
        <v>6.7</v>
      </c>
      <c r="H507" s="160">
        <v>9.6999999999999993</v>
      </c>
      <c r="I507" s="160">
        <v>26.3</v>
      </c>
      <c r="J507" s="160">
        <v>279</v>
      </c>
      <c r="K507" s="168">
        <v>4</v>
      </c>
      <c r="L507" s="158"/>
      <c r="M507" s="161"/>
      <c r="N507" s="161"/>
      <c r="O507" s="162" t="s">
        <v>4782</v>
      </c>
      <c r="P507" s="163" t="s">
        <v>4783</v>
      </c>
    </row>
    <row r="508" spans="2:16" s="164" customFormat="1" ht="32" x14ac:dyDescent="0.2">
      <c r="B508" s="157" t="s">
        <v>4772</v>
      </c>
      <c r="C508" s="158" t="s">
        <v>4784</v>
      </c>
      <c r="D508" s="159" t="s">
        <v>4785</v>
      </c>
      <c r="E508" s="159" t="s">
        <v>4786</v>
      </c>
      <c r="F508" s="158" t="s">
        <v>4787</v>
      </c>
      <c r="G508" s="160">
        <v>6.6</v>
      </c>
      <c r="H508" s="160">
        <v>7.3</v>
      </c>
      <c r="I508" s="160">
        <v>31</v>
      </c>
      <c r="J508" s="160">
        <v>80</v>
      </c>
      <c r="K508" s="168">
        <v>3</v>
      </c>
      <c r="L508" s="158"/>
      <c r="M508" s="161"/>
      <c r="N508" s="161"/>
      <c r="O508" s="162" t="s">
        <v>2653</v>
      </c>
      <c r="P508" s="163" t="s">
        <v>4788</v>
      </c>
    </row>
    <row r="509" spans="2:16" s="164" customFormat="1" x14ac:dyDescent="0.2">
      <c r="B509" s="157" t="s">
        <v>4789</v>
      </c>
      <c r="C509" s="158" t="s">
        <v>4790</v>
      </c>
      <c r="D509" s="159" t="s">
        <v>4791</v>
      </c>
      <c r="E509" s="159" t="s">
        <v>4792</v>
      </c>
      <c r="F509" s="158" t="s">
        <v>2622</v>
      </c>
      <c r="G509" s="160">
        <v>5.6</v>
      </c>
      <c r="H509" s="160">
        <v>7.1</v>
      </c>
      <c r="I509" s="160">
        <v>1.3</v>
      </c>
      <c r="J509" s="160">
        <v>107</v>
      </c>
      <c r="K509" s="168">
        <v>2</v>
      </c>
      <c r="L509" s="158"/>
      <c r="M509" s="161"/>
      <c r="N509" s="161"/>
      <c r="O509" s="162"/>
      <c r="P509" s="161" t="s">
        <v>4793</v>
      </c>
    </row>
    <row r="510" spans="2:16" s="164" customFormat="1" x14ac:dyDescent="0.2">
      <c r="B510" s="157" t="s">
        <v>4789</v>
      </c>
      <c r="C510" s="158" t="s">
        <v>4794</v>
      </c>
      <c r="D510" s="159" t="s">
        <v>4714</v>
      </c>
      <c r="E510" s="159" t="s">
        <v>4795</v>
      </c>
      <c r="F510" s="158" t="s">
        <v>2622</v>
      </c>
      <c r="G510" s="160">
        <v>5.3</v>
      </c>
      <c r="H510" s="160">
        <v>9.4</v>
      </c>
      <c r="I510" s="160">
        <v>5.8</v>
      </c>
      <c r="J510" s="160">
        <v>14</v>
      </c>
      <c r="K510" s="168">
        <v>5</v>
      </c>
      <c r="L510" s="158"/>
      <c r="M510" s="161"/>
      <c r="N510" s="161"/>
      <c r="O510" s="162"/>
      <c r="P510" s="161" t="s">
        <v>4796</v>
      </c>
    </row>
    <row r="511" spans="2:16" s="164" customFormat="1" x14ac:dyDescent="0.2">
      <c r="B511" s="157" t="s">
        <v>4789</v>
      </c>
      <c r="C511" s="158" t="s">
        <v>4797</v>
      </c>
      <c r="D511" s="159" t="s">
        <v>4798</v>
      </c>
      <c r="E511" s="159" t="s">
        <v>4799</v>
      </c>
      <c r="F511" s="158" t="s">
        <v>2622</v>
      </c>
      <c r="G511" s="160">
        <v>5.6</v>
      </c>
      <c r="H511" s="160">
        <v>6.3</v>
      </c>
      <c r="I511" s="160">
        <v>2</v>
      </c>
      <c r="J511" s="160">
        <v>218</v>
      </c>
      <c r="K511" s="168">
        <v>2</v>
      </c>
      <c r="L511" s="158"/>
      <c r="M511" s="161"/>
      <c r="N511" s="161"/>
      <c r="O511" s="162"/>
      <c r="P511" s="161" t="s">
        <v>4793</v>
      </c>
    </row>
    <row r="512" spans="2:16" s="164" customFormat="1" x14ac:dyDescent="0.2">
      <c r="B512" s="157" t="s">
        <v>4789</v>
      </c>
      <c r="C512" s="158" t="s">
        <v>4800</v>
      </c>
      <c r="D512" s="159" t="s">
        <v>4801</v>
      </c>
      <c r="E512" s="159" t="s">
        <v>4802</v>
      </c>
      <c r="F512" s="158" t="s">
        <v>4803</v>
      </c>
      <c r="G512" s="160">
        <v>5.0999999999999996</v>
      </c>
      <c r="H512" s="160">
        <v>9</v>
      </c>
      <c r="I512" s="160">
        <v>40.299999999999997</v>
      </c>
      <c r="J512" s="160">
        <v>163</v>
      </c>
      <c r="K512" s="168">
        <v>2</v>
      </c>
      <c r="L512" s="158"/>
      <c r="M512" s="161"/>
      <c r="N512" s="161"/>
      <c r="O512" s="162"/>
      <c r="P512" s="161" t="s">
        <v>4804</v>
      </c>
    </row>
    <row r="513" spans="2:16" s="164" customFormat="1" x14ac:dyDescent="0.2">
      <c r="B513" s="157" t="s">
        <v>4789</v>
      </c>
      <c r="C513" s="158" t="s">
        <v>4805</v>
      </c>
      <c r="D513" s="159" t="s">
        <v>4806</v>
      </c>
      <c r="E513" s="159" t="s">
        <v>4807</v>
      </c>
      <c r="F513" s="158" t="s">
        <v>2622</v>
      </c>
      <c r="G513" s="160">
        <v>7.2</v>
      </c>
      <c r="H513" s="160">
        <v>9.6</v>
      </c>
      <c r="I513" s="160">
        <v>28.4</v>
      </c>
      <c r="J513" s="160">
        <v>162</v>
      </c>
      <c r="K513" s="168">
        <v>2</v>
      </c>
      <c r="L513" s="158"/>
      <c r="M513" s="161"/>
      <c r="N513" s="161"/>
      <c r="O513" s="162"/>
      <c r="P513" s="161" t="s">
        <v>4808</v>
      </c>
    </row>
    <row r="514" spans="2:16" s="164" customFormat="1" x14ac:dyDescent="0.2">
      <c r="B514" s="157" t="s">
        <v>4789</v>
      </c>
      <c r="C514" s="158" t="s">
        <v>2300</v>
      </c>
      <c r="D514" s="159" t="s">
        <v>4809</v>
      </c>
      <c r="E514" s="159" t="s">
        <v>4810</v>
      </c>
      <c r="F514" s="158" t="s">
        <v>4811</v>
      </c>
      <c r="G514" s="160">
        <v>2.7</v>
      </c>
      <c r="H514" s="160">
        <v>6.8</v>
      </c>
      <c r="I514" s="160">
        <v>1.1000000000000001</v>
      </c>
      <c r="J514" s="160">
        <v>80</v>
      </c>
      <c r="K514" s="168">
        <v>3</v>
      </c>
      <c r="L514" s="158"/>
      <c r="M514" s="161"/>
      <c r="N514" s="161"/>
      <c r="O514" s="162" t="s">
        <v>2628</v>
      </c>
      <c r="P514" s="161" t="s">
        <v>4620</v>
      </c>
    </row>
    <row r="515" spans="2:16" s="164" customFormat="1" x14ac:dyDescent="0.2">
      <c r="B515" s="157" t="s">
        <v>4812</v>
      </c>
      <c r="C515" s="158" t="s">
        <v>4813</v>
      </c>
      <c r="D515" s="159" t="s">
        <v>4814</v>
      </c>
      <c r="E515" s="159" t="s">
        <v>4815</v>
      </c>
      <c r="F515" s="158" t="s">
        <v>2622</v>
      </c>
      <c r="G515" s="160">
        <v>7.4</v>
      </c>
      <c r="H515" s="160">
        <v>7.9</v>
      </c>
      <c r="I515" s="160">
        <v>30.6</v>
      </c>
      <c r="J515" s="160">
        <v>210</v>
      </c>
      <c r="K515" s="168">
        <v>3</v>
      </c>
      <c r="L515" s="158"/>
      <c r="M515" s="161"/>
      <c r="N515" s="161"/>
      <c r="O515" s="162" t="s">
        <v>2726</v>
      </c>
      <c r="P515" s="161" t="s">
        <v>4685</v>
      </c>
    </row>
    <row r="516" spans="2:16" s="164" customFormat="1" x14ac:dyDescent="0.2">
      <c r="B516" s="157" t="s">
        <v>4812</v>
      </c>
      <c r="C516" s="158" t="s">
        <v>4816</v>
      </c>
      <c r="D516" s="159" t="s">
        <v>4817</v>
      </c>
      <c r="E516" s="159" t="s">
        <v>3106</v>
      </c>
      <c r="F516" s="158" t="s">
        <v>2622</v>
      </c>
      <c r="G516" s="160">
        <v>6.6</v>
      </c>
      <c r="H516" s="160">
        <v>6.9</v>
      </c>
      <c r="I516" s="160">
        <v>20.100000000000001</v>
      </c>
      <c r="J516" s="160">
        <v>196</v>
      </c>
      <c r="K516" s="168">
        <v>2</v>
      </c>
      <c r="L516" s="158"/>
      <c r="M516" s="161"/>
      <c r="N516" s="161"/>
      <c r="O516" s="162"/>
      <c r="P516" s="161" t="s">
        <v>2721</v>
      </c>
    </row>
    <row r="517" spans="2:16" s="164" customFormat="1" x14ac:dyDescent="0.2">
      <c r="B517" s="157" t="s">
        <v>4812</v>
      </c>
      <c r="C517" s="158" t="s">
        <v>4818</v>
      </c>
      <c r="D517" s="159" t="s">
        <v>4819</v>
      </c>
      <c r="E517" s="159" t="s">
        <v>4820</v>
      </c>
      <c r="F517" s="158" t="s">
        <v>4821</v>
      </c>
      <c r="G517" s="160">
        <v>3.5</v>
      </c>
      <c r="H517" s="160">
        <v>3.5</v>
      </c>
      <c r="I517" s="160">
        <v>1</v>
      </c>
      <c r="J517" s="160">
        <v>35</v>
      </c>
      <c r="K517" s="168">
        <v>5</v>
      </c>
      <c r="L517" s="158"/>
      <c r="M517" s="161"/>
      <c r="N517" s="161"/>
      <c r="O517" s="162" t="s">
        <v>3526</v>
      </c>
      <c r="P517" s="161" t="s">
        <v>4822</v>
      </c>
    </row>
    <row r="518" spans="2:16" s="164" customFormat="1" x14ac:dyDescent="0.2">
      <c r="B518" s="157" t="s">
        <v>4812</v>
      </c>
      <c r="C518" s="158" t="s">
        <v>4823</v>
      </c>
      <c r="D518" s="159" t="s">
        <v>4824</v>
      </c>
      <c r="E518" s="159" t="s">
        <v>4825</v>
      </c>
      <c r="F518" s="158" t="s">
        <v>2622</v>
      </c>
      <c r="G518" s="160">
        <v>7.4</v>
      </c>
      <c r="H518" s="160">
        <v>7.6</v>
      </c>
      <c r="I518" s="160">
        <v>26.5</v>
      </c>
      <c r="J518" s="160">
        <v>8</v>
      </c>
      <c r="K518" s="168">
        <v>2</v>
      </c>
      <c r="L518" s="158"/>
      <c r="M518" s="161"/>
      <c r="N518" s="161"/>
      <c r="O518" s="162"/>
      <c r="P518" s="161" t="s">
        <v>2721</v>
      </c>
    </row>
    <row r="519" spans="2:16" s="164" customFormat="1" x14ac:dyDescent="0.2">
      <c r="B519" s="157" t="s">
        <v>4812</v>
      </c>
      <c r="C519" s="158" t="s">
        <v>4826</v>
      </c>
      <c r="D519" s="159" t="s">
        <v>4827</v>
      </c>
      <c r="E519" s="159" t="s">
        <v>4828</v>
      </c>
      <c r="F519" s="158" t="s">
        <v>2622</v>
      </c>
      <c r="G519" s="160">
        <v>8</v>
      </c>
      <c r="H519" s="160">
        <v>9</v>
      </c>
      <c r="I519" s="160">
        <v>1.1000000000000001</v>
      </c>
      <c r="J519" s="160">
        <v>112</v>
      </c>
      <c r="K519" s="168">
        <v>2</v>
      </c>
      <c r="L519" s="158"/>
      <c r="M519" s="161"/>
      <c r="N519" s="161"/>
      <c r="O519" s="162"/>
      <c r="P519" s="161" t="s">
        <v>4829</v>
      </c>
    </row>
    <row r="520" spans="2:16" s="164" customFormat="1" x14ac:dyDescent="0.2">
      <c r="B520" s="157" t="s">
        <v>4812</v>
      </c>
      <c r="C520" s="158" t="s">
        <v>4830</v>
      </c>
      <c r="D520" s="159" t="s">
        <v>4831</v>
      </c>
      <c r="E520" s="159" t="s">
        <v>4832</v>
      </c>
      <c r="F520" s="158" t="s">
        <v>2622</v>
      </c>
      <c r="G520" s="160">
        <v>7.8</v>
      </c>
      <c r="H520" s="160">
        <v>7.9</v>
      </c>
      <c r="I520" s="160">
        <v>0.8</v>
      </c>
      <c r="J520" s="160">
        <v>189</v>
      </c>
      <c r="K520" s="168">
        <v>2</v>
      </c>
      <c r="L520" s="158"/>
      <c r="M520" s="161"/>
      <c r="N520" s="161"/>
      <c r="O520" s="162"/>
      <c r="P520" s="161" t="s">
        <v>2735</v>
      </c>
    </row>
    <row r="521" spans="2:16" s="164" customFormat="1" x14ac:dyDescent="0.2">
      <c r="B521" s="157" t="s">
        <v>4812</v>
      </c>
      <c r="C521" s="158" t="s">
        <v>4833</v>
      </c>
      <c r="D521" s="159" t="s">
        <v>4834</v>
      </c>
      <c r="E521" s="159" t="s">
        <v>4835</v>
      </c>
      <c r="F521" s="158" t="s">
        <v>4836</v>
      </c>
      <c r="G521" s="160">
        <v>4.8</v>
      </c>
      <c r="H521" s="160">
        <v>9.3000000000000007</v>
      </c>
      <c r="I521" s="160">
        <v>4.8</v>
      </c>
      <c r="J521" s="160">
        <v>110</v>
      </c>
      <c r="K521" s="168">
        <v>3</v>
      </c>
      <c r="L521" s="158"/>
      <c r="M521" s="161"/>
      <c r="N521" s="161"/>
      <c r="O521" s="162" t="s">
        <v>2785</v>
      </c>
      <c r="P521" s="161" t="s">
        <v>4837</v>
      </c>
    </row>
    <row r="522" spans="2:16" s="164" customFormat="1" x14ac:dyDescent="0.2">
      <c r="B522" s="157" t="s">
        <v>4838</v>
      </c>
      <c r="C522" s="158" t="s">
        <v>4839</v>
      </c>
      <c r="D522" s="159" t="s">
        <v>4840</v>
      </c>
      <c r="E522" s="159" t="s">
        <v>4841</v>
      </c>
      <c r="F522" s="158" t="s">
        <v>2622</v>
      </c>
      <c r="G522" s="160">
        <v>7</v>
      </c>
      <c r="H522" s="160">
        <v>7.1</v>
      </c>
      <c r="I522" s="160">
        <v>1.9</v>
      </c>
      <c r="J522" s="160">
        <v>124</v>
      </c>
      <c r="K522" s="168">
        <v>2</v>
      </c>
      <c r="L522" s="158"/>
      <c r="M522" s="161"/>
      <c r="N522" s="161"/>
      <c r="O522" s="162"/>
      <c r="P522" s="161" t="s">
        <v>4793</v>
      </c>
    </row>
    <row r="523" spans="2:16" s="164" customFormat="1" x14ac:dyDescent="0.2">
      <c r="B523" s="157" t="s">
        <v>4838</v>
      </c>
      <c r="C523" s="158" t="s">
        <v>4842</v>
      </c>
      <c r="D523" s="159" t="s">
        <v>4843</v>
      </c>
      <c r="E523" s="159" t="s">
        <v>4844</v>
      </c>
      <c r="F523" s="158" t="s">
        <v>4845</v>
      </c>
      <c r="G523" s="160">
        <v>3.9</v>
      </c>
      <c r="H523" s="160">
        <v>9</v>
      </c>
      <c r="I523" s="160">
        <v>16.7</v>
      </c>
      <c r="J523" s="160">
        <v>116</v>
      </c>
      <c r="K523" s="168">
        <v>2</v>
      </c>
      <c r="L523" s="158"/>
      <c r="M523" s="161"/>
      <c r="N523" s="161"/>
      <c r="O523" s="162"/>
      <c r="P523" s="161" t="s">
        <v>4029</v>
      </c>
    </row>
    <row r="524" spans="2:16" s="164" customFormat="1" x14ac:dyDescent="0.2">
      <c r="B524" s="157" t="s">
        <v>4838</v>
      </c>
      <c r="C524" s="158" t="s">
        <v>4846</v>
      </c>
      <c r="D524" s="159" t="s">
        <v>4847</v>
      </c>
      <c r="E524" s="159" t="s">
        <v>4848</v>
      </c>
      <c r="F524" s="158" t="s">
        <v>2622</v>
      </c>
      <c r="G524" s="160">
        <v>3.9</v>
      </c>
      <c r="H524" s="160">
        <v>5.8</v>
      </c>
      <c r="I524" s="160">
        <v>13.7</v>
      </c>
      <c r="J524" s="160">
        <v>297</v>
      </c>
      <c r="K524" s="168">
        <v>5</v>
      </c>
      <c r="L524" s="158"/>
      <c r="M524" s="161"/>
      <c r="N524" s="161"/>
      <c r="O524" s="162"/>
      <c r="P524" s="161" t="s">
        <v>3851</v>
      </c>
    </row>
    <row r="525" spans="2:16" s="164" customFormat="1" x14ac:dyDescent="0.2">
      <c r="B525" s="157" t="s">
        <v>4838</v>
      </c>
      <c r="C525" s="158" t="s">
        <v>4849</v>
      </c>
      <c r="D525" s="159" t="s">
        <v>4850</v>
      </c>
      <c r="E525" s="159" t="s">
        <v>4851</v>
      </c>
      <c r="F525" s="158" t="s">
        <v>4852</v>
      </c>
      <c r="G525" s="160">
        <v>4.5</v>
      </c>
      <c r="H525" s="160">
        <v>7.4</v>
      </c>
      <c r="I525" s="160">
        <v>5.4</v>
      </c>
      <c r="J525" s="160">
        <v>23</v>
      </c>
      <c r="K525" s="168">
        <v>2</v>
      </c>
      <c r="L525" s="158"/>
      <c r="M525" s="161"/>
      <c r="N525" s="161"/>
      <c r="O525" s="162"/>
      <c r="P525" s="161" t="s">
        <v>4853</v>
      </c>
    </row>
    <row r="526" spans="2:16" s="164" customFormat="1" x14ac:dyDescent="0.2">
      <c r="B526" s="157" t="s">
        <v>4854</v>
      </c>
      <c r="C526" s="158" t="s">
        <v>4855</v>
      </c>
      <c r="D526" s="159" t="s">
        <v>4856</v>
      </c>
      <c r="E526" s="159" t="s">
        <v>4857</v>
      </c>
      <c r="F526" s="158" t="s">
        <v>2622</v>
      </c>
      <c r="G526" s="160">
        <v>7.3</v>
      </c>
      <c r="H526" s="160">
        <v>8.8000000000000007</v>
      </c>
      <c r="I526" s="160">
        <v>5.0999999999999996</v>
      </c>
      <c r="J526" s="160">
        <v>147</v>
      </c>
      <c r="K526" s="168">
        <v>3</v>
      </c>
      <c r="L526" s="158"/>
      <c r="M526" s="161"/>
      <c r="N526" s="161"/>
      <c r="O526" s="162" t="s">
        <v>3961</v>
      </c>
      <c r="P526" s="161" t="s">
        <v>4858</v>
      </c>
    </row>
    <row r="527" spans="2:16" s="164" customFormat="1" ht="32" x14ac:dyDescent="0.2">
      <c r="B527" s="157" t="s">
        <v>4854</v>
      </c>
      <c r="C527" s="158" t="s">
        <v>4859</v>
      </c>
      <c r="D527" s="159" t="s">
        <v>4860</v>
      </c>
      <c r="E527" s="159" t="s">
        <v>4861</v>
      </c>
      <c r="F527" s="158" t="s">
        <v>2622</v>
      </c>
      <c r="G527" s="160">
        <v>7.2</v>
      </c>
      <c r="H527" s="160">
        <v>8.9</v>
      </c>
      <c r="I527" s="160">
        <v>12.6</v>
      </c>
      <c r="J527" s="160">
        <v>263</v>
      </c>
      <c r="K527" s="168">
        <v>3</v>
      </c>
      <c r="L527" s="158"/>
      <c r="M527" s="161"/>
      <c r="N527" s="161"/>
      <c r="O527" s="162" t="s">
        <v>3961</v>
      </c>
      <c r="P527" s="163" t="s">
        <v>2693</v>
      </c>
    </row>
    <row r="528" spans="2:16" s="164" customFormat="1" x14ac:dyDescent="0.2">
      <c r="B528" s="157" t="s">
        <v>4854</v>
      </c>
      <c r="C528" s="158" t="s">
        <v>2297</v>
      </c>
      <c r="D528" s="159" t="s">
        <v>4862</v>
      </c>
      <c r="E528" s="159" t="s">
        <v>4863</v>
      </c>
      <c r="F528" s="158" t="s">
        <v>4864</v>
      </c>
      <c r="G528" s="160">
        <v>4.5999999999999996</v>
      </c>
      <c r="H528" s="160">
        <v>7.8</v>
      </c>
      <c r="I528" s="160">
        <v>1.2</v>
      </c>
      <c r="J528" s="160">
        <v>246</v>
      </c>
      <c r="K528" s="168">
        <v>2</v>
      </c>
      <c r="L528" s="158"/>
      <c r="M528" s="161"/>
      <c r="N528" s="161"/>
      <c r="O528" s="162"/>
      <c r="P528" s="161" t="s">
        <v>4865</v>
      </c>
    </row>
    <row r="529" spans="2:16" s="164" customFormat="1" ht="32" x14ac:dyDescent="0.2">
      <c r="B529" s="157" t="s">
        <v>4854</v>
      </c>
      <c r="C529" s="158" t="s">
        <v>4866</v>
      </c>
      <c r="D529" s="159" t="s">
        <v>4867</v>
      </c>
      <c r="E529" s="159" t="s">
        <v>4868</v>
      </c>
      <c r="F529" s="158" t="s">
        <v>2622</v>
      </c>
      <c r="G529" s="160">
        <v>7.4</v>
      </c>
      <c r="H529" s="160">
        <v>8.5</v>
      </c>
      <c r="I529" s="160">
        <v>6.6</v>
      </c>
      <c r="J529" s="160">
        <v>40</v>
      </c>
      <c r="K529" s="168">
        <v>3</v>
      </c>
      <c r="L529" s="158"/>
      <c r="M529" s="161"/>
      <c r="N529" s="161"/>
      <c r="O529" s="162" t="s">
        <v>3961</v>
      </c>
      <c r="P529" s="163" t="s">
        <v>4869</v>
      </c>
    </row>
  </sheetData>
  <sheetProtection sheet="1" objects="1" scenarios="1"/>
  <hyperlinks>
    <hyperlink ref="B2" r:id="rId1" xr:uid="{5FDD5235-800B-124C-B4E2-C690F29970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Introduction</vt:lpstr>
      <vt:lpstr>Manual Input</vt:lpstr>
      <vt:lpstr>Select from WDS</vt:lpstr>
      <vt:lpstr>Best Choices</vt:lpstr>
      <vt:lpstr>Background</vt:lpstr>
      <vt:lpstr>To Be Considered (1)</vt:lpstr>
      <vt:lpstr>To be Considered (2)</vt:lpstr>
      <vt:lpstr>My_Data_X</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Visual Binary Stars</dc:title>
  <dc:subject/>
  <dc:creator>Anton Viola</dc:creator>
  <cp:keywords/>
  <dc:description/>
  <cp:lastModifiedBy>Anton Viola</cp:lastModifiedBy>
  <dcterms:created xsi:type="dcterms:W3CDTF">2008-11-21T13:31:34Z</dcterms:created>
  <dcterms:modified xsi:type="dcterms:W3CDTF">2024-05-23T06:41:11Z</dcterms:modified>
  <cp:category/>
</cp:coreProperties>
</file>