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codeName="ThisWorkbook"/>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D74FDA54-287B-724D-9046-55808FDB4F1F}" xr6:coauthVersionLast="47" xr6:coauthVersionMax="47" xr10:uidLastSave="{00000000-0000-0000-0000-000000000000}"/>
  <bookViews>
    <workbookView xWindow="5360" yWindow="6060" windowWidth="42720" windowHeight="18260" xr2:uid="{5604B167-511D-8C41-BB01-DEB117AC2E44}"/>
  </bookViews>
  <sheets>
    <sheet name="Introduction" sheetId="41" r:id="rId1"/>
    <sheet name="Pin-and-slot model" sheetId="18" r:id="rId2"/>
    <sheet name="Background" sheetId="24"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4" i="18" l="1"/>
  <c r="Z3" i="18" l="1"/>
  <c r="Y3" i="18" l="1"/>
  <c r="AC3" i="18" s="1"/>
  <c r="AB3" i="18" s="1"/>
  <c r="AA3" i="18" s="1"/>
  <c r="AF3" i="18"/>
  <c r="AG3" i="18"/>
  <c r="AH3" i="18"/>
  <c r="AI3" i="18"/>
  <c r="AE4" i="18"/>
  <c r="AG4" i="18" s="1"/>
  <c r="AF4" i="18"/>
  <c r="AE5" i="18" l="1"/>
  <c r="AI4" i="18"/>
  <c r="AH4" i="18"/>
  <c r="AF5" i="18" l="1"/>
  <c r="AG5" i="18"/>
  <c r="AH5" i="18"/>
  <c r="AI5" i="18"/>
  <c r="AE6" i="18"/>
  <c r="AG6" i="18" l="1"/>
  <c r="AF6" i="18"/>
  <c r="AE7" i="18"/>
  <c r="AI6" i="18"/>
  <c r="AH6" i="18"/>
  <c r="AF7" i="18" l="1"/>
  <c r="AG7" i="18"/>
  <c r="AH7" i="18"/>
  <c r="AI7" i="18"/>
  <c r="AE8" i="18"/>
  <c r="AI8" i="18" l="1"/>
  <c r="AE9" i="18"/>
  <c r="AF8" i="18"/>
  <c r="AG8" i="18"/>
  <c r="AH8" i="18"/>
  <c r="W4" i="18"/>
  <c r="Z4" i="18" s="1"/>
  <c r="X4" i="18"/>
  <c r="D58" i="18"/>
  <c r="C58" i="18"/>
  <c r="D59" i="18"/>
  <c r="C59" i="18"/>
  <c r="D61" i="18"/>
  <c r="C61" i="18"/>
  <c r="C65" i="18" l="1"/>
  <c r="B65" i="18"/>
  <c r="W5" i="18"/>
  <c r="Z5" i="18" s="1"/>
  <c r="Y4" i="18"/>
  <c r="AC4" i="18" s="1"/>
  <c r="AB4" i="18" s="1"/>
  <c r="AA4" i="18" s="1"/>
  <c r="AH9" i="18"/>
  <c r="AI9" i="18"/>
  <c r="AG9" i="18"/>
  <c r="AE10" i="18"/>
  <c r="AF9" i="18"/>
  <c r="AE11" i="18" l="1"/>
  <c r="AF10" i="18"/>
  <c r="AG10" i="18"/>
  <c r="AH10" i="18"/>
  <c r="AI10" i="18"/>
  <c r="W6" i="18"/>
  <c r="Z6" i="18" s="1"/>
  <c r="Y5" i="18"/>
  <c r="AC5" i="18" s="1"/>
  <c r="X5" i="18"/>
  <c r="AB5" i="18" l="1"/>
  <c r="AA5" i="18" s="1"/>
  <c r="W7" i="18"/>
  <c r="Z7" i="18" s="1"/>
  <c r="Y6" i="18"/>
  <c r="AC6" i="18" s="1"/>
  <c r="AH11" i="18"/>
  <c r="AF11" i="18"/>
  <c r="AG11" i="18"/>
  <c r="AI11" i="18"/>
  <c r="AE12" i="18"/>
  <c r="X6" i="18"/>
  <c r="AB6" i="18" l="1"/>
  <c r="AA6" i="18" s="1"/>
  <c r="AE13" i="18"/>
  <c r="AG12" i="18"/>
  <c r="AF12" i="18"/>
  <c r="AH12" i="18"/>
  <c r="AI12" i="18"/>
  <c r="W8" i="18"/>
  <c r="Z8" i="18" s="1"/>
  <c r="Y7" i="18"/>
  <c r="AC7" i="18" s="1"/>
  <c r="X7" i="18"/>
  <c r="AB7" i="18" l="1"/>
  <c r="AA7" i="18" s="1"/>
  <c r="W9" i="18"/>
  <c r="Z9" i="18" s="1"/>
  <c r="Y8" i="18"/>
  <c r="AC8" i="18" s="1"/>
  <c r="AF13" i="18"/>
  <c r="AG13" i="18"/>
  <c r="AH13" i="18"/>
  <c r="AI13" i="18"/>
  <c r="AE14" i="18"/>
  <c r="X8" i="18"/>
  <c r="AB8" i="18" l="1"/>
  <c r="AA8" i="18" s="1"/>
  <c r="AG14" i="18"/>
  <c r="AF14" i="18"/>
  <c r="AH14" i="18"/>
  <c r="AE15" i="18"/>
  <c r="AI14" i="18"/>
  <c r="W10" i="18"/>
  <c r="Z10" i="18" s="1"/>
  <c r="Y9" i="18"/>
  <c r="AC9" i="18" s="1"/>
  <c r="X9" i="18"/>
  <c r="AB9" i="18" l="1"/>
  <c r="AA9" i="18" s="1"/>
  <c r="W11" i="18"/>
  <c r="Z11" i="18" s="1"/>
  <c r="Y10" i="18"/>
  <c r="AC10" i="18" s="1"/>
  <c r="AE16" i="18"/>
  <c r="AI15" i="18"/>
  <c r="AG15" i="18"/>
  <c r="AH15" i="18"/>
  <c r="AF15" i="18"/>
  <c r="X10" i="18"/>
  <c r="AB10" i="18" l="1"/>
  <c r="AA10" i="18" s="1"/>
  <c r="AF16" i="18"/>
  <c r="AG16" i="18"/>
  <c r="AH16" i="18"/>
  <c r="AE17" i="18"/>
  <c r="AI16" i="18"/>
  <c r="W12" i="18"/>
  <c r="Z12" i="18" s="1"/>
  <c r="Y11" i="18"/>
  <c r="AC11" i="18" s="1"/>
  <c r="X11" i="18"/>
  <c r="AB11" i="18" l="1"/>
  <c r="AA11" i="18" s="1"/>
  <c r="AF17" i="18"/>
  <c r="AG17" i="18"/>
  <c r="AE18" i="18"/>
  <c r="AI17" i="18"/>
  <c r="AH17" i="18"/>
  <c r="W13" i="18"/>
  <c r="Z13" i="18" s="1"/>
  <c r="Y12" i="18"/>
  <c r="AC12" i="18" s="1"/>
  <c r="X12" i="18"/>
  <c r="AB12" i="18" l="1"/>
  <c r="AA12" i="18" s="1"/>
  <c r="W14" i="18"/>
  <c r="Z14" i="18" s="1"/>
  <c r="Y13" i="18"/>
  <c r="AC13" i="18" s="1"/>
  <c r="AH18" i="18"/>
  <c r="AF18" i="18"/>
  <c r="AI18" i="18"/>
  <c r="AE19" i="18"/>
  <c r="AG18" i="18"/>
  <c r="X13" i="18"/>
  <c r="AB13" i="18" l="1"/>
  <c r="AA13" i="18" s="1"/>
  <c r="AF19" i="18"/>
  <c r="AH19" i="18"/>
  <c r="AG19" i="18"/>
  <c r="AI19" i="18"/>
  <c r="AE20" i="18"/>
  <c r="W15" i="18"/>
  <c r="Z15" i="18" s="1"/>
  <c r="Y14" i="18"/>
  <c r="AC14" i="18" s="1"/>
  <c r="X14" i="18"/>
  <c r="AB14" i="18" l="1"/>
  <c r="AA14" i="18" s="1"/>
  <c r="W16" i="18"/>
  <c r="Z16" i="18" s="1"/>
  <c r="Y15" i="18"/>
  <c r="AC15" i="18" s="1"/>
  <c r="AF20" i="18"/>
  <c r="AH20" i="18"/>
  <c r="AE21" i="18"/>
  <c r="AG20" i="18"/>
  <c r="AI20" i="18"/>
  <c r="X15" i="18"/>
  <c r="AB15" i="18" l="1"/>
  <c r="AA15" i="18" s="1"/>
  <c r="AI21" i="18"/>
  <c r="AG21" i="18"/>
  <c r="AH21" i="18"/>
  <c r="AE22" i="18"/>
  <c r="AF21" i="18"/>
  <c r="W17" i="18"/>
  <c r="Z17" i="18" s="1"/>
  <c r="Y16" i="18"/>
  <c r="AC16" i="18" s="1"/>
  <c r="X16" i="18"/>
  <c r="AB16" i="18" l="1"/>
  <c r="AA16" i="18" s="1"/>
  <c r="W18" i="18"/>
  <c r="Z18" i="18" s="1"/>
  <c r="Y17" i="18"/>
  <c r="AC17" i="18" s="1"/>
  <c r="AG22" i="18"/>
  <c r="AE23" i="18"/>
  <c r="AF22" i="18"/>
  <c r="AH22" i="18"/>
  <c r="AI22" i="18"/>
  <c r="X17" i="18"/>
  <c r="AB17" i="18" l="1"/>
  <c r="AA17" i="18" s="1"/>
  <c r="AG23" i="18"/>
  <c r="AI23" i="18"/>
  <c r="AH23" i="18"/>
  <c r="AF23" i="18"/>
  <c r="AE24" i="18"/>
  <c r="W19" i="18"/>
  <c r="Z19" i="18" s="1"/>
  <c r="Y18" i="18"/>
  <c r="AC18" i="18" s="1"/>
  <c r="X18" i="18"/>
  <c r="AB18" i="18" l="1"/>
  <c r="AA18" i="18" s="1"/>
  <c r="W20" i="18"/>
  <c r="Z20" i="18" s="1"/>
  <c r="Y19" i="18"/>
  <c r="AC19" i="18" s="1"/>
  <c r="AF24" i="18"/>
  <c r="AI24" i="18"/>
  <c r="AG24" i="18"/>
  <c r="AE25" i="18"/>
  <c r="AH24" i="18"/>
  <c r="X19" i="18"/>
  <c r="AB19" i="18" l="1"/>
  <c r="AA19" i="18" s="1"/>
  <c r="AH25" i="18"/>
  <c r="AI25" i="18"/>
  <c r="AE26" i="18"/>
  <c r="AF25" i="18"/>
  <c r="AG25" i="18"/>
  <c r="W21" i="18"/>
  <c r="Z21" i="18" s="1"/>
  <c r="Y20" i="18"/>
  <c r="X20" i="18"/>
  <c r="AC20" i="18" l="1"/>
  <c r="AB20" i="18" s="1"/>
  <c r="AA20" i="18" s="1"/>
  <c r="W22" i="18"/>
  <c r="Z22" i="18" s="1"/>
  <c r="Y21" i="18"/>
  <c r="AF26" i="18"/>
  <c r="AG26" i="18"/>
  <c r="AH26" i="18"/>
  <c r="AE27" i="18"/>
  <c r="AI26" i="18"/>
  <c r="X21" i="18"/>
  <c r="AC21" i="18" l="1"/>
  <c r="AB21" i="18" s="1"/>
  <c r="AA21" i="18" s="1"/>
  <c r="AF27" i="18"/>
  <c r="AI27" i="18"/>
  <c r="AE28" i="18"/>
  <c r="AH27" i="18"/>
  <c r="AG27" i="18"/>
  <c r="W23" i="18"/>
  <c r="Z23" i="18" s="1"/>
  <c r="Y22" i="18"/>
  <c r="X22" i="18"/>
  <c r="AC22" i="18" l="1"/>
  <c r="AB22" i="18" s="1"/>
  <c r="AA22" i="18" s="1"/>
  <c r="W24" i="18"/>
  <c r="Z24" i="18" s="1"/>
  <c r="Y23" i="18"/>
  <c r="AI28" i="18"/>
  <c r="AE29" i="18"/>
  <c r="AF28" i="18"/>
  <c r="AG28" i="18"/>
  <c r="AH28" i="18"/>
  <c r="X23" i="18"/>
  <c r="AC23" i="18" l="1"/>
  <c r="AB23" i="18" s="1"/>
  <c r="AA23" i="18" s="1"/>
  <c r="AF29" i="18"/>
  <c r="AH29" i="18"/>
  <c r="AI29" i="18"/>
  <c r="AE30" i="18"/>
  <c r="AG29" i="18"/>
  <c r="W25" i="18"/>
  <c r="Z25" i="18" s="1"/>
  <c r="Y24" i="18"/>
  <c r="X24" i="18"/>
  <c r="AC24" i="18" l="1"/>
  <c r="AB24" i="18" s="1"/>
  <c r="AA24" i="18" s="1"/>
  <c r="AF30" i="18"/>
  <c r="AG30" i="18"/>
  <c r="AH30" i="18"/>
  <c r="AI30" i="18"/>
  <c r="AE31" i="18"/>
  <c r="W26" i="18"/>
  <c r="Z26" i="18" s="1"/>
  <c r="Y25" i="18"/>
  <c r="X25" i="18"/>
  <c r="AC25" i="18" l="1"/>
  <c r="AB25" i="18" s="1"/>
  <c r="AA25" i="18" s="1"/>
  <c r="AI31" i="18"/>
  <c r="AF31" i="18"/>
  <c r="AE32" i="18"/>
  <c r="AH31" i="18"/>
  <c r="AG31" i="18"/>
  <c r="W27" i="18"/>
  <c r="Z27" i="18" s="1"/>
  <c r="Y26" i="18"/>
  <c r="X26" i="18"/>
  <c r="AC26" i="18" l="1"/>
  <c r="AB26" i="18" s="1"/>
  <c r="AA26" i="18" s="1"/>
  <c r="W28" i="18"/>
  <c r="Z28" i="18" s="1"/>
  <c r="Y27" i="18"/>
  <c r="AG32" i="18"/>
  <c r="AI32" i="18"/>
  <c r="AE33" i="18"/>
  <c r="AF32" i="18"/>
  <c r="AH32" i="18"/>
  <c r="X27" i="18"/>
  <c r="AC27" i="18" l="1"/>
  <c r="AB27" i="18" s="1"/>
  <c r="AA27" i="18" s="1"/>
  <c r="AH33" i="18"/>
  <c r="AI33" i="18"/>
  <c r="AG33" i="18"/>
  <c r="AF33" i="18"/>
  <c r="AE34" i="18"/>
  <c r="W29" i="18"/>
  <c r="Z29" i="18" s="1"/>
  <c r="Y28" i="18"/>
  <c r="X28" i="18"/>
  <c r="AC28" i="18" l="1"/>
  <c r="AB28" i="18" s="1"/>
  <c r="AA28" i="18" s="1"/>
  <c r="W30" i="18"/>
  <c r="Y29" i="18"/>
  <c r="AF34" i="18"/>
  <c r="AG34" i="18"/>
  <c r="AE35" i="18"/>
  <c r="AH34" i="18"/>
  <c r="AI34" i="18"/>
  <c r="X29" i="18"/>
  <c r="Z30" i="18" l="1"/>
  <c r="Y30" i="18"/>
  <c r="AC29" i="18"/>
  <c r="AB29" i="18" s="1"/>
  <c r="AA29" i="18" s="1"/>
  <c r="AI35" i="18"/>
  <c r="AF35" i="18"/>
  <c r="AH35" i="18"/>
  <c r="AE36" i="18"/>
  <c r="AG35" i="18"/>
  <c r="W31" i="18"/>
  <c r="X30" i="18"/>
  <c r="Y31" i="18" l="1"/>
  <c r="Z31" i="18"/>
  <c r="AC30" i="18"/>
  <c r="AB30" i="18" s="1"/>
  <c r="AA30" i="18" s="1"/>
  <c r="AE37" i="18"/>
  <c r="AH36" i="18"/>
  <c r="AG36" i="18"/>
  <c r="AF36" i="18"/>
  <c r="AI36" i="18"/>
  <c r="W32" i="18"/>
  <c r="X31" i="18"/>
  <c r="Z32" i="18" l="1"/>
  <c r="Y32" i="18"/>
  <c r="AC31" i="18"/>
  <c r="AB31" i="18" s="1"/>
  <c r="AA31" i="18" s="1"/>
  <c r="W33" i="18"/>
  <c r="AE38" i="18"/>
  <c r="AI37" i="18"/>
  <c r="AF37" i="18"/>
  <c r="AH37" i="18"/>
  <c r="AG37" i="18"/>
  <c r="X32" i="18"/>
  <c r="Y33" i="18" l="1"/>
  <c r="Z33" i="18"/>
  <c r="AC32" i="18"/>
  <c r="AB32" i="18" s="1"/>
  <c r="AA32" i="18" s="1"/>
  <c r="AH38" i="18"/>
  <c r="AE39" i="18"/>
  <c r="AF38" i="18"/>
  <c r="AI38" i="18"/>
  <c r="AG38" i="18"/>
  <c r="W34" i="18"/>
  <c r="X33" i="18"/>
  <c r="Z34" i="18" l="1"/>
  <c r="Y34" i="18"/>
  <c r="AC33" i="18"/>
  <c r="AB33" i="18" s="1"/>
  <c r="AA33" i="18" s="1"/>
  <c r="W35" i="18"/>
  <c r="AF39" i="18"/>
  <c r="AH39" i="18"/>
  <c r="AI39" i="18"/>
  <c r="AE40" i="18"/>
  <c r="AG39" i="18"/>
  <c r="X34" i="18"/>
  <c r="Z35" i="18" l="1"/>
  <c r="Y35" i="18"/>
  <c r="AC34" i="18"/>
  <c r="AB34" i="18" s="1"/>
  <c r="AA34" i="18" s="1"/>
  <c r="AF40" i="18"/>
  <c r="AE41" i="18"/>
  <c r="AH40" i="18"/>
  <c r="AI40" i="18"/>
  <c r="AG40" i="18"/>
  <c r="W36" i="18"/>
  <c r="X35" i="18"/>
  <c r="Y36" i="18" l="1"/>
  <c r="Z36" i="18"/>
  <c r="AC35" i="18"/>
  <c r="AB35" i="18" s="1"/>
  <c r="AA35" i="18" s="1"/>
  <c r="W37" i="18"/>
  <c r="AH41" i="18"/>
  <c r="AI41" i="18"/>
  <c r="AG41" i="18"/>
  <c r="AF41" i="18"/>
  <c r="AE42" i="18"/>
  <c r="X36" i="18"/>
  <c r="Z37" i="18" l="1"/>
  <c r="Y37" i="18"/>
  <c r="AC36" i="18"/>
  <c r="AB36" i="18" s="1"/>
  <c r="AA36" i="18" s="1"/>
  <c r="AE43" i="18"/>
  <c r="AG42" i="18"/>
  <c r="AH42" i="18"/>
  <c r="AI42" i="18"/>
  <c r="AF42" i="18"/>
  <c r="W38" i="18"/>
  <c r="X37" i="18"/>
  <c r="Z38" i="18" l="1"/>
  <c r="Y38" i="18"/>
  <c r="AC37" i="18"/>
  <c r="AB37" i="18" s="1"/>
  <c r="AA37" i="18" s="1"/>
  <c r="W39" i="18"/>
  <c r="AG43" i="18"/>
  <c r="AE44" i="18"/>
  <c r="AH43" i="18"/>
  <c r="AI43" i="18"/>
  <c r="AF43" i="18"/>
  <c r="X38" i="18"/>
  <c r="Z39" i="18" l="1"/>
  <c r="Y39" i="18"/>
  <c r="AC38" i="18"/>
  <c r="AB38" i="18" s="1"/>
  <c r="AA38" i="18" s="1"/>
  <c r="AE45" i="18"/>
  <c r="AF44" i="18"/>
  <c r="AI44" i="18"/>
  <c r="AG44" i="18"/>
  <c r="AH44" i="18"/>
  <c r="W40" i="18"/>
  <c r="X39" i="18"/>
  <c r="Z40" i="18" l="1"/>
  <c r="Y40" i="18"/>
  <c r="AC39" i="18"/>
  <c r="AB39" i="18" s="1"/>
  <c r="AA39" i="18" s="1"/>
  <c r="W41" i="18"/>
  <c r="AH45" i="18"/>
  <c r="AG45" i="18"/>
  <c r="AI45" i="18"/>
  <c r="AF45" i="18"/>
  <c r="AE46" i="18"/>
  <c r="X40" i="18"/>
  <c r="Z41" i="18" l="1"/>
  <c r="Y41" i="18"/>
  <c r="AC40" i="18"/>
  <c r="AB40" i="18" s="1"/>
  <c r="AA40" i="18" s="1"/>
  <c r="AI46" i="18"/>
  <c r="AH46" i="18"/>
  <c r="AF46" i="18"/>
  <c r="AE47" i="18"/>
  <c r="AG46" i="18"/>
  <c r="W42" i="18"/>
  <c r="X41" i="18"/>
  <c r="Y42" i="18" l="1"/>
  <c r="Z42" i="18"/>
  <c r="AC41" i="18"/>
  <c r="AB41" i="18" s="1"/>
  <c r="AA41" i="18" s="1"/>
  <c r="W43" i="18"/>
  <c r="AH47" i="18"/>
  <c r="AI47" i="18"/>
  <c r="AE48" i="18"/>
  <c r="AF47" i="18"/>
  <c r="AG47" i="18"/>
  <c r="X42" i="18"/>
  <c r="Z43" i="18" l="1"/>
  <c r="Y43" i="18"/>
  <c r="AC42" i="18"/>
  <c r="AB42" i="18" s="1"/>
  <c r="AA42" i="18" s="1"/>
  <c r="AE49" i="18"/>
  <c r="AG48" i="18"/>
  <c r="AH48" i="18"/>
  <c r="AI48" i="18"/>
  <c r="AF48" i="18"/>
  <c r="W44" i="18"/>
  <c r="X43" i="18"/>
  <c r="W45" i="18" l="1"/>
  <c r="Z44" i="18"/>
  <c r="Y44" i="18"/>
  <c r="AC43" i="18"/>
  <c r="AB43" i="18" s="1"/>
  <c r="AA43" i="18" s="1"/>
  <c r="AH49" i="18"/>
  <c r="AF49" i="18"/>
  <c r="AG49" i="18"/>
  <c r="AI49" i="18"/>
  <c r="AE50" i="18"/>
  <c r="X44" i="18"/>
  <c r="W46" i="18" l="1"/>
  <c r="Z45" i="18"/>
  <c r="Y45" i="18"/>
  <c r="AC44" i="18"/>
  <c r="AB44" i="18" s="1"/>
  <c r="AA44" i="18" s="1"/>
  <c r="AH50" i="18"/>
  <c r="AG50" i="18"/>
  <c r="AI50" i="18"/>
  <c r="AE51" i="18"/>
  <c r="AF50" i="18"/>
  <c r="X45" i="18"/>
  <c r="W47" i="18" l="1"/>
  <c r="Y46" i="18"/>
  <c r="Z46" i="18"/>
  <c r="AC45" i="18"/>
  <c r="AB45" i="18" s="1"/>
  <c r="AA45" i="18" s="1"/>
  <c r="AG51" i="18"/>
  <c r="AE52" i="18"/>
  <c r="AF51" i="18"/>
  <c r="AI51" i="18"/>
  <c r="AH51" i="18"/>
  <c r="X46" i="18"/>
  <c r="W48" i="18" l="1"/>
  <c r="Z47" i="18"/>
  <c r="Y47" i="18"/>
  <c r="AC46" i="18"/>
  <c r="AB46" i="18" s="1"/>
  <c r="AA46" i="18" s="1"/>
  <c r="AH52" i="18"/>
  <c r="AF52" i="18"/>
  <c r="AG52" i="18"/>
  <c r="AI52" i="18"/>
  <c r="AE53" i="18"/>
  <c r="X47" i="18"/>
  <c r="W49" i="18" l="1"/>
  <c r="Y48" i="18"/>
  <c r="Z48" i="18"/>
  <c r="AC47" i="18"/>
  <c r="AB47" i="18" s="1"/>
  <c r="AA47" i="18" s="1"/>
  <c r="AG53" i="18"/>
  <c r="AH53" i="18"/>
  <c r="AI53" i="18"/>
  <c r="AF53" i="18"/>
  <c r="AE54" i="18"/>
  <c r="X48" i="18"/>
  <c r="W50" i="18" l="1"/>
  <c r="Z49" i="18"/>
  <c r="Y49" i="18"/>
  <c r="AC48" i="18"/>
  <c r="AB48" i="18" s="1"/>
  <c r="AA48" i="18" s="1"/>
  <c r="AE55" i="18"/>
  <c r="AH54" i="18"/>
  <c r="AG54" i="18"/>
  <c r="AF54" i="18"/>
  <c r="AI54" i="18"/>
  <c r="X49" i="18"/>
  <c r="W51" i="18" l="1"/>
  <c r="Y50" i="18"/>
  <c r="Z50" i="18"/>
  <c r="AC49" i="18"/>
  <c r="AB49" i="18" s="1"/>
  <c r="AA49" i="18" s="1"/>
  <c r="AG55" i="18"/>
  <c r="AH55" i="18"/>
  <c r="AI55" i="18"/>
  <c r="AF55" i="18"/>
  <c r="AE56" i="18"/>
  <c r="X50" i="18"/>
  <c r="W52" i="18" l="1"/>
  <c r="Z51" i="18"/>
  <c r="Y51" i="18"/>
  <c r="AC50" i="18"/>
  <c r="AB50" i="18" s="1"/>
  <c r="AA50" i="18" s="1"/>
  <c r="AI56" i="18"/>
  <c r="AH56" i="18"/>
  <c r="AF56" i="18"/>
  <c r="AE57" i="18"/>
  <c r="AG56" i="18"/>
  <c r="X51" i="18"/>
  <c r="W53" i="18" l="1"/>
  <c r="Z52" i="18"/>
  <c r="Y52" i="18"/>
  <c r="AC51" i="18"/>
  <c r="AB51" i="18" s="1"/>
  <c r="AA51" i="18" s="1"/>
  <c r="AH57" i="18"/>
  <c r="AF57" i="18"/>
  <c r="AI57" i="18"/>
  <c r="AG57" i="18"/>
  <c r="AE58" i="18"/>
  <c r="X52" i="18"/>
  <c r="W54" i="18" l="1"/>
  <c r="Z53" i="18"/>
  <c r="Y53" i="18"/>
  <c r="AC52" i="18"/>
  <c r="AB52" i="18" s="1"/>
  <c r="AA52" i="18" s="1"/>
  <c r="AF58" i="18"/>
  <c r="AG58" i="18"/>
  <c r="AH58" i="18"/>
  <c r="AE59" i="18"/>
  <c r="AI58" i="18"/>
  <c r="X53" i="18"/>
  <c r="W55" i="18" l="1"/>
  <c r="Z54" i="18"/>
  <c r="Y54" i="18"/>
  <c r="AC53" i="18"/>
  <c r="AB53" i="18" s="1"/>
  <c r="AA53" i="18" s="1"/>
  <c r="AF59" i="18"/>
  <c r="AE60" i="18"/>
  <c r="AI59" i="18"/>
  <c r="AG59" i="18"/>
  <c r="AH59" i="18"/>
  <c r="X54" i="18"/>
  <c r="W56" i="18" l="1"/>
  <c r="Z55" i="18"/>
  <c r="Y55" i="18"/>
  <c r="AC54" i="18"/>
  <c r="AB54" i="18" s="1"/>
  <c r="AA54" i="18" s="1"/>
  <c r="AE61" i="18"/>
  <c r="AG60" i="18"/>
  <c r="AI60" i="18"/>
  <c r="AF60" i="18"/>
  <c r="AH60" i="18"/>
  <c r="X55" i="18"/>
  <c r="W57" i="18" l="1"/>
  <c r="Z56" i="18"/>
  <c r="Y56" i="18"/>
  <c r="AC55" i="18"/>
  <c r="AB55" i="18" s="1"/>
  <c r="AA55" i="18" s="1"/>
  <c r="AF61" i="18"/>
  <c r="AG61" i="18"/>
  <c r="AH61" i="18"/>
  <c r="AI61" i="18"/>
  <c r="AE62" i="18"/>
  <c r="X56" i="18"/>
  <c r="W58" i="18" l="1"/>
  <c r="Z57" i="18"/>
  <c r="Y57" i="18"/>
  <c r="AC56" i="18"/>
  <c r="AB56" i="18" s="1"/>
  <c r="AA56" i="18" s="1"/>
  <c r="AI62" i="18"/>
  <c r="AF62" i="18"/>
  <c r="AE63" i="18"/>
  <c r="AH62" i="18"/>
  <c r="AG62" i="18"/>
  <c r="X57" i="18"/>
  <c r="W59" i="18" l="1"/>
  <c r="Z58" i="18"/>
  <c r="Y58" i="18"/>
  <c r="AC57" i="18"/>
  <c r="AB57" i="18" s="1"/>
  <c r="AA57" i="18" s="1"/>
  <c r="AH63" i="18"/>
  <c r="AE64" i="18"/>
  <c r="AG63" i="18"/>
  <c r="AF63" i="18"/>
  <c r="AI63" i="18"/>
  <c r="X58" i="18"/>
  <c r="W60" i="18" l="1"/>
  <c r="Y59" i="18"/>
  <c r="Z59" i="18"/>
  <c r="AC58" i="18"/>
  <c r="AB58" i="18" s="1"/>
  <c r="AA58" i="18" s="1"/>
  <c r="AH64" i="18"/>
  <c r="AF64" i="18"/>
  <c r="AE65" i="18"/>
  <c r="AI64" i="18"/>
  <c r="AG64" i="18"/>
  <c r="X59" i="18"/>
  <c r="W61" i="18" l="1"/>
  <c r="Z60" i="18"/>
  <c r="Y60" i="18"/>
  <c r="AC59" i="18"/>
  <c r="AB59" i="18" s="1"/>
  <c r="AA59" i="18" s="1"/>
  <c r="AE66" i="18"/>
  <c r="AF65" i="18"/>
  <c r="AI65" i="18"/>
  <c r="AG65" i="18"/>
  <c r="AH65" i="18"/>
  <c r="X60" i="18"/>
  <c r="W62" i="18" l="1"/>
  <c r="Z61" i="18"/>
  <c r="Y61" i="18"/>
  <c r="AC60" i="18"/>
  <c r="AB60" i="18" s="1"/>
  <c r="AA60" i="18" s="1"/>
  <c r="AI66" i="18"/>
  <c r="AH66" i="18"/>
  <c r="AE67" i="18"/>
  <c r="AG66" i="18"/>
  <c r="AF66" i="18"/>
  <c r="X61" i="18"/>
  <c r="W63" i="18" l="1"/>
  <c r="Z62" i="18"/>
  <c r="Y62" i="18"/>
  <c r="AC61" i="18"/>
  <c r="AB61" i="18" s="1"/>
  <c r="AA61" i="18" s="1"/>
  <c r="AG67" i="18"/>
  <c r="AH67" i="18"/>
  <c r="AF67" i="18"/>
  <c r="AE68" i="18"/>
  <c r="AI67" i="18"/>
  <c r="X62" i="18"/>
  <c r="W64" i="18" l="1"/>
  <c r="Y63" i="18"/>
  <c r="Z63" i="18"/>
  <c r="AC62" i="18"/>
  <c r="AB62" i="18" s="1"/>
  <c r="AA62" i="18" s="1"/>
  <c r="AE69" i="18"/>
  <c r="AI68" i="18"/>
  <c r="AF68" i="18"/>
  <c r="AG68" i="18"/>
  <c r="AH68" i="18"/>
  <c r="X63" i="18"/>
  <c r="W65" i="18" l="1"/>
  <c r="Z64" i="18"/>
  <c r="Y64" i="18"/>
  <c r="AC63" i="18"/>
  <c r="AB63" i="18" s="1"/>
  <c r="AA63" i="18" s="1"/>
  <c r="AH69" i="18"/>
  <c r="AI69" i="18"/>
  <c r="AF69" i="18"/>
  <c r="AG69" i="18"/>
  <c r="AE70" i="18"/>
  <c r="X64" i="18"/>
  <c r="W66" i="18" l="1"/>
  <c r="Y65" i="18"/>
  <c r="Z65" i="18"/>
  <c r="AC64" i="18"/>
  <c r="AB64" i="18" s="1"/>
  <c r="AA64" i="18" s="1"/>
  <c r="AG70" i="18"/>
  <c r="AH70" i="18"/>
  <c r="AE71" i="18"/>
  <c r="AF70" i="18"/>
  <c r="AI70" i="18"/>
  <c r="X65" i="18"/>
  <c r="W67" i="18" l="1"/>
  <c r="Y66" i="18"/>
  <c r="Z66" i="18"/>
  <c r="AC65" i="18"/>
  <c r="AB65" i="18" s="1"/>
  <c r="AA65" i="18" s="1"/>
  <c r="AG71" i="18"/>
  <c r="AF71" i="18"/>
  <c r="AI71" i="18"/>
  <c r="AH71" i="18"/>
  <c r="AE72" i="18"/>
  <c r="X66" i="18"/>
  <c r="W68" i="18" l="1"/>
  <c r="Z67" i="18"/>
  <c r="Y67" i="18"/>
  <c r="AC66" i="18"/>
  <c r="AB66" i="18" s="1"/>
  <c r="AA66" i="18" s="1"/>
  <c r="AG72" i="18"/>
  <c r="AE73" i="18"/>
  <c r="AH72" i="18"/>
  <c r="AF72" i="18"/>
  <c r="AI72" i="18"/>
  <c r="X67" i="18"/>
  <c r="W69" i="18" l="1"/>
  <c r="Y68" i="18"/>
  <c r="Z68" i="18"/>
  <c r="AC67" i="18"/>
  <c r="AB67" i="18" s="1"/>
  <c r="AA67" i="18" s="1"/>
  <c r="AH73" i="18"/>
  <c r="AI73" i="18"/>
  <c r="AF73" i="18"/>
  <c r="AG73" i="18"/>
  <c r="AE74" i="18"/>
  <c r="X68" i="18"/>
  <c r="W70" i="18" l="1"/>
  <c r="Z69" i="18"/>
  <c r="Y69" i="18"/>
  <c r="AC68" i="18"/>
  <c r="AB68" i="18" s="1"/>
  <c r="AA68" i="18" s="1"/>
  <c r="AH74" i="18"/>
  <c r="AF74" i="18"/>
  <c r="AI74" i="18"/>
  <c r="AG74" i="18"/>
  <c r="AE75" i="18"/>
  <c r="X69" i="18"/>
  <c r="W71" i="18" l="1"/>
  <c r="Z70" i="18"/>
  <c r="Y70" i="18"/>
  <c r="AC69" i="18"/>
  <c r="AB69" i="18" s="1"/>
  <c r="AA69" i="18" s="1"/>
  <c r="AH75" i="18"/>
  <c r="AI75" i="18"/>
  <c r="AF75" i="18"/>
  <c r="AG75" i="18"/>
  <c r="X70" i="18"/>
  <c r="W72" i="18" l="1"/>
  <c r="Z71" i="18"/>
  <c r="Y71" i="18"/>
  <c r="AC70" i="18"/>
  <c r="AB70" i="18" s="1"/>
  <c r="AA70" i="18" s="1"/>
  <c r="X71" i="18"/>
  <c r="W73" i="18" l="1"/>
  <c r="Z72" i="18"/>
  <c r="Y72" i="18"/>
  <c r="AC71" i="18"/>
  <c r="AB71" i="18" s="1"/>
  <c r="AA71" i="18" s="1"/>
  <c r="X72" i="18"/>
  <c r="W74" i="18" l="1"/>
  <c r="Y73" i="18"/>
  <c r="Z73" i="18"/>
  <c r="AC72" i="18"/>
  <c r="AB72" i="18" s="1"/>
  <c r="AA72" i="18" s="1"/>
  <c r="X73" i="18"/>
  <c r="W75" i="18" l="1"/>
  <c r="Z74" i="18"/>
  <c r="Y74" i="18"/>
  <c r="AC73" i="18"/>
  <c r="AB73" i="18" s="1"/>
  <c r="AA73" i="18" s="1"/>
  <c r="X74" i="18"/>
  <c r="Z75" i="18" l="1"/>
  <c r="Y75" i="18"/>
  <c r="AC74" i="18"/>
  <c r="AB74" i="18" s="1"/>
  <c r="AA74" i="18" s="1"/>
  <c r="X75" i="18"/>
  <c r="AC75" i="18" l="1"/>
  <c r="AB75" i="18" s="1"/>
  <c r="AA75" i="18" s="1"/>
  <c r="C63" i="18" l="1"/>
  <c r="B14" i="18"/>
  <c r="C60" i="18"/>
  <c r="D60" i="18" l="1"/>
  <c r="C64" i="18" s="1"/>
  <c r="C55" i="18" l="1"/>
  <c r="E62" i="18"/>
  <c r="D62" i="18" s="1"/>
  <c r="C56" i="18" l="1"/>
  <c r="C66" i="18"/>
  <c r="C62" i="18"/>
</calcChain>
</file>

<file path=xl/sharedStrings.xml><?xml version="1.0" encoding="utf-8"?>
<sst xmlns="http://schemas.openxmlformats.org/spreadsheetml/2006/main" count="41" uniqueCount="39">
  <si>
    <t>Delta</t>
  </si>
  <si>
    <t>r</t>
  </si>
  <si>
    <t>Delta (degrees)</t>
  </si>
  <si>
    <t>Gear 1 (G1):</t>
  </si>
  <si>
    <t>Center-G1 (x)</t>
  </si>
  <si>
    <t>Center-G1 (y)</t>
  </si>
  <si>
    <t>Pin:</t>
  </si>
  <si>
    <t>Center (x)</t>
  </si>
  <si>
    <t>Center (y)</t>
  </si>
  <si>
    <t>Gear 2 (G2):</t>
  </si>
  <si>
    <t>Center-G2 (x)</t>
  </si>
  <si>
    <t>Center-G2 (y)</t>
  </si>
  <si>
    <t>Angle delta G1-G2</t>
  </si>
  <si>
    <t>marker (G1)</t>
  </si>
  <si>
    <t>Pin</t>
  </si>
  <si>
    <t>C-G2</t>
  </si>
  <si>
    <t>factor</t>
  </si>
  <si>
    <t>marker (G2)</t>
  </si>
  <si>
    <t>X</t>
  </si>
  <si>
    <t>Inputs</t>
  </si>
  <si>
    <t>C-G1</t>
  </si>
  <si>
    <t>Slope-Gear1</t>
  </si>
  <si>
    <t>Slope-Gear2</t>
  </si>
  <si>
    <t>Gear-1</t>
  </si>
  <si>
    <t>Gear-2</t>
  </si>
  <si>
    <t>Angle G1</t>
  </si>
  <si>
    <t>Angle G2</t>
  </si>
  <si>
    <t>Circles</t>
  </si>
  <si>
    <t>Slope-G2</t>
  </si>
  <si>
    <t>Slope-G1</t>
  </si>
  <si>
    <t>Email</t>
  </si>
  <si>
    <t>V1.0</t>
  </si>
  <si>
    <t>I'm solely responsible for the input and express no warranty.  Use at your own risk.</t>
  </si>
  <si>
    <t>All Rights Reserved:  © Astronomy Morsels.</t>
  </si>
  <si>
    <t>Nonetheless, this spreadsheet has been carefully reviewed, and calculation results have been compared with other applications.</t>
  </si>
  <si>
    <t>The Antikythera Mechanism (also known as the Antikythera Device), dated to the late 2nd century/early 1st century BCE (roughly 205-60 BCE) is understood as the world's first analog computer, created to accurately calculate the position of the sun, moon, and planets. It was found in 1901 off the Greek island of Antikythera, giving it its name. This spreadsheet contains a model of the so-called "Pin-and-slot"Device.</t>
  </si>
  <si>
    <t>The pin-and-slot device consists of two eccentric gears, with the driven gear, Gear 2 having its axis mounted on the driving gear, Gear 1. Gear 1 has a little pin protruding from it, whereas Gear 2 has a slot on its surface, so that the pin of Gear 1 fits into the slot. As Gear 1 is turned, the pin moves in the slot and if we consider the angular velocity of Gear 1 constant, the angular velocity of Gear 2 changes periodically.</t>
  </si>
  <si>
    <r>
      <rPr>
        <b/>
        <sz val="14"/>
        <color theme="0"/>
        <rFont val="Calibri (Body)"/>
      </rPr>
      <t>Compiled by</t>
    </r>
    <r>
      <rPr>
        <sz val="14"/>
        <color theme="0"/>
        <rFont val="Calibri (Body)"/>
      </rPr>
      <t>: Anton Viola (Astronomy Morsels).</t>
    </r>
  </si>
  <si>
    <r>
      <rPr>
        <b/>
        <sz val="14"/>
        <color theme="0"/>
        <rFont val="Calibri (Body)"/>
      </rPr>
      <t>Latest update</t>
    </r>
    <r>
      <rPr>
        <sz val="14"/>
        <color theme="0"/>
        <rFont val="Calibri (Body)"/>
      </rPr>
      <t>: 11th May,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</si>
</sst>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2"/>
      <color theme="1"/>
      <name val="Calibri"/>
      <family val="2"/>
      <scheme val="minor"/>
    </font>
    <font>
      <sz val="12"/>
      <color theme="1"/>
      <name val="Verdana"/>
      <family val="2"/>
    </font>
    <font>
      <b/>
      <sz val="11"/>
      <color theme="1"/>
      <name val="Calibri"/>
      <family val="2"/>
      <scheme val="minor"/>
    </font>
    <font>
      <u/>
      <sz val="12"/>
      <color theme="10"/>
      <name val="Calibri"/>
      <family val="2"/>
      <scheme val="minor"/>
    </font>
    <font>
      <sz val="12"/>
      <color theme="0"/>
      <name val="Calibri"/>
      <family val="2"/>
      <scheme val="minor"/>
    </font>
    <font>
      <sz val="10"/>
      <name val="Arial"/>
      <family val="2"/>
    </font>
    <font>
      <u/>
      <sz val="10"/>
      <color indexed="12"/>
      <name val="Arial"/>
      <family val="2"/>
    </font>
    <font>
      <sz val="11"/>
      <color theme="1"/>
      <name val="Calibri"/>
      <family val="2"/>
      <charset val="238"/>
      <scheme val="minor"/>
    </font>
    <font>
      <u/>
      <sz val="11"/>
      <color theme="10"/>
      <name val="Calibri"/>
      <family val="2"/>
      <scheme val="minor"/>
    </font>
    <font>
      <sz val="8"/>
      <name val="Calibri"/>
      <family val="2"/>
      <scheme val="minor"/>
    </font>
    <font>
      <sz val="11"/>
      <color theme="1"/>
      <name val="Calibri"/>
      <family val="2"/>
      <scheme val="minor"/>
    </font>
    <font>
      <i/>
      <sz val="14"/>
      <color theme="0"/>
      <name val="Calibri"/>
      <family val="2"/>
    </font>
    <font>
      <sz val="10"/>
      <color theme="1"/>
      <name val="Calibri"/>
      <family val="2"/>
      <scheme val="minor"/>
    </font>
    <font>
      <sz val="10"/>
      <color theme="0"/>
      <name val="Calibri"/>
      <family val="2"/>
      <scheme val="minor"/>
    </font>
    <font>
      <b/>
      <sz val="10"/>
      <color theme="1"/>
      <name val="Calibri"/>
      <family val="2"/>
      <scheme val="minor"/>
    </font>
    <font>
      <b/>
      <sz val="10"/>
      <color theme="0"/>
      <name val="Calibri"/>
      <family val="2"/>
      <scheme val="minor"/>
    </font>
    <font>
      <sz val="8"/>
      <color theme="1"/>
      <name val="Calibri"/>
      <family val="2"/>
      <scheme val="minor"/>
    </font>
    <font>
      <sz val="12"/>
      <color theme="1"/>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s>
  <fills count="9">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rgb="FF0070C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79998168889431442"/>
        <bgColor indexed="64"/>
      </patternFill>
    </fill>
  </fills>
  <borders count="17">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bottom style="thin">
        <color indexed="64"/>
      </bottom>
      <diagonal/>
    </border>
    <border>
      <left/>
      <right style="thin">
        <color rgb="FF000000"/>
      </right>
      <top style="thin">
        <color indexed="64"/>
      </top>
      <bottom/>
      <diagonal/>
    </border>
    <border>
      <left/>
      <right style="thin">
        <color rgb="FF000000"/>
      </right>
      <top/>
      <bottom/>
      <diagonal/>
    </border>
  </borders>
  <cellStyleXfs count="7">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10" fillId="0" borderId="0"/>
  </cellStyleXfs>
  <cellXfs count="91">
    <xf numFmtId="0" fontId="0" fillId="0" borderId="0" xfId="0"/>
    <xf numFmtId="0" fontId="1" fillId="0" borderId="0" xfId="0" applyFont="1"/>
    <xf numFmtId="0" fontId="4" fillId="0" borderId="0" xfId="0" applyFont="1"/>
    <xf numFmtId="0" fontId="12" fillId="0" borderId="0" xfId="0" applyFont="1"/>
    <xf numFmtId="0" fontId="13" fillId="0" borderId="0" xfId="0" applyFont="1"/>
    <xf numFmtId="0" fontId="0" fillId="3" borderId="0" xfId="0" applyFill="1" applyAlignment="1" applyProtection="1">
      <alignment horizontal="right" vertical="center"/>
      <protection locked="0"/>
    </xf>
    <xf numFmtId="0" fontId="15" fillId="4" borderId="1" xfId="0" applyFont="1" applyFill="1" applyBorder="1" applyAlignment="1">
      <alignment horizontal="right"/>
    </xf>
    <xf numFmtId="0" fontId="15" fillId="4" borderId="3" xfId="0" applyFont="1" applyFill="1" applyBorder="1" applyAlignment="1">
      <alignment horizontal="right"/>
    </xf>
    <xf numFmtId="0" fontId="15" fillId="4" borderId="2" xfId="0" applyFont="1" applyFill="1" applyBorder="1" applyAlignment="1">
      <alignment horizontal="right"/>
    </xf>
    <xf numFmtId="0" fontId="14" fillId="0" borderId="1" xfId="0" applyFont="1" applyBorder="1"/>
    <xf numFmtId="0" fontId="12" fillId="0" borderId="2" xfId="0" applyFont="1" applyBorder="1"/>
    <xf numFmtId="4" fontId="12" fillId="0" borderId="0" xfId="0" applyNumberFormat="1" applyFont="1"/>
    <xf numFmtId="0" fontId="12" fillId="0" borderId="5" xfId="0" applyFont="1" applyBorder="1"/>
    <xf numFmtId="2" fontId="12" fillId="0" borderId="0" xfId="0" applyNumberFormat="1" applyFont="1"/>
    <xf numFmtId="2" fontId="14" fillId="5" borderId="6" xfId="0" applyNumberFormat="1" applyFont="1" applyFill="1" applyBorder="1" applyProtection="1">
      <protection locked="0"/>
    </xf>
    <xf numFmtId="0" fontId="12" fillId="0" borderId="7" xfId="0" applyFont="1" applyBorder="1"/>
    <xf numFmtId="2" fontId="14" fillId="5" borderId="9" xfId="0" applyNumberFormat="1" applyFont="1" applyFill="1" applyBorder="1" applyProtection="1">
      <protection locked="0"/>
    </xf>
    <xf numFmtId="2" fontId="12" fillId="2" borderId="6" xfId="0" applyNumberFormat="1" applyFont="1" applyFill="1" applyBorder="1"/>
    <xf numFmtId="2" fontId="12" fillId="2" borderId="9" xfId="0" applyNumberFormat="1" applyFont="1" applyFill="1" applyBorder="1"/>
    <xf numFmtId="4" fontId="16" fillId="0" borderId="0" xfId="0" applyNumberFormat="1" applyFont="1"/>
    <xf numFmtId="0" fontId="2" fillId="0" borderId="0" xfId="0" applyFont="1"/>
    <xf numFmtId="0" fontId="16" fillId="0" borderId="0" xfId="0" applyFont="1"/>
    <xf numFmtId="0" fontId="12" fillId="0" borderId="0" xfId="0" applyFont="1" applyAlignment="1">
      <alignment horizontal="right"/>
    </xf>
    <xf numFmtId="2" fontId="12" fillId="0" borderId="0" xfId="0" applyNumberFormat="1" applyFont="1" applyAlignment="1">
      <alignment horizontal="right"/>
    </xf>
    <xf numFmtId="0" fontId="2" fillId="5" borderId="0" xfId="0" applyFont="1" applyFill="1" applyAlignment="1">
      <alignment horizontal="right"/>
    </xf>
    <xf numFmtId="0" fontId="12" fillId="6" borderId="5" xfId="0" applyFont="1" applyFill="1" applyBorder="1"/>
    <xf numFmtId="0" fontId="12" fillId="6" borderId="0" xfId="0" applyFont="1" applyFill="1"/>
    <xf numFmtId="1" fontId="12" fillId="6" borderId="0" xfId="0" applyNumberFormat="1" applyFont="1" applyFill="1"/>
    <xf numFmtId="2" fontId="12" fillId="6" borderId="0" xfId="0" applyNumberFormat="1" applyFont="1" applyFill="1"/>
    <xf numFmtId="2" fontId="12" fillId="6" borderId="6" xfId="0" applyNumberFormat="1" applyFont="1" applyFill="1" applyBorder="1"/>
    <xf numFmtId="0" fontId="12" fillId="6" borderId="7" xfId="0" applyFont="1" applyFill="1" applyBorder="1"/>
    <xf numFmtId="0" fontId="12" fillId="6" borderId="8" xfId="0" applyFont="1" applyFill="1" applyBorder="1"/>
    <xf numFmtId="1" fontId="12" fillId="6" borderId="8" xfId="0" applyNumberFormat="1" applyFont="1" applyFill="1" applyBorder="1"/>
    <xf numFmtId="2" fontId="12" fillId="6" borderId="8" xfId="0" applyNumberFormat="1" applyFont="1" applyFill="1" applyBorder="1"/>
    <xf numFmtId="2" fontId="12" fillId="6" borderId="9" xfId="0" applyNumberFormat="1" applyFont="1" applyFill="1" applyBorder="1"/>
    <xf numFmtId="0" fontId="13" fillId="7" borderId="0" xfId="0" applyFont="1" applyFill="1"/>
    <xf numFmtId="0" fontId="12" fillId="7" borderId="0" xfId="0" applyFont="1" applyFill="1"/>
    <xf numFmtId="0" fontId="14" fillId="6" borderId="11" xfId="0" applyFont="1" applyFill="1" applyBorder="1"/>
    <xf numFmtId="164" fontId="14" fillId="6" borderId="12" xfId="0" applyNumberFormat="1" applyFont="1" applyFill="1" applyBorder="1"/>
    <xf numFmtId="2" fontId="14" fillId="6" borderId="12" xfId="0" applyNumberFormat="1" applyFont="1" applyFill="1" applyBorder="1"/>
    <xf numFmtId="0" fontId="12" fillId="6" borderId="1" xfId="0" applyFont="1" applyFill="1" applyBorder="1" applyAlignment="1">
      <alignment horizontal="right"/>
    </xf>
    <xf numFmtId="2" fontId="12" fillId="6" borderId="3" xfId="0" applyNumberFormat="1" applyFont="1" applyFill="1" applyBorder="1"/>
    <xf numFmtId="2" fontId="12" fillId="6" borderId="2" xfId="0" applyNumberFormat="1" applyFont="1" applyFill="1" applyBorder="1"/>
    <xf numFmtId="0" fontId="12" fillId="6" borderId="5" xfId="0" applyFont="1" applyFill="1" applyBorder="1" applyAlignment="1">
      <alignment horizontal="right"/>
    </xf>
    <xf numFmtId="0" fontId="12" fillId="6" borderId="11" xfId="0" applyFont="1" applyFill="1" applyBorder="1" applyAlignment="1">
      <alignment horizontal="right"/>
    </xf>
    <xf numFmtId="2" fontId="12" fillId="6" borderId="13" xfId="0" applyNumberFormat="1" applyFont="1" applyFill="1" applyBorder="1"/>
    <xf numFmtId="2" fontId="12" fillId="6" borderId="12" xfId="0" applyNumberFormat="1" applyFont="1" applyFill="1" applyBorder="1"/>
    <xf numFmtId="0" fontId="12" fillId="6" borderId="7" xfId="0" applyFont="1" applyFill="1" applyBorder="1" applyAlignment="1">
      <alignment horizontal="right"/>
    </xf>
    <xf numFmtId="2" fontId="12" fillId="6" borderId="2" xfId="0" applyNumberFormat="1" applyFont="1" applyFill="1" applyBorder="1" applyAlignment="1">
      <alignment horizontal="right"/>
    </xf>
    <xf numFmtId="2" fontId="12" fillId="6" borderId="9" xfId="0" applyNumberFormat="1" applyFont="1" applyFill="1" applyBorder="1" applyAlignment="1">
      <alignment horizontal="right"/>
    </xf>
    <xf numFmtId="164" fontId="12" fillId="6" borderId="1" xfId="0" applyNumberFormat="1" applyFont="1" applyFill="1" applyBorder="1"/>
    <xf numFmtId="164" fontId="12" fillId="6" borderId="2" xfId="0" applyNumberFormat="1" applyFont="1" applyFill="1" applyBorder="1"/>
    <xf numFmtId="164" fontId="12" fillId="6" borderId="7" xfId="0" applyNumberFormat="1" applyFont="1" applyFill="1" applyBorder="1"/>
    <xf numFmtId="0" fontId="12" fillId="6" borderId="4" xfId="0" applyFont="1" applyFill="1" applyBorder="1" applyAlignment="1">
      <alignment horizontal="right"/>
    </xf>
    <xf numFmtId="2" fontId="12" fillId="6" borderId="10" xfId="0" applyNumberFormat="1" applyFont="1" applyFill="1" applyBorder="1"/>
    <xf numFmtId="3" fontId="2" fillId="5" borderId="0" xfId="0" applyNumberFormat="1" applyFont="1" applyFill="1" applyAlignment="1" applyProtection="1">
      <alignment horizontal="right" vertical="center"/>
      <protection locked="0"/>
    </xf>
    <xf numFmtId="0" fontId="18" fillId="7" borderId="1" xfId="0" applyFont="1" applyFill="1" applyBorder="1" applyAlignment="1">
      <alignment horizontal="left"/>
    </xf>
    <xf numFmtId="0" fontId="18" fillId="7" borderId="3" xfId="0" applyFont="1" applyFill="1" applyBorder="1" applyAlignment="1">
      <alignment horizontal="center"/>
    </xf>
    <xf numFmtId="0" fontId="18" fillId="7" borderId="3" xfId="0" applyFont="1" applyFill="1" applyBorder="1"/>
    <xf numFmtId="0" fontId="20" fillId="7" borderId="2" xfId="1" applyFont="1" applyFill="1" applyBorder="1" applyAlignment="1">
      <alignment horizontal="center"/>
    </xf>
    <xf numFmtId="0" fontId="21" fillId="7" borderId="5" xfId="1" applyFont="1" applyFill="1" applyBorder="1" applyAlignment="1">
      <alignment horizontal="left"/>
    </xf>
    <xf numFmtId="0" fontId="18" fillId="7" borderId="0" xfId="0" applyFont="1" applyFill="1" applyAlignment="1">
      <alignment horizontal="center"/>
    </xf>
    <xf numFmtId="0" fontId="18" fillId="7" borderId="0" xfId="0" applyFont="1" applyFill="1"/>
    <xf numFmtId="0" fontId="18" fillId="7" borderId="6" xfId="0" applyFont="1" applyFill="1" applyBorder="1" applyAlignment="1">
      <alignment horizontal="center"/>
    </xf>
    <xf numFmtId="0" fontId="18" fillId="7" borderId="7" xfId="1" applyFont="1" applyFill="1" applyBorder="1" applyAlignment="1">
      <alignment horizontal="left"/>
    </xf>
    <xf numFmtId="0" fontId="18" fillId="7" borderId="8" xfId="1" applyFont="1" applyFill="1" applyBorder="1" applyAlignment="1">
      <alignment horizontal="left"/>
    </xf>
    <xf numFmtId="0" fontId="18" fillId="7" borderId="8" xfId="0" applyFont="1" applyFill="1" applyBorder="1"/>
    <xf numFmtId="0" fontId="19" fillId="7" borderId="9" xfId="0" applyFont="1" applyFill="1" applyBorder="1" applyAlignment="1">
      <alignment horizontal="center"/>
    </xf>
    <xf numFmtId="0" fontId="11" fillId="7" borderId="0" xfId="0" applyFont="1" applyFill="1" applyAlignment="1">
      <alignment horizontal="center" vertical="center" wrapText="1"/>
    </xf>
    <xf numFmtId="0" fontId="22" fillId="7" borderId="1" xfId="1" applyFont="1" applyFill="1" applyBorder="1" applyAlignment="1">
      <alignment horizontal="center"/>
    </xf>
    <xf numFmtId="0" fontId="22" fillId="7" borderId="3" xfId="1" applyFont="1" applyFill="1" applyBorder="1" applyAlignment="1">
      <alignment horizontal="center"/>
    </xf>
    <xf numFmtId="0" fontId="22" fillId="7" borderId="15" xfId="1" applyFont="1" applyFill="1" applyBorder="1" applyAlignment="1">
      <alignment horizontal="center"/>
    </xf>
    <xf numFmtId="0" fontId="23" fillId="7" borderId="5" xfId="0" applyFont="1" applyFill="1" applyBorder="1" applyAlignment="1">
      <alignment horizontal="center"/>
    </xf>
    <xf numFmtId="0" fontId="23" fillId="7" borderId="0" xfId="0" applyFont="1" applyFill="1" applyAlignment="1">
      <alignment horizontal="center"/>
    </xf>
    <xf numFmtId="0" fontId="23" fillId="7" borderId="16" xfId="0" applyFont="1" applyFill="1" applyBorder="1" applyAlignment="1">
      <alignment horizontal="center"/>
    </xf>
    <xf numFmtId="0" fontId="23" fillId="7" borderId="7" xfId="0" applyFont="1" applyFill="1" applyBorder="1" applyAlignment="1">
      <alignment horizontal="center"/>
    </xf>
    <xf numFmtId="0" fontId="23" fillId="7" borderId="8" xfId="0" applyFont="1" applyFill="1" applyBorder="1" applyAlignment="1">
      <alignment horizontal="center"/>
    </xf>
    <xf numFmtId="0" fontId="23" fillId="7" borderId="14" xfId="0" applyFont="1" applyFill="1" applyBorder="1" applyAlignment="1">
      <alignment horizontal="center"/>
    </xf>
    <xf numFmtId="0" fontId="17" fillId="8" borderId="1" xfId="0" applyFont="1" applyFill="1" applyBorder="1" applyAlignment="1">
      <alignment horizontal="center" vertical="justify" wrapText="1"/>
    </xf>
    <xf numFmtId="0" fontId="17" fillId="8" borderId="3" xfId="0" applyFont="1" applyFill="1" applyBorder="1" applyAlignment="1">
      <alignment horizontal="center" vertical="justify" wrapText="1"/>
    </xf>
    <xf numFmtId="0" fontId="17" fillId="8" borderId="2" xfId="0" applyFont="1" applyFill="1" applyBorder="1" applyAlignment="1">
      <alignment horizontal="center" vertical="justify" wrapText="1"/>
    </xf>
    <xf numFmtId="0" fontId="17" fillId="8" borderId="5" xfId="0" applyFont="1" applyFill="1" applyBorder="1" applyAlignment="1">
      <alignment horizontal="center" vertical="justify" wrapText="1"/>
    </xf>
    <xf numFmtId="0" fontId="17" fillId="8" borderId="0" xfId="0" applyFont="1" applyFill="1" applyAlignment="1">
      <alignment horizontal="center" vertical="justify" wrapText="1"/>
    </xf>
    <xf numFmtId="0" fontId="17" fillId="8" borderId="6" xfId="0" applyFont="1" applyFill="1" applyBorder="1" applyAlignment="1">
      <alignment horizontal="center" vertical="justify" wrapText="1"/>
    </xf>
    <xf numFmtId="0" fontId="17" fillId="8" borderId="7" xfId="0" applyFont="1" applyFill="1" applyBorder="1" applyAlignment="1">
      <alignment horizontal="center" vertical="justify" wrapText="1"/>
    </xf>
    <xf numFmtId="0" fontId="17" fillId="8" borderId="8" xfId="0" applyFont="1" applyFill="1" applyBorder="1" applyAlignment="1">
      <alignment horizontal="center" vertical="justify" wrapText="1"/>
    </xf>
    <xf numFmtId="0" fontId="17" fillId="8" borderId="9" xfId="0" applyFont="1" applyFill="1" applyBorder="1" applyAlignment="1">
      <alignment horizontal="center" vertical="justify" wrapText="1"/>
    </xf>
    <xf numFmtId="0" fontId="15" fillId="4" borderId="1" xfId="0" applyFont="1" applyFill="1" applyBorder="1" applyAlignment="1">
      <alignment horizontal="center"/>
    </xf>
    <xf numFmtId="0" fontId="15" fillId="4" borderId="3" xfId="0" applyFont="1" applyFill="1" applyBorder="1" applyAlignment="1">
      <alignment horizontal="center"/>
    </xf>
    <xf numFmtId="0" fontId="15" fillId="4" borderId="2" xfId="0" applyFont="1" applyFill="1" applyBorder="1" applyAlignment="1">
      <alignment horizontal="center"/>
    </xf>
    <xf numFmtId="0" fontId="0" fillId="7" borderId="0" xfId="0" applyFill="1"/>
  </cellXfs>
  <cellStyles count="7">
    <cellStyle name="Hyperlink" xfId="1" builtinId="8"/>
    <cellStyle name="Hyperlink 2" xfId="3" xr:uid="{4FE61311-DBD8-B048-945F-211246329FAC}"/>
    <cellStyle name="Hyperlink 3" xfId="5" xr:uid="{6006D9EC-8120-0749-984A-414BFE0882C3}"/>
    <cellStyle name="Normal" xfId="0" builtinId="0"/>
    <cellStyle name="Normal 2" xfId="2" xr:uid="{63DDC796-707B-E346-BECA-246AC8FB8D6E}"/>
    <cellStyle name="Normal 3" xfId="4" xr:uid="{9EF0BE49-41F8-3641-9F36-6E0EA183D3EE}"/>
    <cellStyle name="Normal 4" xfId="6" xr:uid="{19ECB998-5E58-6E4F-9183-EF25138180AA}"/>
  </cellStyles>
  <dxfs count="0"/>
  <tableStyles count="0" defaultTableStyle="TableStyleMedium9" defaultPivotStyle="PivotStyleMedium7"/>
  <colors>
    <mruColors>
      <color rgb="FFFFF4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267175572519083E-2"/>
          <c:y val="1.3418992082056687E-2"/>
          <c:w val="0.96946564885496178"/>
          <c:h val="0.97149188987359847"/>
        </c:manualLayout>
      </c:layout>
      <c:scatterChart>
        <c:scatterStyle val="lineMarker"/>
        <c:varyColors val="0"/>
        <c:ser>
          <c:idx val="1"/>
          <c:order val="0"/>
          <c:tx>
            <c:v>k1</c:v>
          </c:tx>
          <c:spPr>
            <a:ln w="25400" cap="rnd">
              <a:solidFill>
                <a:srgbClr val="C00000"/>
              </a:solidFill>
            </a:ln>
            <a:effectLst>
              <a:glow>
                <a:schemeClr val="accent2">
                  <a:satMod val="175000"/>
                  <a:alpha val="14000"/>
                </a:schemeClr>
              </a:glow>
            </a:effectLst>
          </c:spPr>
          <c:marker>
            <c:symbol val="circle"/>
            <c:size val="3"/>
            <c:spPr>
              <a:noFill/>
              <a:ln>
                <a:noFill/>
              </a:ln>
              <a:effectLst>
                <a:glow>
                  <a:schemeClr val="accent2">
                    <a:satMod val="175000"/>
                    <a:alpha val="14000"/>
                  </a:schemeClr>
                </a:glow>
              </a:effectLst>
            </c:spPr>
          </c:marker>
          <c:xVal>
            <c:numRef>
              <c:f>'Pin-and-slot model'!$AF$3:$AF$75</c:f>
              <c:numCache>
                <c:formatCode>0.00</c:formatCode>
                <c:ptCount val="73"/>
                <c:pt idx="0">
                  <c:v>4</c:v>
                </c:pt>
                <c:pt idx="1">
                  <c:v>3.9847787923669822</c:v>
                </c:pt>
                <c:pt idx="2">
                  <c:v>3.9392310120488321</c:v>
                </c:pt>
                <c:pt idx="3">
                  <c:v>3.8637033051562732</c:v>
                </c:pt>
                <c:pt idx="4">
                  <c:v>3.7587704831436337</c:v>
                </c:pt>
                <c:pt idx="5">
                  <c:v>3.6252311481465997</c:v>
                </c:pt>
                <c:pt idx="6">
                  <c:v>3.4641016151377548</c:v>
                </c:pt>
                <c:pt idx="7">
                  <c:v>3.2766081771559672</c:v>
                </c:pt>
                <c:pt idx="8">
                  <c:v>3.0641777724759121</c:v>
                </c:pt>
                <c:pt idx="9">
                  <c:v>2.8284271247461903</c:v>
                </c:pt>
                <c:pt idx="10">
                  <c:v>2.5711504387461575</c:v>
                </c:pt>
                <c:pt idx="11">
                  <c:v>2.2943057454041846</c:v>
                </c:pt>
                <c:pt idx="12">
                  <c:v>2.0000000000000004</c:v>
                </c:pt>
                <c:pt idx="13">
                  <c:v>1.6904730469627978</c:v>
                </c:pt>
                <c:pt idx="14">
                  <c:v>1.3680805733026753</c:v>
                </c:pt>
                <c:pt idx="15">
                  <c:v>1.035276180410083</c:v>
                </c:pt>
                <c:pt idx="16">
                  <c:v>0.69459271066772166</c:v>
                </c:pt>
                <c:pt idx="17">
                  <c:v>0.34862297099063255</c:v>
                </c:pt>
                <c:pt idx="18">
                  <c:v>2.45029690981724E-16</c:v>
                </c:pt>
                <c:pt idx="19">
                  <c:v>-0.34862297099063294</c:v>
                </c:pt>
                <c:pt idx="20">
                  <c:v>-0.69459271066772121</c:v>
                </c:pt>
                <c:pt idx="21">
                  <c:v>-1.0352761804100834</c:v>
                </c:pt>
                <c:pt idx="22">
                  <c:v>-1.3680805733026749</c:v>
                </c:pt>
                <c:pt idx="23">
                  <c:v>-1.6904730469627973</c:v>
                </c:pt>
                <c:pt idx="24">
                  <c:v>-1.9999999999999991</c:v>
                </c:pt>
                <c:pt idx="25">
                  <c:v>-2.2943057454041846</c:v>
                </c:pt>
                <c:pt idx="26">
                  <c:v>-2.5711504387461575</c:v>
                </c:pt>
                <c:pt idx="27">
                  <c:v>-2.8284271247461898</c:v>
                </c:pt>
                <c:pt idx="28">
                  <c:v>-3.0641777724759116</c:v>
                </c:pt>
                <c:pt idx="29">
                  <c:v>-3.2766081771559676</c:v>
                </c:pt>
                <c:pt idx="30">
                  <c:v>-3.4641016151377548</c:v>
                </c:pt>
                <c:pt idx="31">
                  <c:v>-3.6252311481465997</c:v>
                </c:pt>
                <c:pt idx="32">
                  <c:v>-3.7587704831436333</c:v>
                </c:pt>
                <c:pt idx="33">
                  <c:v>-3.8637033051562728</c:v>
                </c:pt>
                <c:pt idx="34">
                  <c:v>-3.9392310120488321</c:v>
                </c:pt>
                <c:pt idx="35">
                  <c:v>-3.9847787923669822</c:v>
                </c:pt>
                <c:pt idx="36">
                  <c:v>-4</c:v>
                </c:pt>
                <c:pt idx="37">
                  <c:v>-3.9847787923669822</c:v>
                </c:pt>
                <c:pt idx="38">
                  <c:v>-3.9392310120488321</c:v>
                </c:pt>
                <c:pt idx="39">
                  <c:v>-3.8637033051562732</c:v>
                </c:pt>
                <c:pt idx="40">
                  <c:v>-3.7587704831436337</c:v>
                </c:pt>
                <c:pt idx="41">
                  <c:v>-3.6252311481466002</c:v>
                </c:pt>
                <c:pt idx="42">
                  <c:v>-3.4641016151377544</c:v>
                </c:pt>
                <c:pt idx="43">
                  <c:v>-3.2766081771559672</c:v>
                </c:pt>
                <c:pt idx="44">
                  <c:v>-3.0641777724759121</c:v>
                </c:pt>
                <c:pt idx="45">
                  <c:v>-2.8284271247461907</c:v>
                </c:pt>
                <c:pt idx="46">
                  <c:v>-2.5711504387461579</c:v>
                </c:pt>
                <c:pt idx="47">
                  <c:v>-2.2943057454041855</c:v>
                </c:pt>
                <c:pt idx="48">
                  <c:v>-2.0000000000000018</c:v>
                </c:pt>
                <c:pt idx="49">
                  <c:v>-1.6904730469627967</c:v>
                </c:pt>
                <c:pt idx="50">
                  <c:v>-1.3680805733026742</c:v>
                </c:pt>
                <c:pt idx="51">
                  <c:v>-1.0352761804100825</c:v>
                </c:pt>
                <c:pt idx="52">
                  <c:v>-0.69459271066772132</c:v>
                </c:pt>
                <c:pt idx="53">
                  <c:v>-0.348622970990633</c:v>
                </c:pt>
                <c:pt idx="54">
                  <c:v>-7.3508907294517201E-16</c:v>
                </c:pt>
                <c:pt idx="55">
                  <c:v>0.34862297099063155</c:v>
                </c:pt>
                <c:pt idx="56">
                  <c:v>0.69459271066771988</c:v>
                </c:pt>
                <c:pt idx="57">
                  <c:v>1.0352761804100812</c:v>
                </c:pt>
                <c:pt idx="58">
                  <c:v>1.368080573302676</c:v>
                </c:pt>
                <c:pt idx="59">
                  <c:v>1.6904730469627984</c:v>
                </c:pt>
                <c:pt idx="60">
                  <c:v>2.0000000000000004</c:v>
                </c:pt>
                <c:pt idx="61">
                  <c:v>2.2943057454041842</c:v>
                </c:pt>
                <c:pt idx="62">
                  <c:v>2.571150438746157</c:v>
                </c:pt>
                <c:pt idx="63">
                  <c:v>2.8284271247461894</c:v>
                </c:pt>
                <c:pt idx="64">
                  <c:v>3.0641777724759112</c:v>
                </c:pt>
                <c:pt idx="65">
                  <c:v>3.2766081771559663</c:v>
                </c:pt>
                <c:pt idx="66">
                  <c:v>3.4641016151377535</c:v>
                </c:pt>
                <c:pt idx="67">
                  <c:v>3.6252311481466002</c:v>
                </c:pt>
                <c:pt idx="68">
                  <c:v>3.7587704831436337</c:v>
                </c:pt>
                <c:pt idx="69">
                  <c:v>3.8637033051562732</c:v>
                </c:pt>
                <c:pt idx="70">
                  <c:v>3.9392310120488321</c:v>
                </c:pt>
                <c:pt idx="71">
                  <c:v>3.9847787923669822</c:v>
                </c:pt>
                <c:pt idx="72">
                  <c:v>4</c:v>
                </c:pt>
              </c:numCache>
            </c:numRef>
          </c:xVal>
          <c:yVal>
            <c:numRef>
              <c:f>'Pin-and-slot model'!$AG$3:$AG$75</c:f>
              <c:numCache>
                <c:formatCode>0.00</c:formatCode>
                <c:ptCount val="73"/>
                <c:pt idx="0">
                  <c:v>0</c:v>
                </c:pt>
                <c:pt idx="1">
                  <c:v>0.34862297099063266</c:v>
                </c:pt>
                <c:pt idx="2">
                  <c:v>0.69459271066772132</c:v>
                </c:pt>
                <c:pt idx="3">
                  <c:v>1.035276180410083</c:v>
                </c:pt>
                <c:pt idx="4">
                  <c:v>1.3680805733026749</c:v>
                </c:pt>
                <c:pt idx="5">
                  <c:v>1.6904730469627978</c:v>
                </c:pt>
                <c:pt idx="6">
                  <c:v>1.9999999999999998</c:v>
                </c:pt>
                <c:pt idx="7">
                  <c:v>2.2943057454041842</c:v>
                </c:pt>
                <c:pt idx="8">
                  <c:v>2.571150438746157</c:v>
                </c:pt>
                <c:pt idx="9">
                  <c:v>2.8284271247461898</c:v>
                </c:pt>
                <c:pt idx="10">
                  <c:v>3.0641777724759121</c:v>
                </c:pt>
                <c:pt idx="11">
                  <c:v>3.2766081771559672</c:v>
                </c:pt>
                <c:pt idx="12">
                  <c:v>3.4641016151377544</c:v>
                </c:pt>
                <c:pt idx="13">
                  <c:v>3.6252311481465997</c:v>
                </c:pt>
                <c:pt idx="14">
                  <c:v>3.7587704831436333</c:v>
                </c:pt>
                <c:pt idx="15">
                  <c:v>3.8637033051562732</c:v>
                </c:pt>
                <c:pt idx="16">
                  <c:v>3.9392310120488321</c:v>
                </c:pt>
                <c:pt idx="17">
                  <c:v>3.9847787923669822</c:v>
                </c:pt>
                <c:pt idx="18">
                  <c:v>4</c:v>
                </c:pt>
                <c:pt idx="19">
                  <c:v>3.9847787923669822</c:v>
                </c:pt>
                <c:pt idx="20">
                  <c:v>3.9392310120488321</c:v>
                </c:pt>
                <c:pt idx="21">
                  <c:v>3.8637033051562732</c:v>
                </c:pt>
                <c:pt idx="22">
                  <c:v>3.7587704831436337</c:v>
                </c:pt>
                <c:pt idx="23">
                  <c:v>3.6252311481466002</c:v>
                </c:pt>
                <c:pt idx="24">
                  <c:v>3.4641016151377548</c:v>
                </c:pt>
                <c:pt idx="25">
                  <c:v>3.2766081771559668</c:v>
                </c:pt>
                <c:pt idx="26">
                  <c:v>3.0641777724759121</c:v>
                </c:pt>
                <c:pt idx="27">
                  <c:v>2.8284271247461903</c:v>
                </c:pt>
                <c:pt idx="28">
                  <c:v>2.5711504387461579</c:v>
                </c:pt>
                <c:pt idx="29">
                  <c:v>2.2943057454041837</c:v>
                </c:pt>
                <c:pt idx="30">
                  <c:v>1.9999999999999998</c:v>
                </c:pt>
                <c:pt idx="31">
                  <c:v>1.690473046962798</c:v>
                </c:pt>
                <c:pt idx="32">
                  <c:v>1.3680805733026755</c:v>
                </c:pt>
                <c:pt idx="33">
                  <c:v>1.0352761804100841</c:v>
                </c:pt>
                <c:pt idx="34">
                  <c:v>0.6945927106677211</c:v>
                </c:pt>
                <c:pt idx="35">
                  <c:v>0.34862297099063277</c:v>
                </c:pt>
                <c:pt idx="36">
                  <c:v>4.90059381963448E-16</c:v>
                </c:pt>
                <c:pt idx="37">
                  <c:v>-0.34862297099063178</c:v>
                </c:pt>
                <c:pt idx="38">
                  <c:v>-0.69459271066772188</c:v>
                </c:pt>
                <c:pt idx="39">
                  <c:v>-1.0352761804100832</c:v>
                </c:pt>
                <c:pt idx="40">
                  <c:v>-1.3680805733026746</c:v>
                </c:pt>
                <c:pt idx="41">
                  <c:v>-1.6904730469627971</c:v>
                </c:pt>
                <c:pt idx="42">
                  <c:v>-2.0000000000000004</c:v>
                </c:pt>
                <c:pt idx="43">
                  <c:v>-2.2943057454041846</c:v>
                </c:pt>
                <c:pt idx="44">
                  <c:v>-2.571150438746157</c:v>
                </c:pt>
                <c:pt idx="45">
                  <c:v>-2.8284271247461898</c:v>
                </c:pt>
                <c:pt idx="46">
                  <c:v>-3.0641777724759116</c:v>
                </c:pt>
                <c:pt idx="47">
                  <c:v>-3.2766081771559663</c:v>
                </c:pt>
                <c:pt idx="48">
                  <c:v>-3.4641016151377535</c:v>
                </c:pt>
                <c:pt idx="49">
                  <c:v>-3.6252311481466002</c:v>
                </c:pt>
                <c:pt idx="50">
                  <c:v>-3.7587704831436337</c:v>
                </c:pt>
                <c:pt idx="51">
                  <c:v>-3.8637033051562732</c:v>
                </c:pt>
                <c:pt idx="52">
                  <c:v>-3.9392310120488321</c:v>
                </c:pt>
                <c:pt idx="53">
                  <c:v>-3.9847787923669822</c:v>
                </c:pt>
                <c:pt idx="54">
                  <c:v>-4</c:v>
                </c:pt>
                <c:pt idx="55">
                  <c:v>-3.9847787923669822</c:v>
                </c:pt>
                <c:pt idx="56">
                  <c:v>-3.9392310120488325</c:v>
                </c:pt>
                <c:pt idx="57">
                  <c:v>-3.8637033051562737</c:v>
                </c:pt>
                <c:pt idx="58">
                  <c:v>-3.7587704831436333</c:v>
                </c:pt>
                <c:pt idx="59">
                  <c:v>-3.6252311481465997</c:v>
                </c:pt>
                <c:pt idx="60">
                  <c:v>-3.4641016151377544</c:v>
                </c:pt>
                <c:pt idx="61">
                  <c:v>-3.2766081771559672</c:v>
                </c:pt>
                <c:pt idx="62">
                  <c:v>-3.0641777724759125</c:v>
                </c:pt>
                <c:pt idx="63">
                  <c:v>-2.8284271247461907</c:v>
                </c:pt>
                <c:pt idx="64">
                  <c:v>-2.5711504387461583</c:v>
                </c:pt>
                <c:pt idx="65">
                  <c:v>-2.294305745404186</c:v>
                </c:pt>
                <c:pt idx="66">
                  <c:v>-2.0000000000000018</c:v>
                </c:pt>
                <c:pt idx="67">
                  <c:v>-1.6904730469627969</c:v>
                </c:pt>
                <c:pt idx="68">
                  <c:v>-1.3680805733026744</c:v>
                </c:pt>
                <c:pt idx="69">
                  <c:v>-1.0352761804100827</c:v>
                </c:pt>
                <c:pt idx="70">
                  <c:v>-0.69459271066772155</c:v>
                </c:pt>
                <c:pt idx="71">
                  <c:v>-0.34862297099063327</c:v>
                </c:pt>
                <c:pt idx="72">
                  <c:v>-9.8011876392689601E-16</c:v>
                </c:pt>
              </c:numCache>
            </c:numRef>
          </c:yVal>
          <c:smooth val="1"/>
          <c:extLst>
            <c:ext xmlns:c16="http://schemas.microsoft.com/office/drawing/2014/chart" uri="{C3380CC4-5D6E-409C-BE32-E72D297353CC}">
              <c16:uniqueId val="{00000000-85F0-AF4F-9DF1-0B74937D2D2D}"/>
            </c:ext>
          </c:extLst>
        </c:ser>
        <c:ser>
          <c:idx val="2"/>
          <c:order val="1"/>
          <c:tx>
            <c:v>k2</c:v>
          </c:tx>
          <c:spPr>
            <a:ln w="25400" cap="rnd">
              <a:solidFill>
                <a:srgbClr val="00B050"/>
              </a:solidFill>
            </a:ln>
            <a:effectLst>
              <a:glow>
                <a:schemeClr val="accent3">
                  <a:satMod val="175000"/>
                  <a:alpha val="14000"/>
                </a:schemeClr>
              </a:glow>
            </a:effectLst>
          </c:spPr>
          <c:marker>
            <c:symbol val="circle"/>
            <c:size val="3"/>
            <c:spPr>
              <a:noFill/>
              <a:ln>
                <a:noFill/>
              </a:ln>
              <a:effectLst>
                <a:glow>
                  <a:schemeClr val="accent3">
                    <a:satMod val="175000"/>
                    <a:alpha val="14000"/>
                  </a:schemeClr>
                </a:glow>
              </a:effectLst>
            </c:spPr>
          </c:marker>
          <c:xVal>
            <c:numRef>
              <c:f>'Pin-and-slot model'!$AH$3:$AH$75</c:f>
              <c:numCache>
                <c:formatCode>0.00</c:formatCode>
                <c:ptCount val="73"/>
                <c:pt idx="0">
                  <c:v>4</c:v>
                </c:pt>
                <c:pt idx="1">
                  <c:v>3.9885840942752369</c:v>
                </c:pt>
                <c:pt idx="2">
                  <c:v>3.9544232590366239</c:v>
                </c:pt>
                <c:pt idx="3">
                  <c:v>3.897777478867205</c:v>
                </c:pt>
                <c:pt idx="4">
                  <c:v>3.8190778623577253</c:v>
                </c:pt>
                <c:pt idx="5">
                  <c:v>3.7189233611099497</c:v>
                </c:pt>
                <c:pt idx="6">
                  <c:v>3.598076211353316</c:v>
                </c:pt>
                <c:pt idx="7">
                  <c:v>3.4574561328669753</c:v>
                </c:pt>
                <c:pt idx="8">
                  <c:v>3.2981333293569342</c:v>
                </c:pt>
                <c:pt idx="9">
                  <c:v>3.1213203435596428</c:v>
                </c:pt>
                <c:pt idx="10">
                  <c:v>2.9283628290596182</c:v>
                </c:pt>
                <c:pt idx="11">
                  <c:v>2.7207293090531386</c:v>
                </c:pt>
                <c:pt idx="12">
                  <c:v>2.5000000000000004</c:v>
                </c:pt>
                <c:pt idx="13">
                  <c:v>2.2678547852220983</c:v>
                </c:pt>
                <c:pt idx="14">
                  <c:v>2.0260604299770062</c:v>
                </c:pt>
                <c:pt idx="15">
                  <c:v>1.7764571353075622</c:v>
                </c:pt>
                <c:pt idx="16">
                  <c:v>1.5209445330007911</c:v>
                </c:pt>
                <c:pt idx="17">
                  <c:v>1.2614672282429744</c:v>
                </c:pt>
                <c:pt idx="18">
                  <c:v>1.0000000000000002</c:v>
                </c:pt>
                <c:pt idx="19">
                  <c:v>0.73853277175702536</c:v>
                </c:pt>
                <c:pt idx="20">
                  <c:v>0.47905546699920909</c:v>
                </c:pt>
                <c:pt idx="21">
                  <c:v>0.22354286469243745</c:v>
                </c:pt>
                <c:pt idx="22">
                  <c:v>-2.6060429977006194E-2</c:v>
                </c:pt>
                <c:pt idx="23">
                  <c:v>-0.26785478522209805</c:v>
                </c:pt>
                <c:pt idx="24">
                  <c:v>-0.49999999999999933</c:v>
                </c:pt>
                <c:pt idx="25">
                  <c:v>-0.72072930905313859</c:v>
                </c:pt>
                <c:pt idx="26">
                  <c:v>-0.9283628290596182</c:v>
                </c:pt>
                <c:pt idx="27">
                  <c:v>-1.1213203435596424</c:v>
                </c:pt>
                <c:pt idx="28">
                  <c:v>-1.2981333293569337</c:v>
                </c:pt>
                <c:pt idx="29">
                  <c:v>-1.4574561328669757</c:v>
                </c:pt>
                <c:pt idx="30">
                  <c:v>-1.598076211353316</c:v>
                </c:pt>
                <c:pt idx="31">
                  <c:v>-1.7189233611099497</c:v>
                </c:pt>
                <c:pt idx="32">
                  <c:v>-1.8190778623577248</c:v>
                </c:pt>
                <c:pt idx="33">
                  <c:v>-1.8977774788672046</c:v>
                </c:pt>
                <c:pt idx="34">
                  <c:v>-1.9544232590366239</c:v>
                </c:pt>
                <c:pt idx="35">
                  <c:v>-1.9885840942752369</c:v>
                </c:pt>
                <c:pt idx="36">
                  <c:v>-2</c:v>
                </c:pt>
                <c:pt idx="37">
                  <c:v>-1.9885840942752369</c:v>
                </c:pt>
                <c:pt idx="38">
                  <c:v>-1.9544232590366239</c:v>
                </c:pt>
                <c:pt idx="39">
                  <c:v>-1.897777478867205</c:v>
                </c:pt>
                <c:pt idx="40">
                  <c:v>-1.8190778623577253</c:v>
                </c:pt>
                <c:pt idx="41">
                  <c:v>-1.7189233611099501</c:v>
                </c:pt>
                <c:pt idx="42">
                  <c:v>-1.598076211353316</c:v>
                </c:pt>
                <c:pt idx="43">
                  <c:v>-1.4574561328669753</c:v>
                </c:pt>
                <c:pt idx="44">
                  <c:v>-1.2981333293569342</c:v>
                </c:pt>
                <c:pt idx="45">
                  <c:v>-1.1213203435596428</c:v>
                </c:pt>
                <c:pt idx="46">
                  <c:v>-0.92836282905961842</c:v>
                </c:pt>
                <c:pt idx="47">
                  <c:v>-0.72072930905313903</c:v>
                </c:pt>
                <c:pt idx="48">
                  <c:v>-0.50000000000000133</c:v>
                </c:pt>
                <c:pt idx="49">
                  <c:v>-0.26785478522209738</c:v>
                </c:pt>
                <c:pt idx="50">
                  <c:v>-2.606042997700575E-2</c:v>
                </c:pt>
                <c:pt idx="51">
                  <c:v>0.22354286469243811</c:v>
                </c:pt>
                <c:pt idx="52">
                  <c:v>0.47905546699920898</c:v>
                </c:pt>
                <c:pt idx="53">
                  <c:v>0.73853277175702525</c:v>
                </c:pt>
                <c:pt idx="54">
                  <c:v>0.99999999999999944</c:v>
                </c:pt>
                <c:pt idx="55">
                  <c:v>1.2614672282429735</c:v>
                </c:pt>
                <c:pt idx="56">
                  <c:v>1.5209445330007898</c:v>
                </c:pt>
                <c:pt idx="57">
                  <c:v>1.7764571353075609</c:v>
                </c:pt>
                <c:pt idx="58">
                  <c:v>2.0260604299770071</c:v>
                </c:pt>
                <c:pt idx="59">
                  <c:v>2.2678547852220987</c:v>
                </c:pt>
                <c:pt idx="60">
                  <c:v>2.5000000000000004</c:v>
                </c:pt>
                <c:pt idx="61">
                  <c:v>2.7207293090531381</c:v>
                </c:pt>
                <c:pt idx="62">
                  <c:v>2.9283628290596178</c:v>
                </c:pt>
                <c:pt idx="63">
                  <c:v>3.1213203435596419</c:v>
                </c:pt>
                <c:pt idx="64">
                  <c:v>3.2981333293569333</c:v>
                </c:pt>
                <c:pt idx="65">
                  <c:v>3.4574561328669748</c:v>
                </c:pt>
                <c:pt idx="66">
                  <c:v>3.5980762113533151</c:v>
                </c:pt>
                <c:pt idx="67">
                  <c:v>3.7189233611099501</c:v>
                </c:pt>
                <c:pt idx="68">
                  <c:v>3.8190778623577253</c:v>
                </c:pt>
                <c:pt idx="69">
                  <c:v>3.897777478867205</c:v>
                </c:pt>
                <c:pt idx="70">
                  <c:v>3.9544232590366239</c:v>
                </c:pt>
                <c:pt idx="71">
                  <c:v>3.9885840942752369</c:v>
                </c:pt>
                <c:pt idx="72">
                  <c:v>4</c:v>
                </c:pt>
              </c:numCache>
            </c:numRef>
          </c:xVal>
          <c:yVal>
            <c:numRef>
              <c:f>'Pin-and-slot model'!$AI$3:$AI$75</c:f>
              <c:numCache>
                <c:formatCode>0.00</c:formatCode>
                <c:ptCount val="73"/>
                <c:pt idx="0">
                  <c:v>0</c:v>
                </c:pt>
                <c:pt idx="1">
                  <c:v>0.26146722824297453</c:v>
                </c:pt>
                <c:pt idx="2">
                  <c:v>0.52094453300079102</c:v>
                </c:pt>
                <c:pt idx="3">
                  <c:v>0.77645713530756222</c:v>
                </c:pt>
                <c:pt idx="4">
                  <c:v>1.0260604299770062</c:v>
                </c:pt>
                <c:pt idx="5">
                  <c:v>1.2678547852220983</c:v>
                </c:pt>
                <c:pt idx="6">
                  <c:v>1.4999999999999998</c:v>
                </c:pt>
                <c:pt idx="7">
                  <c:v>1.7207293090531381</c:v>
                </c:pt>
                <c:pt idx="8">
                  <c:v>1.9283628290596178</c:v>
                </c:pt>
                <c:pt idx="9">
                  <c:v>2.1213203435596424</c:v>
                </c:pt>
                <c:pt idx="10">
                  <c:v>2.2981333293569342</c:v>
                </c:pt>
                <c:pt idx="11">
                  <c:v>2.4574561328669753</c:v>
                </c:pt>
                <c:pt idx="12">
                  <c:v>2.598076211353316</c:v>
                </c:pt>
                <c:pt idx="13">
                  <c:v>2.7189233611099497</c:v>
                </c:pt>
                <c:pt idx="14">
                  <c:v>2.8190778623577248</c:v>
                </c:pt>
                <c:pt idx="15">
                  <c:v>2.897777478867205</c:v>
                </c:pt>
                <c:pt idx="16">
                  <c:v>2.9544232590366239</c:v>
                </c:pt>
                <c:pt idx="17">
                  <c:v>2.9885840942752369</c:v>
                </c:pt>
                <c:pt idx="18">
                  <c:v>3</c:v>
                </c:pt>
                <c:pt idx="19">
                  <c:v>2.9885840942752369</c:v>
                </c:pt>
                <c:pt idx="20">
                  <c:v>2.9544232590366239</c:v>
                </c:pt>
                <c:pt idx="21">
                  <c:v>2.897777478867205</c:v>
                </c:pt>
                <c:pt idx="22">
                  <c:v>2.8190778623577253</c:v>
                </c:pt>
                <c:pt idx="23">
                  <c:v>2.7189233611099501</c:v>
                </c:pt>
                <c:pt idx="24">
                  <c:v>2.598076211353316</c:v>
                </c:pt>
                <c:pt idx="25">
                  <c:v>2.4574561328669748</c:v>
                </c:pt>
                <c:pt idx="26">
                  <c:v>2.2981333293569342</c:v>
                </c:pt>
                <c:pt idx="27">
                  <c:v>2.1213203435596428</c:v>
                </c:pt>
                <c:pt idx="28">
                  <c:v>1.9283628290596184</c:v>
                </c:pt>
                <c:pt idx="29">
                  <c:v>1.7207293090531377</c:v>
                </c:pt>
                <c:pt idx="30">
                  <c:v>1.4999999999999998</c:v>
                </c:pt>
                <c:pt idx="31">
                  <c:v>1.2678547852220985</c:v>
                </c:pt>
                <c:pt idx="32">
                  <c:v>1.0260604299770066</c:v>
                </c:pt>
                <c:pt idx="33">
                  <c:v>0.77645713530756311</c:v>
                </c:pt>
                <c:pt idx="34">
                  <c:v>0.5209445330007908</c:v>
                </c:pt>
                <c:pt idx="35">
                  <c:v>0.26146722824297458</c:v>
                </c:pt>
                <c:pt idx="36">
                  <c:v>3.67544536472586E-16</c:v>
                </c:pt>
                <c:pt idx="37">
                  <c:v>-0.26146722824297386</c:v>
                </c:pt>
                <c:pt idx="38">
                  <c:v>-0.52094453300079135</c:v>
                </c:pt>
                <c:pt idx="39">
                  <c:v>-0.77645713530756244</c:v>
                </c:pt>
                <c:pt idx="40">
                  <c:v>-1.026060429977006</c:v>
                </c:pt>
                <c:pt idx="41">
                  <c:v>-1.2678547852220978</c:v>
                </c:pt>
                <c:pt idx="42">
                  <c:v>-1.5000000000000004</c:v>
                </c:pt>
                <c:pt idx="43">
                  <c:v>-1.7207293090531386</c:v>
                </c:pt>
                <c:pt idx="44">
                  <c:v>-1.9283628290596178</c:v>
                </c:pt>
                <c:pt idx="45">
                  <c:v>-2.1213203435596424</c:v>
                </c:pt>
                <c:pt idx="46">
                  <c:v>-2.2981333293569337</c:v>
                </c:pt>
                <c:pt idx="47">
                  <c:v>-2.4574561328669748</c:v>
                </c:pt>
                <c:pt idx="48">
                  <c:v>-2.5980762113533151</c:v>
                </c:pt>
                <c:pt idx="49">
                  <c:v>-2.7189233611099501</c:v>
                </c:pt>
                <c:pt idx="50">
                  <c:v>-2.8190778623577253</c:v>
                </c:pt>
                <c:pt idx="51">
                  <c:v>-2.897777478867205</c:v>
                </c:pt>
                <c:pt idx="52">
                  <c:v>-2.9544232590366239</c:v>
                </c:pt>
                <c:pt idx="53">
                  <c:v>-2.9885840942752369</c:v>
                </c:pt>
                <c:pt idx="54">
                  <c:v>-3</c:v>
                </c:pt>
                <c:pt idx="55">
                  <c:v>-2.9885840942752369</c:v>
                </c:pt>
                <c:pt idx="56">
                  <c:v>-2.9544232590366244</c:v>
                </c:pt>
                <c:pt idx="57">
                  <c:v>-2.897777478867205</c:v>
                </c:pt>
                <c:pt idx="58">
                  <c:v>-2.8190778623577248</c:v>
                </c:pt>
                <c:pt idx="59">
                  <c:v>-2.7189233611099497</c:v>
                </c:pt>
                <c:pt idx="60">
                  <c:v>-2.598076211353316</c:v>
                </c:pt>
                <c:pt idx="61">
                  <c:v>-2.4574561328669753</c:v>
                </c:pt>
                <c:pt idx="62">
                  <c:v>-2.2981333293569346</c:v>
                </c:pt>
                <c:pt idx="63">
                  <c:v>-2.1213203435596428</c:v>
                </c:pt>
                <c:pt idx="64">
                  <c:v>-1.9283628290596186</c:v>
                </c:pt>
                <c:pt idx="65">
                  <c:v>-1.7207293090531395</c:v>
                </c:pt>
                <c:pt idx="66">
                  <c:v>-1.5000000000000013</c:v>
                </c:pt>
                <c:pt idx="67">
                  <c:v>-1.2678547852220976</c:v>
                </c:pt>
                <c:pt idx="68">
                  <c:v>-1.0260604299770058</c:v>
                </c:pt>
                <c:pt idx="69">
                  <c:v>-0.776457135307562</c:v>
                </c:pt>
                <c:pt idx="70">
                  <c:v>-0.52094453300079113</c:v>
                </c:pt>
                <c:pt idx="71">
                  <c:v>-0.26146722824297497</c:v>
                </c:pt>
                <c:pt idx="72">
                  <c:v>-7.3508907294517201E-16</c:v>
                </c:pt>
              </c:numCache>
            </c:numRef>
          </c:yVal>
          <c:smooth val="1"/>
          <c:extLst>
            <c:ext xmlns:c16="http://schemas.microsoft.com/office/drawing/2014/chart" uri="{C3380CC4-5D6E-409C-BE32-E72D297353CC}">
              <c16:uniqueId val="{00000001-85F0-AF4F-9DF1-0B74937D2D2D}"/>
            </c:ext>
          </c:extLst>
        </c:ser>
        <c:ser>
          <c:idx val="3"/>
          <c:order val="2"/>
          <c:tx>
            <c:v>K2-Center</c:v>
          </c:tx>
          <c:spPr>
            <a:ln w="22225" cap="rnd">
              <a:solidFill>
                <a:schemeClr val="accent4"/>
              </a:solidFill>
            </a:ln>
            <a:effectLst>
              <a:glow rad="139700">
                <a:schemeClr val="accent4">
                  <a:satMod val="175000"/>
                  <a:alpha val="14000"/>
                </a:schemeClr>
              </a:glow>
            </a:effectLst>
          </c:spPr>
          <c:marker>
            <c:symbol val="circle"/>
            <c:size val="3"/>
            <c:spPr>
              <a:solidFill>
                <a:schemeClr val="accent4">
                  <a:lumMod val="60000"/>
                  <a:lumOff val="40000"/>
                </a:schemeClr>
              </a:solidFill>
              <a:ln>
                <a:noFill/>
              </a:ln>
              <a:effectLst>
                <a:glow rad="63500">
                  <a:schemeClr val="accent4">
                    <a:satMod val="175000"/>
                    <a:alpha val="25000"/>
                  </a:schemeClr>
                </a:glow>
              </a:effectLst>
            </c:spPr>
          </c:marker>
          <c:xVal>
            <c:numRef>
              <c:f>'Pin-and-slot model'!$C$15</c:f>
              <c:numCache>
                <c:formatCode>0.00</c:formatCode>
                <c:ptCount val="1"/>
                <c:pt idx="0">
                  <c:v>1</c:v>
                </c:pt>
              </c:numCache>
            </c:numRef>
          </c:xVal>
          <c:yVal>
            <c:numRef>
              <c:f>'Pin-and-slot model'!$C$16</c:f>
              <c:numCache>
                <c:formatCode>0.00</c:formatCode>
                <c:ptCount val="1"/>
                <c:pt idx="0">
                  <c:v>0</c:v>
                </c:pt>
              </c:numCache>
            </c:numRef>
          </c:yVal>
          <c:smooth val="0"/>
          <c:extLst>
            <c:ext xmlns:c16="http://schemas.microsoft.com/office/drawing/2014/chart" uri="{C3380CC4-5D6E-409C-BE32-E72D297353CC}">
              <c16:uniqueId val="{00000002-85F0-AF4F-9DF1-0B74937D2D2D}"/>
            </c:ext>
          </c:extLst>
        </c:ser>
        <c:ser>
          <c:idx val="0"/>
          <c:order val="3"/>
          <c:tx>
            <c:v>Pin</c:v>
          </c:tx>
          <c:spPr>
            <a:ln w="25400" cap="rnd">
              <a:noFill/>
            </a:ln>
            <a:effectLst>
              <a:glow rad="139700">
                <a:schemeClr val="accent1">
                  <a:satMod val="175000"/>
                  <a:alpha val="14000"/>
                </a:schemeClr>
              </a:glow>
            </a:effectLst>
          </c:spPr>
          <c:marker>
            <c:symbol val="circle"/>
            <c:size val="3"/>
            <c:spPr>
              <a:solidFill>
                <a:schemeClr val="tx1"/>
              </a:solidFill>
              <a:ln w="95250">
                <a:solidFill>
                  <a:schemeClr val="tx1"/>
                </a:solidFill>
              </a:ln>
              <a:effectLst>
                <a:glow rad="63500">
                  <a:schemeClr val="accent1">
                    <a:satMod val="175000"/>
                    <a:alpha val="25000"/>
                  </a:schemeClr>
                </a:glow>
              </a:effectLst>
            </c:spPr>
          </c:marker>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r>
                      <a:rPr lang="en-US">
                        <a:solidFill>
                          <a:schemeClr val="tx1"/>
                        </a:solidFill>
                      </a:rPr>
                      <a:t>Pin</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7-85F0-AF4F-9DF1-0B74937D2D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trendline>
            <c:spPr>
              <a:ln w="25400" cap="rnd">
                <a:solidFill>
                  <a:schemeClr val="accent1">
                    <a:alpha val="50000"/>
                  </a:schemeClr>
                </a:solidFill>
              </a:ln>
              <a:effectLst/>
            </c:spPr>
            <c:trendlineType val="linear"/>
            <c:dispRSqr val="0"/>
            <c:dispEq val="0"/>
          </c:trendline>
          <c:xVal>
            <c:numRef>
              <c:f>'Pin-and-slot model'!$C$60</c:f>
              <c:numCache>
                <c:formatCode>0.00</c:formatCode>
                <c:ptCount val="1"/>
                <c:pt idx="0">
                  <c:v>-1.3639967201249967</c:v>
                </c:pt>
              </c:numCache>
            </c:numRef>
          </c:xVal>
          <c:yVal>
            <c:numRef>
              <c:f>'Pin-and-slot model'!$D$60</c:f>
              <c:numCache>
                <c:formatCode>0.00</c:formatCode>
                <c:ptCount val="1"/>
                <c:pt idx="0">
                  <c:v>1.4627074032383411</c:v>
                </c:pt>
              </c:numCache>
            </c:numRef>
          </c:yVal>
          <c:smooth val="0"/>
          <c:extLst>
            <c:ext xmlns:c16="http://schemas.microsoft.com/office/drawing/2014/chart" uri="{C3380CC4-5D6E-409C-BE32-E72D297353CC}">
              <c16:uniqueId val="{00000009-85F0-AF4F-9DF1-0B74937D2D2D}"/>
            </c:ext>
          </c:extLst>
        </c:ser>
        <c:ser>
          <c:idx val="4"/>
          <c:order val="4"/>
          <c:tx>
            <c:v>Vector</c:v>
          </c:tx>
          <c:spPr>
            <a:ln>
              <a:solidFill>
                <a:srgbClr val="00B050"/>
              </a:solidFill>
            </a:ln>
          </c:spPr>
          <c:marker>
            <c:symbol val="circle"/>
            <c:size val="8"/>
            <c:spPr>
              <a:solidFill>
                <a:srgbClr val="00B050"/>
              </a:solidFill>
              <a:ln>
                <a:solidFill>
                  <a:srgbClr val="00B050"/>
                </a:solidFill>
              </a:ln>
            </c:spPr>
          </c:marker>
          <c:dLbls>
            <c:dLbl>
              <c:idx val="0"/>
              <c:tx>
                <c:rich>
                  <a:bodyPr/>
                  <a:lstStyle/>
                  <a:p>
                    <a:r>
                      <a:rPr lang="en-US"/>
                      <a:t>C-G2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A04-5144-9AE4-E5A5CE09D31F}"/>
                </c:ext>
              </c:extLst>
            </c:dLbl>
            <c:dLbl>
              <c:idx val="1"/>
              <c:tx>
                <c:rich>
                  <a:bodyPr/>
                  <a:lstStyle/>
                  <a:p>
                    <a:r>
                      <a:rPr lang="en-US"/>
                      <a:t>Marker</a:t>
                    </a:r>
                  </a:p>
                  <a:p>
                    <a:r>
                      <a:rPr lang="en-US"/>
                      <a:t>(Gear 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A04-5144-9AE4-E5A5CE09D31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'Pin-and-slot model'!$C$61:$C$62</c:f>
              <c:numCache>
                <c:formatCode>0.00</c:formatCode>
                <c:ptCount val="2"/>
                <c:pt idx="0">
                  <c:v>1</c:v>
                </c:pt>
                <c:pt idx="1">
                  <c:v>-1.5511427007701837</c:v>
                </c:pt>
              </c:numCache>
            </c:numRef>
          </c:xVal>
          <c:yVal>
            <c:numRef>
              <c:f>'Pin-and-slot model'!$D$61:$D$62</c:f>
              <c:numCache>
                <c:formatCode>0.00</c:formatCode>
                <c:ptCount val="2"/>
                <c:pt idx="0">
                  <c:v>0</c:v>
                </c:pt>
                <c:pt idx="1">
                  <c:v>1.5785027463729713</c:v>
                </c:pt>
              </c:numCache>
            </c:numRef>
          </c:yVal>
          <c:smooth val="0"/>
          <c:extLst>
            <c:ext xmlns:c16="http://schemas.microsoft.com/office/drawing/2014/chart" uri="{C3380CC4-5D6E-409C-BE32-E72D297353CC}">
              <c16:uniqueId val="{00000004-7A04-5144-9AE4-E5A5CE09D31F}"/>
            </c:ext>
          </c:extLst>
        </c:ser>
        <c:ser>
          <c:idx val="5"/>
          <c:order val="5"/>
          <c:tx>
            <c:v>Vector-G1</c:v>
          </c:tx>
          <c:marker>
            <c:symbol val="circle"/>
            <c:size val="8"/>
            <c:spPr>
              <a:solidFill>
                <a:srgbClr val="FF0000"/>
              </a:solidFill>
              <a:ln>
                <a:solidFill>
                  <a:srgbClr val="FF0000"/>
                </a:solidFill>
              </a:ln>
            </c:spPr>
          </c:marker>
          <c:dPt>
            <c:idx val="1"/>
            <c:bubble3D val="0"/>
            <c:spPr>
              <a:ln>
                <a:solidFill>
                  <a:srgbClr val="FF0000"/>
                </a:solidFill>
              </a:ln>
            </c:spPr>
            <c:extLst>
              <c:ext xmlns:c16="http://schemas.microsoft.com/office/drawing/2014/chart" uri="{C3380CC4-5D6E-409C-BE32-E72D297353CC}">
                <c16:uniqueId val="{0000000D-7A04-5144-9AE4-E5A5CE09D31F}"/>
              </c:ext>
            </c:extLst>
          </c:dPt>
          <c:dLbls>
            <c:dLbl>
              <c:idx val="0"/>
              <c:tx>
                <c:rich>
                  <a:bodyPr/>
                  <a:lstStyle/>
                  <a:p>
                    <a:r>
                      <a:rPr lang="en-US"/>
                      <a:t>C-G1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7A04-5144-9AE4-E5A5CE09D31F}"/>
                </c:ext>
              </c:extLst>
            </c:dLbl>
            <c:dLbl>
              <c:idx val="1"/>
              <c:tx>
                <c:rich>
                  <a:bodyPr/>
                  <a:lstStyle/>
                  <a:p>
                    <a:r>
                      <a:rPr lang="en-US"/>
                      <a:t>Marker</a:t>
                    </a:r>
                  </a:p>
                  <a:p>
                    <a:r>
                      <a:rPr lang="en-US"/>
                      <a:t>(Gear 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7A04-5144-9AE4-E5A5CE09D31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'Pin-and-slot model'!$C$58:$C$59</c:f>
              <c:numCache>
                <c:formatCode>0.00</c:formatCode>
                <c:ptCount val="2"/>
                <c:pt idx="0">
                  <c:v>0</c:v>
                </c:pt>
                <c:pt idx="1">
                  <c:v>-2.7279934402499935</c:v>
                </c:pt>
              </c:numCache>
            </c:numRef>
          </c:xVal>
          <c:yVal>
            <c:numRef>
              <c:f>'Pin-and-slot model'!$D$58:$D$59</c:f>
              <c:numCache>
                <c:formatCode>0.00</c:formatCode>
                <c:ptCount val="2"/>
                <c:pt idx="0">
                  <c:v>0</c:v>
                </c:pt>
                <c:pt idx="1">
                  <c:v>2.9254148064766823</c:v>
                </c:pt>
              </c:numCache>
            </c:numRef>
          </c:yVal>
          <c:smooth val="0"/>
          <c:extLst>
            <c:ext xmlns:c16="http://schemas.microsoft.com/office/drawing/2014/chart" uri="{C3380CC4-5D6E-409C-BE32-E72D297353CC}">
              <c16:uniqueId val="{0000000B-7A04-5144-9AE4-E5A5CE09D31F}"/>
            </c:ext>
          </c:extLst>
        </c:ser>
        <c:dLbls>
          <c:showLegendKey val="0"/>
          <c:showVal val="0"/>
          <c:showCatName val="0"/>
          <c:showSerName val="0"/>
          <c:showPercent val="0"/>
          <c:showBubbleSize val="0"/>
        </c:dLbls>
        <c:axId val="672599200"/>
        <c:axId val="672864240"/>
      </c:scatterChart>
      <c:valAx>
        <c:axId val="672599200"/>
        <c:scaling>
          <c:orientation val="minMax"/>
          <c:max val="5"/>
          <c:min val="-5"/>
        </c:scaling>
        <c:delete val="1"/>
        <c:axPos val="b"/>
        <c:numFmt formatCode="0" sourceLinked="0"/>
        <c:majorTickMark val="none"/>
        <c:minorTickMark val="none"/>
        <c:tickLblPos val="nextTo"/>
        <c:crossAx val="672864240"/>
        <c:crosses val="autoZero"/>
        <c:crossBetween val="midCat"/>
        <c:majorUnit val="5"/>
        <c:minorUnit val="5"/>
      </c:valAx>
      <c:valAx>
        <c:axId val="672864240"/>
        <c:scaling>
          <c:orientation val="minMax"/>
          <c:max val="5"/>
          <c:min val="-5"/>
        </c:scaling>
        <c:delete val="1"/>
        <c:axPos val="l"/>
        <c:numFmt formatCode="0" sourceLinked="0"/>
        <c:majorTickMark val="none"/>
        <c:minorTickMark val="none"/>
        <c:tickLblPos val="nextTo"/>
        <c:crossAx val="672599200"/>
        <c:crosses val="autoZero"/>
        <c:crossBetween val="midCat"/>
        <c:majorUnit val="5"/>
        <c:minorUnit val="5"/>
      </c:valAx>
      <c:spPr>
        <a:solidFill>
          <a:schemeClr val="bg1"/>
        </a:solidFill>
        <a:ln>
          <a:noFill/>
        </a:ln>
        <a:effectLst/>
      </c:spPr>
    </c:plotArea>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GB"/>
              <a:t>Angle Gear-1/Gear-2</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CH"/>
        </a:p>
      </c:txPr>
    </c:title>
    <c:autoTitleDeleted val="0"/>
    <c:plotArea>
      <c:layout/>
      <c:scatterChart>
        <c:scatterStyle val="smoothMarker"/>
        <c:varyColors val="0"/>
        <c:ser>
          <c:idx val="0"/>
          <c:order val="0"/>
          <c:tx>
            <c:strRef>
              <c:f>'Pin-and-slot model'!$X$2</c:f>
              <c:strCache>
                <c:ptCount val="1"/>
                <c:pt idx="0">
                  <c:v>Gear-1</c:v>
                </c:pt>
              </c:strCache>
            </c:strRef>
          </c:tx>
          <c:spPr>
            <a:ln w="22225" cap="rnd">
              <a:solidFill>
                <a:schemeClr val="accent1"/>
              </a:solidFill>
            </a:ln>
            <a:effectLst>
              <a:glow rad="139700">
                <a:schemeClr val="accent1">
                  <a:satMod val="175000"/>
                  <a:alpha val="14000"/>
                </a:schemeClr>
              </a:glow>
            </a:effectLst>
          </c:spPr>
          <c:marker>
            <c:symbol val="none"/>
          </c:marker>
          <c:xVal>
            <c:numRef>
              <c:f>'Pin-and-slot model'!$W$3:$W$75</c:f>
              <c:numCache>
                <c:formatCode>General</c:formatCode>
                <c:ptCount val="7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numCache>
            </c:numRef>
          </c:xVal>
          <c:yVal>
            <c:numRef>
              <c:f>'Pin-and-slot model'!$X$3:$X$75</c:f>
              <c:numCache>
                <c:formatCode>General</c:formatCode>
                <c:ptCount val="7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numCache>
            </c:numRef>
          </c:yVal>
          <c:smooth val="1"/>
          <c:extLst>
            <c:ext xmlns:c16="http://schemas.microsoft.com/office/drawing/2014/chart" uri="{C3380CC4-5D6E-409C-BE32-E72D297353CC}">
              <c16:uniqueId val="{00000000-1811-DC4A-A769-0E9E89EA90F6}"/>
            </c:ext>
          </c:extLst>
        </c:ser>
        <c:ser>
          <c:idx val="1"/>
          <c:order val="1"/>
          <c:tx>
            <c:strRef>
              <c:f>'Pin-and-slot model'!$AA$2</c:f>
              <c:strCache>
                <c:ptCount val="1"/>
                <c:pt idx="0">
                  <c:v>Gear-2</c:v>
                </c:pt>
              </c:strCache>
            </c:strRef>
          </c:tx>
          <c:spPr>
            <a:ln w="22225" cap="rnd">
              <a:solidFill>
                <a:schemeClr val="accent2"/>
              </a:solidFill>
            </a:ln>
            <a:effectLst>
              <a:glow rad="139700">
                <a:schemeClr val="accent2">
                  <a:satMod val="175000"/>
                  <a:alpha val="14000"/>
                </a:schemeClr>
              </a:glow>
            </a:effectLst>
          </c:spPr>
          <c:marker>
            <c:symbol val="none"/>
          </c:marker>
          <c:xVal>
            <c:numRef>
              <c:f>'Pin-and-slot model'!$W$3:$W$75</c:f>
              <c:numCache>
                <c:formatCode>General</c:formatCode>
                <c:ptCount val="7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numCache>
            </c:numRef>
          </c:xVal>
          <c:yVal>
            <c:numRef>
              <c:f>'Pin-and-slot model'!$AA$3:$AA$75</c:f>
              <c:numCache>
                <c:formatCode>0.00</c:formatCode>
                <c:ptCount val="73"/>
                <c:pt idx="0">
                  <c:v>0</c:v>
                </c:pt>
                <c:pt idx="1">
                  <c:v>3.7718763389450238E-2</c:v>
                </c:pt>
                <c:pt idx="2">
                  <c:v>0.29351909707813917</c:v>
                </c:pt>
                <c:pt idx="3">
                  <c:v>0.94808688577391997</c:v>
                </c:pt>
                <c:pt idx="4">
                  <c:v>2.1220128556669025</c:v>
                </c:pt>
                <c:pt idx="5">
                  <c:v>3.8727573640709032</c:v>
                </c:pt>
                <c:pt idx="6">
                  <c:v>6.2060231130031163</c:v>
                </c:pt>
                <c:pt idx="7">
                  <c:v>9.0926394979627645</c:v>
                </c:pt>
                <c:pt idx="8">
                  <c:v>12.484256508189176</c:v>
                </c:pt>
                <c:pt idx="9">
                  <c:v>16.324949936895237</c:v>
                </c:pt>
                <c:pt idx="10">
                  <c:v>20.558536057412134</c:v>
                </c:pt>
                <c:pt idx="11">
                  <c:v>25.132547877874686</c:v>
                </c:pt>
                <c:pt idx="12">
                  <c:v>29.999999999999993</c:v>
                </c:pt>
                <c:pt idx="13">
                  <c:v>35.119847535231997</c:v>
                </c:pt>
                <c:pt idx="14">
                  <c:v>40.456752719740621</c:v>
                </c:pt>
                <c:pt idx="15">
                  <c:v>45.980534084003466</c:v>
                </c:pt>
                <c:pt idx="16">
                  <c:v>51.665509564255785</c:v>
                </c:pt>
                <c:pt idx="17">
                  <c:v>57.489843524537605</c:v>
                </c:pt>
                <c:pt idx="18">
                  <c:v>63.434948822922024</c:v>
                </c:pt>
                <c:pt idx="19">
                  <c:v>69.484962813046337</c:v>
                </c:pt>
                <c:pt idx="20">
                  <c:v>75.62629957526137</c:v>
                </c:pt>
                <c:pt idx="21">
                  <c:v>81.847272873547396</c:v>
                </c:pt>
                <c:pt idx="22">
                  <c:v>88.137781278405782</c:v>
                </c:pt>
                <c:pt idx="23">
                  <c:v>94.489046268723598</c:v>
                </c:pt>
                <c:pt idx="24">
                  <c:v>100.89339464913091</c:v>
                </c:pt>
                <c:pt idx="25">
                  <c:v>107.34407761075344</c:v>
                </c:pt>
                <c:pt idx="26">
                  <c:v>113.83511987299046</c:v>
                </c:pt>
                <c:pt idx="27">
                  <c:v>120.36119340482172</c:v>
                </c:pt>
                <c:pt idx="28">
                  <c:v>126.91751116596502</c:v>
                </c:pt>
                <c:pt idx="29">
                  <c:v>133.49973711043071</c:v>
                </c:pt>
                <c:pt idx="30">
                  <c:v>140.10390936101709</c:v>
                </c:pt>
                <c:pt idx="31">
                  <c:v>146.72637400662285</c:v>
                </c:pt>
                <c:pt idx="32">
                  <c:v>153.36372741162299</c:v>
                </c:pt>
                <c:pt idx="33">
                  <c:v>160.01276527436752</c:v>
                </c:pt>
                <c:pt idx="34">
                  <c:v>166.67043694469768</c:v>
                </c:pt>
                <c:pt idx="35">
                  <c:v>173.33380372044837</c:v>
                </c:pt>
                <c:pt idx="36">
                  <c:v>180</c:v>
                </c:pt>
                <c:pt idx="37">
                  <c:v>186.66619627955163</c:v>
                </c:pt>
                <c:pt idx="38">
                  <c:v>193.32956305530232</c:v>
                </c:pt>
                <c:pt idx="39">
                  <c:v>199.98723472563248</c:v>
                </c:pt>
                <c:pt idx="40">
                  <c:v>206.63627258837701</c:v>
                </c:pt>
                <c:pt idx="41">
                  <c:v>213.27362599337715</c:v>
                </c:pt>
                <c:pt idx="42">
                  <c:v>219.89609063898291</c:v>
                </c:pt>
                <c:pt idx="43">
                  <c:v>226.50026288956929</c:v>
                </c:pt>
                <c:pt idx="44">
                  <c:v>233.08248883403496</c:v>
                </c:pt>
                <c:pt idx="45">
                  <c:v>239.63880659517829</c:v>
                </c:pt>
                <c:pt idx="46">
                  <c:v>246.16488012700955</c:v>
                </c:pt>
                <c:pt idx="47">
                  <c:v>252.65592238924657</c:v>
                </c:pt>
                <c:pt idx="48">
                  <c:v>259.10660535086907</c:v>
                </c:pt>
                <c:pt idx="49">
                  <c:v>265.5109537312764</c:v>
                </c:pt>
                <c:pt idx="50">
                  <c:v>271.86221872159422</c:v>
                </c:pt>
                <c:pt idx="51">
                  <c:v>278.15272712645259</c:v>
                </c:pt>
                <c:pt idx="52">
                  <c:v>284.37370042473862</c:v>
                </c:pt>
                <c:pt idx="53">
                  <c:v>290.51503718695369</c:v>
                </c:pt>
                <c:pt idx="54">
                  <c:v>296.56505117707798</c:v>
                </c:pt>
                <c:pt idx="55">
                  <c:v>302.5101564754624</c:v>
                </c:pt>
                <c:pt idx="56">
                  <c:v>308.33449043574421</c:v>
                </c:pt>
                <c:pt idx="57">
                  <c:v>314.01946591599653</c:v>
                </c:pt>
                <c:pt idx="58">
                  <c:v>319.54324728025938</c:v>
                </c:pt>
                <c:pt idx="59">
                  <c:v>324.880152464768</c:v>
                </c:pt>
                <c:pt idx="60">
                  <c:v>330</c:v>
                </c:pt>
                <c:pt idx="61">
                  <c:v>334.86745212212531</c:v>
                </c:pt>
                <c:pt idx="62">
                  <c:v>339.44146394258786</c:v>
                </c:pt>
                <c:pt idx="63">
                  <c:v>343.67505006310478</c:v>
                </c:pt>
                <c:pt idx="64">
                  <c:v>347.51574349181084</c:v>
                </c:pt>
                <c:pt idx="65">
                  <c:v>350.90736050203725</c:v>
                </c:pt>
                <c:pt idx="66">
                  <c:v>353.79397688699692</c:v>
                </c:pt>
                <c:pt idx="67">
                  <c:v>356.12724263592906</c:v>
                </c:pt>
                <c:pt idx="68">
                  <c:v>357.87798714433308</c:v>
                </c:pt>
                <c:pt idx="69">
                  <c:v>359.05191311422607</c:v>
                </c:pt>
                <c:pt idx="70">
                  <c:v>359.70648090292184</c:v>
                </c:pt>
                <c:pt idx="71">
                  <c:v>359.96228123661058</c:v>
                </c:pt>
                <c:pt idx="72">
                  <c:v>360</c:v>
                </c:pt>
              </c:numCache>
            </c:numRef>
          </c:yVal>
          <c:smooth val="1"/>
          <c:extLst>
            <c:ext xmlns:c16="http://schemas.microsoft.com/office/drawing/2014/chart" uri="{C3380CC4-5D6E-409C-BE32-E72D297353CC}">
              <c16:uniqueId val="{00000001-1811-DC4A-A769-0E9E89EA90F6}"/>
            </c:ext>
          </c:extLst>
        </c:ser>
        <c:ser>
          <c:idx val="2"/>
          <c:order val="2"/>
          <c:tx>
            <c:v>Gear-1-P</c:v>
          </c:tx>
          <c:spPr>
            <a:ln w="22225" cap="rnd">
              <a:solidFill>
                <a:schemeClr val="accent3"/>
              </a:solidFill>
            </a:ln>
            <a:effectLst>
              <a:glow rad="139700">
                <a:schemeClr val="accent3">
                  <a:satMod val="175000"/>
                  <a:alpha val="14000"/>
                </a:schemeClr>
              </a:glow>
            </a:effectLst>
          </c:spPr>
          <c:marker>
            <c:symbol val="diamond"/>
            <c:size val="8"/>
            <c:spPr>
              <a:solidFill>
                <a:schemeClr val="accent3">
                  <a:lumMod val="60000"/>
                  <a:lumOff val="40000"/>
                </a:schemeClr>
              </a:solidFill>
              <a:ln>
                <a:noFill/>
              </a:ln>
              <a:effectLst>
                <a:glow rad="63500">
                  <a:schemeClr val="accent3">
                    <a:satMod val="175000"/>
                    <a:alpha val="25000"/>
                  </a:schemeClr>
                </a:glow>
              </a:effectLst>
            </c:spPr>
          </c:marker>
          <c:dPt>
            <c:idx val="0"/>
            <c:marker>
              <c:symbol val="diamond"/>
              <c:size val="8"/>
              <c:spPr>
                <a:solidFill>
                  <a:srgbClr val="00B050"/>
                </a:solidFill>
                <a:ln>
                  <a:solidFill>
                    <a:srgbClr val="00B050"/>
                  </a:solidFill>
                </a:ln>
                <a:effectLst>
                  <a:glow rad="63500">
                    <a:schemeClr val="accent3">
                      <a:satMod val="175000"/>
                      <a:alpha val="25000"/>
                    </a:schemeClr>
                  </a:glow>
                </a:effectLst>
              </c:spPr>
            </c:marker>
            <c:bubble3D val="0"/>
            <c:extLst>
              <c:ext xmlns:c16="http://schemas.microsoft.com/office/drawing/2014/chart" uri="{C3380CC4-5D6E-409C-BE32-E72D297353CC}">
                <c16:uniqueId val="{00000003-1811-DC4A-A769-0E9E89EA90F6}"/>
              </c:ext>
            </c:extLst>
          </c:dPt>
          <c:xVal>
            <c:numRef>
              <c:f>'Pin-and-slot model'!$C$54</c:f>
              <c:numCache>
                <c:formatCode>#,##0.000</c:formatCode>
                <c:ptCount val="1"/>
                <c:pt idx="0">
                  <c:v>133</c:v>
                </c:pt>
              </c:numCache>
            </c:numRef>
          </c:xVal>
          <c:yVal>
            <c:numRef>
              <c:f>'Pin-and-slot model'!$C$54</c:f>
              <c:numCache>
                <c:formatCode>#,##0.000</c:formatCode>
                <c:ptCount val="1"/>
                <c:pt idx="0">
                  <c:v>133</c:v>
                </c:pt>
              </c:numCache>
            </c:numRef>
          </c:yVal>
          <c:smooth val="1"/>
          <c:extLst>
            <c:ext xmlns:c16="http://schemas.microsoft.com/office/drawing/2014/chart" uri="{C3380CC4-5D6E-409C-BE32-E72D297353CC}">
              <c16:uniqueId val="{00000002-1811-DC4A-A769-0E9E89EA90F6}"/>
            </c:ext>
          </c:extLst>
        </c:ser>
        <c:ser>
          <c:idx val="3"/>
          <c:order val="3"/>
          <c:tx>
            <c:v>Gear-2-P</c:v>
          </c:tx>
          <c:spPr>
            <a:ln w="22225" cap="rnd">
              <a:solidFill>
                <a:schemeClr val="accent4"/>
              </a:solidFill>
            </a:ln>
            <a:effectLst>
              <a:glow rad="139700">
                <a:schemeClr val="accent4">
                  <a:satMod val="175000"/>
                  <a:alpha val="14000"/>
                </a:schemeClr>
              </a:glow>
            </a:effectLst>
          </c:spPr>
          <c:marker>
            <c:symbol val="none"/>
          </c:marker>
          <c:dPt>
            <c:idx val="0"/>
            <c:marker>
              <c:symbol val="circle"/>
              <c:size val="7"/>
              <c:spPr>
                <a:solidFill>
                  <a:srgbClr val="FFFF00"/>
                </a:solidFill>
                <a:ln>
                  <a:solidFill>
                    <a:srgbClr val="FFFF00"/>
                  </a:solidFill>
                </a:ln>
                <a:effectLst>
                  <a:glow rad="63500">
                    <a:schemeClr val="accent4">
                      <a:satMod val="175000"/>
                      <a:alpha val="25000"/>
                    </a:schemeClr>
                  </a:glow>
                </a:effectLst>
              </c:spPr>
            </c:marker>
            <c:bubble3D val="0"/>
            <c:extLst>
              <c:ext xmlns:c16="http://schemas.microsoft.com/office/drawing/2014/chart" uri="{C3380CC4-5D6E-409C-BE32-E72D297353CC}">
                <c16:uniqueId val="{00000005-1811-DC4A-A769-0E9E89EA90F6}"/>
              </c:ext>
            </c:extLst>
          </c:dPt>
          <c:xVal>
            <c:numRef>
              <c:f>'Pin-and-slot model'!$C$54</c:f>
              <c:numCache>
                <c:formatCode>#,##0.000</c:formatCode>
                <c:ptCount val="1"/>
                <c:pt idx="0">
                  <c:v>133</c:v>
                </c:pt>
              </c:numCache>
            </c:numRef>
          </c:xVal>
          <c:yVal>
            <c:numRef>
              <c:f>'Pin-and-slot model'!$C$56</c:f>
              <c:numCache>
                <c:formatCode>#,##0.000</c:formatCode>
                <c:ptCount val="1"/>
                <c:pt idx="0">
                  <c:v>117.74687761247843</c:v>
                </c:pt>
              </c:numCache>
            </c:numRef>
          </c:yVal>
          <c:smooth val="1"/>
          <c:extLst>
            <c:ext xmlns:c16="http://schemas.microsoft.com/office/drawing/2014/chart" uri="{C3380CC4-5D6E-409C-BE32-E72D297353CC}">
              <c16:uniqueId val="{00000004-1811-DC4A-A769-0E9E89EA90F6}"/>
            </c:ext>
          </c:extLst>
        </c:ser>
        <c:dLbls>
          <c:showLegendKey val="0"/>
          <c:showVal val="0"/>
          <c:showCatName val="0"/>
          <c:showSerName val="0"/>
          <c:showPercent val="0"/>
          <c:showBubbleSize val="0"/>
        </c:dLbls>
        <c:axId val="1766448752"/>
        <c:axId val="1770409632"/>
      </c:scatterChart>
      <c:valAx>
        <c:axId val="1766448752"/>
        <c:scaling>
          <c:orientation val="minMax"/>
          <c:max val="360"/>
          <c:min val="0"/>
        </c:scaling>
        <c:delete val="0"/>
        <c:axPos val="b"/>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1770409632"/>
        <c:crosses val="autoZero"/>
        <c:crossBetween val="midCat"/>
      </c:valAx>
      <c:valAx>
        <c:axId val="1770409632"/>
        <c:scaling>
          <c:orientation val="minMax"/>
        </c:scaling>
        <c:delete val="0"/>
        <c:axPos val="l"/>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1766448752"/>
        <c:crosses val="autoZero"/>
        <c:crossBetween val="midCat"/>
      </c:valAx>
      <c:spPr>
        <a:noFill/>
        <a:ln>
          <a:noFill/>
        </a:ln>
        <a:effectLst/>
      </c:spPr>
    </c:plotArea>
    <c:legend>
      <c:legendPos val="t"/>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 (Gear-1 - Gear-2)</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CH"/>
        </a:p>
      </c:txPr>
    </c:title>
    <c:autoTitleDeleted val="0"/>
    <c:plotArea>
      <c:layout/>
      <c:scatterChart>
        <c:scatterStyle val="smoothMarker"/>
        <c:varyColors val="0"/>
        <c:ser>
          <c:idx val="0"/>
          <c:order val="0"/>
          <c:tx>
            <c:strRef>
              <c:f>'Pin-and-slot model'!$AB$2</c:f>
              <c:strCache>
                <c:ptCount val="1"/>
                <c:pt idx="0">
                  <c:v>Gear-2</c:v>
                </c:pt>
              </c:strCache>
            </c:strRef>
          </c:tx>
          <c:spPr>
            <a:ln w="22225" cap="rnd">
              <a:solidFill>
                <a:schemeClr val="accent4"/>
              </a:solidFill>
            </a:ln>
            <a:effectLst>
              <a:glow rad="139700">
                <a:schemeClr val="accent1">
                  <a:satMod val="175000"/>
                  <a:alpha val="14000"/>
                </a:schemeClr>
              </a:glow>
            </a:effectLst>
          </c:spPr>
          <c:marker>
            <c:symbol val="none"/>
          </c:marker>
          <c:xVal>
            <c:numRef>
              <c:f>'Pin-and-slot model'!$X$3:$X$75</c:f>
              <c:numCache>
                <c:formatCode>General</c:formatCode>
                <c:ptCount val="7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numCache>
            </c:numRef>
          </c:xVal>
          <c:yVal>
            <c:numRef>
              <c:f>'Pin-and-slot model'!$AB$3:$AB$75</c:f>
              <c:numCache>
                <c:formatCode>0.00</c:formatCode>
                <c:ptCount val="73"/>
                <c:pt idx="0">
                  <c:v>0</c:v>
                </c:pt>
                <c:pt idx="1">
                  <c:v>-4.9622812366105498</c:v>
                </c:pt>
                <c:pt idx="2">
                  <c:v>-9.7064809029218608</c:v>
                </c:pt>
                <c:pt idx="3">
                  <c:v>-14.05191311422608</c:v>
                </c:pt>
                <c:pt idx="4">
                  <c:v>-17.877987144333098</c:v>
                </c:pt>
                <c:pt idx="5">
                  <c:v>-21.127242635929097</c:v>
                </c:pt>
                <c:pt idx="6">
                  <c:v>-23.793976886996884</c:v>
                </c:pt>
                <c:pt idx="7">
                  <c:v>-25.907360502037236</c:v>
                </c:pt>
                <c:pt idx="8">
                  <c:v>-27.515743491810824</c:v>
                </c:pt>
                <c:pt idx="9">
                  <c:v>-28.675050063104763</c:v>
                </c:pt>
                <c:pt idx="10">
                  <c:v>-29.441463942587866</c:v>
                </c:pt>
                <c:pt idx="11">
                  <c:v>-29.867452122125314</c:v>
                </c:pt>
                <c:pt idx="12">
                  <c:v>-30.000000000000007</c:v>
                </c:pt>
                <c:pt idx="13">
                  <c:v>-29.880152464768003</c:v>
                </c:pt>
                <c:pt idx="14">
                  <c:v>-29.543247280259379</c:v>
                </c:pt>
                <c:pt idx="15">
                  <c:v>-29.019465915996534</c:v>
                </c:pt>
                <c:pt idx="16">
                  <c:v>-28.334490435744215</c:v>
                </c:pt>
                <c:pt idx="17">
                  <c:v>-27.510156475462395</c:v>
                </c:pt>
                <c:pt idx="18">
                  <c:v>-26.565051177077976</c:v>
                </c:pt>
                <c:pt idx="19">
                  <c:v>-25.51503718695367</c:v>
                </c:pt>
                <c:pt idx="20">
                  <c:v>-24.37370042473863</c:v>
                </c:pt>
                <c:pt idx="21">
                  <c:v>-23.152727126452604</c:v>
                </c:pt>
                <c:pt idx="22">
                  <c:v>-21.862218721594218</c:v>
                </c:pt>
                <c:pt idx="23">
                  <c:v>-20.510953731276402</c:v>
                </c:pt>
                <c:pt idx="24">
                  <c:v>-19.106605350869089</c:v>
                </c:pt>
                <c:pt idx="25">
                  <c:v>-17.655922389246555</c:v>
                </c:pt>
                <c:pt idx="26">
                  <c:v>-16.164880127009539</c:v>
                </c:pt>
                <c:pt idx="27">
                  <c:v>-14.638806595178284</c:v>
                </c:pt>
                <c:pt idx="28">
                  <c:v>-13.082488834034979</c:v>
                </c:pt>
                <c:pt idx="29">
                  <c:v>-11.500262889569274</c:v>
                </c:pt>
                <c:pt idx="30">
                  <c:v>-9.8960906389829013</c:v>
                </c:pt>
                <c:pt idx="31">
                  <c:v>-8.2736259933771521</c:v>
                </c:pt>
                <c:pt idx="32">
                  <c:v>-6.636272588377004</c:v>
                </c:pt>
                <c:pt idx="33">
                  <c:v>-4.9872347256324847</c:v>
                </c:pt>
                <c:pt idx="34">
                  <c:v>-3.3295630553023212</c:v>
                </c:pt>
                <c:pt idx="35">
                  <c:v>-1.6661962795516301</c:v>
                </c:pt>
                <c:pt idx="36">
                  <c:v>-2.339861191441259E-15</c:v>
                </c:pt>
                <c:pt idx="37">
                  <c:v>1.6661962795516265</c:v>
                </c:pt>
                <c:pt idx="38">
                  <c:v>3.3295630553023239</c:v>
                </c:pt>
                <c:pt idx="39">
                  <c:v>4.9872347256324812</c:v>
                </c:pt>
                <c:pt idx="40">
                  <c:v>6.6362725883769986</c:v>
                </c:pt>
                <c:pt idx="41">
                  <c:v>8.273625993377145</c:v>
                </c:pt>
                <c:pt idx="42">
                  <c:v>9.8960906389829049</c:v>
                </c:pt>
                <c:pt idx="43">
                  <c:v>11.500262889569282</c:v>
                </c:pt>
                <c:pt idx="44">
                  <c:v>13.082488834034976</c:v>
                </c:pt>
                <c:pt idx="45">
                  <c:v>14.638806595178284</c:v>
                </c:pt>
                <c:pt idx="46">
                  <c:v>16.164880127009546</c:v>
                </c:pt>
                <c:pt idx="47">
                  <c:v>17.655922389246562</c:v>
                </c:pt>
                <c:pt idx="48">
                  <c:v>19.106605350869089</c:v>
                </c:pt>
                <c:pt idx="49">
                  <c:v>20.510953731276402</c:v>
                </c:pt>
                <c:pt idx="50">
                  <c:v>21.862218721594218</c:v>
                </c:pt>
                <c:pt idx="51">
                  <c:v>23.152727126452611</c:v>
                </c:pt>
                <c:pt idx="52">
                  <c:v>24.373700424738615</c:v>
                </c:pt>
                <c:pt idx="53">
                  <c:v>25.51503718695367</c:v>
                </c:pt>
                <c:pt idx="54">
                  <c:v>26.565051177077976</c:v>
                </c:pt>
                <c:pt idx="55">
                  <c:v>27.510156475462395</c:v>
                </c:pt>
                <c:pt idx="56">
                  <c:v>28.334490435744215</c:v>
                </c:pt>
                <c:pt idx="57">
                  <c:v>29.019465915996534</c:v>
                </c:pt>
                <c:pt idx="58">
                  <c:v>29.543247280259379</c:v>
                </c:pt>
                <c:pt idx="59">
                  <c:v>29.880152464768031</c:v>
                </c:pt>
                <c:pt idx="60">
                  <c:v>30.000000000000007</c:v>
                </c:pt>
                <c:pt idx="61">
                  <c:v>29.867452122125329</c:v>
                </c:pt>
                <c:pt idx="62">
                  <c:v>29.441463942587852</c:v>
                </c:pt>
                <c:pt idx="63">
                  <c:v>28.675050063104763</c:v>
                </c:pt>
                <c:pt idx="64">
                  <c:v>27.515743491810831</c:v>
                </c:pt>
                <c:pt idx="65">
                  <c:v>25.907360502037228</c:v>
                </c:pt>
                <c:pt idx="66">
                  <c:v>23.793976886996894</c:v>
                </c:pt>
                <c:pt idx="67">
                  <c:v>21.127242635929093</c:v>
                </c:pt>
                <c:pt idx="68">
                  <c:v>17.877987144333098</c:v>
                </c:pt>
                <c:pt idx="69">
                  <c:v>14.051913114226082</c:v>
                </c:pt>
                <c:pt idx="70">
                  <c:v>9.7064809029218644</c:v>
                </c:pt>
                <c:pt idx="71">
                  <c:v>4.9622812366105586</c:v>
                </c:pt>
                <c:pt idx="72">
                  <c:v>1.4039167148647554E-14</c:v>
                </c:pt>
              </c:numCache>
            </c:numRef>
          </c:yVal>
          <c:smooth val="1"/>
          <c:extLst>
            <c:ext xmlns:c16="http://schemas.microsoft.com/office/drawing/2014/chart" uri="{C3380CC4-5D6E-409C-BE32-E72D297353CC}">
              <c16:uniqueId val="{00000000-A8C5-1C49-98D0-1D3ECEEF0DEE}"/>
            </c:ext>
          </c:extLst>
        </c:ser>
        <c:ser>
          <c:idx val="1"/>
          <c:order val="1"/>
          <c:tx>
            <c:v>Gear-12-P</c:v>
          </c:tx>
          <c:spPr>
            <a:ln w="22225" cap="rnd">
              <a:solidFill>
                <a:schemeClr val="accent2"/>
              </a:solidFill>
            </a:ln>
            <a:effectLst>
              <a:glow rad="139700">
                <a:schemeClr val="accent2">
                  <a:satMod val="175000"/>
                  <a:alpha val="14000"/>
                </a:schemeClr>
              </a:glow>
            </a:effectLst>
          </c:spPr>
          <c:marker>
            <c:symbol val="none"/>
          </c:marker>
          <c:dPt>
            <c:idx val="0"/>
            <c:marker>
              <c:symbol val="circle"/>
              <c:size val="7"/>
              <c:spPr>
                <a:solidFill>
                  <a:srgbClr val="FFFF00"/>
                </a:solidFill>
                <a:ln>
                  <a:noFill/>
                </a:ln>
                <a:effectLst>
                  <a:glow rad="63500">
                    <a:schemeClr val="accent2">
                      <a:satMod val="175000"/>
                      <a:alpha val="25000"/>
                    </a:schemeClr>
                  </a:glow>
                </a:effectLst>
              </c:spPr>
            </c:marker>
            <c:bubble3D val="0"/>
            <c:spPr>
              <a:ln w="22225" cap="rnd">
                <a:solidFill>
                  <a:srgbClr val="FFFF00"/>
                </a:solidFill>
              </a:ln>
              <a:effectLst>
                <a:glow rad="139700">
                  <a:schemeClr val="accent2">
                    <a:satMod val="175000"/>
                    <a:alpha val="14000"/>
                  </a:schemeClr>
                </a:glow>
              </a:effectLst>
            </c:spPr>
            <c:extLst>
              <c:ext xmlns:c16="http://schemas.microsoft.com/office/drawing/2014/chart" uri="{C3380CC4-5D6E-409C-BE32-E72D297353CC}">
                <c16:uniqueId val="{00000002-A8C5-1C49-98D0-1D3ECEEF0DEE}"/>
              </c:ext>
            </c:extLst>
          </c:dPt>
          <c:xVal>
            <c:numRef>
              <c:f>'Pin-and-slot model'!$C$54</c:f>
              <c:numCache>
                <c:formatCode>#,##0.000</c:formatCode>
                <c:ptCount val="1"/>
                <c:pt idx="0">
                  <c:v>133</c:v>
                </c:pt>
              </c:numCache>
            </c:numRef>
          </c:xVal>
          <c:yVal>
            <c:numRef>
              <c:f>'Pin-and-slot model'!$C$55</c:f>
              <c:numCache>
                <c:formatCode>0.00</c:formatCode>
                <c:ptCount val="1"/>
                <c:pt idx="0">
                  <c:v>-15.253122387521575</c:v>
                </c:pt>
              </c:numCache>
            </c:numRef>
          </c:yVal>
          <c:smooth val="1"/>
          <c:extLst>
            <c:ext xmlns:c16="http://schemas.microsoft.com/office/drawing/2014/chart" uri="{C3380CC4-5D6E-409C-BE32-E72D297353CC}">
              <c16:uniqueId val="{00000001-A8C5-1C49-98D0-1D3ECEEF0DEE}"/>
            </c:ext>
          </c:extLst>
        </c:ser>
        <c:ser>
          <c:idx val="2"/>
          <c:order val="2"/>
          <c:tx>
            <c:v>Gear-1-P</c:v>
          </c:tx>
          <c:spPr>
            <a:ln w="22225" cap="rnd">
              <a:solidFill>
                <a:srgbClr val="00B050"/>
              </a:solidFill>
            </a:ln>
            <a:effectLst>
              <a:glow rad="139700">
                <a:schemeClr val="accent3">
                  <a:satMod val="175000"/>
                  <a:alpha val="14000"/>
                </a:schemeClr>
              </a:glow>
            </a:effectLst>
          </c:spPr>
          <c:marker>
            <c:symbol val="circle"/>
            <c:size val="8"/>
            <c:spPr>
              <a:solidFill>
                <a:srgbClr val="00B050"/>
              </a:solidFill>
              <a:ln>
                <a:noFill/>
              </a:ln>
              <a:effectLst>
                <a:glow rad="63500">
                  <a:schemeClr val="accent3">
                    <a:satMod val="175000"/>
                    <a:alpha val="25000"/>
                  </a:schemeClr>
                </a:glow>
              </a:effectLst>
            </c:spPr>
          </c:marker>
          <c:dPt>
            <c:idx val="0"/>
            <c:marker>
              <c:symbol val="diamond"/>
              <c:size val="8"/>
              <c:spPr>
                <a:solidFill>
                  <a:srgbClr val="00B050"/>
                </a:solidFill>
                <a:ln>
                  <a:solidFill>
                    <a:srgbClr val="00B050"/>
                  </a:solidFill>
                </a:ln>
                <a:effectLst>
                  <a:glow rad="63500">
                    <a:schemeClr val="accent3">
                      <a:satMod val="175000"/>
                      <a:alpha val="25000"/>
                    </a:schemeClr>
                  </a:glow>
                </a:effectLst>
              </c:spPr>
            </c:marker>
            <c:bubble3D val="0"/>
            <c:extLst>
              <c:ext xmlns:c16="http://schemas.microsoft.com/office/drawing/2014/chart" uri="{C3380CC4-5D6E-409C-BE32-E72D297353CC}">
                <c16:uniqueId val="{00000003-8626-0C4D-9D73-FC6828090456}"/>
              </c:ext>
            </c:extLst>
          </c:dPt>
          <c:xVal>
            <c:numRef>
              <c:f>'Pin-and-slot model'!$C$54</c:f>
              <c:numCache>
                <c:formatCode>#,##0.000</c:formatCode>
                <c:ptCount val="1"/>
                <c:pt idx="0">
                  <c:v>133</c:v>
                </c:pt>
              </c:numCache>
            </c:numRef>
          </c:xVal>
          <c:yVal>
            <c:numLit>
              <c:formatCode>General</c:formatCode>
              <c:ptCount val="1"/>
              <c:pt idx="0">
                <c:v>0</c:v>
              </c:pt>
            </c:numLit>
          </c:yVal>
          <c:smooth val="1"/>
          <c:extLst>
            <c:ext xmlns:c16="http://schemas.microsoft.com/office/drawing/2014/chart" uri="{C3380CC4-5D6E-409C-BE32-E72D297353CC}">
              <c16:uniqueId val="{00000002-8626-0C4D-9D73-FC6828090456}"/>
            </c:ext>
          </c:extLst>
        </c:ser>
        <c:ser>
          <c:idx val="3"/>
          <c:order val="3"/>
          <c:tx>
            <c:v>Connection</c:v>
          </c:tx>
          <c:spPr>
            <a:ln w="22225" cap="rnd">
              <a:solidFill>
                <a:schemeClr val="accent4"/>
              </a:solidFill>
              <a:headEnd type="stealth"/>
              <a:tailEnd type="stealth"/>
            </a:ln>
            <a:effectLst>
              <a:glow rad="139700">
                <a:schemeClr val="accent4">
                  <a:satMod val="175000"/>
                  <a:alpha val="14000"/>
                </a:schemeClr>
              </a:glow>
            </a:effectLst>
          </c:spPr>
          <c:marker>
            <c:symbol val="none"/>
          </c:marker>
          <c:dPt>
            <c:idx val="1"/>
            <c:marker>
              <c:symbol val="none"/>
            </c:marker>
            <c:bubble3D val="0"/>
            <c:spPr>
              <a:ln w="15875" cap="rnd">
                <a:solidFill>
                  <a:srgbClr val="FF0000"/>
                </a:solidFill>
                <a:prstDash val="sysDot"/>
                <a:headEnd type="stealth"/>
                <a:tailEnd type="stealth"/>
              </a:ln>
              <a:effectLst>
                <a:glow rad="139700">
                  <a:schemeClr val="accent4">
                    <a:satMod val="175000"/>
                    <a:alpha val="14000"/>
                  </a:schemeClr>
                </a:glow>
              </a:effectLst>
            </c:spPr>
            <c:extLst>
              <c:ext xmlns:c16="http://schemas.microsoft.com/office/drawing/2014/chart" uri="{C3380CC4-5D6E-409C-BE32-E72D297353CC}">
                <c16:uniqueId val="{00000004-D784-244F-A03D-AC6FA576D683}"/>
              </c:ext>
            </c:extLst>
          </c:dPt>
          <c:xVal>
            <c:numRef>
              <c:f>'Pin-and-slot model'!$B$65:$C$65</c:f>
              <c:numCache>
                <c:formatCode>#,##0.000</c:formatCode>
                <c:ptCount val="2"/>
                <c:pt idx="0">
                  <c:v>133</c:v>
                </c:pt>
                <c:pt idx="1">
                  <c:v>133</c:v>
                </c:pt>
              </c:numCache>
            </c:numRef>
          </c:xVal>
          <c:yVal>
            <c:numRef>
              <c:f>'Pin-and-slot model'!$B$66:$C$66</c:f>
              <c:numCache>
                <c:formatCode>0.00</c:formatCode>
                <c:ptCount val="2"/>
                <c:pt idx="0" formatCode="#,##0.000">
                  <c:v>0</c:v>
                </c:pt>
                <c:pt idx="1">
                  <c:v>-15.253122387521575</c:v>
                </c:pt>
              </c:numCache>
            </c:numRef>
          </c:yVal>
          <c:smooth val="1"/>
          <c:extLst>
            <c:ext xmlns:c16="http://schemas.microsoft.com/office/drawing/2014/chart" uri="{C3380CC4-5D6E-409C-BE32-E72D297353CC}">
              <c16:uniqueId val="{00000003-D784-244F-A03D-AC6FA576D683}"/>
            </c:ext>
          </c:extLst>
        </c:ser>
        <c:dLbls>
          <c:showLegendKey val="0"/>
          <c:showVal val="0"/>
          <c:showCatName val="0"/>
          <c:showSerName val="0"/>
          <c:showPercent val="0"/>
          <c:showBubbleSize val="0"/>
        </c:dLbls>
        <c:axId val="191881536"/>
        <c:axId val="1763581152"/>
      </c:scatterChart>
      <c:valAx>
        <c:axId val="191881536"/>
        <c:scaling>
          <c:orientation val="minMax"/>
          <c:max val="360"/>
          <c:min val="0"/>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GB"/>
                  <a:t>angle</a:t>
                </a:r>
                <a:r>
                  <a:rPr lang="en-GB" baseline="0"/>
                  <a:t> Gear 1</a:t>
                </a:r>
                <a:endParaRPr lang="en-GB"/>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1763581152"/>
        <c:crosses val="autoZero"/>
        <c:crossBetween val="midCat"/>
      </c:valAx>
      <c:valAx>
        <c:axId val="1763581152"/>
        <c:scaling>
          <c:orientation val="minMax"/>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GB"/>
                  <a:t>delta</a:t>
                </a:r>
                <a:r>
                  <a:rPr lang="en-GB" baseline="0"/>
                  <a:t> (Gear 1 - Gear 2)</a:t>
                </a:r>
                <a:endParaRPr lang="en-GB"/>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CH"/>
            </a:p>
          </c:txPr>
        </c:title>
        <c:numFmt formatCode="0" sourceLinked="0"/>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1918815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trlProps/ctrlProp1.xml><?xml version="1.0" encoding="utf-8"?>
<formControlPr xmlns="http://schemas.microsoft.com/office/spreadsheetml/2009/9/main" objectType="Scroll" dx="15" fmlaLink="$C$4" horiz="1" max="360" page="10" val="133"/>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astronomy-morsels.ch/morsel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280499</xdr:colOff>
      <xdr:row>18</xdr:row>
      <xdr:rowOff>76200</xdr:rowOff>
    </xdr:from>
    <xdr:to>
      <xdr:col>10</xdr:col>
      <xdr:colOff>622299</xdr:colOff>
      <xdr:row>39</xdr:row>
      <xdr:rowOff>114300</xdr:rowOff>
    </xdr:to>
    <xdr:pic>
      <xdr:nvPicPr>
        <xdr:cNvPr id="5" name="Picture 4" descr="Decoding the Heavens: The Antikythera Mechanism by Jo Marchant — The Edg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5999" y="3835400"/>
          <a:ext cx="7771300"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622300</xdr:colOff>
      <xdr:row>49</xdr:row>
      <xdr:rowOff>0</xdr:rowOff>
    </xdr:from>
    <xdr:to>
      <xdr:col>9</xdr:col>
      <xdr:colOff>241300</xdr:colOff>
      <xdr:row>58</xdr:row>
      <xdr:rowOff>114300</xdr:rowOff>
    </xdr:to>
    <xdr:pic>
      <xdr:nvPicPr>
        <xdr:cNvPr id="2" name="Picture 1">
          <a:hlinkClick xmlns:r="http://schemas.openxmlformats.org/officeDocument/2006/relationships" r:id="rId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2273300" y="100584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387350</xdr:colOff>
      <xdr:row>4</xdr:row>
      <xdr:rowOff>190500</xdr:rowOff>
    </xdr:from>
    <xdr:to>
      <xdr:col>18</xdr:col>
      <xdr:colOff>393700</xdr:colOff>
      <xdr:row>49</xdr:row>
      <xdr:rowOff>88900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419100</xdr:colOff>
      <xdr:row>33</xdr:row>
      <xdr:rowOff>101600</xdr:rowOff>
    </xdr:from>
    <xdr:to>
      <xdr:col>6</xdr:col>
      <xdr:colOff>342900</xdr:colOff>
      <xdr:row>49</xdr:row>
      <xdr:rowOff>63500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5</xdr:col>
          <xdr:colOff>673100</xdr:colOff>
          <xdr:row>4</xdr:row>
          <xdr:rowOff>0</xdr:rowOff>
        </xdr:to>
        <xdr:sp macro="" textlink="">
          <xdr:nvSpPr>
            <xdr:cNvPr id="2049" name="Scroll Bar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431800</xdr:colOff>
      <xdr:row>17</xdr:row>
      <xdr:rowOff>88900</xdr:rowOff>
    </xdr:from>
    <xdr:to>
      <xdr:col>6</xdr:col>
      <xdr:colOff>355600</xdr:colOff>
      <xdr:row>33</xdr:row>
      <xdr:rowOff>38100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241300</xdr:colOff>
      <xdr:row>39</xdr:row>
      <xdr:rowOff>190500</xdr:rowOff>
    </xdr:from>
    <xdr:to>
      <xdr:col>12</xdr:col>
      <xdr:colOff>504613</xdr:colOff>
      <xdr:row>89</xdr:row>
      <xdr:rowOff>88900</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2717800" y="8115300"/>
          <a:ext cx="7692813" cy="10058400"/>
        </a:xfrm>
        <a:prstGeom prst="rect">
          <a:avLst/>
        </a:prstGeom>
      </xdr:spPr>
    </xdr:pic>
    <xdr:clientData/>
  </xdr:twoCellAnchor>
  <xdr:twoCellAnchor editAs="oneCell">
    <xdr:from>
      <xdr:col>0</xdr:col>
      <xdr:colOff>800100</xdr:colOff>
      <xdr:row>3</xdr:row>
      <xdr:rowOff>190500</xdr:rowOff>
    </xdr:from>
    <xdr:to>
      <xdr:col>15</xdr:col>
      <xdr:colOff>129020</xdr:colOff>
      <xdr:row>37</xdr:row>
      <xdr:rowOff>152400</xdr:rowOff>
    </xdr:to>
    <xdr:pic>
      <xdr:nvPicPr>
        <xdr:cNvPr id="8" name="Picture 7" descr="The two distinct positions of the pin inside the slot. (inset) A close-up of the pin and slot area, with a composite image of the two positions.">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800100"/>
          <a:ext cx="11711420" cy="687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D50C1-79CE-AD4E-B7B8-4D9D1516C158}">
  <dimension ref="B2:K47"/>
  <sheetViews>
    <sheetView showGridLines="0" tabSelected="1" workbookViewId="0">
      <selection activeCell="L40" sqref="A1:XFD1048576"/>
    </sheetView>
  </sheetViews>
  <sheetFormatPr baseColWidth="10" defaultRowHeight="16" x14ac:dyDescent="0.2"/>
  <cols>
    <col min="1" max="16384" width="10.83203125" style="90"/>
  </cols>
  <sheetData>
    <row r="2" spans="2:11" ht="15" customHeight="1" x14ac:dyDescent="0.2"/>
    <row r="3" spans="2:11" ht="16" customHeight="1" x14ac:dyDescent="0.2">
      <c r="B3" s="68" t="s">
        <v>35</v>
      </c>
      <c r="C3" s="68"/>
      <c r="D3" s="68"/>
      <c r="E3" s="68"/>
      <c r="F3" s="68"/>
      <c r="G3" s="68"/>
      <c r="H3" s="68"/>
      <c r="I3" s="68"/>
      <c r="J3" s="68"/>
      <c r="K3" s="68"/>
    </row>
    <row r="4" spans="2:11" ht="16" customHeight="1" x14ac:dyDescent="0.2">
      <c r="B4" s="68"/>
      <c r="C4" s="68"/>
      <c r="D4" s="68"/>
      <c r="E4" s="68"/>
      <c r="F4" s="68"/>
      <c r="G4" s="68"/>
      <c r="H4" s="68"/>
      <c r="I4" s="68"/>
      <c r="J4" s="68"/>
      <c r="K4" s="68"/>
    </row>
    <row r="5" spans="2:11" ht="16" customHeight="1" x14ac:dyDescent="0.2">
      <c r="B5" s="68"/>
      <c r="C5" s="68"/>
      <c r="D5" s="68"/>
      <c r="E5" s="68"/>
      <c r="F5" s="68"/>
      <c r="G5" s="68"/>
      <c r="H5" s="68"/>
      <c r="I5" s="68"/>
      <c r="J5" s="68"/>
      <c r="K5" s="68"/>
    </row>
    <row r="6" spans="2:11" ht="16" customHeight="1" x14ac:dyDescent="0.2">
      <c r="B6" s="68"/>
      <c r="C6" s="68"/>
      <c r="D6" s="68"/>
      <c r="E6" s="68"/>
      <c r="F6" s="68"/>
      <c r="G6" s="68"/>
      <c r="H6" s="68"/>
      <c r="I6" s="68"/>
      <c r="J6" s="68"/>
      <c r="K6" s="68"/>
    </row>
    <row r="7" spans="2:11" ht="16" customHeight="1" x14ac:dyDescent="0.2">
      <c r="B7" s="68"/>
      <c r="C7" s="68"/>
      <c r="D7" s="68"/>
      <c r="E7" s="68"/>
      <c r="F7" s="68"/>
      <c r="G7" s="68"/>
      <c r="H7" s="68"/>
      <c r="I7" s="68"/>
      <c r="J7" s="68"/>
      <c r="K7" s="68"/>
    </row>
    <row r="8" spans="2:11" ht="16" customHeight="1" x14ac:dyDescent="0.2">
      <c r="B8" s="68"/>
      <c r="C8" s="68"/>
      <c r="D8" s="68"/>
      <c r="E8" s="68"/>
      <c r="F8" s="68"/>
      <c r="G8" s="68"/>
      <c r="H8" s="68"/>
      <c r="I8" s="68"/>
      <c r="J8" s="68"/>
      <c r="K8" s="68"/>
    </row>
    <row r="9" spans="2:11" ht="16" customHeight="1" x14ac:dyDescent="0.2">
      <c r="B9" s="68"/>
      <c r="C9" s="68"/>
      <c r="D9" s="68"/>
      <c r="E9" s="68"/>
      <c r="F9" s="68"/>
      <c r="G9" s="68"/>
      <c r="H9" s="68"/>
      <c r="I9" s="68"/>
      <c r="J9" s="68"/>
      <c r="K9" s="68"/>
    </row>
    <row r="13" spans="2:11" ht="19" x14ac:dyDescent="0.25">
      <c r="D13" s="56" t="s">
        <v>37</v>
      </c>
      <c r="E13" s="57"/>
      <c r="F13" s="58"/>
      <c r="G13" s="58"/>
      <c r="H13" s="58"/>
      <c r="I13" s="59" t="s">
        <v>30</v>
      </c>
    </row>
    <row r="14" spans="2:11" ht="19" x14ac:dyDescent="0.25">
      <c r="D14" s="60"/>
      <c r="E14" s="61"/>
      <c r="F14" s="62"/>
      <c r="G14" s="62"/>
      <c r="H14" s="62"/>
      <c r="I14" s="63"/>
    </row>
    <row r="15" spans="2:11" ht="19" x14ac:dyDescent="0.25">
      <c r="D15" s="64" t="s">
        <v>38</v>
      </c>
      <c r="E15" s="65"/>
      <c r="F15" s="66"/>
      <c r="G15" s="66"/>
      <c r="H15" s="66"/>
      <c r="I15" s="67" t="s">
        <v>31</v>
      </c>
    </row>
    <row r="45" spans="2:11" x14ac:dyDescent="0.2">
      <c r="B45" s="69" t="s">
        <v>33</v>
      </c>
      <c r="C45" s="70"/>
      <c r="D45" s="70"/>
      <c r="E45" s="70"/>
      <c r="F45" s="70"/>
      <c r="G45" s="70"/>
      <c r="H45" s="70"/>
      <c r="I45" s="70"/>
      <c r="J45" s="70"/>
      <c r="K45" s="71"/>
    </row>
    <row r="46" spans="2:11" x14ac:dyDescent="0.2">
      <c r="B46" s="72" t="s">
        <v>32</v>
      </c>
      <c r="C46" s="73"/>
      <c r="D46" s="73"/>
      <c r="E46" s="73"/>
      <c r="F46" s="73"/>
      <c r="G46" s="73"/>
      <c r="H46" s="73"/>
      <c r="I46" s="73"/>
      <c r="J46" s="73"/>
      <c r="K46" s="74"/>
    </row>
    <row r="47" spans="2:11" x14ac:dyDescent="0.2">
      <c r="B47" s="75" t="s">
        <v>34</v>
      </c>
      <c r="C47" s="76"/>
      <c r="D47" s="76"/>
      <c r="E47" s="76"/>
      <c r="F47" s="76"/>
      <c r="G47" s="76"/>
      <c r="H47" s="76"/>
      <c r="I47" s="76"/>
      <c r="J47" s="76"/>
      <c r="K47" s="77"/>
    </row>
  </sheetData>
  <sheetProtection sheet="1" objects="1" scenarios="1"/>
  <mergeCells count="4">
    <mergeCell ref="B3:K9"/>
    <mergeCell ref="B45:K45"/>
    <mergeCell ref="B46:K46"/>
    <mergeCell ref="B47:K47"/>
  </mergeCells>
  <hyperlinks>
    <hyperlink ref="I13" r:id="rId1" xr:uid="{32EC9E53-9606-3446-B10F-D2C0BFE4EFB0}"/>
    <hyperlink ref="B45" r:id="rId2" display="http://www.astronomy-morsels.ch/" xr:uid="{3DC13D67-1FB8-1F44-BF38-87496C52A3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1D56-E4D2-F342-A7EA-CE348A273EB3}">
  <sheetPr codeName="Sheet8"/>
  <dimension ref="B1:AM96"/>
  <sheetViews>
    <sheetView showGridLines="0" topLeftCell="A11" workbookViewId="0">
      <selection activeCell="E1" sqref="E1"/>
    </sheetView>
  </sheetViews>
  <sheetFormatPr baseColWidth="10" defaultRowHeight="16" x14ac:dyDescent="0.2"/>
  <cols>
    <col min="1" max="1" width="5.83203125" style="1" customWidth="1"/>
    <col min="2" max="2" width="18" style="3" customWidth="1"/>
    <col min="3" max="3" width="15.83203125" style="3" customWidth="1"/>
    <col min="4" max="4" width="10.83203125" style="3"/>
    <col min="5" max="5" width="15.6640625" style="3" customWidth="1"/>
    <col min="6" max="6" width="15.83203125" style="3" customWidth="1"/>
    <col min="7" max="7" width="10.83203125" style="3"/>
    <col min="8" max="8" width="17.6640625" style="3" customWidth="1"/>
    <col min="9" max="9" width="1" style="3" customWidth="1"/>
    <col min="10" max="10" width="3.33203125" style="3" customWidth="1"/>
    <col min="11" max="11" width="10.83203125" style="3"/>
    <col min="12" max="12" width="10.83203125" style="3" customWidth="1"/>
    <col min="13" max="13" width="11.33203125" style="3" customWidth="1"/>
    <col min="14" max="18" width="10.83203125" style="3"/>
    <col min="19" max="20" width="9.5" style="3" customWidth="1"/>
    <col min="21" max="21" width="3.33203125" style="36" customWidth="1"/>
    <col min="22" max="28" width="9.5" style="3" customWidth="1"/>
    <col min="29" max="29" width="9.1640625" style="3" customWidth="1"/>
    <col min="30" max="30" width="9.1640625" customWidth="1"/>
    <col min="31" max="35" width="9.1640625" style="4" customWidth="1"/>
    <col min="36" max="37" width="9.1640625" style="3" customWidth="1"/>
    <col min="38" max="39" width="10.83203125" style="3"/>
    <col min="40" max="16384" width="10.83203125" style="1"/>
  </cols>
  <sheetData>
    <row r="1" spans="2:37" x14ac:dyDescent="0.2">
      <c r="S1" s="4"/>
      <c r="T1" s="4"/>
      <c r="U1" s="35"/>
      <c r="V1" s="4"/>
      <c r="W1" s="4"/>
      <c r="X1" s="4"/>
      <c r="Y1" s="4"/>
      <c r="Z1" s="4"/>
      <c r="AA1" s="4"/>
      <c r="AB1" s="4"/>
      <c r="AC1" s="4"/>
      <c r="AD1" s="2"/>
      <c r="AJ1" s="4"/>
      <c r="AK1" s="4"/>
    </row>
    <row r="2" spans="2:37" x14ac:dyDescent="0.2">
      <c r="G2" s="78" t="s">
        <v>36</v>
      </c>
      <c r="H2" s="79"/>
      <c r="I2" s="79"/>
      <c r="J2" s="79"/>
      <c r="K2" s="79"/>
      <c r="L2" s="79"/>
      <c r="M2" s="79"/>
      <c r="N2" s="79"/>
      <c r="O2" s="79"/>
      <c r="P2" s="79"/>
      <c r="Q2" s="79"/>
      <c r="R2" s="79"/>
      <c r="S2" s="80"/>
      <c r="T2" s="4"/>
      <c r="U2" s="35"/>
      <c r="V2" s="4"/>
      <c r="W2" s="6" t="s">
        <v>18</v>
      </c>
      <c r="X2" s="7" t="s">
        <v>23</v>
      </c>
      <c r="Y2" s="7" t="s">
        <v>29</v>
      </c>
      <c r="Z2" s="7" t="s">
        <v>28</v>
      </c>
      <c r="AA2" s="7" t="s">
        <v>24</v>
      </c>
      <c r="AB2" s="7" t="s">
        <v>24</v>
      </c>
      <c r="AC2" s="8" t="s">
        <v>0</v>
      </c>
      <c r="AD2" s="2"/>
      <c r="AE2" s="87" t="s">
        <v>27</v>
      </c>
      <c r="AF2" s="88"/>
      <c r="AG2" s="88"/>
      <c r="AH2" s="88"/>
      <c r="AI2" s="89"/>
      <c r="AJ2" s="4"/>
      <c r="AK2" s="4"/>
    </row>
    <row r="3" spans="2:37" x14ac:dyDescent="0.2">
      <c r="C3" s="24" t="s">
        <v>19</v>
      </c>
      <c r="G3" s="81"/>
      <c r="H3" s="82"/>
      <c r="I3" s="82"/>
      <c r="J3" s="82"/>
      <c r="K3" s="82"/>
      <c r="L3" s="82"/>
      <c r="M3" s="82"/>
      <c r="N3" s="82"/>
      <c r="O3" s="82"/>
      <c r="P3" s="82"/>
      <c r="Q3" s="82"/>
      <c r="R3" s="82"/>
      <c r="S3" s="83"/>
      <c r="T3" s="4"/>
      <c r="U3" s="35"/>
      <c r="V3" s="4"/>
      <c r="W3" s="25">
        <v>0</v>
      </c>
      <c r="X3" s="26">
        <v>0</v>
      </c>
      <c r="Y3" s="27">
        <f t="shared" ref="Y3:Y34" si="0">DEGREES(ATAN(($C$8+$C$6*SIN(RADIANS(W3)))/(($C$7+$C$6*COS(RADIANS(W3))))))</f>
        <v>0</v>
      </c>
      <c r="Z3" s="28">
        <f t="shared" ref="Z3:Z34" si="1">IF(($C$15-($C$12+$C$10*COS(RADIANS(W3))))=0,0,DEGREES(ATAN(($C$16-($C$12+$C$10*SIN(RADIANS(W3))))/($C$15-($C$12+$C$10*COS(RADIANS(W3)))))))</f>
        <v>0</v>
      </c>
      <c r="AA3" s="28">
        <f>X3+AB3</f>
        <v>0</v>
      </c>
      <c r="AB3" s="28">
        <f t="shared" ref="AB3:AB16" si="2">IF(AC3&gt;120,AC3-180,IF(AC3&lt;-120,AC3+180,AC3))</f>
        <v>0</v>
      </c>
      <c r="AC3" s="29">
        <f>IF(Y3-Z3&gt;120,Y3-Z3-180,IF(Y3-Z3&lt;-120,Y3-Z3+180,Y3-Z3))</f>
        <v>0</v>
      </c>
      <c r="AD3" s="2"/>
      <c r="AE3" s="25">
        <v>0</v>
      </c>
      <c r="AF3" s="28">
        <f t="shared" ref="AF3:AF34" si="3">$C$7+$C$6*COS(RADIANS(AE3))</f>
        <v>4</v>
      </c>
      <c r="AG3" s="28">
        <f t="shared" ref="AG3:AG34" si="4">$C$8+$C$6*SIN(RADIANS(AE3))</f>
        <v>0</v>
      </c>
      <c r="AH3" s="28">
        <f t="shared" ref="AH3:AH34" si="5">$C$15+$C$14*COS(RADIANS(AE3))</f>
        <v>4</v>
      </c>
      <c r="AI3" s="29">
        <f t="shared" ref="AI3:AI34" si="6">$C$16+$C$14*SIN(RADIANS(AE3))</f>
        <v>0</v>
      </c>
      <c r="AJ3" s="4"/>
      <c r="AK3" s="4"/>
    </row>
    <row r="4" spans="2:37" x14ac:dyDescent="0.2">
      <c r="B4" s="5" t="s">
        <v>2</v>
      </c>
      <c r="C4" s="55">
        <v>133</v>
      </c>
      <c r="G4" s="84"/>
      <c r="H4" s="85"/>
      <c r="I4" s="85"/>
      <c r="J4" s="85"/>
      <c r="K4" s="85"/>
      <c r="L4" s="85"/>
      <c r="M4" s="85"/>
      <c r="N4" s="85"/>
      <c r="O4" s="85"/>
      <c r="P4" s="85"/>
      <c r="Q4" s="85"/>
      <c r="R4" s="85"/>
      <c r="S4" s="86"/>
      <c r="T4" s="4"/>
      <c r="U4" s="35"/>
      <c r="V4" s="4"/>
      <c r="W4" s="25">
        <f>W3+5</f>
        <v>5</v>
      </c>
      <c r="X4" s="26">
        <f>X3+5</f>
        <v>5</v>
      </c>
      <c r="Y4" s="27">
        <f t="shared" si="0"/>
        <v>4.9999999999999991</v>
      </c>
      <c r="Z4" s="28">
        <f t="shared" si="1"/>
        <v>9.9622812366105489</v>
      </c>
      <c r="AA4" s="28">
        <f t="shared" ref="AA4:AA67" si="7">X4+AB4</f>
        <v>3.7718763389450238E-2</v>
      </c>
      <c r="AB4" s="28">
        <f t="shared" si="2"/>
        <v>-4.9622812366105498</v>
      </c>
      <c r="AC4" s="29">
        <f t="shared" ref="AC4:AC19" si="8">IF(Y4-Z4&gt;120,Y4-Z4-180,IF(Y4-Z4&lt;-120,Y4-Z4+180,Y4-Z4))</f>
        <v>-4.9622812366105498</v>
      </c>
      <c r="AE4" s="25">
        <f>AE3+5</f>
        <v>5</v>
      </c>
      <c r="AF4" s="28">
        <f t="shared" si="3"/>
        <v>3.9847787923669822</v>
      </c>
      <c r="AG4" s="28">
        <f t="shared" si="4"/>
        <v>0.34862297099063266</v>
      </c>
      <c r="AH4" s="28">
        <f t="shared" si="5"/>
        <v>3.9885840942752369</v>
      </c>
      <c r="AI4" s="29">
        <f t="shared" si="6"/>
        <v>0.26146722824297453</v>
      </c>
      <c r="AJ4" s="4"/>
      <c r="AK4" s="4"/>
    </row>
    <row r="5" spans="2:37" x14ac:dyDescent="0.2">
      <c r="B5" s="9" t="s">
        <v>3</v>
      </c>
      <c r="C5" s="10"/>
      <c r="S5" s="4"/>
      <c r="T5" s="4"/>
      <c r="U5" s="35"/>
      <c r="V5" s="4"/>
      <c r="W5" s="25">
        <f t="shared" ref="W5:X68" si="9">W4+5</f>
        <v>10</v>
      </c>
      <c r="X5" s="26">
        <f t="shared" si="9"/>
        <v>10</v>
      </c>
      <c r="Y5" s="27">
        <f t="shared" si="0"/>
        <v>10</v>
      </c>
      <c r="Z5" s="28">
        <f t="shared" si="1"/>
        <v>19.706480902921861</v>
      </c>
      <c r="AA5" s="28">
        <f t="shared" si="7"/>
        <v>0.29351909707813917</v>
      </c>
      <c r="AB5" s="28">
        <f t="shared" si="2"/>
        <v>-9.7064809029218608</v>
      </c>
      <c r="AC5" s="29">
        <f t="shared" si="8"/>
        <v>-9.7064809029218608</v>
      </c>
      <c r="AE5" s="25">
        <f t="shared" ref="AE5:AE68" si="10">AE4+5</f>
        <v>10</v>
      </c>
      <c r="AF5" s="28">
        <f t="shared" si="3"/>
        <v>3.9392310120488321</v>
      </c>
      <c r="AG5" s="28">
        <f t="shared" si="4"/>
        <v>0.69459271066772132</v>
      </c>
      <c r="AH5" s="28">
        <f t="shared" si="5"/>
        <v>3.9544232590366239</v>
      </c>
      <c r="AI5" s="29">
        <f t="shared" si="6"/>
        <v>0.52094453300079102</v>
      </c>
      <c r="AJ5" s="4"/>
      <c r="AK5" s="4"/>
    </row>
    <row r="6" spans="2:37" x14ac:dyDescent="0.2">
      <c r="B6" s="12" t="s">
        <v>1</v>
      </c>
      <c r="C6" s="14">
        <v>4</v>
      </c>
      <c r="S6" s="4"/>
      <c r="T6" s="4"/>
      <c r="U6" s="35"/>
      <c r="V6" s="4"/>
      <c r="W6" s="25">
        <f t="shared" si="9"/>
        <v>15</v>
      </c>
      <c r="X6" s="26">
        <f t="shared" si="9"/>
        <v>15</v>
      </c>
      <c r="Y6" s="27">
        <f t="shared" si="0"/>
        <v>14.999999999999998</v>
      </c>
      <c r="Z6" s="28">
        <f t="shared" si="1"/>
        <v>29.051913114226078</v>
      </c>
      <c r="AA6" s="28">
        <f t="shared" si="7"/>
        <v>0.94808688577391997</v>
      </c>
      <c r="AB6" s="28">
        <f t="shared" si="2"/>
        <v>-14.05191311422608</v>
      </c>
      <c r="AC6" s="29">
        <f t="shared" si="8"/>
        <v>-14.05191311422608</v>
      </c>
      <c r="AE6" s="25">
        <f t="shared" si="10"/>
        <v>15</v>
      </c>
      <c r="AF6" s="28">
        <f t="shared" si="3"/>
        <v>3.8637033051562732</v>
      </c>
      <c r="AG6" s="28">
        <f t="shared" si="4"/>
        <v>1.035276180410083</v>
      </c>
      <c r="AH6" s="28">
        <f t="shared" si="5"/>
        <v>3.897777478867205</v>
      </c>
      <c r="AI6" s="29">
        <f t="shared" si="6"/>
        <v>0.77645713530756222</v>
      </c>
      <c r="AJ6" s="4"/>
      <c r="AK6" s="4"/>
    </row>
    <row r="7" spans="2:37" x14ac:dyDescent="0.2">
      <c r="B7" s="12" t="s">
        <v>4</v>
      </c>
      <c r="C7" s="14">
        <v>0</v>
      </c>
      <c r="S7" s="4"/>
      <c r="T7" s="4"/>
      <c r="U7" s="35"/>
      <c r="V7" s="4"/>
      <c r="W7" s="25">
        <f t="shared" si="9"/>
        <v>20</v>
      </c>
      <c r="X7" s="26">
        <f t="shared" si="9"/>
        <v>20</v>
      </c>
      <c r="Y7" s="27">
        <f t="shared" si="0"/>
        <v>20</v>
      </c>
      <c r="Z7" s="28">
        <f t="shared" si="1"/>
        <v>37.877987144333098</v>
      </c>
      <c r="AA7" s="28">
        <f t="shared" si="7"/>
        <v>2.1220128556669025</v>
      </c>
      <c r="AB7" s="28">
        <f t="shared" si="2"/>
        <v>-17.877987144333098</v>
      </c>
      <c r="AC7" s="29">
        <f t="shared" si="8"/>
        <v>-17.877987144333098</v>
      </c>
      <c r="AE7" s="25">
        <f t="shared" si="10"/>
        <v>20</v>
      </c>
      <c r="AF7" s="28">
        <f t="shared" si="3"/>
        <v>3.7587704831436337</v>
      </c>
      <c r="AG7" s="28">
        <f t="shared" si="4"/>
        <v>1.3680805733026749</v>
      </c>
      <c r="AH7" s="28">
        <f t="shared" si="5"/>
        <v>3.8190778623577253</v>
      </c>
      <c r="AI7" s="29">
        <f t="shared" si="6"/>
        <v>1.0260604299770062</v>
      </c>
      <c r="AJ7" s="4"/>
      <c r="AK7" s="4"/>
    </row>
    <row r="8" spans="2:37" x14ac:dyDescent="0.2">
      <c r="B8" s="15" t="s">
        <v>5</v>
      </c>
      <c r="C8" s="16">
        <v>0</v>
      </c>
      <c r="S8" s="4"/>
      <c r="T8" s="4"/>
      <c r="U8" s="35"/>
      <c r="V8" s="4"/>
      <c r="W8" s="25">
        <f t="shared" si="9"/>
        <v>25</v>
      </c>
      <c r="X8" s="26">
        <f t="shared" si="9"/>
        <v>25</v>
      </c>
      <c r="Y8" s="27">
        <f t="shared" si="0"/>
        <v>25.000000000000004</v>
      </c>
      <c r="Z8" s="28">
        <f t="shared" si="1"/>
        <v>46.1272426359291</v>
      </c>
      <c r="AA8" s="28">
        <f t="shared" si="7"/>
        <v>3.8727573640709032</v>
      </c>
      <c r="AB8" s="28">
        <f t="shared" si="2"/>
        <v>-21.127242635929097</v>
      </c>
      <c r="AC8" s="29">
        <f t="shared" si="8"/>
        <v>-21.127242635929097</v>
      </c>
      <c r="AE8" s="25">
        <f t="shared" si="10"/>
        <v>25</v>
      </c>
      <c r="AF8" s="28">
        <f t="shared" si="3"/>
        <v>3.6252311481465997</v>
      </c>
      <c r="AG8" s="28">
        <f t="shared" si="4"/>
        <v>1.6904730469627978</v>
      </c>
      <c r="AH8" s="28">
        <f t="shared" si="5"/>
        <v>3.7189233611099497</v>
      </c>
      <c r="AI8" s="29">
        <f t="shared" si="6"/>
        <v>1.2678547852220983</v>
      </c>
      <c r="AJ8" s="4"/>
      <c r="AK8" s="4"/>
    </row>
    <row r="9" spans="2:37" x14ac:dyDescent="0.2">
      <c r="B9" s="9" t="s">
        <v>6</v>
      </c>
      <c r="C9" s="10"/>
      <c r="H9" s="11"/>
      <c r="I9" s="11"/>
      <c r="S9" s="4"/>
      <c r="T9" s="4"/>
      <c r="U9" s="35"/>
      <c r="V9" s="4"/>
      <c r="W9" s="25">
        <f t="shared" si="9"/>
        <v>30</v>
      </c>
      <c r="X9" s="26">
        <f t="shared" si="9"/>
        <v>30</v>
      </c>
      <c r="Y9" s="27">
        <f t="shared" si="0"/>
        <v>29.999999999999996</v>
      </c>
      <c r="Z9" s="28">
        <f t="shared" si="1"/>
        <v>53.79397688699688</v>
      </c>
      <c r="AA9" s="28">
        <f t="shared" si="7"/>
        <v>6.2060231130031163</v>
      </c>
      <c r="AB9" s="28">
        <f t="shared" si="2"/>
        <v>-23.793976886996884</v>
      </c>
      <c r="AC9" s="29">
        <f t="shared" si="8"/>
        <v>-23.793976886996884</v>
      </c>
      <c r="AE9" s="25">
        <f t="shared" si="10"/>
        <v>30</v>
      </c>
      <c r="AF9" s="28">
        <f t="shared" si="3"/>
        <v>3.4641016151377548</v>
      </c>
      <c r="AG9" s="28">
        <f t="shared" si="4"/>
        <v>1.9999999999999998</v>
      </c>
      <c r="AH9" s="28">
        <f t="shared" si="5"/>
        <v>3.598076211353316</v>
      </c>
      <c r="AI9" s="29">
        <f t="shared" si="6"/>
        <v>1.4999999999999998</v>
      </c>
      <c r="AK9" s="4"/>
    </row>
    <row r="10" spans="2:37" x14ac:dyDescent="0.2">
      <c r="B10" s="12" t="s">
        <v>1</v>
      </c>
      <c r="C10" s="14">
        <v>2</v>
      </c>
      <c r="S10" s="4"/>
      <c r="T10" s="4"/>
      <c r="U10" s="35"/>
      <c r="V10" s="4"/>
      <c r="W10" s="25">
        <f t="shared" si="9"/>
        <v>35</v>
      </c>
      <c r="X10" s="26">
        <f t="shared" si="9"/>
        <v>35</v>
      </c>
      <c r="Y10" s="27">
        <f t="shared" si="0"/>
        <v>35</v>
      </c>
      <c r="Z10" s="28">
        <f t="shared" si="1"/>
        <v>60.907360502037236</v>
      </c>
      <c r="AA10" s="28">
        <f t="shared" si="7"/>
        <v>9.0926394979627645</v>
      </c>
      <c r="AB10" s="28">
        <f t="shared" si="2"/>
        <v>-25.907360502037236</v>
      </c>
      <c r="AC10" s="29">
        <f t="shared" si="8"/>
        <v>-25.907360502037236</v>
      </c>
      <c r="AE10" s="25">
        <f t="shared" si="10"/>
        <v>35</v>
      </c>
      <c r="AF10" s="28">
        <f t="shared" si="3"/>
        <v>3.2766081771559672</v>
      </c>
      <c r="AG10" s="28">
        <f t="shared" si="4"/>
        <v>2.2943057454041842</v>
      </c>
      <c r="AH10" s="28">
        <f t="shared" si="5"/>
        <v>3.4574561328669753</v>
      </c>
      <c r="AI10" s="29">
        <f t="shared" si="6"/>
        <v>1.7207293090531381</v>
      </c>
      <c r="AK10" s="4"/>
    </row>
    <row r="11" spans="2:37" x14ac:dyDescent="0.2">
      <c r="B11" s="12" t="s">
        <v>7</v>
      </c>
      <c r="C11" s="17">
        <v>0</v>
      </c>
      <c r="S11" s="4"/>
      <c r="T11" s="4"/>
      <c r="U11" s="35"/>
      <c r="V11" s="4"/>
      <c r="W11" s="25">
        <f t="shared" si="9"/>
        <v>40</v>
      </c>
      <c r="X11" s="26">
        <f t="shared" si="9"/>
        <v>40</v>
      </c>
      <c r="Y11" s="27">
        <f t="shared" si="0"/>
        <v>40</v>
      </c>
      <c r="Z11" s="28">
        <f t="shared" si="1"/>
        <v>67.515743491810824</v>
      </c>
      <c r="AA11" s="28">
        <f t="shared" si="7"/>
        <v>12.484256508189176</v>
      </c>
      <c r="AB11" s="28">
        <f t="shared" si="2"/>
        <v>-27.515743491810824</v>
      </c>
      <c r="AC11" s="29">
        <f t="shared" si="8"/>
        <v>-27.515743491810824</v>
      </c>
      <c r="AE11" s="25">
        <f t="shared" si="10"/>
        <v>40</v>
      </c>
      <c r="AF11" s="28">
        <f t="shared" si="3"/>
        <v>3.0641777724759121</v>
      </c>
      <c r="AG11" s="28">
        <f t="shared" si="4"/>
        <v>2.571150438746157</v>
      </c>
      <c r="AH11" s="28">
        <f t="shared" si="5"/>
        <v>3.2981333293569342</v>
      </c>
      <c r="AI11" s="29">
        <f t="shared" si="6"/>
        <v>1.9283628290596178</v>
      </c>
      <c r="AK11" s="4"/>
    </row>
    <row r="12" spans="2:37" x14ac:dyDescent="0.2">
      <c r="B12" s="15" t="s">
        <v>8</v>
      </c>
      <c r="C12" s="18">
        <v>0</v>
      </c>
      <c r="S12" s="4"/>
      <c r="T12" s="4"/>
      <c r="U12" s="35"/>
      <c r="V12" s="4"/>
      <c r="W12" s="25">
        <f t="shared" si="9"/>
        <v>45</v>
      </c>
      <c r="X12" s="26">
        <f t="shared" si="9"/>
        <v>45</v>
      </c>
      <c r="Y12" s="27">
        <f t="shared" si="0"/>
        <v>45</v>
      </c>
      <c r="Z12" s="28">
        <f t="shared" si="1"/>
        <v>73.675050063104763</v>
      </c>
      <c r="AA12" s="28">
        <f t="shared" si="7"/>
        <v>16.324949936895237</v>
      </c>
      <c r="AB12" s="28">
        <f t="shared" si="2"/>
        <v>-28.675050063104763</v>
      </c>
      <c r="AC12" s="29">
        <f t="shared" si="8"/>
        <v>-28.675050063104763</v>
      </c>
      <c r="AE12" s="25">
        <f t="shared" si="10"/>
        <v>45</v>
      </c>
      <c r="AF12" s="28">
        <f t="shared" si="3"/>
        <v>2.8284271247461903</v>
      </c>
      <c r="AG12" s="28">
        <f t="shared" si="4"/>
        <v>2.8284271247461898</v>
      </c>
      <c r="AH12" s="28">
        <f t="shared" si="5"/>
        <v>3.1213203435596428</v>
      </c>
      <c r="AI12" s="29">
        <f t="shared" si="6"/>
        <v>2.1213203435596424</v>
      </c>
      <c r="AK12" s="4"/>
    </row>
    <row r="13" spans="2:37" x14ac:dyDescent="0.2">
      <c r="B13" s="9" t="s">
        <v>9</v>
      </c>
      <c r="C13" s="10"/>
      <c r="S13" s="4"/>
      <c r="T13" s="4"/>
      <c r="U13" s="35"/>
      <c r="V13" s="4"/>
      <c r="W13" s="25">
        <f t="shared" si="9"/>
        <v>50</v>
      </c>
      <c r="X13" s="26">
        <f t="shared" si="9"/>
        <v>50</v>
      </c>
      <c r="Y13" s="27">
        <f t="shared" si="0"/>
        <v>49.999999999999993</v>
      </c>
      <c r="Z13" s="28">
        <f t="shared" si="1"/>
        <v>79.441463942587859</v>
      </c>
      <c r="AA13" s="28">
        <f t="shared" si="7"/>
        <v>20.558536057412134</v>
      </c>
      <c r="AB13" s="28">
        <f t="shared" si="2"/>
        <v>-29.441463942587866</v>
      </c>
      <c r="AC13" s="29">
        <f t="shared" si="8"/>
        <v>-29.441463942587866</v>
      </c>
      <c r="AE13" s="25">
        <f t="shared" si="10"/>
        <v>50</v>
      </c>
      <c r="AF13" s="28">
        <f t="shared" si="3"/>
        <v>2.5711504387461575</v>
      </c>
      <c r="AG13" s="28">
        <f t="shared" si="4"/>
        <v>3.0641777724759121</v>
      </c>
      <c r="AH13" s="28">
        <f t="shared" si="5"/>
        <v>2.9283628290596182</v>
      </c>
      <c r="AI13" s="29">
        <f t="shared" si="6"/>
        <v>2.2981333293569342</v>
      </c>
      <c r="AK13" s="4"/>
    </row>
    <row r="14" spans="2:37" x14ac:dyDescent="0.2">
      <c r="B14" s="12" t="str">
        <f>B6</f>
        <v>r</v>
      </c>
      <c r="C14" s="14">
        <v>3</v>
      </c>
      <c r="W14" s="25">
        <f t="shared" si="9"/>
        <v>55</v>
      </c>
      <c r="X14" s="26">
        <f t="shared" si="9"/>
        <v>55</v>
      </c>
      <c r="Y14" s="27">
        <f t="shared" si="0"/>
        <v>55</v>
      </c>
      <c r="Z14" s="28">
        <f t="shared" si="1"/>
        <v>84.867452122125314</v>
      </c>
      <c r="AA14" s="28">
        <f t="shared" si="7"/>
        <v>25.132547877874686</v>
      </c>
      <c r="AB14" s="28">
        <f t="shared" si="2"/>
        <v>-29.867452122125314</v>
      </c>
      <c r="AC14" s="29">
        <f t="shared" si="8"/>
        <v>-29.867452122125314</v>
      </c>
      <c r="AE14" s="25">
        <f t="shared" si="10"/>
        <v>55</v>
      </c>
      <c r="AF14" s="28">
        <f t="shared" si="3"/>
        <v>2.2943057454041846</v>
      </c>
      <c r="AG14" s="28">
        <f t="shared" si="4"/>
        <v>3.2766081771559672</v>
      </c>
      <c r="AH14" s="28">
        <f t="shared" si="5"/>
        <v>2.7207293090531386</v>
      </c>
      <c r="AI14" s="29">
        <f t="shared" si="6"/>
        <v>2.4574561328669753</v>
      </c>
    </row>
    <row r="15" spans="2:37" x14ac:dyDescent="0.2">
      <c r="B15" s="12" t="s">
        <v>10</v>
      </c>
      <c r="C15" s="14">
        <v>1</v>
      </c>
      <c r="W15" s="25">
        <f t="shared" si="9"/>
        <v>60</v>
      </c>
      <c r="X15" s="26">
        <f t="shared" si="9"/>
        <v>60</v>
      </c>
      <c r="Y15" s="27">
        <f t="shared" si="0"/>
        <v>59.999999999999993</v>
      </c>
      <c r="Z15" s="28">
        <f t="shared" si="1"/>
        <v>90</v>
      </c>
      <c r="AA15" s="28">
        <f t="shared" si="7"/>
        <v>29.999999999999993</v>
      </c>
      <c r="AB15" s="28">
        <f t="shared" si="2"/>
        <v>-30.000000000000007</v>
      </c>
      <c r="AC15" s="29">
        <f t="shared" si="8"/>
        <v>-30.000000000000007</v>
      </c>
      <c r="AE15" s="25">
        <f t="shared" si="10"/>
        <v>60</v>
      </c>
      <c r="AF15" s="28">
        <f t="shared" si="3"/>
        <v>2.0000000000000004</v>
      </c>
      <c r="AG15" s="28">
        <f t="shared" si="4"/>
        <v>3.4641016151377544</v>
      </c>
      <c r="AH15" s="28">
        <f t="shared" si="5"/>
        <v>2.5000000000000004</v>
      </c>
      <c r="AI15" s="29">
        <f t="shared" si="6"/>
        <v>2.598076211353316</v>
      </c>
    </row>
    <row r="16" spans="2:37" x14ac:dyDescent="0.2">
      <c r="B16" s="15" t="s">
        <v>11</v>
      </c>
      <c r="C16" s="16">
        <v>0</v>
      </c>
      <c r="W16" s="25">
        <f t="shared" si="9"/>
        <v>65</v>
      </c>
      <c r="X16" s="26">
        <f t="shared" si="9"/>
        <v>65</v>
      </c>
      <c r="Y16" s="27">
        <f t="shared" si="0"/>
        <v>65</v>
      </c>
      <c r="Z16" s="28">
        <f t="shared" si="1"/>
        <v>-85.119847535231983</v>
      </c>
      <c r="AA16" s="28">
        <f t="shared" si="7"/>
        <v>35.119847535231997</v>
      </c>
      <c r="AB16" s="28">
        <f t="shared" si="2"/>
        <v>-29.880152464768003</v>
      </c>
      <c r="AC16" s="29">
        <f t="shared" si="8"/>
        <v>-29.880152464768003</v>
      </c>
      <c r="AE16" s="25">
        <f t="shared" si="10"/>
        <v>65</v>
      </c>
      <c r="AF16" s="28">
        <f t="shared" si="3"/>
        <v>1.6904730469627978</v>
      </c>
      <c r="AG16" s="28">
        <f t="shared" si="4"/>
        <v>3.6252311481465997</v>
      </c>
      <c r="AH16" s="28">
        <f t="shared" si="5"/>
        <v>2.2678547852220983</v>
      </c>
      <c r="AI16" s="29">
        <f t="shared" si="6"/>
        <v>2.7189233611099497</v>
      </c>
    </row>
    <row r="17" spans="2:35" x14ac:dyDescent="0.2">
      <c r="B17" s="1"/>
      <c r="C17" s="1"/>
      <c r="D17" s="1"/>
      <c r="E17" s="1"/>
      <c r="F17" s="1"/>
      <c r="W17" s="25">
        <f t="shared" si="9"/>
        <v>70</v>
      </c>
      <c r="X17" s="26">
        <f t="shared" si="9"/>
        <v>70</v>
      </c>
      <c r="Y17" s="27">
        <f t="shared" si="0"/>
        <v>70</v>
      </c>
      <c r="Z17" s="28">
        <f t="shared" si="1"/>
        <v>-80.456752719740635</v>
      </c>
      <c r="AA17" s="28">
        <f t="shared" si="7"/>
        <v>40.456752719740621</v>
      </c>
      <c r="AB17" s="28">
        <f t="shared" ref="AB17:AB75" si="11">IF(AC17&gt;120,AC17-180,IF(AC17&lt;-120,AC17+180,AC17))</f>
        <v>-29.543247280259379</v>
      </c>
      <c r="AC17" s="29">
        <f t="shared" si="8"/>
        <v>-29.543247280259379</v>
      </c>
      <c r="AE17" s="25">
        <f t="shared" si="10"/>
        <v>70</v>
      </c>
      <c r="AF17" s="28">
        <f t="shared" si="3"/>
        <v>1.3680805733026753</v>
      </c>
      <c r="AG17" s="28">
        <f t="shared" si="4"/>
        <v>3.7587704831436333</v>
      </c>
      <c r="AH17" s="28">
        <f t="shared" si="5"/>
        <v>2.0260604299770062</v>
      </c>
      <c r="AI17" s="29">
        <f t="shared" si="6"/>
        <v>2.8190778623577248</v>
      </c>
    </row>
    <row r="18" spans="2:35" x14ac:dyDescent="0.2">
      <c r="B18" s="1"/>
      <c r="C18" s="1"/>
      <c r="D18" s="1"/>
      <c r="E18" s="1"/>
      <c r="F18" s="1"/>
      <c r="W18" s="25">
        <f t="shared" si="9"/>
        <v>75</v>
      </c>
      <c r="X18" s="26">
        <f t="shared" si="9"/>
        <v>75</v>
      </c>
      <c r="Y18" s="27">
        <f t="shared" si="0"/>
        <v>75</v>
      </c>
      <c r="Z18" s="28">
        <f t="shared" si="1"/>
        <v>-75.980534084003452</v>
      </c>
      <c r="AA18" s="28">
        <f t="shared" si="7"/>
        <v>45.980534084003466</v>
      </c>
      <c r="AB18" s="28">
        <f t="shared" si="11"/>
        <v>-29.019465915996534</v>
      </c>
      <c r="AC18" s="29">
        <f t="shared" si="8"/>
        <v>-29.019465915996534</v>
      </c>
      <c r="AE18" s="25">
        <f t="shared" si="10"/>
        <v>75</v>
      </c>
      <c r="AF18" s="28">
        <f t="shared" si="3"/>
        <v>1.035276180410083</v>
      </c>
      <c r="AG18" s="28">
        <f t="shared" si="4"/>
        <v>3.8637033051562732</v>
      </c>
      <c r="AH18" s="28">
        <f t="shared" si="5"/>
        <v>1.7764571353075622</v>
      </c>
      <c r="AI18" s="29">
        <f t="shared" si="6"/>
        <v>2.897777478867205</v>
      </c>
    </row>
    <row r="19" spans="2:35" x14ac:dyDescent="0.2">
      <c r="B19" s="1"/>
      <c r="C19" s="1"/>
      <c r="D19" s="1"/>
      <c r="E19" s="1"/>
      <c r="F19" s="1"/>
      <c r="W19" s="25">
        <f t="shared" si="9"/>
        <v>80</v>
      </c>
      <c r="X19" s="26">
        <f t="shared" si="9"/>
        <v>80</v>
      </c>
      <c r="Y19" s="27">
        <f t="shared" si="0"/>
        <v>80</v>
      </c>
      <c r="Z19" s="28">
        <f t="shared" si="1"/>
        <v>-71.665509564255771</v>
      </c>
      <c r="AA19" s="28">
        <f t="shared" si="7"/>
        <v>51.665509564255785</v>
      </c>
      <c r="AB19" s="28">
        <f t="shared" si="11"/>
        <v>-28.334490435744215</v>
      </c>
      <c r="AC19" s="29">
        <f t="shared" si="8"/>
        <v>-28.334490435744215</v>
      </c>
      <c r="AE19" s="25">
        <f t="shared" si="10"/>
        <v>80</v>
      </c>
      <c r="AF19" s="28">
        <f t="shared" si="3"/>
        <v>0.69459271066772166</v>
      </c>
      <c r="AG19" s="28">
        <f t="shared" si="4"/>
        <v>3.9392310120488321</v>
      </c>
      <c r="AH19" s="28">
        <f t="shared" si="5"/>
        <v>1.5209445330007911</v>
      </c>
      <c r="AI19" s="29">
        <f t="shared" si="6"/>
        <v>2.9544232590366239</v>
      </c>
    </row>
    <row r="20" spans="2:35" x14ac:dyDescent="0.2">
      <c r="B20" s="1"/>
      <c r="C20" s="1"/>
      <c r="W20" s="25">
        <f t="shared" si="9"/>
        <v>85</v>
      </c>
      <c r="X20" s="26">
        <f t="shared" si="9"/>
        <v>85</v>
      </c>
      <c r="Y20" s="27">
        <f t="shared" si="0"/>
        <v>85</v>
      </c>
      <c r="Z20" s="28">
        <f t="shared" si="1"/>
        <v>-67.489843524537619</v>
      </c>
      <c r="AA20" s="28">
        <f t="shared" si="7"/>
        <v>57.489843524537605</v>
      </c>
      <c r="AB20" s="28">
        <f t="shared" si="11"/>
        <v>-27.510156475462395</v>
      </c>
      <c r="AC20" s="29">
        <f t="shared" ref="AC20:AC51" si="12">DEGREES(ATAN((($C$8+$C$6*SIN(RADIANS(X20)))-$C$8)/(($C$7+$C$6*COS(RADIANS(X20)))-$C$7)))-DEGREES(ATAN(($C$16-($C$12+$C$10*SIN(RADIANS(X20))))/($C$15-($C$11+$C$10*COS(RADIANS(X20))))))</f>
        <v>152.4898435245376</v>
      </c>
      <c r="AE20" s="25">
        <f t="shared" si="10"/>
        <v>85</v>
      </c>
      <c r="AF20" s="28">
        <f t="shared" si="3"/>
        <v>0.34862297099063255</v>
      </c>
      <c r="AG20" s="28">
        <f t="shared" si="4"/>
        <v>3.9847787923669822</v>
      </c>
      <c r="AH20" s="28">
        <f t="shared" si="5"/>
        <v>1.2614672282429744</v>
      </c>
      <c r="AI20" s="29">
        <f t="shared" si="6"/>
        <v>2.9885840942752369</v>
      </c>
    </row>
    <row r="21" spans="2:35" x14ac:dyDescent="0.2">
      <c r="B21" s="1"/>
      <c r="C21" s="1"/>
      <c r="W21" s="25">
        <f t="shared" si="9"/>
        <v>90</v>
      </c>
      <c r="X21" s="26">
        <f t="shared" si="9"/>
        <v>90</v>
      </c>
      <c r="Y21" s="27">
        <f t="shared" si="0"/>
        <v>90</v>
      </c>
      <c r="Z21" s="28">
        <f t="shared" si="1"/>
        <v>-63.43494882292201</v>
      </c>
      <c r="AA21" s="28">
        <f t="shared" si="7"/>
        <v>63.434948822922024</v>
      </c>
      <c r="AB21" s="28">
        <f t="shared" si="11"/>
        <v>-26.565051177077976</v>
      </c>
      <c r="AC21" s="29">
        <f t="shared" si="12"/>
        <v>153.43494882292202</v>
      </c>
      <c r="AE21" s="25">
        <f t="shared" si="10"/>
        <v>90</v>
      </c>
      <c r="AF21" s="28">
        <f t="shared" si="3"/>
        <v>2.45029690981724E-16</v>
      </c>
      <c r="AG21" s="28">
        <f t="shared" si="4"/>
        <v>4</v>
      </c>
      <c r="AH21" s="28">
        <f t="shared" si="5"/>
        <v>1.0000000000000002</v>
      </c>
      <c r="AI21" s="29">
        <f t="shared" si="6"/>
        <v>3</v>
      </c>
    </row>
    <row r="22" spans="2:35" x14ac:dyDescent="0.2">
      <c r="B22" s="1"/>
      <c r="C22" s="1"/>
      <c r="W22" s="25">
        <f t="shared" si="9"/>
        <v>95</v>
      </c>
      <c r="X22" s="26">
        <f t="shared" si="9"/>
        <v>95</v>
      </c>
      <c r="Y22" s="27">
        <f t="shared" si="0"/>
        <v>-85</v>
      </c>
      <c r="Z22" s="28">
        <f t="shared" si="1"/>
        <v>-59.48496281304633</v>
      </c>
      <c r="AA22" s="28">
        <f t="shared" si="7"/>
        <v>69.484962813046337</v>
      </c>
      <c r="AB22" s="28">
        <f t="shared" si="11"/>
        <v>-25.51503718695367</v>
      </c>
      <c r="AC22" s="29">
        <f t="shared" si="12"/>
        <v>-25.51503718695367</v>
      </c>
      <c r="AE22" s="25">
        <f t="shared" si="10"/>
        <v>95</v>
      </c>
      <c r="AF22" s="28">
        <f t="shared" si="3"/>
        <v>-0.34862297099063294</v>
      </c>
      <c r="AG22" s="28">
        <f t="shared" si="4"/>
        <v>3.9847787923669822</v>
      </c>
      <c r="AH22" s="28">
        <f t="shared" si="5"/>
        <v>0.73853277175702536</v>
      </c>
      <c r="AI22" s="29">
        <f t="shared" si="6"/>
        <v>2.9885840942752369</v>
      </c>
    </row>
    <row r="23" spans="2:35" x14ac:dyDescent="0.2">
      <c r="F23" s="19"/>
      <c r="W23" s="25">
        <f t="shared" si="9"/>
        <v>100</v>
      </c>
      <c r="X23" s="26">
        <f t="shared" si="9"/>
        <v>100</v>
      </c>
      <c r="Y23" s="27">
        <f t="shared" si="0"/>
        <v>-80.000000000000014</v>
      </c>
      <c r="Z23" s="28">
        <f t="shared" si="1"/>
        <v>-55.626299575261385</v>
      </c>
      <c r="AA23" s="28">
        <f t="shared" si="7"/>
        <v>75.62629957526137</v>
      </c>
      <c r="AB23" s="28">
        <f t="shared" si="11"/>
        <v>-24.37370042473863</v>
      </c>
      <c r="AC23" s="29">
        <f t="shared" si="12"/>
        <v>-24.37370042473863</v>
      </c>
      <c r="AE23" s="25">
        <f t="shared" si="10"/>
        <v>100</v>
      </c>
      <c r="AF23" s="28">
        <f t="shared" si="3"/>
        <v>-0.69459271066772121</v>
      </c>
      <c r="AG23" s="28">
        <f t="shared" si="4"/>
        <v>3.9392310120488321</v>
      </c>
      <c r="AH23" s="28">
        <f t="shared" si="5"/>
        <v>0.47905546699920909</v>
      </c>
      <c r="AI23" s="29">
        <f t="shared" si="6"/>
        <v>2.9544232590366239</v>
      </c>
    </row>
    <row r="24" spans="2:35" x14ac:dyDescent="0.2">
      <c r="B24" s="1"/>
      <c r="C24" s="1"/>
      <c r="D24" s="1"/>
      <c r="E24" s="1"/>
      <c r="F24" s="19"/>
      <c r="W24" s="25">
        <f t="shared" si="9"/>
        <v>105</v>
      </c>
      <c r="X24" s="26">
        <f t="shared" si="9"/>
        <v>105</v>
      </c>
      <c r="Y24" s="27">
        <f t="shared" si="0"/>
        <v>-75</v>
      </c>
      <c r="Z24" s="28">
        <f t="shared" si="1"/>
        <v>-51.847272873547396</v>
      </c>
      <c r="AA24" s="28">
        <f t="shared" si="7"/>
        <v>81.847272873547396</v>
      </c>
      <c r="AB24" s="28">
        <f t="shared" si="11"/>
        <v>-23.152727126452604</v>
      </c>
      <c r="AC24" s="29">
        <f t="shared" si="12"/>
        <v>-23.152727126452604</v>
      </c>
      <c r="AE24" s="25">
        <f t="shared" si="10"/>
        <v>105</v>
      </c>
      <c r="AF24" s="28">
        <f t="shared" si="3"/>
        <v>-1.0352761804100834</v>
      </c>
      <c r="AG24" s="28">
        <f t="shared" si="4"/>
        <v>3.8637033051562732</v>
      </c>
      <c r="AH24" s="28">
        <f t="shared" si="5"/>
        <v>0.22354286469243745</v>
      </c>
      <c r="AI24" s="29">
        <f t="shared" si="6"/>
        <v>2.897777478867205</v>
      </c>
    </row>
    <row r="25" spans="2:35" x14ac:dyDescent="0.2">
      <c r="B25" s="1"/>
      <c r="C25" s="1"/>
      <c r="D25" s="1"/>
      <c r="E25" s="1"/>
      <c r="W25" s="25">
        <f t="shared" si="9"/>
        <v>110</v>
      </c>
      <c r="X25" s="26">
        <f t="shared" si="9"/>
        <v>110</v>
      </c>
      <c r="Y25" s="27">
        <f t="shared" si="0"/>
        <v>-70.000000000000014</v>
      </c>
      <c r="Z25" s="28">
        <f t="shared" si="1"/>
        <v>-48.137781278405797</v>
      </c>
      <c r="AA25" s="28">
        <f t="shared" si="7"/>
        <v>88.137781278405782</v>
      </c>
      <c r="AB25" s="28">
        <f t="shared" si="11"/>
        <v>-21.862218721594218</v>
      </c>
      <c r="AC25" s="29">
        <f t="shared" si="12"/>
        <v>-21.862218721594218</v>
      </c>
      <c r="AE25" s="25">
        <f t="shared" si="10"/>
        <v>110</v>
      </c>
      <c r="AF25" s="28">
        <f t="shared" si="3"/>
        <v>-1.3680805733026749</v>
      </c>
      <c r="AG25" s="28">
        <f t="shared" si="4"/>
        <v>3.7587704831436337</v>
      </c>
      <c r="AH25" s="28">
        <f t="shared" si="5"/>
        <v>-2.6060429977006194E-2</v>
      </c>
      <c r="AI25" s="29">
        <f t="shared" si="6"/>
        <v>2.8190778623577253</v>
      </c>
    </row>
    <row r="26" spans="2:35" x14ac:dyDescent="0.2">
      <c r="B26" s="1"/>
      <c r="C26" s="1"/>
      <c r="D26" s="1"/>
      <c r="E26" s="1"/>
      <c r="W26" s="25">
        <f t="shared" si="9"/>
        <v>115</v>
      </c>
      <c r="X26" s="26">
        <f t="shared" si="9"/>
        <v>115</v>
      </c>
      <c r="Y26" s="27">
        <f t="shared" si="0"/>
        <v>-65.000000000000014</v>
      </c>
      <c r="Z26" s="28">
        <f t="shared" si="1"/>
        <v>-44.489046268723612</v>
      </c>
      <c r="AA26" s="28">
        <f t="shared" si="7"/>
        <v>94.489046268723598</v>
      </c>
      <c r="AB26" s="28">
        <f t="shared" si="11"/>
        <v>-20.510953731276402</v>
      </c>
      <c r="AC26" s="29">
        <f t="shared" si="12"/>
        <v>-20.510953731276402</v>
      </c>
      <c r="AE26" s="25">
        <f t="shared" si="10"/>
        <v>115</v>
      </c>
      <c r="AF26" s="28">
        <f t="shared" si="3"/>
        <v>-1.6904730469627973</v>
      </c>
      <c r="AG26" s="28">
        <f t="shared" si="4"/>
        <v>3.6252311481466002</v>
      </c>
      <c r="AH26" s="28">
        <f t="shared" si="5"/>
        <v>-0.26785478522209805</v>
      </c>
      <c r="AI26" s="29">
        <f t="shared" si="6"/>
        <v>2.7189233611099501</v>
      </c>
    </row>
    <row r="27" spans="2:35" x14ac:dyDescent="0.2">
      <c r="B27" s="1"/>
      <c r="C27" s="1"/>
      <c r="D27" s="1"/>
      <c r="E27" s="1"/>
      <c r="W27" s="25">
        <f t="shared" si="9"/>
        <v>120</v>
      </c>
      <c r="X27" s="26">
        <f t="shared" si="9"/>
        <v>120</v>
      </c>
      <c r="Y27" s="27">
        <f t="shared" si="0"/>
        <v>-60.000000000000007</v>
      </c>
      <c r="Z27" s="28">
        <f t="shared" si="1"/>
        <v>-40.893394649130919</v>
      </c>
      <c r="AA27" s="28">
        <f t="shared" si="7"/>
        <v>100.89339464913091</v>
      </c>
      <c r="AB27" s="28">
        <f t="shared" si="11"/>
        <v>-19.106605350869089</v>
      </c>
      <c r="AC27" s="29">
        <f t="shared" si="12"/>
        <v>-19.106605350869089</v>
      </c>
      <c r="AE27" s="25">
        <f t="shared" si="10"/>
        <v>120</v>
      </c>
      <c r="AF27" s="28">
        <f t="shared" si="3"/>
        <v>-1.9999999999999991</v>
      </c>
      <c r="AG27" s="28">
        <f t="shared" si="4"/>
        <v>3.4641016151377548</v>
      </c>
      <c r="AH27" s="28">
        <f t="shared" si="5"/>
        <v>-0.49999999999999933</v>
      </c>
      <c r="AI27" s="29">
        <f t="shared" si="6"/>
        <v>2.598076211353316</v>
      </c>
    </row>
    <row r="28" spans="2:35" x14ac:dyDescent="0.2">
      <c r="B28" s="1"/>
      <c r="C28" s="1"/>
      <c r="D28" s="1"/>
      <c r="E28" s="1"/>
      <c r="W28" s="25">
        <f t="shared" si="9"/>
        <v>125</v>
      </c>
      <c r="X28" s="26">
        <f t="shared" si="9"/>
        <v>125</v>
      </c>
      <c r="Y28" s="27">
        <f t="shared" si="0"/>
        <v>-54.999999999999993</v>
      </c>
      <c r="Z28" s="28">
        <f t="shared" si="1"/>
        <v>-37.344077610753438</v>
      </c>
      <c r="AA28" s="28">
        <f t="shared" si="7"/>
        <v>107.34407761075344</v>
      </c>
      <c r="AB28" s="28">
        <f t="shared" si="11"/>
        <v>-17.655922389246555</v>
      </c>
      <c r="AC28" s="29">
        <f t="shared" si="12"/>
        <v>-17.655922389246555</v>
      </c>
      <c r="AE28" s="25">
        <f t="shared" si="10"/>
        <v>125</v>
      </c>
      <c r="AF28" s="28">
        <f t="shared" si="3"/>
        <v>-2.2943057454041846</v>
      </c>
      <c r="AG28" s="28">
        <f t="shared" si="4"/>
        <v>3.2766081771559668</v>
      </c>
      <c r="AH28" s="28">
        <f t="shared" si="5"/>
        <v>-0.72072930905313859</v>
      </c>
      <c r="AI28" s="29">
        <f t="shared" si="6"/>
        <v>2.4574561328669748</v>
      </c>
    </row>
    <row r="29" spans="2:35" x14ac:dyDescent="0.2">
      <c r="B29" s="1"/>
      <c r="C29" s="1"/>
      <c r="D29" s="1"/>
      <c r="E29" s="1"/>
      <c r="W29" s="25">
        <f t="shared" si="9"/>
        <v>130</v>
      </c>
      <c r="X29" s="26">
        <f t="shared" si="9"/>
        <v>130</v>
      </c>
      <c r="Y29" s="27">
        <f t="shared" si="0"/>
        <v>-49.999999999999993</v>
      </c>
      <c r="Z29" s="28">
        <f t="shared" si="1"/>
        <v>-33.835119872990454</v>
      </c>
      <c r="AA29" s="28">
        <f t="shared" si="7"/>
        <v>113.83511987299046</v>
      </c>
      <c r="AB29" s="28">
        <f t="shared" si="11"/>
        <v>-16.164880127009539</v>
      </c>
      <c r="AC29" s="29">
        <f t="shared" si="12"/>
        <v>-16.164880127009539</v>
      </c>
      <c r="AE29" s="25">
        <f t="shared" si="10"/>
        <v>130</v>
      </c>
      <c r="AF29" s="28">
        <f t="shared" si="3"/>
        <v>-2.5711504387461575</v>
      </c>
      <c r="AG29" s="28">
        <f t="shared" si="4"/>
        <v>3.0641777724759121</v>
      </c>
      <c r="AH29" s="28">
        <f t="shared" si="5"/>
        <v>-0.9283628290596182</v>
      </c>
      <c r="AI29" s="29">
        <f t="shared" si="6"/>
        <v>2.2981333293569342</v>
      </c>
    </row>
    <row r="30" spans="2:35" x14ac:dyDescent="0.2">
      <c r="B30" s="1"/>
      <c r="C30" s="1"/>
      <c r="D30" s="1"/>
      <c r="E30" s="1"/>
      <c r="W30" s="25">
        <f t="shared" si="9"/>
        <v>135</v>
      </c>
      <c r="X30" s="26">
        <f t="shared" si="9"/>
        <v>135</v>
      </c>
      <c r="Y30" s="27">
        <f t="shared" si="0"/>
        <v>-45.000000000000007</v>
      </c>
      <c r="Z30" s="28">
        <f t="shared" si="1"/>
        <v>-30.361193404821723</v>
      </c>
      <c r="AA30" s="28">
        <f t="shared" si="7"/>
        <v>120.36119340482172</v>
      </c>
      <c r="AB30" s="28">
        <f t="shared" si="11"/>
        <v>-14.638806595178284</v>
      </c>
      <c r="AC30" s="29">
        <f t="shared" si="12"/>
        <v>-14.638806595178284</v>
      </c>
      <c r="AE30" s="25">
        <f t="shared" si="10"/>
        <v>135</v>
      </c>
      <c r="AF30" s="28">
        <f t="shared" si="3"/>
        <v>-2.8284271247461898</v>
      </c>
      <c r="AG30" s="28">
        <f t="shared" si="4"/>
        <v>2.8284271247461903</v>
      </c>
      <c r="AH30" s="28">
        <f t="shared" si="5"/>
        <v>-1.1213203435596424</v>
      </c>
      <c r="AI30" s="29">
        <f t="shared" si="6"/>
        <v>2.1213203435596428</v>
      </c>
    </row>
    <row r="31" spans="2:35" x14ac:dyDescent="0.2">
      <c r="B31" s="1"/>
      <c r="C31" s="1"/>
      <c r="D31" s="1"/>
      <c r="E31" s="1"/>
      <c r="W31" s="25">
        <f t="shared" si="9"/>
        <v>140</v>
      </c>
      <c r="X31" s="26">
        <f t="shared" si="9"/>
        <v>140</v>
      </c>
      <c r="Y31" s="27">
        <f t="shared" si="0"/>
        <v>-40.000000000000014</v>
      </c>
      <c r="Z31" s="28">
        <f t="shared" si="1"/>
        <v>-26.917511165965035</v>
      </c>
      <c r="AA31" s="28">
        <f t="shared" si="7"/>
        <v>126.91751116596502</v>
      </c>
      <c r="AB31" s="28">
        <f t="shared" si="11"/>
        <v>-13.082488834034979</v>
      </c>
      <c r="AC31" s="29">
        <f t="shared" si="12"/>
        <v>-13.082488834034979</v>
      </c>
      <c r="AE31" s="25">
        <f t="shared" si="10"/>
        <v>140</v>
      </c>
      <c r="AF31" s="28">
        <f t="shared" si="3"/>
        <v>-3.0641777724759116</v>
      </c>
      <c r="AG31" s="28">
        <f t="shared" si="4"/>
        <v>2.5711504387461579</v>
      </c>
      <c r="AH31" s="28">
        <f t="shared" si="5"/>
        <v>-1.2981333293569337</v>
      </c>
      <c r="AI31" s="29">
        <f t="shared" si="6"/>
        <v>1.9283628290596184</v>
      </c>
    </row>
    <row r="32" spans="2:35" x14ac:dyDescent="0.2">
      <c r="B32" s="1"/>
      <c r="C32" s="1"/>
      <c r="D32" s="1"/>
      <c r="E32" s="1"/>
      <c r="W32" s="25">
        <f t="shared" si="9"/>
        <v>145</v>
      </c>
      <c r="X32" s="26">
        <f t="shared" si="9"/>
        <v>145</v>
      </c>
      <c r="Y32" s="27">
        <f t="shared" si="0"/>
        <v>-34.999999999999993</v>
      </c>
      <c r="Z32" s="28">
        <f t="shared" si="1"/>
        <v>-23.499737110430718</v>
      </c>
      <c r="AA32" s="28">
        <f t="shared" si="7"/>
        <v>133.49973711043071</v>
      </c>
      <c r="AB32" s="28">
        <f t="shared" si="11"/>
        <v>-11.500262889569274</v>
      </c>
      <c r="AC32" s="29">
        <f t="shared" si="12"/>
        <v>-11.500262889569274</v>
      </c>
      <c r="AE32" s="25">
        <f t="shared" si="10"/>
        <v>145</v>
      </c>
      <c r="AF32" s="28">
        <f t="shared" si="3"/>
        <v>-3.2766081771559676</v>
      </c>
      <c r="AG32" s="28">
        <f t="shared" si="4"/>
        <v>2.2943057454041837</v>
      </c>
      <c r="AH32" s="28">
        <f t="shared" si="5"/>
        <v>-1.4574561328669757</v>
      </c>
      <c r="AI32" s="29">
        <f t="shared" si="6"/>
        <v>1.7207293090531377</v>
      </c>
    </row>
    <row r="33" spans="2:35" x14ac:dyDescent="0.2">
      <c r="B33" s="1"/>
      <c r="C33" s="1"/>
      <c r="D33" s="1"/>
      <c r="E33" s="1"/>
      <c r="W33" s="25">
        <f t="shared" si="9"/>
        <v>150</v>
      </c>
      <c r="X33" s="26">
        <f t="shared" si="9"/>
        <v>150</v>
      </c>
      <c r="Y33" s="27">
        <f t="shared" si="0"/>
        <v>-29.999999999999996</v>
      </c>
      <c r="Z33" s="28">
        <f t="shared" si="1"/>
        <v>-20.103909361017095</v>
      </c>
      <c r="AA33" s="28">
        <f t="shared" si="7"/>
        <v>140.10390936101709</v>
      </c>
      <c r="AB33" s="28">
        <f t="shared" si="11"/>
        <v>-9.8960906389829013</v>
      </c>
      <c r="AC33" s="29">
        <f t="shared" si="12"/>
        <v>-9.8960906389829013</v>
      </c>
      <c r="AE33" s="25">
        <f t="shared" si="10"/>
        <v>150</v>
      </c>
      <c r="AF33" s="28">
        <f t="shared" si="3"/>
        <v>-3.4641016151377548</v>
      </c>
      <c r="AG33" s="28">
        <f t="shared" si="4"/>
        <v>1.9999999999999998</v>
      </c>
      <c r="AH33" s="28">
        <f t="shared" si="5"/>
        <v>-1.598076211353316</v>
      </c>
      <c r="AI33" s="29">
        <f t="shared" si="6"/>
        <v>1.4999999999999998</v>
      </c>
    </row>
    <row r="34" spans="2:35" x14ac:dyDescent="0.2">
      <c r="B34" s="1"/>
      <c r="C34" s="1"/>
      <c r="D34" s="1"/>
      <c r="E34" s="1"/>
      <c r="W34" s="25">
        <f t="shared" si="9"/>
        <v>155</v>
      </c>
      <c r="X34" s="26">
        <f t="shared" si="9"/>
        <v>155</v>
      </c>
      <c r="Y34" s="27">
        <f t="shared" si="0"/>
        <v>-25.000000000000007</v>
      </c>
      <c r="Z34" s="28">
        <f t="shared" si="1"/>
        <v>-16.726374006622855</v>
      </c>
      <c r="AA34" s="28">
        <f t="shared" si="7"/>
        <v>146.72637400662285</v>
      </c>
      <c r="AB34" s="28">
        <f t="shared" si="11"/>
        <v>-8.2736259933771521</v>
      </c>
      <c r="AC34" s="29">
        <f t="shared" si="12"/>
        <v>-8.2736259933771521</v>
      </c>
      <c r="AE34" s="25">
        <f t="shared" si="10"/>
        <v>155</v>
      </c>
      <c r="AF34" s="28">
        <f t="shared" si="3"/>
        <v>-3.6252311481465997</v>
      </c>
      <c r="AG34" s="28">
        <f t="shared" si="4"/>
        <v>1.690473046962798</v>
      </c>
      <c r="AH34" s="28">
        <f t="shared" si="5"/>
        <v>-1.7189233611099497</v>
      </c>
      <c r="AI34" s="29">
        <f t="shared" si="6"/>
        <v>1.2678547852220985</v>
      </c>
    </row>
    <row r="35" spans="2:35" x14ac:dyDescent="0.2">
      <c r="B35" s="1"/>
      <c r="C35" s="1"/>
      <c r="D35" s="1"/>
      <c r="E35" s="1"/>
      <c r="W35" s="25">
        <f t="shared" si="9"/>
        <v>160</v>
      </c>
      <c r="X35" s="26">
        <f t="shared" si="9"/>
        <v>160</v>
      </c>
      <c r="Y35" s="27">
        <f t="shared" ref="Y35:Y66" si="13">DEGREES(ATAN(($C$8+$C$6*SIN(RADIANS(W35)))/(($C$7+$C$6*COS(RADIANS(W35))))))</f>
        <v>-20.000000000000011</v>
      </c>
      <c r="Z35" s="28">
        <f t="shared" ref="Z35:Z66" si="14">IF(($C$15-($C$12+$C$10*COS(RADIANS(W35))))=0,0,DEGREES(ATAN(($C$16-($C$12+$C$10*SIN(RADIANS(W35))))/($C$15-($C$12+$C$10*COS(RADIANS(W35)))))))</f>
        <v>-13.363727411623007</v>
      </c>
      <c r="AA35" s="28">
        <f t="shared" si="7"/>
        <v>153.36372741162299</v>
      </c>
      <c r="AB35" s="28">
        <f t="shared" si="11"/>
        <v>-6.636272588377004</v>
      </c>
      <c r="AC35" s="29">
        <f t="shared" si="12"/>
        <v>-6.636272588377004</v>
      </c>
      <c r="AE35" s="25">
        <f t="shared" si="10"/>
        <v>160</v>
      </c>
      <c r="AF35" s="28">
        <f t="shared" ref="AF35:AF66" si="15">$C$7+$C$6*COS(RADIANS(AE35))</f>
        <v>-3.7587704831436333</v>
      </c>
      <c r="AG35" s="28">
        <f t="shared" ref="AG35:AG66" si="16">$C$8+$C$6*SIN(RADIANS(AE35))</f>
        <v>1.3680805733026755</v>
      </c>
      <c r="AH35" s="28">
        <f t="shared" ref="AH35:AH66" si="17">$C$15+$C$14*COS(RADIANS(AE35))</f>
        <v>-1.8190778623577248</v>
      </c>
      <c r="AI35" s="29">
        <f t="shared" ref="AI35:AI66" si="18">$C$16+$C$14*SIN(RADIANS(AE35))</f>
        <v>1.0260604299770066</v>
      </c>
    </row>
    <row r="36" spans="2:35" x14ac:dyDescent="0.2">
      <c r="B36" s="1"/>
      <c r="C36" s="1"/>
      <c r="D36" s="1"/>
      <c r="E36" s="1"/>
      <c r="F36" s="13"/>
      <c r="W36" s="25">
        <f t="shared" si="9"/>
        <v>165</v>
      </c>
      <c r="X36" s="26">
        <f t="shared" si="9"/>
        <v>165</v>
      </c>
      <c r="Y36" s="27">
        <f t="shared" si="13"/>
        <v>-15.000000000000014</v>
      </c>
      <c r="Z36" s="28">
        <f t="shared" si="14"/>
        <v>-10.012765274367529</v>
      </c>
      <c r="AA36" s="28">
        <f t="shared" si="7"/>
        <v>160.01276527436752</v>
      </c>
      <c r="AB36" s="28">
        <f t="shared" si="11"/>
        <v>-4.9872347256324847</v>
      </c>
      <c r="AC36" s="29">
        <f t="shared" si="12"/>
        <v>-4.9872347256324847</v>
      </c>
      <c r="AE36" s="25">
        <f t="shared" si="10"/>
        <v>165</v>
      </c>
      <c r="AF36" s="28">
        <f t="shared" si="15"/>
        <v>-3.8637033051562728</v>
      </c>
      <c r="AG36" s="28">
        <f t="shared" si="16"/>
        <v>1.0352761804100841</v>
      </c>
      <c r="AH36" s="28">
        <f t="shared" si="17"/>
        <v>-1.8977774788672046</v>
      </c>
      <c r="AI36" s="29">
        <f t="shared" si="18"/>
        <v>0.77645713530756311</v>
      </c>
    </row>
    <row r="37" spans="2:35" x14ac:dyDescent="0.2">
      <c r="C37" s="22"/>
      <c r="E37" s="13"/>
      <c r="F37" s="13"/>
      <c r="W37" s="25">
        <f t="shared" si="9"/>
        <v>170</v>
      </c>
      <c r="X37" s="26">
        <f t="shared" si="9"/>
        <v>170</v>
      </c>
      <c r="Y37" s="27">
        <f t="shared" si="13"/>
        <v>-9.9999999999999964</v>
      </c>
      <c r="Z37" s="28">
        <f t="shared" si="14"/>
        <v>-6.6704369446976752</v>
      </c>
      <c r="AA37" s="28">
        <f t="shared" si="7"/>
        <v>166.67043694469768</v>
      </c>
      <c r="AB37" s="28">
        <f t="shared" si="11"/>
        <v>-3.3295630553023212</v>
      </c>
      <c r="AC37" s="29">
        <f t="shared" si="12"/>
        <v>-3.3295630553023212</v>
      </c>
      <c r="AE37" s="25">
        <f t="shared" si="10"/>
        <v>170</v>
      </c>
      <c r="AF37" s="28">
        <f t="shared" si="15"/>
        <v>-3.9392310120488321</v>
      </c>
      <c r="AG37" s="28">
        <f t="shared" si="16"/>
        <v>0.6945927106677211</v>
      </c>
      <c r="AH37" s="28">
        <f t="shared" si="17"/>
        <v>-1.9544232590366239</v>
      </c>
      <c r="AI37" s="29">
        <f t="shared" si="18"/>
        <v>0.5209445330007908</v>
      </c>
    </row>
    <row r="38" spans="2:35" x14ac:dyDescent="0.2">
      <c r="W38" s="25">
        <f t="shared" si="9"/>
        <v>175</v>
      </c>
      <c r="X38" s="26">
        <f t="shared" si="9"/>
        <v>175</v>
      </c>
      <c r="Y38" s="27">
        <f t="shared" si="13"/>
        <v>-5.0000000000000009</v>
      </c>
      <c r="Z38" s="28">
        <f t="shared" si="14"/>
        <v>-3.3338037204483708</v>
      </c>
      <c r="AA38" s="28">
        <f t="shared" si="7"/>
        <v>173.33380372044837</v>
      </c>
      <c r="AB38" s="28">
        <f t="shared" si="11"/>
        <v>-1.6661962795516301</v>
      </c>
      <c r="AC38" s="29">
        <f t="shared" si="12"/>
        <v>-1.6661962795516301</v>
      </c>
      <c r="AE38" s="25">
        <f t="shared" si="10"/>
        <v>175</v>
      </c>
      <c r="AF38" s="28">
        <f t="shared" si="15"/>
        <v>-3.9847787923669822</v>
      </c>
      <c r="AG38" s="28">
        <f t="shared" si="16"/>
        <v>0.34862297099063277</v>
      </c>
      <c r="AH38" s="28">
        <f t="shared" si="17"/>
        <v>-1.9885840942752369</v>
      </c>
      <c r="AI38" s="29">
        <f t="shared" si="18"/>
        <v>0.26146722824297458</v>
      </c>
    </row>
    <row r="39" spans="2:35" x14ac:dyDescent="0.2">
      <c r="W39" s="25">
        <f t="shared" si="9"/>
        <v>180</v>
      </c>
      <c r="X39" s="26">
        <f t="shared" si="9"/>
        <v>180</v>
      </c>
      <c r="Y39" s="27">
        <f t="shared" si="13"/>
        <v>-7.0195835743237771E-15</v>
      </c>
      <c r="Z39" s="28">
        <f t="shared" si="14"/>
        <v>-4.6797223828825181E-15</v>
      </c>
      <c r="AA39" s="28">
        <f t="shared" si="7"/>
        <v>180</v>
      </c>
      <c r="AB39" s="28">
        <f t="shared" si="11"/>
        <v>-2.339861191441259E-15</v>
      </c>
      <c r="AC39" s="29">
        <f t="shared" si="12"/>
        <v>-2.339861191441259E-15</v>
      </c>
      <c r="AE39" s="25">
        <f t="shared" si="10"/>
        <v>180</v>
      </c>
      <c r="AF39" s="28">
        <f t="shared" si="15"/>
        <v>-4</v>
      </c>
      <c r="AG39" s="28">
        <f t="shared" si="16"/>
        <v>4.90059381963448E-16</v>
      </c>
      <c r="AH39" s="28">
        <f t="shared" si="17"/>
        <v>-2</v>
      </c>
      <c r="AI39" s="29">
        <f t="shared" si="18"/>
        <v>3.67544536472586E-16</v>
      </c>
    </row>
    <row r="40" spans="2:35" x14ac:dyDescent="0.2">
      <c r="W40" s="25">
        <f t="shared" si="9"/>
        <v>185</v>
      </c>
      <c r="X40" s="26">
        <f t="shared" si="9"/>
        <v>185</v>
      </c>
      <c r="Y40" s="27">
        <f t="shared" si="13"/>
        <v>4.9999999999999876</v>
      </c>
      <c r="Z40" s="28">
        <f t="shared" si="14"/>
        <v>3.333803720448361</v>
      </c>
      <c r="AA40" s="28">
        <f t="shared" si="7"/>
        <v>186.66619627955163</v>
      </c>
      <c r="AB40" s="28">
        <f t="shared" si="11"/>
        <v>1.6661962795516265</v>
      </c>
      <c r="AC40" s="29">
        <f t="shared" si="12"/>
        <v>1.6661962795516265</v>
      </c>
      <c r="AE40" s="25">
        <f t="shared" si="10"/>
        <v>185</v>
      </c>
      <c r="AF40" s="28">
        <f t="shared" si="15"/>
        <v>-3.9847787923669822</v>
      </c>
      <c r="AG40" s="28">
        <f t="shared" si="16"/>
        <v>-0.34862297099063178</v>
      </c>
      <c r="AH40" s="28">
        <f t="shared" si="17"/>
        <v>-1.9885840942752369</v>
      </c>
      <c r="AI40" s="29">
        <f t="shared" si="18"/>
        <v>-0.26146722824297386</v>
      </c>
    </row>
    <row r="41" spans="2:35" x14ac:dyDescent="0.2">
      <c r="W41" s="25">
        <f t="shared" si="9"/>
        <v>190</v>
      </c>
      <c r="X41" s="26">
        <f t="shared" si="9"/>
        <v>190</v>
      </c>
      <c r="Y41" s="27">
        <f t="shared" si="13"/>
        <v>10.000000000000007</v>
      </c>
      <c r="Z41" s="28">
        <f t="shared" si="14"/>
        <v>6.6704369446976832</v>
      </c>
      <c r="AA41" s="28">
        <f t="shared" si="7"/>
        <v>193.32956305530232</v>
      </c>
      <c r="AB41" s="28">
        <f t="shared" si="11"/>
        <v>3.3295630553023239</v>
      </c>
      <c r="AC41" s="29">
        <f t="shared" si="12"/>
        <v>3.3295630553023239</v>
      </c>
      <c r="AE41" s="25">
        <f>AE40+5</f>
        <v>190</v>
      </c>
      <c r="AF41" s="28">
        <f t="shared" si="15"/>
        <v>-3.9392310120488321</v>
      </c>
      <c r="AG41" s="28">
        <f t="shared" si="16"/>
        <v>-0.69459271066772188</v>
      </c>
      <c r="AH41" s="28">
        <f t="shared" si="17"/>
        <v>-1.9544232590366239</v>
      </c>
      <c r="AI41" s="29">
        <f t="shared" si="18"/>
        <v>-0.52094453300079135</v>
      </c>
    </row>
    <row r="42" spans="2:35" x14ac:dyDescent="0.2">
      <c r="W42" s="25">
        <f t="shared" si="9"/>
        <v>195</v>
      </c>
      <c r="X42" s="26">
        <f t="shared" si="9"/>
        <v>195</v>
      </c>
      <c r="Y42" s="27">
        <f t="shared" si="13"/>
        <v>15.000000000000002</v>
      </c>
      <c r="Z42" s="28">
        <f t="shared" si="14"/>
        <v>10.012765274367521</v>
      </c>
      <c r="AA42" s="28">
        <f t="shared" si="7"/>
        <v>199.98723472563248</v>
      </c>
      <c r="AB42" s="28">
        <f t="shared" si="11"/>
        <v>4.9872347256324812</v>
      </c>
      <c r="AC42" s="29">
        <f t="shared" si="12"/>
        <v>4.9872347256324812</v>
      </c>
      <c r="AE42" s="25">
        <f t="shared" si="10"/>
        <v>195</v>
      </c>
      <c r="AF42" s="28">
        <f t="shared" si="15"/>
        <v>-3.8637033051562732</v>
      </c>
      <c r="AG42" s="28">
        <f t="shared" si="16"/>
        <v>-1.0352761804100832</v>
      </c>
      <c r="AH42" s="28">
        <f t="shared" si="17"/>
        <v>-1.897777478867205</v>
      </c>
      <c r="AI42" s="29">
        <f t="shared" si="18"/>
        <v>-0.77645713530756244</v>
      </c>
    </row>
    <row r="43" spans="2:35" x14ac:dyDescent="0.2">
      <c r="W43" s="25">
        <f t="shared" si="9"/>
        <v>200</v>
      </c>
      <c r="X43" s="26">
        <f t="shared" si="9"/>
        <v>200</v>
      </c>
      <c r="Y43" s="27">
        <f t="shared" si="13"/>
        <v>19.999999999999996</v>
      </c>
      <c r="Z43" s="28">
        <f t="shared" si="14"/>
        <v>13.363727411622998</v>
      </c>
      <c r="AA43" s="28">
        <f t="shared" si="7"/>
        <v>206.63627258837701</v>
      </c>
      <c r="AB43" s="28">
        <f t="shared" si="11"/>
        <v>6.6362725883769986</v>
      </c>
      <c r="AC43" s="29">
        <f t="shared" si="12"/>
        <v>6.6362725883769986</v>
      </c>
      <c r="AE43" s="25">
        <f t="shared" si="10"/>
        <v>200</v>
      </c>
      <c r="AF43" s="28">
        <f t="shared" si="15"/>
        <v>-3.7587704831436337</v>
      </c>
      <c r="AG43" s="28">
        <f t="shared" si="16"/>
        <v>-1.3680805733026746</v>
      </c>
      <c r="AH43" s="28">
        <f t="shared" si="17"/>
        <v>-1.8190778623577253</v>
      </c>
      <c r="AI43" s="29">
        <f t="shared" si="18"/>
        <v>-1.026060429977006</v>
      </c>
    </row>
    <row r="44" spans="2:35" x14ac:dyDescent="0.2">
      <c r="W44" s="25">
        <f t="shared" si="9"/>
        <v>205</v>
      </c>
      <c r="X44" s="26">
        <f t="shared" si="9"/>
        <v>205</v>
      </c>
      <c r="Y44" s="27">
        <f t="shared" si="13"/>
        <v>24.999999999999989</v>
      </c>
      <c r="Z44" s="28">
        <f t="shared" si="14"/>
        <v>16.726374006622844</v>
      </c>
      <c r="AA44" s="28">
        <f t="shared" si="7"/>
        <v>213.27362599337715</v>
      </c>
      <c r="AB44" s="28">
        <f t="shared" si="11"/>
        <v>8.273625993377145</v>
      </c>
      <c r="AC44" s="29">
        <f t="shared" si="12"/>
        <v>8.273625993377145</v>
      </c>
      <c r="AE44" s="25">
        <f t="shared" si="10"/>
        <v>205</v>
      </c>
      <c r="AF44" s="28">
        <f t="shared" si="15"/>
        <v>-3.6252311481466002</v>
      </c>
      <c r="AG44" s="28">
        <f t="shared" si="16"/>
        <v>-1.6904730469627971</v>
      </c>
      <c r="AH44" s="28">
        <f t="shared" si="17"/>
        <v>-1.7189233611099501</v>
      </c>
      <c r="AI44" s="29">
        <f t="shared" si="18"/>
        <v>-1.2678547852220978</v>
      </c>
    </row>
    <row r="45" spans="2:35" x14ac:dyDescent="0.2">
      <c r="W45" s="25">
        <f t="shared" si="9"/>
        <v>210</v>
      </c>
      <c r="X45" s="26">
        <f t="shared" si="9"/>
        <v>210</v>
      </c>
      <c r="Y45" s="27">
        <f t="shared" si="13"/>
        <v>30.000000000000011</v>
      </c>
      <c r="Z45" s="28">
        <f t="shared" si="14"/>
        <v>20.103909361017106</v>
      </c>
      <c r="AA45" s="28">
        <f t="shared" si="7"/>
        <v>219.89609063898291</v>
      </c>
      <c r="AB45" s="28">
        <f t="shared" si="11"/>
        <v>9.8960906389829049</v>
      </c>
      <c r="AC45" s="29">
        <f t="shared" si="12"/>
        <v>9.8960906389829049</v>
      </c>
      <c r="AE45" s="25">
        <f t="shared" si="10"/>
        <v>210</v>
      </c>
      <c r="AF45" s="28">
        <f t="shared" si="15"/>
        <v>-3.4641016151377544</v>
      </c>
      <c r="AG45" s="28">
        <f t="shared" si="16"/>
        <v>-2.0000000000000004</v>
      </c>
      <c r="AH45" s="28">
        <f t="shared" si="17"/>
        <v>-1.598076211353316</v>
      </c>
      <c r="AI45" s="29">
        <f t="shared" si="18"/>
        <v>-1.5000000000000004</v>
      </c>
    </row>
    <row r="46" spans="2:35" x14ac:dyDescent="0.2">
      <c r="W46" s="25">
        <f t="shared" si="9"/>
        <v>215</v>
      </c>
      <c r="X46" s="26">
        <f t="shared" si="9"/>
        <v>215</v>
      </c>
      <c r="Y46" s="27">
        <f t="shared" si="13"/>
        <v>35.000000000000007</v>
      </c>
      <c r="Z46" s="28">
        <f t="shared" si="14"/>
        <v>23.499737110430726</v>
      </c>
      <c r="AA46" s="28">
        <f t="shared" si="7"/>
        <v>226.50026288956929</v>
      </c>
      <c r="AB46" s="28">
        <f t="shared" si="11"/>
        <v>11.500262889569282</v>
      </c>
      <c r="AC46" s="29">
        <f t="shared" si="12"/>
        <v>11.500262889569282</v>
      </c>
      <c r="AE46" s="25">
        <f t="shared" si="10"/>
        <v>215</v>
      </c>
      <c r="AF46" s="28">
        <f t="shared" si="15"/>
        <v>-3.2766081771559672</v>
      </c>
      <c r="AG46" s="28">
        <f t="shared" si="16"/>
        <v>-2.2943057454041846</v>
      </c>
      <c r="AH46" s="28">
        <f t="shared" si="17"/>
        <v>-1.4574561328669753</v>
      </c>
      <c r="AI46" s="29">
        <f t="shared" si="18"/>
        <v>-1.7207293090531386</v>
      </c>
    </row>
    <row r="47" spans="2:35" x14ac:dyDescent="0.2">
      <c r="F47" s="13"/>
      <c r="W47" s="25">
        <f t="shared" si="9"/>
        <v>220</v>
      </c>
      <c r="X47" s="26">
        <f t="shared" si="9"/>
        <v>220</v>
      </c>
      <c r="Y47" s="27">
        <f t="shared" si="13"/>
        <v>40</v>
      </c>
      <c r="Z47" s="28">
        <f t="shared" si="14"/>
        <v>26.917511165965024</v>
      </c>
      <c r="AA47" s="28">
        <f t="shared" si="7"/>
        <v>233.08248883403496</v>
      </c>
      <c r="AB47" s="28">
        <f t="shared" si="11"/>
        <v>13.082488834034976</v>
      </c>
      <c r="AC47" s="29">
        <f t="shared" si="12"/>
        <v>13.082488834034976</v>
      </c>
      <c r="AE47" s="25">
        <f t="shared" si="10"/>
        <v>220</v>
      </c>
      <c r="AF47" s="28">
        <f t="shared" si="15"/>
        <v>-3.0641777724759121</v>
      </c>
      <c r="AG47" s="28">
        <f t="shared" si="16"/>
        <v>-2.571150438746157</v>
      </c>
      <c r="AH47" s="28">
        <f t="shared" si="17"/>
        <v>-1.2981333293569342</v>
      </c>
      <c r="AI47" s="29">
        <f t="shared" si="18"/>
        <v>-1.9283628290596178</v>
      </c>
    </row>
    <row r="48" spans="2:35" x14ac:dyDescent="0.2">
      <c r="E48" s="13"/>
      <c r="F48" s="13"/>
      <c r="W48" s="25">
        <f t="shared" si="9"/>
        <v>225</v>
      </c>
      <c r="X48" s="26">
        <f t="shared" si="9"/>
        <v>225</v>
      </c>
      <c r="Y48" s="27">
        <f t="shared" si="13"/>
        <v>44.999999999999993</v>
      </c>
      <c r="Z48" s="28">
        <f t="shared" si="14"/>
        <v>30.361193404821709</v>
      </c>
      <c r="AA48" s="28">
        <f t="shared" si="7"/>
        <v>239.63880659517829</v>
      </c>
      <c r="AB48" s="28">
        <f t="shared" si="11"/>
        <v>14.638806595178284</v>
      </c>
      <c r="AC48" s="29">
        <f t="shared" si="12"/>
        <v>14.638806595178284</v>
      </c>
      <c r="AE48" s="25">
        <f t="shared" si="10"/>
        <v>225</v>
      </c>
      <c r="AF48" s="28">
        <f t="shared" si="15"/>
        <v>-2.8284271247461907</v>
      </c>
      <c r="AG48" s="28">
        <f t="shared" si="16"/>
        <v>-2.8284271247461898</v>
      </c>
      <c r="AH48" s="28">
        <f t="shared" si="17"/>
        <v>-1.1213203435596428</v>
      </c>
      <c r="AI48" s="29">
        <f t="shared" si="18"/>
        <v>-2.1213203435596424</v>
      </c>
    </row>
    <row r="49" spans="2:35" x14ac:dyDescent="0.2">
      <c r="E49" s="13"/>
      <c r="F49" s="13"/>
      <c r="W49" s="25">
        <f t="shared" si="9"/>
        <v>230</v>
      </c>
      <c r="X49" s="26">
        <f t="shared" si="9"/>
        <v>230</v>
      </c>
      <c r="Y49" s="27">
        <f t="shared" si="13"/>
        <v>49.999999999999993</v>
      </c>
      <c r="Z49" s="28">
        <f t="shared" si="14"/>
        <v>33.835119872990447</v>
      </c>
      <c r="AA49" s="28">
        <f t="shared" si="7"/>
        <v>246.16488012700955</v>
      </c>
      <c r="AB49" s="28">
        <f t="shared" si="11"/>
        <v>16.164880127009546</v>
      </c>
      <c r="AC49" s="29">
        <f t="shared" si="12"/>
        <v>16.164880127009546</v>
      </c>
      <c r="AE49" s="25">
        <f t="shared" si="10"/>
        <v>230</v>
      </c>
      <c r="AF49" s="28">
        <f t="shared" si="15"/>
        <v>-2.5711504387461579</v>
      </c>
      <c r="AG49" s="28">
        <f t="shared" si="16"/>
        <v>-3.0641777724759116</v>
      </c>
      <c r="AH49" s="28">
        <f t="shared" si="17"/>
        <v>-0.92836282905961842</v>
      </c>
      <c r="AI49" s="29">
        <f t="shared" si="18"/>
        <v>-2.2981333293569337</v>
      </c>
    </row>
    <row r="50" spans="2:35" x14ac:dyDescent="0.2">
      <c r="E50" s="13"/>
      <c r="F50" s="13"/>
      <c r="W50" s="25">
        <f t="shared" si="9"/>
        <v>235</v>
      </c>
      <c r="X50" s="26">
        <f t="shared" si="9"/>
        <v>235</v>
      </c>
      <c r="Y50" s="27">
        <f t="shared" si="13"/>
        <v>54.999999999999979</v>
      </c>
      <c r="Z50" s="28">
        <f t="shared" si="14"/>
        <v>37.344077610753416</v>
      </c>
      <c r="AA50" s="28">
        <f t="shared" si="7"/>
        <v>252.65592238924657</v>
      </c>
      <c r="AB50" s="28">
        <f t="shared" si="11"/>
        <v>17.655922389246562</v>
      </c>
      <c r="AC50" s="29">
        <f t="shared" si="12"/>
        <v>17.655922389246562</v>
      </c>
      <c r="AE50" s="25">
        <f t="shared" si="10"/>
        <v>235</v>
      </c>
      <c r="AF50" s="28">
        <f t="shared" si="15"/>
        <v>-2.2943057454041855</v>
      </c>
      <c r="AG50" s="28">
        <f t="shared" si="16"/>
        <v>-3.2766081771559663</v>
      </c>
      <c r="AH50" s="28">
        <f t="shared" si="17"/>
        <v>-0.72072930905313903</v>
      </c>
      <c r="AI50" s="29">
        <f t="shared" si="18"/>
        <v>-2.4574561328669748</v>
      </c>
    </row>
    <row r="51" spans="2:35" x14ac:dyDescent="0.2">
      <c r="E51" s="13"/>
      <c r="F51" s="13"/>
      <c r="W51" s="25">
        <f t="shared" si="9"/>
        <v>240</v>
      </c>
      <c r="X51" s="26">
        <f t="shared" si="9"/>
        <v>240</v>
      </c>
      <c r="Y51" s="27">
        <f t="shared" si="13"/>
        <v>59.999999999999972</v>
      </c>
      <c r="Z51" s="28">
        <f t="shared" si="14"/>
        <v>40.893394649130883</v>
      </c>
      <c r="AA51" s="28">
        <f t="shared" si="7"/>
        <v>259.10660535086907</v>
      </c>
      <c r="AB51" s="28">
        <f t="shared" si="11"/>
        <v>19.106605350869089</v>
      </c>
      <c r="AC51" s="29">
        <f t="shared" si="12"/>
        <v>19.106605350869089</v>
      </c>
      <c r="AE51" s="25">
        <f t="shared" si="10"/>
        <v>240</v>
      </c>
      <c r="AF51" s="28">
        <f t="shared" si="15"/>
        <v>-2.0000000000000018</v>
      </c>
      <c r="AG51" s="28">
        <f t="shared" si="16"/>
        <v>-3.4641016151377535</v>
      </c>
      <c r="AH51" s="28">
        <f t="shared" si="17"/>
        <v>-0.50000000000000133</v>
      </c>
      <c r="AI51" s="29">
        <f t="shared" si="18"/>
        <v>-2.5980762113533151</v>
      </c>
    </row>
    <row r="52" spans="2:35" x14ac:dyDescent="0.2">
      <c r="E52" s="13"/>
      <c r="F52" s="13"/>
      <c r="H52" s="1"/>
      <c r="W52" s="25">
        <f t="shared" si="9"/>
        <v>245</v>
      </c>
      <c r="X52" s="26">
        <f t="shared" si="9"/>
        <v>245</v>
      </c>
      <c r="Y52" s="27">
        <f t="shared" si="13"/>
        <v>65.000000000000014</v>
      </c>
      <c r="Z52" s="28">
        <f t="shared" si="14"/>
        <v>44.489046268723612</v>
      </c>
      <c r="AA52" s="28">
        <f t="shared" si="7"/>
        <v>265.5109537312764</v>
      </c>
      <c r="AB52" s="28">
        <f t="shared" si="11"/>
        <v>20.510953731276402</v>
      </c>
      <c r="AC52" s="29">
        <f t="shared" ref="AC52:AC75" si="19">DEGREES(ATAN((($C$8+$C$6*SIN(RADIANS(X52)))-$C$8)/(($C$7+$C$6*COS(RADIANS(X52)))-$C$7)))-DEGREES(ATAN(($C$16-($C$12+$C$10*SIN(RADIANS(X52))))/($C$15-($C$11+$C$10*COS(RADIANS(X52))))))</f>
        <v>20.510953731276402</v>
      </c>
      <c r="AE52" s="25">
        <f t="shared" si="10"/>
        <v>245</v>
      </c>
      <c r="AF52" s="28">
        <f t="shared" si="15"/>
        <v>-1.6904730469627967</v>
      </c>
      <c r="AG52" s="28">
        <f t="shared" si="16"/>
        <v>-3.6252311481466002</v>
      </c>
      <c r="AH52" s="28">
        <f t="shared" si="17"/>
        <v>-0.26785478522209738</v>
      </c>
      <c r="AI52" s="29">
        <f t="shared" si="18"/>
        <v>-2.7189233611099501</v>
      </c>
    </row>
    <row r="53" spans="2:35" x14ac:dyDescent="0.2">
      <c r="E53" s="13"/>
      <c r="F53" s="13"/>
      <c r="W53" s="25">
        <f t="shared" si="9"/>
        <v>250</v>
      </c>
      <c r="X53" s="26">
        <f t="shared" si="9"/>
        <v>250</v>
      </c>
      <c r="Y53" s="27">
        <f t="shared" si="13"/>
        <v>70.000000000000014</v>
      </c>
      <c r="Z53" s="28">
        <f t="shared" si="14"/>
        <v>48.137781278405797</v>
      </c>
      <c r="AA53" s="28">
        <f t="shared" si="7"/>
        <v>271.86221872159422</v>
      </c>
      <c r="AB53" s="28">
        <f t="shared" si="11"/>
        <v>21.862218721594218</v>
      </c>
      <c r="AC53" s="29">
        <f t="shared" si="19"/>
        <v>21.862218721594218</v>
      </c>
      <c r="AE53" s="25">
        <f t="shared" si="10"/>
        <v>250</v>
      </c>
      <c r="AF53" s="28">
        <f t="shared" si="15"/>
        <v>-1.3680805733026742</v>
      </c>
      <c r="AG53" s="28">
        <f t="shared" si="16"/>
        <v>-3.7587704831436337</v>
      </c>
      <c r="AH53" s="28">
        <f t="shared" si="17"/>
        <v>-2.606042997700575E-2</v>
      </c>
      <c r="AI53" s="29">
        <f t="shared" si="18"/>
        <v>-2.8190778623577253</v>
      </c>
    </row>
    <row r="54" spans="2:35" x14ac:dyDescent="0.2">
      <c r="B54" s="37" t="s">
        <v>25</v>
      </c>
      <c r="C54" s="38">
        <f>$C$4</f>
        <v>133</v>
      </c>
      <c r="E54" s="20"/>
      <c r="F54" s="13"/>
      <c r="W54" s="25">
        <f t="shared" si="9"/>
        <v>255</v>
      </c>
      <c r="X54" s="26">
        <f t="shared" si="9"/>
        <v>255</v>
      </c>
      <c r="Y54" s="27">
        <f t="shared" si="13"/>
        <v>75.000000000000014</v>
      </c>
      <c r="Z54" s="28">
        <f t="shared" si="14"/>
        <v>51.847272873547404</v>
      </c>
      <c r="AA54" s="28">
        <f t="shared" si="7"/>
        <v>278.15272712645259</v>
      </c>
      <c r="AB54" s="28">
        <f t="shared" si="11"/>
        <v>23.152727126452611</v>
      </c>
      <c r="AC54" s="29">
        <f t="shared" si="19"/>
        <v>23.152727126452611</v>
      </c>
      <c r="AE54" s="25">
        <f t="shared" si="10"/>
        <v>255</v>
      </c>
      <c r="AF54" s="28">
        <f t="shared" si="15"/>
        <v>-1.0352761804100825</v>
      </c>
      <c r="AG54" s="28">
        <f t="shared" si="16"/>
        <v>-3.8637033051562732</v>
      </c>
      <c r="AH54" s="28">
        <f t="shared" si="17"/>
        <v>0.22354286469243811</v>
      </c>
      <c r="AI54" s="29">
        <f t="shared" si="18"/>
        <v>-2.897777478867205</v>
      </c>
    </row>
    <row r="55" spans="2:35" x14ac:dyDescent="0.2">
      <c r="B55" s="37" t="s">
        <v>12</v>
      </c>
      <c r="C55" s="39">
        <f>IF(C63-C64&gt;120,C63-C64-180,IF(C63-C64&lt;-120,C63-C64+180,C63-C64))</f>
        <v>-15.253122387521575</v>
      </c>
      <c r="E55" s="21"/>
      <c r="F55" s="13"/>
      <c r="W55" s="25">
        <f t="shared" si="9"/>
        <v>260</v>
      </c>
      <c r="X55" s="26">
        <f t="shared" si="9"/>
        <v>260</v>
      </c>
      <c r="Y55" s="27">
        <f t="shared" si="13"/>
        <v>80</v>
      </c>
      <c r="Z55" s="28">
        <f t="shared" si="14"/>
        <v>55.626299575261385</v>
      </c>
      <c r="AA55" s="28">
        <f t="shared" si="7"/>
        <v>284.37370042473862</v>
      </c>
      <c r="AB55" s="28">
        <f t="shared" si="11"/>
        <v>24.373700424738615</v>
      </c>
      <c r="AC55" s="29">
        <f t="shared" si="19"/>
        <v>24.373700424738615</v>
      </c>
      <c r="AE55" s="25">
        <f t="shared" si="10"/>
        <v>260</v>
      </c>
      <c r="AF55" s="28">
        <f t="shared" si="15"/>
        <v>-0.69459271066772132</v>
      </c>
      <c r="AG55" s="28">
        <f t="shared" si="16"/>
        <v>-3.9392310120488321</v>
      </c>
      <c r="AH55" s="28">
        <f t="shared" si="17"/>
        <v>0.47905546699920898</v>
      </c>
      <c r="AI55" s="29">
        <f t="shared" si="18"/>
        <v>-2.9544232590366239</v>
      </c>
    </row>
    <row r="56" spans="2:35" x14ac:dyDescent="0.2">
      <c r="B56" s="37" t="s">
        <v>26</v>
      </c>
      <c r="C56" s="38">
        <f>C54+C55</f>
        <v>117.74687761247843</v>
      </c>
      <c r="D56" s="22"/>
      <c r="F56" s="13"/>
      <c r="W56" s="25">
        <f t="shared" si="9"/>
        <v>265</v>
      </c>
      <c r="X56" s="26">
        <f t="shared" si="9"/>
        <v>265</v>
      </c>
      <c r="Y56" s="27">
        <f t="shared" si="13"/>
        <v>85</v>
      </c>
      <c r="Z56" s="28">
        <f t="shared" si="14"/>
        <v>59.48496281304633</v>
      </c>
      <c r="AA56" s="28">
        <f t="shared" si="7"/>
        <v>290.51503718695369</v>
      </c>
      <c r="AB56" s="28">
        <f t="shared" si="11"/>
        <v>25.51503718695367</v>
      </c>
      <c r="AC56" s="29">
        <f t="shared" si="19"/>
        <v>25.51503718695367</v>
      </c>
      <c r="AE56" s="25">
        <f t="shared" si="10"/>
        <v>265</v>
      </c>
      <c r="AF56" s="28">
        <f t="shared" si="15"/>
        <v>-0.348622970990633</v>
      </c>
      <c r="AG56" s="28">
        <f t="shared" si="16"/>
        <v>-3.9847787923669822</v>
      </c>
      <c r="AH56" s="28">
        <f t="shared" si="17"/>
        <v>0.73853277175702525</v>
      </c>
      <c r="AI56" s="29">
        <f t="shared" si="18"/>
        <v>-2.9885840942752369</v>
      </c>
    </row>
    <row r="57" spans="2:35" x14ac:dyDescent="0.2">
      <c r="F57" s="13"/>
      <c r="W57" s="25">
        <f t="shared" si="9"/>
        <v>270</v>
      </c>
      <c r="X57" s="26">
        <f t="shared" si="9"/>
        <v>270</v>
      </c>
      <c r="Y57" s="27">
        <f t="shared" si="13"/>
        <v>89.999999999999986</v>
      </c>
      <c r="Z57" s="28">
        <f t="shared" si="14"/>
        <v>63.43494882292201</v>
      </c>
      <c r="AA57" s="28">
        <f t="shared" si="7"/>
        <v>296.56505117707798</v>
      </c>
      <c r="AB57" s="28">
        <f t="shared" si="11"/>
        <v>26.565051177077976</v>
      </c>
      <c r="AC57" s="29">
        <f t="shared" si="19"/>
        <v>26.565051177077976</v>
      </c>
      <c r="AE57" s="25">
        <f t="shared" si="10"/>
        <v>270</v>
      </c>
      <c r="AF57" s="28">
        <f t="shared" si="15"/>
        <v>-7.3508907294517201E-16</v>
      </c>
      <c r="AG57" s="28">
        <f t="shared" si="16"/>
        <v>-4</v>
      </c>
      <c r="AH57" s="28">
        <f t="shared" si="17"/>
        <v>0.99999999999999944</v>
      </c>
      <c r="AI57" s="29">
        <f t="shared" si="18"/>
        <v>-3</v>
      </c>
    </row>
    <row r="58" spans="2:35" x14ac:dyDescent="0.2">
      <c r="B58" s="40" t="s">
        <v>20</v>
      </c>
      <c r="C58" s="41">
        <f>$C$7</f>
        <v>0</v>
      </c>
      <c r="D58" s="42">
        <f>$D$8</f>
        <v>0</v>
      </c>
      <c r="F58" s="13"/>
      <c r="W58" s="25">
        <f t="shared" si="9"/>
        <v>275</v>
      </c>
      <c r="X58" s="26">
        <f t="shared" si="9"/>
        <v>275</v>
      </c>
      <c r="Y58" s="27">
        <f t="shared" si="13"/>
        <v>-85.000000000000014</v>
      </c>
      <c r="Z58" s="28">
        <f t="shared" si="14"/>
        <v>67.489843524537605</v>
      </c>
      <c r="AA58" s="28">
        <f t="shared" si="7"/>
        <v>302.5101564754624</v>
      </c>
      <c r="AB58" s="28">
        <f t="shared" si="11"/>
        <v>27.510156475462395</v>
      </c>
      <c r="AC58" s="29">
        <f t="shared" si="19"/>
        <v>-152.4898435245376</v>
      </c>
      <c r="AE58" s="25">
        <f t="shared" si="10"/>
        <v>275</v>
      </c>
      <c r="AF58" s="28">
        <f t="shared" si="15"/>
        <v>0.34862297099063155</v>
      </c>
      <c r="AG58" s="28">
        <f t="shared" si="16"/>
        <v>-3.9847787923669822</v>
      </c>
      <c r="AH58" s="28">
        <f t="shared" si="17"/>
        <v>1.2614672282429735</v>
      </c>
      <c r="AI58" s="29">
        <f t="shared" si="18"/>
        <v>-2.9885840942752369</v>
      </c>
    </row>
    <row r="59" spans="2:35" x14ac:dyDescent="0.2">
      <c r="B59" s="43" t="s">
        <v>13</v>
      </c>
      <c r="C59" s="28">
        <f>$C$7+$C$6*COS(RADIANS($C$4))</f>
        <v>-2.7279934402499935</v>
      </c>
      <c r="D59" s="29">
        <f>$C$8+$C$6*SIN(RADIANS($C$4))</f>
        <v>2.9254148064766823</v>
      </c>
      <c r="F59" s="13"/>
      <c r="W59" s="25">
        <f t="shared" si="9"/>
        <v>280</v>
      </c>
      <c r="X59" s="26">
        <f t="shared" si="9"/>
        <v>280</v>
      </c>
      <c r="Y59" s="27">
        <f t="shared" si="13"/>
        <v>-80.000000000000028</v>
      </c>
      <c r="Z59" s="28">
        <f t="shared" si="14"/>
        <v>71.665509564255743</v>
      </c>
      <c r="AA59" s="28">
        <f t="shared" si="7"/>
        <v>308.33449043574421</v>
      </c>
      <c r="AB59" s="28">
        <f t="shared" si="11"/>
        <v>28.334490435744215</v>
      </c>
      <c r="AC59" s="29">
        <f t="shared" si="19"/>
        <v>-151.66550956425579</v>
      </c>
      <c r="AE59" s="25">
        <f t="shared" si="10"/>
        <v>280</v>
      </c>
      <c r="AF59" s="28">
        <f t="shared" si="15"/>
        <v>0.69459271066771988</v>
      </c>
      <c r="AG59" s="28">
        <f t="shared" si="16"/>
        <v>-3.9392310120488325</v>
      </c>
      <c r="AH59" s="28">
        <f t="shared" si="17"/>
        <v>1.5209445330007898</v>
      </c>
      <c r="AI59" s="29">
        <f t="shared" si="18"/>
        <v>-2.9544232590366244</v>
      </c>
    </row>
    <row r="60" spans="2:35" x14ac:dyDescent="0.2">
      <c r="B60" s="44" t="s">
        <v>14</v>
      </c>
      <c r="C60" s="45">
        <f>$C$11+$C$10*COS(RADIANS($C$4))</f>
        <v>-1.3639967201249967</v>
      </c>
      <c r="D60" s="46">
        <f>$C$12+$C$10*SIN(RADIANS($C$4))</f>
        <v>1.4627074032383411</v>
      </c>
      <c r="F60" s="13"/>
      <c r="W60" s="25">
        <f t="shared" si="9"/>
        <v>285</v>
      </c>
      <c r="X60" s="26">
        <f t="shared" si="9"/>
        <v>285</v>
      </c>
      <c r="Y60" s="27">
        <f t="shared" si="13"/>
        <v>-75.000000000000028</v>
      </c>
      <c r="Z60" s="28">
        <f t="shared" si="14"/>
        <v>75.980534084003423</v>
      </c>
      <c r="AA60" s="28">
        <f t="shared" si="7"/>
        <v>314.01946591599653</v>
      </c>
      <c r="AB60" s="28">
        <f t="shared" si="11"/>
        <v>29.019465915996534</v>
      </c>
      <c r="AC60" s="29">
        <f t="shared" si="19"/>
        <v>-150.98053408400347</v>
      </c>
      <c r="AE60" s="25">
        <f t="shared" si="10"/>
        <v>285</v>
      </c>
      <c r="AF60" s="28">
        <f t="shared" si="15"/>
        <v>1.0352761804100812</v>
      </c>
      <c r="AG60" s="28">
        <f t="shared" si="16"/>
        <v>-3.8637033051562737</v>
      </c>
      <c r="AH60" s="28">
        <f t="shared" si="17"/>
        <v>1.7764571353075609</v>
      </c>
      <c r="AI60" s="29">
        <f t="shared" si="18"/>
        <v>-2.897777478867205</v>
      </c>
    </row>
    <row r="61" spans="2:35" x14ac:dyDescent="0.2">
      <c r="B61" s="43" t="s">
        <v>15</v>
      </c>
      <c r="C61" s="28">
        <f>$C$15</f>
        <v>1</v>
      </c>
      <c r="D61" s="29">
        <f>$C$16</f>
        <v>0</v>
      </c>
      <c r="E61" s="53" t="s">
        <v>16</v>
      </c>
      <c r="F61" s="13"/>
      <c r="W61" s="25">
        <f t="shared" si="9"/>
        <v>290</v>
      </c>
      <c r="X61" s="26">
        <f t="shared" si="9"/>
        <v>290</v>
      </c>
      <c r="Y61" s="27">
        <f t="shared" si="13"/>
        <v>-69.999999999999986</v>
      </c>
      <c r="Z61" s="28">
        <f t="shared" si="14"/>
        <v>80.456752719740649</v>
      </c>
      <c r="AA61" s="28">
        <f t="shared" si="7"/>
        <v>319.54324728025938</v>
      </c>
      <c r="AB61" s="28">
        <f t="shared" si="11"/>
        <v>29.543247280259379</v>
      </c>
      <c r="AC61" s="29">
        <f t="shared" si="19"/>
        <v>-150.45675271974062</v>
      </c>
      <c r="AE61" s="25">
        <f t="shared" si="10"/>
        <v>290</v>
      </c>
      <c r="AF61" s="28">
        <f t="shared" si="15"/>
        <v>1.368080573302676</v>
      </c>
      <c r="AG61" s="28">
        <f t="shared" si="16"/>
        <v>-3.7587704831436333</v>
      </c>
      <c r="AH61" s="28">
        <f t="shared" si="17"/>
        <v>2.0260604299770071</v>
      </c>
      <c r="AI61" s="29">
        <f t="shared" si="18"/>
        <v>-2.8190778623577248</v>
      </c>
    </row>
    <row r="62" spans="2:35" x14ac:dyDescent="0.2">
      <c r="B62" s="47" t="s">
        <v>17</v>
      </c>
      <c r="C62" s="33">
        <f>C61+E62*(C60-C61)</f>
        <v>-1.5511427007701837</v>
      </c>
      <c r="D62" s="34">
        <f>D61+E62*(D60-D61)</f>
        <v>1.5785027463729713</v>
      </c>
      <c r="E62" s="54">
        <f>C14/SQRT(POWER(C61-C60,2)+POWER(D61-D60,2))</f>
        <v>1.0791650762676572</v>
      </c>
      <c r="F62" s="13"/>
      <c r="W62" s="25">
        <f t="shared" si="9"/>
        <v>295</v>
      </c>
      <c r="X62" s="26">
        <f t="shared" si="9"/>
        <v>295</v>
      </c>
      <c r="Y62" s="27">
        <f t="shared" si="13"/>
        <v>-64.999999999999986</v>
      </c>
      <c r="Z62" s="28">
        <f t="shared" si="14"/>
        <v>85.119847535231983</v>
      </c>
      <c r="AA62" s="28">
        <f t="shared" si="7"/>
        <v>324.880152464768</v>
      </c>
      <c r="AB62" s="28">
        <f t="shared" si="11"/>
        <v>29.880152464768031</v>
      </c>
      <c r="AC62" s="29">
        <f t="shared" si="19"/>
        <v>-150.11984753523197</v>
      </c>
      <c r="AE62" s="25">
        <f t="shared" si="10"/>
        <v>295</v>
      </c>
      <c r="AF62" s="28">
        <f t="shared" si="15"/>
        <v>1.6904730469627984</v>
      </c>
      <c r="AG62" s="28">
        <f t="shared" si="16"/>
        <v>-3.6252311481465997</v>
      </c>
      <c r="AH62" s="28">
        <f t="shared" si="17"/>
        <v>2.2678547852220987</v>
      </c>
      <c r="AI62" s="29">
        <f t="shared" si="18"/>
        <v>-2.7189233611099497</v>
      </c>
    </row>
    <row r="63" spans="2:35" x14ac:dyDescent="0.2">
      <c r="B63" s="40" t="s">
        <v>21</v>
      </c>
      <c r="C63" s="48">
        <f>DEGREES(ATAN(D59/C59))</f>
        <v>-47.000000000000007</v>
      </c>
      <c r="F63" s="13"/>
      <c r="W63" s="25">
        <f>W62+5</f>
        <v>300</v>
      </c>
      <c r="X63" s="26">
        <f>X62+5</f>
        <v>300</v>
      </c>
      <c r="Y63" s="27">
        <f t="shared" si="13"/>
        <v>-59.999999999999993</v>
      </c>
      <c r="Z63" s="28">
        <f t="shared" si="14"/>
        <v>-90</v>
      </c>
      <c r="AA63" s="28">
        <f t="shared" si="7"/>
        <v>330</v>
      </c>
      <c r="AB63" s="28">
        <f t="shared" si="11"/>
        <v>30.000000000000007</v>
      </c>
      <c r="AC63" s="29">
        <f t="shared" si="19"/>
        <v>30.000000000000007</v>
      </c>
      <c r="AE63" s="25">
        <f t="shared" si="10"/>
        <v>300</v>
      </c>
      <c r="AF63" s="28">
        <f t="shared" si="15"/>
        <v>2.0000000000000004</v>
      </c>
      <c r="AG63" s="28">
        <f t="shared" si="16"/>
        <v>-3.4641016151377544</v>
      </c>
      <c r="AH63" s="28">
        <f t="shared" si="17"/>
        <v>2.5000000000000004</v>
      </c>
      <c r="AI63" s="29">
        <f t="shared" si="18"/>
        <v>-2.598076211353316</v>
      </c>
    </row>
    <row r="64" spans="2:35" x14ac:dyDescent="0.2">
      <c r="B64" s="47" t="s">
        <v>22</v>
      </c>
      <c r="C64" s="49">
        <f>DEGREES(ATAN((D61-D60)/(C61-C60)))</f>
        <v>-31.746877612478432</v>
      </c>
      <c r="D64" s="23"/>
      <c r="F64" s="13"/>
      <c r="W64" s="25">
        <f t="shared" si="9"/>
        <v>305</v>
      </c>
      <c r="X64" s="26">
        <f t="shared" si="9"/>
        <v>305</v>
      </c>
      <c r="Y64" s="27">
        <f t="shared" si="13"/>
        <v>-55</v>
      </c>
      <c r="Z64" s="28">
        <f t="shared" si="14"/>
        <v>-84.867452122125329</v>
      </c>
      <c r="AA64" s="28">
        <f t="shared" si="7"/>
        <v>334.86745212212531</v>
      </c>
      <c r="AB64" s="28">
        <f t="shared" si="11"/>
        <v>29.867452122125329</v>
      </c>
      <c r="AC64" s="29">
        <f t="shared" si="19"/>
        <v>29.867452122125329</v>
      </c>
      <c r="AE64" s="25">
        <f t="shared" si="10"/>
        <v>305</v>
      </c>
      <c r="AF64" s="28">
        <f t="shared" si="15"/>
        <v>2.2943057454041842</v>
      </c>
      <c r="AG64" s="28">
        <f t="shared" si="16"/>
        <v>-3.2766081771559672</v>
      </c>
      <c r="AH64" s="28">
        <f t="shared" si="17"/>
        <v>2.7207293090531381</v>
      </c>
      <c r="AI64" s="29">
        <f t="shared" si="18"/>
        <v>-2.4574561328669753</v>
      </c>
    </row>
    <row r="65" spans="2:35" x14ac:dyDescent="0.2">
      <c r="B65" s="50">
        <f>C54</f>
        <v>133</v>
      </c>
      <c r="C65" s="51">
        <f>C54</f>
        <v>133</v>
      </c>
      <c r="F65" s="13"/>
      <c r="W65" s="25">
        <f t="shared" si="9"/>
        <v>310</v>
      </c>
      <c r="X65" s="26">
        <f t="shared" si="9"/>
        <v>310</v>
      </c>
      <c r="Y65" s="27">
        <f t="shared" si="13"/>
        <v>-50.000000000000007</v>
      </c>
      <c r="Z65" s="28">
        <f t="shared" si="14"/>
        <v>-79.441463942587859</v>
      </c>
      <c r="AA65" s="28">
        <f t="shared" si="7"/>
        <v>339.44146394258786</v>
      </c>
      <c r="AB65" s="28">
        <f t="shared" si="11"/>
        <v>29.441463942587852</v>
      </c>
      <c r="AC65" s="29">
        <f t="shared" si="19"/>
        <v>29.441463942587852</v>
      </c>
      <c r="AE65" s="25">
        <f t="shared" si="10"/>
        <v>310</v>
      </c>
      <c r="AF65" s="28">
        <f t="shared" si="15"/>
        <v>2.571150438746157</v>
      </c>
      <c r="AG65" s="28">
        <f t="shared" si="16"/>
        <v>-3.0641777724759125</v>
      </c>
      <c r="AH65" s="28">
        <f t="shared" si="17"/>
        <v>2.9283628290596178</v>
      </c>
      <c r="AI65" s="29">
        <f t="shared" si="18"/>
        <v>-2.2981333293569346</v>
      </c>
    </row>
    <row r="66" spans="2:35" x14ac:dyDescent="0.2">
      <c r="B66" s="52">
        <v>0</v>
      </c>
      <c r="C66" s="34">
        <f>C55</f>
        <v>-15.253122387521575</v>
      </c>
      <c r="D66" s="22"/>
      <c r="F66" s="13"/>
      <c r="W66" s="25">
        <f t="shared" si="9"/>
        <v>315</v>
      </c>
      <c r="X66" s="26">
        <f t="shared" si="9"/>
        <v>315</v>
      </c>
      <c r="Y66" s="27">
        <f t="shared" si="13"/>
        <v>-45.000000000000014</v>
      </c>
      <c r="Z66" s="28">
        <f t="shared" si="14"/>
        <v>-73.675050063104777</v>
      </c>
      <c r="AA66" s="28">
        <f t="shared" si="7"/>
        <v>343.67505006310478</v>
      </c>
      <c r="AB66" s="28">
        <f t="shared" si="11"/>
        <v>28.675050063104763</v>
      </c>
      <c r="AC66" s="29">
        <f t="shared" si="19"/>
        <v>28.675050063104763</v>
      </c>
      <c r="AE66" s="25">
        <f t="shared" si="10"/>
        <v>315</v>
      </c>
      <c r="AF66" s="28">
        <f t="shared" si="15"/>
        <v>2.8284271247461894</v>
      </c>
      <c r="AG66" s="28">
        <f t="shared" si="16"/>
        <v>-2.8284271247461907</v>
      </c>
      <c r="AH66" s="28">
        <f t="shared" si="17"/>
        <v>3.1213203435596419</v>
      </c>
      <c r="AI66" s="29">
        <f t="shared" si="18"/>
        <v>-2.1213203435596428</v>
      </c>
    </row>
    <row r="67" spans="2:35" x14ac:dyDescent="0.2">
      <c r="D67" s="13"/>
      <c r="E67" s="13"/>
      <c r="F67" s="13"/>
      <c r="W67" s="25">
        <f t="shared" si="9"/>
        <v>320</v>
      </c>
      <c r="X67" s="26">
        <f t="shared" si="9"/>
        <v>320</v>
      </c>
      <c r="Y67" s="27">
        <f t="shared" ref="Y67:Y75" si="20">DEGREES(ATAN(($C$8+$C$6*SIN(RADIANS(W67)))/(($C$7+$C$6*COS(RADIANS(W67))))))</f>
        <v>-40.000000000000021</v>
      </c>
      <c r="Z67" s="28">
        <f t="shared" ref="Z67:Z75" si="21">IF(($C$15-($C$12+$C$10*COS(RADIANS(W67))))=0,0,DEGREES(ATAN(($C$16-($C$12+$C$10*SIN(RADIANS(W67))))/($C$15-($C$12+$C$10*COS(RADIANS(W67)))))))</f>
        <v>-67.515743491810852</v>
      </c>
      <c r="AA67" s="28">
        <f t="shared" si="7"/>
        <v>347.51574349181084</v>
      </c>
      <c r="AB67" s="28">
        <f t="shared" si="11"/>
        <v>27.515743491810831</v>
      </c>
      <c r="AC67" s="29">
        <f t="shared" si="19"/>
        <v>27.515743491810831</v>
      </c>
      <c r="AE67" s="25">
        <f t="shared" si="10"/>
        <v>320</v>
      </c>
      <c r="AF67" s="28">
        <f t="shared" ref="AF67:AF75" si="22">$C$7+$C$6*COS(RADIANS(AE67))</f>
        <v>3.0641777724759112</v>
      </c>
      <c r="AG67" s="28">
        <f t="shared" ref="AG67:AG75" si="23">$C$8+$C$6*SIN(RADIANS(AE67))</f>
        <v>-2.5711504387461583</v>
      </c>
      <c r="AH67" s="28">
        <f t="shared" ref="AH67:AH75" si="24">$C$15+$C$14*COS(RADIANS(AE67))</f>
        <v>3.2981333293569333</v>
      </c>
      <c r="AI67" s="29">
        <f t="shared" ref="AI67:AI75" si="25">$C$16+$C$14*SIN(RADIANS(AE67))</f>
        <v>-1.9283628290596186</v>
      </c>
    </row>
    <row r="68" spans="2:35" x14ac:dyDescent="0.2">
      <c r="D68" s="13"/>
      <c r="E68" s="13"/>
      <c r="F68" s="13"/>
      <c r="W68" s="25">
        <f t="shared" si="9"/>
        <v>325</v>
      </c>
      <c r="X68" s="26">
        <f t="shared" si="9"/>
        <v>325</v>
      </c>
      <c r="Y68" s="27">
        <f t="shared" si="20"/>
        <v>-35.000000000000028</v>
      </c>
      <c r="Z68" s="28">
        <f t="shared" si="21"/>
        <v>-60.907360502037257</v>
      </c>
      <c r="AA68" s="28">
        <f t="shared" ref="AA68:AA75" si="26">X68+AB68</f>
        <v>350.90736050203725</v>
      </c>
      <c r="AB68" s="28">
        <f t="shared" si="11"/>
        <v>25.907360502037228</v>
      </c>
      <c r="AC68" s="29">
        <f t="shared" si="19"/>
        <v>25.907360502037228</v>
      </c>
      <c r="AE68" s="25">
        <f t="shared" si="10"/>
        <v>325</v>
      </c>
      <c r="AF68" s="28">
        <f t="shared" si="22"/>
        <v>3.2766081771559663</v>
      </c>
      <c r="AG68" s="28">
        <f t="shared" si="23"/>
        <v>-2.294305745404186</v>
      </c>
      <c r="AH68" s="28">
        <f t="shared" si="24"/>
        <v>3.4574561328669748</v>
      </c>
      <c r="AI68" s="29">
        <f t="shared" si="25"/>
        <v>-1.7207293090531395</v>
      </c>
    </row>
    <row r="69" spans="2:35" x14ac:dyDescent="0.2">
      <c r="D69" s="13"/>
      <c r="E69" s="13"/>
      <c r="F69" s="13"/>
      <c r="W69" s="25">
        <f t="shared" ref="W69:X75" si="27">W68+5</f>
        <v>330</v>
      </c>
      <c r="X69" s="26">
        <f t="shared" si="27"/>
        <v>330</v>
      </c>
      <c r="Y69" s="27">
        <f t="shared" si="20"/>
        <v>-30.000000000000036</v>
      </c>
      <c r="Z69" s="28">
        <f t="shared" si="21"/>
        <v>-53.79397688699693</v>
      </c>
      <c r="AA69" s="28">
        <f t="shared" si="26"/>
        <v>353.79397688699692</v>
      </c>
      <c r="AB69" s="28">
        <f t="shared" si="11"/>
        <v>23.793976886996894</v>
      </c>
      <c r="AC69" s="29">
        <f t="shared" si="19"/>
        <v>23.793976886996894</v>
      </c>
      <c r="AE69" s="25">
        <f t="shared" ref="AE69:AE75" si="28">AE68+5</f>
        <v>330</v>
      </c>
      <c r="AF69" s="28">
        <f t="shared" si="22"/>
        <v>3.4641016151377535</v>
      </c>
      <c r="AG69" s="28">
        <f t="shared" si="23"/>
        <v>-2.0000000000000018</v>
      </c>
      <c r="AH69" s="28">
        <f t="shared" si="24"/>
        <v>3.5980762113533151</v>
      </c>
      <c r="AI69" s="29">
        <f t="shared" si="25"/>
        <v>-1.5000000000000013</v>
      </c>
    </row>
    <row r="70" spans="2:35" x14ac:dyDescent="0.2">
      <c r="D70" s="13"/>
      <c r="E70" s="13"/>
      <c r="F70" s="13"/>
      <c r="W70" s="25">
        <f t="shared" si="27"/>
        <v>335</v>
      </c>
      <c r="X70" s="26">
        <f t="shared" si="27"/>
        <v>335</v>
      </c>
      <c r="Y70" s="27">
        <f t="shared" si="20"/>
        <v>-24.999999999999986</v>
      </c>
      <c r="Z70" s="28">
        <f t="shared" si="21"/>
        <v>-46.127242635929079</v>
      </c>
      <c r="AA70" s="28">
        <f t="shared" si="26"/>
        <v>356.12724263592906</v>
      </c>
      <c r="AB70" s="28">
        <f t="shared" si="11"/>
        <v>21.127242635929093</v>
      </c>
      <c r="AC70" s="29">
        <f t="shared" si="19"/>
        <v>21.127242635929093</v>
      </c>
      <c r="AE70" s="25">
        <f t="shared" si="28"/>
        <v>335</v>
      </c>
      <c r="AF70" s="28">
        <f t="shared" si="22"/>
        <v>3.6252311481466002</v>
      </c>
      <c r="AG70" s="28">
        <f t="shared" si="23"/>
        <v>-1.6904730469627969</v>
      </c>
      <c r="AH70" s="28">
        <f t="shared" si="24"/>
        <v>3.7189233611099501</v>
      </c>
      <c r="AI70" s="29">
        <f t="shared" si="25"/>
        <v>-1.2678547852220976</v>
      </c>
    </row>
    <row r="71" spans="2:35" x14ac:dyDescent="0.2">
      <c r="D71" s="13"/>
      <c r="E71" s="13"/>
      <c r="F71" s="13"/>
      <c r="W71" s="25">
        <f t="shared" si="27"/>
        <v>340</v>
      </c>
      <c r="X71" s="26">
        <f t="shared" si="27"/>
        <v>340</v>
      </c>
      <c r="Y71" s="27">
        <f t="shared" si="20"/>
        <v>-19.999999999999993</v>
      </c>
      <c r="Z71" s="28">
        <f t="shared" si="21"/>
        <v>-37.87798714433309</v>
      </c>
      <c r="AA71" s="28">
        <f t="shared" si="26"/>
        <v>357.87798714433308</v>
      </c>
      <c r="AB71" s="28">
        <f t="shared" si="11"/>
        <v>17.877987144333098</v>
      </c>
      <c r="AC71" s="29">
        <f t="shared" si="19"/>
        <v>17.877987144333098</v>
      </c>
      <c r="AE71" s="25">
        <f t="shared" si="28"/>
        <v>340</v>
      </c>
      <c r="AF71" s="28">
        <f t="shared" si="22"/>
        <v>3.7587704831436337</v>
      </c>
      <c r="AG71" s="28">
        <f t="shared" si="23"/>
        <v>-1.3680805733026744</v>
      </c>
      <c r="AH71" s="28">
        <f t="shared" si="24"/>
        <v>3.8190778623577253</v>
      </c>
      <c r="AI71" s="29">
        <f t="shared" si="25"/>
        <v>-1.0260604299770058</v>
      </c>
    </row>
    <row r="72" spans="2:35" x14ac:dyDescent="0.2">
      <c r="D72" s="13"/>
      <c r="E72" s="13"/>
      <c r="F72" s="13"/>
      <c r="W72" s="25">
        <f t="shared" si="27"/>
        <v>345</v>
      </c>
      <c r="X72" s="26">
        <f t="shared" si="27"/>
        <v>345</v>
      </c>
      <c r="Y72" s="27">
        <f t="shared" si="20"/>
        <v>-14.999999999999996</v>
      </c>
      <c r="Z72" s="28">
        <f t="shared" si="21"/>
        <v>-29.051913114226078</v>
      </c>
      <c r="AA72" s="28">
        <f t="shared" si="26"/>
        <v>359.05191311422607</v>
      </c>
      <c r="AB72" s="28">
        <f t="shared" si="11"/>
        <v>14.051913114226082</v>
      </c>
      <c r="AC72" s="29">
        <f t="shared" si="19"/>
        <v>14.051913114226082</v>
      </c>
      <c r="AE72" s="25">
        <f t="shared" si="28"/>
        <v>345</v>
      </c>
      <c r="AF72" s="28">
        <f t="shared" si="22"/>
        <v>3.8637033051562732</v>
      </c>
      <c r="AG72" s="28">
        <f t="shared" si="23"/>
        <v>-1.0352761804100827</v>
      </c>
      <c r="AH72" s="28">
        <f t="shared" si="24"/>
        <v>3.897777478867205</v>
      </c>
      <c r="AI72" s="29">
        <f t="shared" si="25"/>
        <v>-0.776457135307562</v>
      </c>
    </row>
    <row r="73" spans="2:35" x14ac:dyDescent="0.2">
      <c r="B73" s="1"/>
      <c r="D73" s="13"/>
      <c r="E73" s="13"/>
      <c r="F73" s="13"/>
      <c r="W73" s="25">
        <f t="shared" si="27"/>
        <v>350</v>
      </c>
      <c r="X73" s="26">
        <f t="shared" si="27"/>
        <v>350</v>
      </c>
      <c r="Y73" s="27">
        <f t="shared" si="20"/>
        <v>-10.000000000000004</v>
      </c>
      <c r="Z73" s="28">
        <f t="shared" si="21"/>
        <v>-19.706480902921868</v>
      </c>
      <c r="AA73" s="28">
        <f t="shared" si="26"/>
        <v>359.70648090292184</v>
      </c>
      <c r="AB73" s="28">
        <f t="shared" si="11"/>
        <v>9.7064809029218644</v>
      </c>
      <c r="AC73" s="29">
        <f t="shared" si="19"/>
        <v>9.7064809029218644</v>
      </c>
      <c r="AE73" s="25">
        <f t="shared" si="28"/>
        <v>350</v>
      </c>
      <c r="AF73" s="28">
        <f t="shared" si="22"/>
        <v>3.9392310120488321</v>
      </c>
      <c r="AG73" s="28">
        <f t="shared" si="23"/>
        <v>-0.69459271066772155</v>
      </c>
      <c r="AH73" s="28">
        <f t="shared" si="24"/>
        <v>3.9544232590366239</v>
      </c>
      <c r="AI73" s="29">
        <f t="shared" si="25"/>
        <v>-0.52094453300079113</v>
      </c>
    </row>
    <row r="74" spans="2:35" x14ac:dyDescent="0.2">
      <c r="D74" s="13"/>
      <c r="E74" s="13"/>
      <c r="F74" s="13"/>
      <c r="W74" s="25">
        <f t="shared" si="27"/>
        <v>355</v>
      </c>
      <c r="X74" s="26">
        <f t="shared" si="27"/>
        <v>355</v>
      </c>
      <c r="Y74" s="27">
        <f t="shared" si="20"/>
        <v>-5.000000000000008</v>
      </c>
      <c r="Z74" s="28">
        <f t="shared" si="21"/>
        <v>-9.9622812366105666</v>
      </c>
      <c r="AA74" s="28">
        <f t="shared" si="26"/>
        <v>359.96228123661058</v>
      </c>
      <c r="AB74" s="28">
        <f t="shared" si="11"/>
        <v>4.9622812366105586</v>
      </c>
      <c r="AC74" s="29">
        <f t="shared" si="19"/>
        <v>4.9622812366105586</v>
      </c>
      <c r="AE74" s="25">
        <f t="shared" si="28"/>
        <v>355</v>
      </c>
      <c r="AF74" s="28">
        <f t="shared" si="22"/>
        <v>3.9847787923669822</v>
      </c>
      <c r="AG74" s="28">
        <f t="shared" si="23"/>
        <v>-0.34862297099063327</v>
      </c>
      <c r="AH74" s="28">
        <f t="shared" si="24"/>
        <v>3.9885840942752369</v>
      </c>
      <c r="AI74" s="29">
        <f t="shared" si="25"/>
        <v>-0.26146722824297497</v>
      </c>
    </row>
    <row r="75" spans="2:35" x14ac:dyDescent="0.2">
      <c r="D75" s="13"/>
      <c r="E75" s="13"/>
      <c r="F75" s="13"/>
      <c r="W75" s="30">
        <f t="shared" si="27"/>
        <v>360</v>
      </c>
      <c r="X75" s="31">
        <f t="shared" si="27"/>
        <v>360</v>
      </c>
      <c r="Y75" s="32">
        <f t="shared" si="20"/>
        <v>-1.4039167148647554E-14</v>
      </c>
      <c r="Z75" s="33">
        <f t="shared" si="21"/>
        <v>-2.8078334297295108E-14</v>
      </c>
      <c r="AA75" s="33">
        <f t="shared" si="26"/>
        <v>360</v>
      </c>
      <c r="AB75" s="33">
        <f t="shared" si="11"/>
        <v>1.4039167148647554E-14</v>
      </c>
      <c r="AC75" s="34">
        <f t="shared" si="19"/>
        <v>1.4039167148647554E-14</v>
      </c>
      <c r="AE75" s="30">
        <f t="shared" si="28"/>
        <v>360</v>
      </c>
      <c r="AF75" s="33">
        <f t="shared" si="22"/>
        <v>4</v>
      </c>
      <c r="AG75" s="33">
        <f t="shared" si="23"/>
        <v>-9.8011876392689601E-16</v>
      </c>
      <c r="AH75" s="33">
        <f t="shared" si="24"/>
        <v>4</v>
      </c>
      <c r="AI75" s="34">
        <f t="shared" si="25"/>
        <v>-7.3508907294517201E-16</v>
      </c>
    </row>
    <row r="76" spans="2:35" x14ac:dyDescent="0.2">
      <c r="D76" s="13"/>
      <c r="E76" s="13"/>
      <c r="F76" s="13"/>
      <c r="W76" s="1"/>
      <c r="X76" s="1"/>
      <c r="Y76" s="1"/>
      <c r="Z76" s="1"/>
      <c r="AA76" s="1"/>
      <c r="AB76" s="1"/>
      <c r="AC76" s="1"/>
      <c r="AD76" s="1"/>
      <c r="AE76" s="1"/>
      <c r="AF76" s="1"/>
      <c r="AG76" s="1"/>
      <c r="AH76" s="1"/>
      <c r="AI76" s="1"/>
    </row>
    <row r="77" spans="2:35" x14ac:dyDescent="0.2">
      <c r="D77" s="13"/>
      <c r="E77" s="13"/>
      <c r="F77" s="13"/>
      <c r="W77" s="1"/>
      <c r="X77" s="1"/>
      <c r="Y77" s="1"/>
      <c r="Z77" s="1"/>
      <c r="AA77" s="1"/>
      <c r="AB77" s="1"/>
      <c r="AC77" s="1"/>
      <c r="AD77" s="1"/>
      <c r="AE77" s="1"/>
      <c r="AF77" s="1"/>
      <c r="AG77" s="1"/>
      <c r="AH77" s="1"/>
      <c r="AI77" s="1"/>
    </row>
    <row r="78" spans="2:35" x14ac:dyDescent="0.2">
      <c r="D78" s="13"/>
      <c r="E78" s="13"/>
      <c r="F78" s="13"/>
      <c r="W78" s="1"/>
      <c r="X78" s="1"/>
      <c r="Y78" s="1"/>
      <c r="Z78" s="1"/>
      <c r="AA78" s="1"/>
      <c r="AB78" s="1"/>
      <c r="AC78" s="1"/>
      <c r="AD78" s="1"/>
      <c r="AE78" s="1"/>
      <c r="AF78" s="1"/>
      <c r="AG78" s="1"/>
      <c r="AH78" s="1"/>
      <c r="AI78" s="1"/>
    </row>
    <row r="79" spans="2:35" x14ac:dyDescent="0.2">
      <c r="D79" s="13"/>
      <c r="E79" s="13"/>
      <c r="F79" s="13"/>
      <c r="W79" s="1"/>
      <c r="X79" s="1"/>
      <c r="Y79" s="1"/>
      <c r="Z79" s="1"/>
      <c r="AA79" s="1"/>
      <c r="AB79" s="1"/>
      <c r="AC79" s="1"/>
      <c r="AD79" s="1"/>
      <c r="AE79" s="1"/>
      <c r="AF79" s="1"/>
      <c r="AG79" s="1"/>
      <c r="AH79" s="1"/>
      <c r="AI79" s="1"/>
    </row>
    <row r="80" spans="2:35" x14ac:dyDescent="0.2">
      <c r="D80" s="1"/>
      <c r="E80" s="1"/>
      <c r="F80" s="1"/>
      <c r="G80" s="1"/>
      <c r="W80" s="1"/>
      <c r="X80" s="1"/>
      <c r="Y80" s="1"/>
      <c r="Z80" s="1"/>
      <c r="AA80" s="1"/>
      <c r="AB80" s="1"/>
      <c r="AC80" s="1"/>
      <c r="AD80" s="1"/>
      <c r="AE80" s="1"/>
      <c r="AF80" s="1"/>
      <c r="AG80" s="1"/>
      <c r="AH80" s="1"/>
      <c r="AI80" s="1"/>
    </row>
    <row r="81" spans="4:35" x14ac:dyDescent="0.2">
      <c r="D81" s="1"/>
      <c r="E81" s="1"/>
      <c r="F81" s="1"/>
      <c r="G81" s="1"/>
      <c r="W81" s="1"/>
      <c r="X81" s="1"/>
      <c r="Y81" s="1"/>
      <c r="Z81" s="1"/>
      <c r="AA81" s="1"/>
      <c r="AB81" s="1"/>
      <c r="AC81" s="1"/>
      <c r="AD81" s="1"/>
      <c r="AE81" s="1"/>
      <c r="AF81" s="1"/>
      <c r="AG81" s="1"/>
      <c r="AH81" s="1"/>
      <c r="AI81" s="1"/>
    </row>
    <row r="82" spans="4:35" x14ac:dyDescent="0.2">
      <c r="D82" s="1"/>
      <c r="E82" s="1"/>
      <c r="F82" s="1"/>
      <c r="G82" s="1"/>
      <c r="AE82" s="3"/>
      <c r="AF82" s="3"/>
      <c r="AG82" s="3"/>
      <c r="AH82" s="3"/>
      <c r="AI82" s="3"/>
    </row>
    <row r="83" spans="4:35" x14ac:dyDescent="0.2">
      <c r="D83" s="1"/>
      <c r="E83" s="1"/>
      <c r="F83" s="1"/>
      <c r="G83" s="1"/>
    </row>
    <row r="84" spans="4:35" x14ac:dyDescent="0.2">
      <c r="D84" s="1"/>
      <c r="E84" s="1"/>
      <c r="F84" s="1"/>
      <c r="G84" s="1"/>
    </row>
    <row r="85" spans="4:35" x14ac:dyDescent="0.2">
      <c r="D85" s="1"/>
      <c r="E85" s="1"/>
      <c r="F85" s="1"/>
      <c r="G85" s="1"/>
    </row>
    <row r="86" spans="4:35" x14ac:dyDescent="0.2">
      <c r="D86" s="1"/>
      <c r="E86" s="1"/>
      <c r="F86" s="1"/>
      <c r="G86" s="1"/>
    </row>
    <row r="87" spans="4:35" x14ac:dyDescent="0.2">
      <c r="D87" s="1"/>
      <c r="E87" s="1"/>
      <c r="F87" s="1"/>
      <c r="G87" s="1"/>
    </row>
    <row r="88" spans="4:35" x14ac:dyDescent="0.2">
      <c r="D88" s="1"/>
      <c r="E88" s="1"/>
      <c r="F88" s="1"/>
      <c r="G88" s="1"/>
    </row>
    <row r="89" spans="4:35" x14ac:dyDescent="0.2">
      <c r="D89" s="1"/>
      <c r="E89" s="1"/>
      <c r="F89" s="1"/>
      <c r="G89" s="1"/>
    </row>
    <row r="90" spans="4:35" x14ac:dyDescent="0.2">
      <c r="D90" s="1"/>
      <c r="E90" s="1"/>
      <c r="F90" s="1"/>
      <c r="G90" s="1"/>
    </row>
    <row r="91" spans="4:35" x14ac:dyDescent="0.2">
      <c r="D91" s="1"/>
      <c r="E91" s="1"/>
      <c r="F91" s="1"/>
      <c r="G91" s="1"/>
    </row>
    <row r="92" spans="4:35" x14ac:dyDescent="0.2">
      <c r="D92" s="1"/>
      <c r="E92" s="1"/>
      <c r="F92" s="1"/>
      <c r="G92" s="1"/>
    </row>
    <row r="93" spans="4:35" x14ac:dyDescent="0.2">
      <c r="D93" s="13"/>
      <c r="E93" s="13"/>
      <c r="F93" s="13"/>
    </row>
    <row r="94" spans="4:35" x14ac:dyDescent="0.2">
      <c r="D94" s="13"/>
      <c r="E94" s="13"/>
      <c r="F94" s="13"/>
    </row>
    <row r="95" spans="4:35" x14ac:dyDescent="0.2">
      <c r="D95" s="13"/>
      <c r="E95" s="13"/>
      <c r="F95" s="13"/>
    </row>
    <row r="96" spans="4:35" x14ac:dyDescent="0.2">
      <c r="D96" s="13"/>
      <c r="E96" s="13"/>
      <c r="F96" s="13"/>
    </row>
  </sheetData>
  <sheetProtection sheet="1" objects="1" scenarios="1"/>
  <mergeCells count="2">
    <mergeCell ref="G2:S4"/>
    <mergeCell ref="AE2:AI2"/>
  </mergeCells>
  <phoneticPr fontId="9"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Scroll Bar 1">
              <controlPr defaultSize="0" autoPict="0">
                <anchor moveWithCells="1">
                  <from>
                    <xdr:col>3</xdr:col>
                    <xdr:colOff>0</xdr:colOff>
                    <xdr:row>3</xdr:row>
                    <xdr:rowOff>0</xdr:rowOff>
                  </from>
                  <to>
                    <xdr:col>5</xdr:col>
                    <xdr:colOff>673100</xdr:colOff>
                    <xdr:row>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4A3A1-0D23-1041-9812-D1A92BF10DCA}">
  <sheetPr codeName="Sheet16"/>
  <dimension ref="A1"/>
  <sheetViews>
    <sheetView showGridLines="0" workbookViewId="0">
      <selection activeCell="Q26" sqref="Q26"/>
    </sheetView>
  </sheetViews>
  <sheetFormatPr baseColWidth="10" defaultRowHeight="16"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Pin-and-slot model</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Antikythera Pin-and-slot Model</dc:title>
  <dc:subject/>
  <dc:creator>Anton Viola</dc:creator>
  <cp:keywords/>
  <dc:description/>
  <cp:lastModifiedBy>Anton Viola</cp:lastModifiedBy>
  <dcterms:created xsi:type="dcterms:W3CDTF">2016-06-12T12:50:56Z</dcterms:created>
  <dcterms:modified xsi:type="dcterms:W3CDTF">2024-05-15T16:17:19Z</dcterms:modified>
  <cp:category/>
</cp:coreProperties>
</file>