
<file path=[Content_Types].xml><?xml version="1.0" encoding="utf-8"?>
<Types xmlns="http://schemas.openxmlformats.org/package/2006/content-types">
  <Default Extension="jpeg" ContentType="image/jpeg"/>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12"/>
  <workbookPr defaultThemeVersion="166925"/>
  <mc:AlternateContent xmlns:mc="http://schemas.openxmlformats.org/markup-compatibility/2006">
    <mc:Choice Requires="x15">
      <x15ac:absPath xmlns:x15ac="http://schemas.microsoft.com/office/spreadsheetml/2010/11/ac" url="/Users/hanssassenburg/Library/CloudStorage/Dropbox/X_Private/20_Astronomy/Morsels/"/>
    </mc:Choice>
  </mc:AlternateContent>
  <xr:revisionPtr revIDLastSave="0" documentId="13_ncr:1_{4B6F04F3-E3B8-F443-B89B-7499096CC940}" xr6:coauthVersionLast="47" xr6:coauthVersionMax="47" xr10:uidLastSave="{00000000-0000-0000-0000-000000000000}"/>
  <bookViews>
    <workbookView xWindow="7440" yWindow="4800" windowWidth="39720" windowHeight="21320" xr2:uid="{67C51B1D-3990-B04D-A27A-F44B6C768039}"/>
  </bookViews>
  <sheets>
    <sheet name="Introduction" sheetId="2" r:id="rId1"/>
    <sheet name="Lagrange Points" sheetId="1" r:id="rId2"/>
    <sheet name="Background" sheetId="3"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5" i="1" l="1"/>
  <c r="C55" i="1"/>
  <c r="B56" i="1"/>
  <c r="C56" i="1" s="1"/>
  <c r="B44" i="1"/>
  <c r="B43" i="1"/>
  <c r="D5" i="1"/>
  <c r="C27" i="1" s="1"/>
  <c r="B57" i="1" l="1"/>
  <c r="D56" i="1"/>
  <c r="E6" i="1"/>
  <c r="E5" i="1"/>
  <c r="C25" i="1" s="1"/>
  <c r="D14" i="1"/>
  <c r="D13" i="1"/>
  <c r="D12" i="1"/>
  <c r="C28" i="1" s="1"/>
  <c r="F40" i="1" s="1"/>
  <c r="F37" i="1" l="1"/>
  <c r="F36" i="1"/>
  <c r="E37" i="1"/>
  <c r="D37" i="1"/>
  <c r="E36" i="1"/>
  <c r="D36" i="1"/>
  <c r="B58" i="1"/>
  <c r="C57" i="1"/>
  <c r="D57" i="1"/>
  <c r="D48" i="1"/>
  <c r="D49" i="1"/>
  <c r="C33" i="1"/>
  <c r="C45" i="1" s="1"/>
  <c r="D58" i="1" l="1"/>
  <c r="B59" i="1"/>
  <c r="C58" i="1"/>
  <c r="E45" i="1"/>
  <c r="F49" i="1"/>
  <c r="F48" i="1"/>
  <c r="C29" i="1"/>
  <c r="C30" i="1"/>
  <c r="E33" i="1" s="1"/>
  <c r="F46" i="1"/>
  <c r="F42" i="1"/>
  <c r="F43" i="1"/>
  <c r="F45" i="1"/>
  <c r="F47" i="1"/>
  <c r="E42" i="1"/>
  <c r="C35" i="1" l="1"/>
  <c r="C44" i="1"/>
  <c r="E44" i="1" s="1"/>
  <c r="B60" i="1"/>
  <c r="C59" i="1"/>
  <c r="D59" i="1"/>
  <c r="D33" i="1"/>
  <c r="C48" i="1"/>
  <c r="E48" i="1" s="1"/>
  <c r="D44" i="1"/>
  <c r="F44" i="1" s="1"/>
  <c r="C49" i="1"/>
  <c r="E49" i="1" s="1"/>
  <c r="C37" i="1"/>
  <c r="C36" i="1"/>
  <c r="C34" i="1"/>
  <c r="D34" i="1" s="1"/>
  <c r="C46" i="1" s="1"/>
  <c r="E46" i="1" s="1"/>
  <c r="C43" i="1"/>
  <c r="E43" i="1" s="1"/>
  <c r="E35" i="1" l="1"/>
  <c r="C47" i="1"/>
  <c r="E47" i="1" s="1"/>
  <c r="D35" i="1"/>
  <c r="B61" i="1"/>
  <c r="C60" i="1"/>
  <c r="D60" i="1"/>
  <c r="E34" i="1"/>
  <c r="B62" i="1" l="1"/>
  <c r="C61" i="1"/>
  <c r="D61" i="1"/>
  <c r="B63" i="1" l="1"/>
  <c r="C62" i="1"/>
  <c r="D62" i="1"/>
  <c r="B64" i="1" l="1"/>
  <c r="D63" i="1"/>
  <c r="C63" i="1"/>
  <c r="B65" i="1" l="1"/>
  <c r="C64" i="1"/>
  <c r="D64" i="1"/>
  <c r="B66" i="1" l="1"/>
  <c r="C65" i="1"/>
  <c r="D65" i="1"/>
  <c r="B67" i="1" l="1"/>
  <c r="C66" i="1"/>
  <c r="D66" i="1"/>
  <c r="B68" i="1" l="1"/>
  <c r="C67" i="1"/>
  <c r="D67" i="1"/>
  <c r="B69" i="1" l="1"/>
  <c r="C68" i="1"/>
  <c r="D68" i="1"/>
  <c r="B70" i="1" l="1"/>
  <c r="D69" i="1"/>
  <c r="C69" i="1"/>
  <c r="B71" i="1" l="1"/>
  <c r="C70" i="1"/>
  <c r="D70" i="1"/>
  <c r="B72" i="1" l="1"/>
  <c r="D71" i="1"/>
  <c r="C71" i="1"/>
  <c r="B73" i="1" l="1"/>
  <c r="C72" i="1"/>
  <c r="D72" i="1"/>
  <c r="B74" i="1" l="1"/>
  <c r="C73" i="1"/>
  <c r="D73" i="1"/>
  <c r="B75" i="1" l="1"/>
  <c r="C74" i="1"/>
  <c r="D74" i="1"/>
  <c r="B76" i="1" l="1"/>
  <c r="D75" i="1"/>
  <c r="C75" i="1"/>
  <c r="B77" i="1" l="1"/>
  <c r="C76" i="1"/>
  <c r="D76" i="1"/>
  <c r="B78" i="1" l="1"/>
  <c r="C77" i="1"/>
  <c r="D77" i="1"/>
  <c r="B79" i="1" l="1"/>
  <c r="C78" i="1"/>
  <c r="D78" i="1"/>
  <c r="B80" i="1" l="1"/>
  <c r="C79" i="1"/>
  <c r="D79" i="1"/>
  <c r="B81" i="1" l="1"/>
  <c r="C80" i="1"/>
  <c r="D80" i="1"/>
  <c r="B82" i="1" l="1"/>
  <c r="C81" i="1"/>
  <c r="D81" i="1"/>
  <c r="B83" i="1" l="1"/>
  <c r="C82" i="1"/>
  <c r="D82" i="1"/>
  <c r="B84" i="1" l="1"/>
  <c r="C83" i="1"/>
  <c r="D83" i="1"/>
  <c r="B85" i="1" l="1"/>
  <c r="D84" i="1"/>
  <c r="C84" i="1"/>
  <c r="B86" i="1" l="1"/>
  <c r="D85" i="1"/>
  <c r="C85" i="1"/>
  <c r="B87" i="1" l="1"/>
  <c r="D86" i="1"/>
  <c r="C86" i="1"/>
  <c r="B88" i="1" l="1"/>
  <c r="D87" i="1"/>
  <c r="C87" i="1"/>
  <c r="B89" i="1" l="1"/>
  <c r="C88" i="1"/>
  <c r="D88" i="1"/>
  <c r="B90" i="1" l="1"/>
  <c r="C89" i="1"/>
  <c r="D89" i="1"/>
  <c r="B91" i="1" l="1"/>
  <c r="C90" i="1"/>
  <c r="D90" i="1"/>
  <c r="D91" i="1" l="1"/>
  <c r="C91" i="1"/>
</calcChain>
</file>

<file path=xl/sharedStrings.xml><?xml version="1.0" encoding="utf-8"?>
<sst xmlns="http://schemas.openxmlformats.org/spreadsheetml/2006/main" count="105" uniqueCount="77">
  <si>
    <t>barycenter</t>
  </si>
  <si>
    <t>Orbital Eccentricity</t>
  </si>
  <si>
    <t>unit</t>
  </si>
  <si>
    <t>factor</t>
  </si>
  <si>
    <t>kg</t>
  </si>
  <si>
    <t>km</t>
  </si>
  <si>
    <t>km/s</t>
  </si>
  <si>
    <t>hours</t>
  </si>
  <si>
    <t>degrees</t>
  </si>
  <si>
    <t>Mass </t>
  </si>
  <si>
    <t>Diameter </t>
  </si>
  <si>
    <t>Density </t>
  </si>
  <si>
    <t>Gravity </t>
  </si>
  <si>
    <t>Escape Velocity </t>
  </si>
  <si>
    <t>Rotation Period </t>
  </si>
  <si>
    <t>Length of Day </t>
  </si>
  <si>
    <t>Distance from Sun</t>
  </si>
  <si>
    <t>Perihelion </t>
  </si>
  <si>
    <t>Aphelion </t>
  </si>
  <si>
    <t>Orbital Period </t>
  </si>
  <si>
    <t>Orbital Velocity </t>
  </si>
  <si>
    <t>Orbital Inclination </t>
  </si>
  <si>
    <t>Obliquity to Orbit </t>
  </si>
  <si>
    <t>SUN</t>
  </si>
  <si>
    <t>days</t>
  </si>
  <si>
    <r>
      <t>m/s</t>
    </r>
    <r>
      <rPr>
        <vertAlign val="superscript"/>
        <sz val="12"/>
        <color theme="1"/>
        <rFont val="Calibri (Body)"/>
      </rPr>
      <t>2</t>
    </r>
  </si>
  <si>
    <r>
      <t>kg/m</t>
    </r>
    <r>
      <rPr>
        <vertAlign val="superscript"/>
        <sz val="12"/>
        <color theme="1"/>
        <rFont val="Calibri (Body)"/>
      </rPr>
      <t>3</t>
    </r>
    <r>
      <rPr>
        <sz val="12"/>
        <color theme="1"/>
        <rFont val="Calibri"/>
        <family val="2"/>
        <scheme val="minor"/>
      </rPr>
      <t xml:space="preserve"> </t>
    </r>
  </si>
  <si>
    <t>wrt. Earth</t>
  </si>
  <si>
    <t>L1</t>
  </si>
  <si>
    <t>L2</t>
  </si>
  <si>
    <t>L3</t>
  </si>
  <si>
    <t>L4</t>
  </si>
  <si>
    <t>L5</t>
  </si>
  <si>
    <t>M1</t>
  </si>
  <si>
    <t>M2</t>
  </si>
  <si>
    <t>R</t>
  </si>
  <si>
    <r>
      <t>r</t>
    </r>
    <r>
      <rPr>
        <vertAlign val="subscript"/>
        <sz val="12"/>
        <color theme="1"/>
        <rFont val="Calibri (Body)"/>
      </rPr>
      <t>1</t>
    </r>
  </si>
  <si>
    <r>
      <t>r</t>
    </r>
    <r>
      <rPr>
        <vertAlign val="subscript"/>
        <sz val="12"/>
        <color theme="1"/>
        <rFont val="Calibri (Body)"/>
      </rPr>
      <t>2</t>
    </r>
  </si>
  <si>
    <t>x</t>
  </si>
  <si>
    <t>y</t>
  </si>
  <si>
    <t>Wikipedia:</t>
  </si>
  <si>
    <t>Body1</t>
  </si>
  <si>
    <t>Body2</t>
  </si>
  <si>
    <t>Source: "Langrangian Points", D. Westra, 2017.</t>
  </si>
  <si>
    <t>Inputs</t>
  </si>
  <si>
    <t>(from table)</t>
  </si>
  <si>
    <r>
      <t>x (d</t>
    </r>
    <r>
      <rPr>
        <b/>
        <vertAlign val="subscript"/>
        <sz val="12"/>
        <color theme="0"/>
        <rFont val="Calibri (Body)"/>
      </rPr>
      <t>cm</t>
    </r>
    <r>
      <rPr>
        <b/>
        <sz val="12"/>
        <color theme="0"/>
        <rFont val="Calibri (Body)"/>
      </rPr>
      <t>)</t>
    </r>
  </si>
  <si>
    <r>
      <t>d</t>
    </r>
    <r>
      <rPr>
        <b/>
        <vertAlign val="subscript"/>
        <sz val="12"/>
        <color theme="0"/>
        <rFont val="Calibri (Body)"/>
      </rPr>
      <t>Body1</t>
    </r>
  </si>
  <si>
    <r>
      <t>d</t>
    </r>
    <r>
      <rPr>
        <b/>
        <vertAlign val="subscript"/>
        <sz val="12"/>
        <color theme="0"/>
        <rFont val="Calibri (Body)"/>
      </rPr>
      <t>Body2</t>
    </r>
  </si>
  <si>
    <t>MARS </t>
  </si>
  <si>
    <t>MERCURY </t>
  </si>
  <si>
    <t>VENUS </t>
  </si>
  <si>
    <t>EARTH </t>
  </si>
  <si>
    <t>MOON </t>
  </si>
  <si>
    <t>JUPITER </t>
  </si>
  <si>
    <t>SATURN </t>
  </si>
  <si>
    <t>URANUS </t>
  </si>
  <si>
    <t>NEPTUNE </t>
  </si>
  <si>
    <t>PLUTO </t>
  </si>
  <si>
    <t>norm. factor</t>
  </si>
  <si>
    <t>Body2 - Orbit</t>
  </si>
  <si>
    <t>Stable?</t>
  </si>
  <si>
    <t>no</t>
  </si>
  <si>
    <t>M1/M2 &gt; 24.96</t>
  </si>
  <si>
    <t>In celestial mechanics, the Lagrange points (also Lagrangian points or libration points) are points of equilibrium for small-mass objects under the gravitational influence of two massive orbiting bodies. Mathematically, this involves the solution of the restricted three-body problem. Normally, the two massive bodies exert an unbalanced gravitational force at a point, altering the orbit of whatever is at that point. At the Lagrange points, the gravitational forces of the two large bodies and the centrifugal force balance each other. This can make Lagrange points an excellent location for satellites, as orbit corrections, and hence fuel requirements, needed to maintain the desired orbit are kept at a minimum.</t>
  </si>
  <si>
    <t>For any combination of two orbital bodies, there are five Lagrange points, L1 to L5, all in the orbital plane of the two large bodies. There are five Lagrange points for the Sun–Earth system, and five different Lagrange points for the Earth–Moon system. L1, L2, and L3 are on the line through the centers of the two large bodies, while L4 and L5 each act as the third vertex of an equilateral triangle formed with the centers of the two large bodies. When the mass ratio of the two bodies is large enough, the L4 and L5 points are stable points meaning that objects can orbit them, and that they have a tendency to pull objects into them. Several planets have trojan asteroids near their L4 and L5 points with respect to the Sun; Jupiter has more than one million of these trojans.</t>
  </si>
  <si>
    <t>Distances</t>
  </si>
  <si>
    <t>Coordinates</t>
  </si>
  <si>
    <t>Email</t>
  </si>
  <si>
    <t>V1.0</t>
  </si>
  <si>
    <t>This spreadsheet contains an implementation of calculating and displaying Lagrange points for the bodies in our solar system. Lagrange points are points of equilibrium for small-mass objects under the gravitational influence of two massive orbiting bodies.</t>
  </si>
  <si>
    <t>All Rights Reserved:  © Astronomy Morsels.</t>
  </si>
  <si>
    <t>I'm solely responsible for the input and express no warranty.  Use at your own risk.</t>
  </si>
  <si>
    <t>Nonetheless, this spreadsheet has been carefully reviewed, and calculation results have been compared with other applications.</t>
  </si>
  <si>
    <t>L4, L5</t>
  </si>
  <si>
    <r>
      <rPr>
        <b/>
        <sz val="14"/>
        <color theme="0"/>
        <rFont val="Calibri (Body)"/>
      </rPr>
      <t>Compiled by</t>
    </r>
    <r>
      <rPr>
        <sz val="14"/>
        <color theme="0"/>
        <rFont val="Calibri (Body)"/>
      </rPr>
      <t>: Anton Viola (Astronomy Morsels).</t>
    </r>
  </si>
  <si>
    <r>
      <rPr>
        <b/>
        <sz val="14"/>
        <color theme="0"/>
        <rFont val="Calibri (Body)"/>
      </rPr>
      <t>Latest update</t>
    </r>
    <r>
      <rPr>
        <sz val="14"/>
        <color theme="0"/>
        <rFont val="Calibri (Body)"/>
      </rPr>
      <t>: 21st January, 2024.</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</si>
</sst>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
  </numFmts>
  <fonts count="19" x14ac:knownFonts="1">
    <font>
      <sz val="12"/>
      <color theme="1"/>
      <name val="Calibri"/>
      <family val="2"/>
      <scheme val="minor"/>
    </font>
    <font>
      <b/>
      <sz val="12"/>
      <color theme="0"/>
      <name val="Calibri"/>
      <family val="2"/>
      <scheme val="minor"/>
    </font>
    <font>
      <b/>
      <sz val="12"/>
      <color theme="1"/>
      <name val="Calibri"/>
      <family val="2"/>
      <scheme val="minor"/>
    </font>
    <font>
      <u/>
      <sz val="12"/>
      <color theme="10"/>
      <name val="Calibri"/>
      <family val="2"/>
      <scheme val="minor"/>
    </font>
    <font>
      <vertAlign val="superscript"/>
      <sz val="12"/>
      <color theme="1"/>
      <name val="Calibri (Body)"/>
    </font>
    <font>
      <vertAlign val="subscript"/>
      <sz val="12"/>
      <color theme="1"/>
      <name val="Calibri (Body)"/>
    </font>
    <font>
      <i/>
      <sz val="12"/>
      <color theme="1"/>
      <name val="Calibri"/>
      <family val="2"/>
      <scheme val="minor"/>
    </font>
    <font>
      <b/>
      <vertAlign val="subscript"/>
      <sz val="12"/>
      <color theme="0"/>
      <name val="Calibri (Body)"/>
    </font>
    <font>
      <b/>
      <sz val="12"/>
      <color theme="0"/>
      <name val="Calibri (Body)"/>
    </font>
    <font>
      <sz val="9"/>
      <color theme="1"/>
      <name val="Calibri"/>
      <family val="2"/>
      <scheme val="minor"/>
    </font>
    <font>
      <b/>
      <sz val="16"/>
      <color theme="1"/>
      <name val="Calibri"/>
      <family val="2"/>
      <scheme val="minor"/>
    </font>
    <font>
      <i/>
      <sz val="14"/>
      <color theme="0"/>
      <name val="Calibri"/>
      <family val="2"/>
    </font>
    <font>
      <sz val="14"/>
      <color theme="0"/>
      <name val="Calibri (Body)"/>
    </font>
    <font>
      <b/>
      <sz val="14"/>
      <color theme="0"/>
      <name val="Calibri (Body)"/>
    </font>
    <font>
      <u/>
      <sz val="14"/>
      <color theme="0"/>
      <name val="Calibri"/>
      <family val="2"/>
      <scheme val="minor"/>
    </font>
    <font>
      <u/>
      <sz val="14"/>
      <color theme="0"/>
      <name val="Calibri (Body)"/>
    </font>
    <font>
      <u/>
      <sz val="12"/>
      <color theme="0"/>
      <name val="Calibri"/>
      <family val="2"/>
    </font>
    <font>
      <sz val="9"/>
      <color theme="0"/>
      <name val="Calibri"/>
      <family val="2"/>
    </font>
    <font>
      <u/>
      <sz val="12"/>
      <color theme="1"/>
      <name val="Calibri"/>
      <family val="2"/>
      <scheme val="minor"/>
    </font>
  </fonts>
  <fills count="7">
    <fill>
      <patternFill patternType="none"/>
    </fill>
    <fill>
      <patternFill patternType="gray125"/>
    </fill>
    <fill>
      <patternFill patternType="solid">
        <fgColor rgb="FF0070C0"/>
        <bgColor indexed="64"/>
      </patternFill>
    </fill>
    <fill>
      <patternFill patternType="solid">
        <fgColor theme="7" tint="0.79998168889431442"/>
        <bgColor indexed="64"/>
      </patternFill>
    </fill>
    <fill>
      <patternFill patternType="solid">
        <fgColor rgb="FFFFC000"/>
        <bgColor indexed="64"/>
      </patternFill>
    </fill>
    <fill>
      <patternFill patternType="solid">
        <fgColor theme="8" tint="0.79998168889431442"/>
        <bgColor indexed="64"/>
      </patternFill>
    </fill>
    <fill>
      <patternFill patternType="solid">
        <fgColor theme="1"/>
        <bgColor indexed="64"/>
      </patternFill>
    </fill>
  </fills>
  <borders count="27">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diagonal/>
    </border>
    <border>
      <left style="hair">
        <color indexed="64"/>
      </left>
      <right style="thin">
        <color indexed="64"/>
      </right>
      <top/>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right style="thin">
        <color rgb="FF000000"/>
      </right>
      <top style="thin">
        <color indexed="64"/>
      </top>
      <bottom/>
      <diagonal/>
    </border>
    <border>
      <left/>
      <right style="thin">
        <color rgb="FF000000"/>
      </right>
      <top/>
      <bottom/>
      <diagonal/>
    </border>
    <border>
      <left/>
      <right style="thin">
        <color rgb="FF000000"/>
      </right>
      <top/>
      <bottom style="thin">
        <color indexed="64"/>
      </bottom>
      <diagonal/>
    </border>
  </borders>
  <cellStyleXfs count="2">
    <xf numFmtId="0" fontId="0" fillId="0" borderId="0"/>
    <xf numFmtId="0" fontId="3" fillId="0" borderId="0" applyNumberFormat="0" applyFill="0" applyBorder="0" applyAlignment="0" applyProtection="0"/>
  </cellStyleXfs>
  <cellXfs count="118">
    <xf numFmtId="0" fontId="0" fillId="0" borderId="0" xfId="0"/>
    <xf numFmtId="0" fontId="0" fillId="0" borderId="0" xfId="0" applyAlignment="1">
      <alignment horizontal="right"/>
    </xf>
    <xf numFmtId="11" fontId="0" fillId="0" borderId="0" xfId="0" applyNumberFormat="1"/>
    <xf numFmtId="0" fontId="0" fillId="3" borderId="0" xfId="0" applyFill="1" applyAlignment="1">
      <alignment horizontal="right"/>
    </xf>
    <xf numFmtId="0" fontId="0" fillId="0" borderId="3" xfId="0" applyBorder="1" applyAlignment="1">
      <alignment horizontal="right"/>
    </xf>
    <xf numFmtId="11" fontId="0" fillId="0" borderId="4" xfId="0" applyNumberFormat="1" applyBorder="1"/>
    <xf numFmtId="0" fontId="0" fillId="0" borderId="5" xfId="0" applyBorder="1" applyAlignment="1">
      <alignment horizontal="right"/>
    </xf>
    <xf numFmtId="11" fontId="0" fillId="0" borderId="6" xfId="0" applyNumberFormat="1" applyBorder="1"/>
    <xf numFmtId="3" fontId="0" fillId="0" borderId="0" xfId="0" applyNumberFormat="1"/>
    <xf numFmtId="0" fontId="0" fillId="0" borderId="4" xfId="0" applyBorder="1"/>
    <xf numFmtId="3" fontId="0" fillId="0" borderId="4" xfId="0" applyNumberFormat="1" applyBorder="1"/>
    <xf numFmtId="164" fontId="0" fillId="0" borderId="0" xfId="0" applyNumberFormat="1"/>
    <xf numFmtId="0" fontId="0" fillId="3" borderId="0" xfId="0" applyFill="1"/>
    <xf numFmtId="164" fontId="0" fillId="0" borderId="4" xfId="0" applyNumberFormat="1" applyBorder="1"/>
    <xf numFmtId="0" fontId="0" fillId="0" borderId="8" xfId="0" applyBorder="1"/>
    <xf numFmtId="0" fontId="0" fillId="0" borderId="6" xfId="0" applyBorder="1"/>
    <xf numFmtId="0" fontId="1" fillId="2" borderId="9" xfId="0" applyFont="1" applyFill="1" applyBorder="1" applyAlignment="1">
      <alignment horizontal="right"/>
    </xf>
    <xf numFmtId="0" fontId="1" fillId="2" borderId="11" xfId="0" applyFont="1" applyFill="1" applyBorder="1" applyAlignment="1">
      <alignment horizontal="right"/>
    </xf>
    <xf numFmtId="0" fontId="1" fillId="2" borderId="10" xfId="0" applyFont="1" applyFill="1" applyBorder="1" applyAlignment="1">
      <alignment horizontal="right"/>
    </xf>
    <xf numFmtId="0" fontId="6" fillId="0" borderId="0" xfId="0" applyFont="1"/>
    <xf numFmtId="0" fontId="1" fillId="2" borderId="10" xfId="0" applyFont="1" applyFill="1" applyBorder="1" applyAlignment="1">
      <alignment horizontal="right" vertical="center"/>
    </xf>
    <xf numFmtId="0" fontId="1" fillId="2" borderId="11" xfId="0" applyFont="1" applyFill="1" applyBorder="1" applyAlignment="1">
      <alignment horizontal="center"/>
    </xf>
    <xf numFmtId="11" fontId="0" fillId="0" borderId="12" xfId="0" applyNumberFormat="1" applyBorder="1" applyAlignment="1">
      <alignment horizontal="center"/>
    </xf>
    <xf numFmtId="11" fontId="0" fillId="0" borderId="13" xfId="0" applyNumberFormat="1" applyBorder="1" applyAlignment="1">
      <alignment horizontal="center"/>
    </xf>
    <xf numFmtId="0" fontId="0" fillId="0" borderId="13" xfId="0" applyBorder="1" applyAlignment="1">
      <alignment horizontal="center"/>
    </xf>
    <xf numFmtId="0" fontId="0" fillId="0" borderId="14" xfId="0" applyBorder="1" applyAlignment="1">
      <alignment horizontal="center"/>
    </xf>
    <xf numFmtId="0" fontId="1" fillId="2" borderId="12" xfId="0" applyFont="1" applyFill="1" applyBorder="1" applyAlignment="1">
      <alignment horizontal="center"/>
    </xf>
    <xf numFmtId="0" fontId="1" fillId="2" borderId="13" xfId="0" applyFont="1" applyFill="1" applyBorder="1" applyAlignment="1">
      <alignment horizontal="center"/>
    </xf>
    <xf numFmtId="0" fontId="1" fillId="2" borderId="14" xfId="0" applyFont="1" applyFill="1" applyBorder="1" applyAlignment="1">
      <alignment horizontal="center"/>
    </xf>
    <xf numFmtId="11" fontId="9" fillId="0" borderId="15" xfId="0" applyNumberFormat="1" applyFont="1" applyBorder="1" applyAlignment="1">
      <alignment horizontal="center"/>
    </xf>
    <xf numFmtId="0" fontId="3" fillId="0" borderId="0" xfId="1"/>
    <xf numFmtId="0" fontId="0" fillId="0" borderId="16" xfId="0" applyBorder="1" applyAlignment="1">
      <alignment horizontal="right"/>
    </xf>
    <xf numFmtId="0" fontId="0" fillId="0" borderId="17" xfId="0" applyBorder="1" applyAlignment="1">
      <alignment horizontal="right"/>
    </xf>
    <xf numFmtId="0" fontId="0" fillId="0" borderId="18" xfId="0" applyBorder="1" applyAlignment="1">
      <alignment horizontal="right"/>
    </xf>
    <xf numFmtId="11" fontId="0" fillId="0" borderId="19" xfId="0" applyNumberFormat="1" applyBorder="1"/>
    <xf numFmtId="0" fontId="0" fillId="0" borderId="20" xfId="0" applyBorder="1" applyAlignment="1">
      <alignment horizontal="right"/>
    </xf>
    <xf numFmtId="0" fontId="0" fillId="0" borderId="21" xfId="0" applyBorder="1"/>
    <xf numFmtId="11" fontId="0" fillId="0" borderId="21" xfId="0" applyNumberFormat="1" applyBorder="1"/>
    <xf numFmtId="0" fontId="0" fillId="0" borderId="22" xfId="0" applyBorder="1" applyAlignment="1">
      <alignment horizontal="right"/>
    </xf>
    <xf numFmtId="0" fontId="0" fillId="0" borderId="23" xfId="0" applyBorder="1"/>
    <xf numFmtId="0" fontId="1" fillId="2" borderId="12" xfId="0" applyFont="1" applyFill="1" applyBorder="1"/>
    <xf numFmtId="0" fontId="1" fillId="2" borderId="13" xfId="0" applyFont="1" applyFill="1" applyBorder="1"/>
    <xf numFmtId="0" fontId="1" fillId="2" borderId="14" xfId="0" applyFont="1" applyFill="1" applyBorder="1"/>
    <xf numFmtId="0" fontId="1" fillId="2" borderId="1" xfId="0" applyFont="1" applyFill="1" applyBorder="1" applyAlignment="1">
      <alignment horizontal="center"/>
    </xf>
    <xf numFmtId="0" fontId="2" fillId="4" borderId="0" xfId="0" applyFont="1" applyFill="1" applyAlignment="1">
      <alignment horizontal="center"/>
    </xf>
    <xf numFmtId="0" fontId="2" fillId="4" borderId="2" xfId="0" applyFont="1" applyFill="1" applyBorder="1" applyAlignment="1" applyProtection="1">
      <alignment horizontal="center"/>
      <protection locked="0"/>
    </xf>
    <xf numFmtId="11" fontId="0" fillId="5" borderId="0" xfId="0" applyNumberFormat="1" applyFill="1"/>
    <xf numFmtId="11" fontId="0" fillId="5" borderId="4" xfId="0" applyNumberFormat="1" applyFill="1" applyBorder="1"/>
    <xf numFmtId="11" fontId="0" fillId="5" borderId="8" xfId="0" applyNumberFormat="1" applyFill="1" applyBorder="1"/>
    <xf numFmtId="11" fontId="0" fillId="5" borderId="6" xfId="0" applyNumberFormat="1" applyFill="1" applyBorder="1"/>
    <xf numFmtId="0" fontId="0" fillId="5" borderId="1" xfId="0" applyFill="1" applyBorder="1"/>
    <xf numFmtId="0" fontId="0" fillId="5" borderId="2" xfId="0" applyFill="1" applyBorder="1"/>
    <xf numFmtId="165" fontId="0" fillId="5" borderId="7" xfId="0" applyNumberFormat="1" applyFill="1" applyBorder="1"/>
    <xf numFmtId="165" fontId="0" fillId="5" borderId="2" xfId="0" applyNumberFormat="1" applyFill="1" applyBorder="1"/>
    <xf numFmtId="11" fontId="0" fillId="5" borderId="3" xfId="0" applyNumberFormat="1" applyFill="1" applyBorder="1"/>
    <xf numFmtId="165" fontId="0" fillId="5" borderId="3" xfId="0" applyNumberFormat="1" applyFill="1" applyBorder="1"/>
    <xf numFmtId="165" fontId="0" fillId="5" borderId="4" xfId="0" applyNumberFormat="1" applyFill="1" applyBorder="1"/>
    <xf numFmtId="0" fontId="0" fillId="5" borderId="4" xfId="0" applyFill="1" applyBorder="1"/>
    <xf numFmtId="11" fontId="0" fillId="5" borderId="5" xfId="0" applyNumberFormat="1" applyFill="1" applyBorder="1"/>
    <xf numFmtId="165" fontId="0" fillId="5" borderId="5" xfId="0" applyNumberFormat="1" applyFill="1" applyBorder="1"/>
    <xf numFmtId="165" fontId="0" fillId="5" borderId="6" xfId="0" applyNumberFormat="1" applyFill="1" applyBorder="1"/>
    <xf numFmtId="0" fontId="0" fillId="5" borderId="15" xfId="0" applyFill="1" applyBorder="1" applyAlignment="1">
      <alignment horizontal="center"/>
    </xf>
    <xf numFmtId="0" fontId="0" fillId="5" borderId="9" xfId="0" applyFill="1" applyBorder="1" applyAlignment="1">
      <alignment horizontal="right"/>
    </xf>
    <xf numFmtId="0" fontId="0" fillId="5" borderId="10" xfId="0" applyFill="1" applyBorder="1" applyAlignment="1">
      <alignment horizontal="right"/>
    </xf>
    <xf numFmtId="0" fontId="0" fillId="5" borderId="1" xfId="0" applyFill="1" applyBorder="1" applyAlignment="1">
      <alignment horizontal="right"/>
    </xf>
    <xf numFmtId="11" fontId="0" fillId="5" borderId="2" xfId="0" applyNumberFormat="1" applyFill="1" applyBorder="1"/>
    <xf numFmtId="0" fontId="0" fillId="5" borderId="3" xfId="0" applyFill="1" applyBorder="1" applyAlignment="1">
      <alignment horizontal="right"/>
    </xf>
    <xf numFmtId="0" fontId="0" fillId="5" borderId="5" xfId="0" applyFill="1" applyBorder="1" applyAlignment="1">
      <alignment horizontal="right"/>
    </xf>
    <xf numFmtId="0" fontId="0" fillId="5" borderId="6" xfId="0" applyFill="1" applyBorder="1" applyAlignment="1">
      <alignment horizontal="right"/>
    </xf>
    <xf numFmtId="2" fontId="0" fillId="5" borderId="1" xfId="0" applyNumberFormat="1" applyFill="1" applyBorder="1"/>
    <xf numFmtId="2" fontId="0" fillId="5" borderId="2" xfId="0" applyNumberFormat="1" applyFill="1" applyBorder="1"/>
    <xf numFmtId="2" fontId="0" fillId="5" borderId="3" xfId="0" applyNumberFormat="1" applyFill="1" applyBorder="1"/>
    <xf numFmtId="2" fontId="0" fillId="5" borderId="4" xfId="0" applyNumberFormat="1" applyFill="1" applyBorder="1"/>
    <xf numFmtId="2" fontId="0" fillId="5" borderId="5" xfId="0" applyNumberFormat="1" applyFill="1" applyBorder="1"/>
    <xf numFmtId="2" fontId="0" fillId="5" borderId="6" xfId="0" applyNumberFormat="1" applyFill="1" applyBorder="1"/>
    <xf numFmtId="0" fontId="10" fillId="0" borderId="0" xfId="0" applyFont="1"/>
    <xf numFmtId="0" fontId="12" fillId="6" borderId="1" xfId="0" applyFont="1" applyFill="1" applyBorder="1" applyAlignment="1">
      <alignment horizontal="left"/>
    </xf>
    <xf numFmtId="0" fontId="12" fillId="6" borderId="7" xfId="0" applyFont="1" applyFill="1" applyBorder="1" applyAlignment="1">
      <alignment horizontal="center"/>
    </xf>
    <xf numFmtId="0" fontId="12" fillId="6" borderId="7" xfId="0" applyFont="1" applyFill="1" applyBorder="1"/>
    <xf numFmtId="0" fontId="14" fillId="6" borderId="2" xfId="1" applyFont="1" applyFill="1" applyBorder="1" applyAlignment="1">
      <alignment horizontal="center"/>
    </xf>
    <xf numFmtId="0" fontId="15" fillId="6" borderId="3" xfId="1" applyFont="1" applyFill="1" applyBorder="1" applyAlignment="1">
      <alignment horizontal="left"/>
    </xf>
    <xf numFmtId="0" fontId="12" fillId="6" borderId="0" xfId="0" applyFont="1" applyFill="1" applyAlignment="1">
      <alignment horizontal="center"/>
    </xf>
    <xf numFmtId="0" fontId="12" fillId="6" borderId="0" xfId="0" applyFont="1" applyFill="1"/>
    <xf numFmtId="0" fontId="12" fillId="6" borderId="4" xfId="0" applyFont="1" applyFill="1" applyBorder="1" applyAlignment="1">
      <alignment horizontal="center"/>
    </xf>
    <xf numFmtId="0" fontId="12" fillId="6" borderId="5" xfId="1" applyFont="1" applyFill="1" applyBorder="1" applyAlignment="1">
      <alignment horizontal="left"/>
    </xf>
    <xf numFmtId="0" fontId="12" fillId="6" borderId="8" xfId="1" applyFont="1" applyFill="1" applyBorder="1" applyAlignment="1">
      <alignment horizontal="left"/>
    </xf>
    <xf numFmtId="0" fontId="12" fillId="6" borderId="8" xfId="0" applyFont="1" applyFill="1" applyBorder="1"/>
    <xf numFmtId="0" fontId="13" fillId="6" borderId="6" xfId="0" applyFont="1" applyFill="1" applyBorder="1" applyAlignment="1">
      <alignment horizontal="center"/>
    </xf>
    <xf numFmtId="0" fontId="10" fillId="0" borderId="1" xfId="0" applyFont="1" applyBorder="1"/>
    <xf numFmtId="0" fontId="0" fillId="0" borderId="7" xfId="0" applyBorder="1"/>
    <xf numFmtId="0" fontId="0" fillId="0" borderId="2" xfId="0" applyBorder="1"/>
    <xf numFmtId="0" fontId="10" fillId="0" borderId="3" xfId="0" applyFont="1" applyBorder="1"/>
    <xf numFmtId="0" fontId="10" fillId="0" borderId="5" xfId="0" applyFont="1" applyBorder="1"/>
    <xf numFmtId="0" fontId="18" fillId="0" borderId="0" xfId="1" applyFont="1" applyFill="1" applyBorder="1"/>
    <xf numFmtId="0" fontId="10" fillId="0" borderId="3" xfId="0" applyFont="1" applyBorder="1" applyAlignment="1">
      <alignment horizontal="center"/>
    </xf>
    <xf numFmtId="0" fontId="11" fillId="6" borderId="0" xfId="0" applyFont="1" applyFill="1" applyAlignment="1">
      <alignment horizontal="center" vertical="center" wrapText="1"/>
    </xf>
    <xf numFmtId="0" fontId="16" fillId="6" borderId="1" xfId="1" applyFont="1" applyFill="1" applyBorder="1" applyAlignment="1">
      <alignment horizontal="center"/>
    </xf>
    <xf numFmtId="0" fontId="16" fillId="6" borderId="7" xfId="1" applyFont="1" applyFill="1" applyBorder="1" applyAlignment="1">
      <alignment horizontal="center"/>
    </xf>
    <xf numFmtId="0" fontId="16" fillId="6" borderId="24" xfId="1" applyFont="1" applyFill="1" applyBorder="1" applyAlignment="1">
      <alignment horizontal="center"/>
    </xf>
    <xf numFmtId="0" fontId="17" fillId="6" borderId="3" xfId="0" applyFont="1" applyFill="1" applyBorder="1" applyAlignment="1">
      <alignment horizontal="center"/>
    </xf>
    <xf numFmtId="0" fontId="17" fillId="6" borderId="0" xfId="0" applyFont="1" applyFill="1" applyAlignment="1">
      <alignment horizontal="center"/>
    </xf>
    <xf numFmtId="0" fontId="17" fillId="6" borderId="25" xfId="0" applyFont="1" applyFill="1" applyBorder="1" applyAlignment="1">
      <alignment horizontal="center"/>
    </xf>
    <xf numFmtId="0" fontId="17" fillId="6" borderId="5" xfId="0" applyFont="1" applyFill="1" applyBorder="1" applyAlignment="1">
      <alignment horizontal="center"/>
    </xf>
    <xf numFmtId="0" fontId="17" fillId="6" borderId="8" xfId="0" applyFont="1" applyFill="1" applyBorder="1" applyAlignment="1">
      <alignment horizontal="center"/>
    </xf>
    <xf numFmtId="0" fontId="17" fillId="6" borderId="26" xfId="0" applyFont="1" applyFill="1" applyBorder="1" applyAlignment="1">
      <alignment horizontal="center"/>
    </xf>
    <xf numFmtId="0" fontId="0" fillId="0" borderId="3" xfId="0" applyBorder="1" applyAlignment="1">
      <alignment horizontal="justify" vertical="center" wrapText="1"/>
    </xf>
    <xf numFmtId="0" fontId="0" fillId="0" borderId="0" xfId="0" applyAlignment="1">
      <alignment horizontal="justify" vertical="center" wrapText="1"/>
    </xf>
    <xf numFmtId="0" fontId="0" fillId="0" borderId="4" xfId="0" applyBorder="1" applyAlignment="1">
      <alignment horizontal="justify" vertical="center" wrapText="1"/>
    </xf>
    <xf numFmtId="0" fontId="0" fillId="0" borderId="5" xfId="0" applyBorder="1" applyAlignment="1">
      <alignment horizontal="justify" vertical="center" wrapText="1"/>
    </xf>
    <xf numFmtId="0" fontId="0" fillId="0" borderId="8" xfId="0" applyBorder="1" applyAlignment="1">
      <alignment horizontal="justify" vertical="center" wrapText="1"/>
    </xf>
    <xf numFmtId="0" fontId="0" fillId="0" borderId="6" xfId="0" applyBorder="1" applyAlignment="1">
      <alignment horizontal="justify" vertical="center" wrapText="1"/>
    </xf>
    <xf numFmtId="0" fontId="0" fillId="5" borderId="1" xfId="0" applyFill="1" applyBorder="1" applyAlignment="1">
      <alignment horizontal="center"/>
    </xf>
    <xf numFmtId="0" fontId="0" fillId="5" borderId="2" xfId="0" applyFill="1" applyBorder="1" applyAlignment="1">
      <alignment horizontal="center"/>
    </xf>
    <xf numFmtId="0" fontId="3" fillId="0" borderId="0" xfId="1" applyAlignment="1">
      <alignment horizontal="center"/>
    </xf>
    <xf numFmtId="0" fontId="0" fillId="0" borderId="1" xfId="0" applyBorder="1" applyAlignment="1">
      <alignment horizontal="justify" vertical="center" wrapText="1"/>
    </xf>
    <xf numFmtId="0" fontId="0" fillId="0" borderId="7" xfId="0" applyBorder="1" applyAlignment="1">
      <alignment horizontal="justify" vertical="center" wrapText="1"/>
    </xf>
    <xf numFmtId="0" fontId="0" fillId="0" borderId="2" xfId="0" applyBorder="1" applyAlignment="1">
      <alignment horizontal="justify" vertical="center" wrapText="1"/>
    </xf>
    <xf numFmtId="0" fontId="0" fillId="6" borderId="0" xfId="0" applyFill="1"/>
  </cellXfs>
  <cellStyles count="2">
    <cellStyle name="Hyperlink" xfId="1" builtinId="8"/>
    <cellStyle name="Normal" xfId="0" builtinId="0"/>
  </cellStyles>
  <dxfs count="2">
    <dxf>
      <font>
        <color rgb="FF9C0006"/>
      </font>
      <fill>
        <patternFill>
          <bgColor rgb="FFFFC7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000" b="1" i="0" u="none" strike="noStrike" kern="1200" spc="0" baseline="0">
                <a:solidFill>
                  <a:schemeClr val="tx1"/>
                </a:solidFill>
                <a:effectLst>
                  <a:glow rad="553352">
                    <a:schemeClr val="accent6">
                      <a:lumMod val="40000"/>
                      <a:lumOff val="60000"/>
                    </a:schemeClr>
                  </a:glow>
                </a:effectLst>
                <a:latin typeface="+mn-lt"/>
                <a:ea typeface="+mn-ea"/>
                <a:cs typeface="+mn-cs"/>
              </a:defRPr>
            </a:pPr>
            <a:r>
              <a:rPr lang="en-GB" sz="2000" b="1">
                <a:solidFill>
                  <a:schemeClr val="tx1"/>
                </a:solidFill>
                <a:effectLst>
                  <a:glow rad="553352">
                    <a:schemeClr val="accent6">
                      <a:lumMod val="40000"/>
                      <a:lumOff val="60000"/>
                    </a:schemeClr>
                  </a:glow>
                </a:effectLst>
              </a:rPr>
              <a:t>Lagrange Points</a:t>
            </a:r>
          </a:p>
        </c:rich>
      </c:tx>
      <c:overlay val="0"/>
      <c:spPr>
        <a:noFill/>
        <a:ln>
          <a:noFill/>
        </a:ln>
        <a:effectLst>
          <a:glow rad="771866">
            <a:schemeClr val="accent6">
              <a:lumMod val="40000"/>
              <a:lumOff val="60000"/>
              <a:alpha val="64000"/>
            </a:schemeClr>
          </a:glow>
        </a:effectLst>
      </c:spPr>
      <c:txPr>
        <a:bodyPr rot="0" spcFirstLastPara="1" vertOverflow="ellipsis" vert="horz" wrap="square" anchor="ctr" anchorCtr="1"/>
        <a:lstStyle/>
        <a:p>
          <a:pPr>
            <a:defRPr sz="2000" b="1" i="0" u="none" strike="noStrike" kern="1200" spc="0" baseline="0">
              <a:solidFill>
                <a:schemeClr val="tx1"/>
              </a:solidFill>
              <a:effectLst>
                <a:glow rad="553352">
                  <a:schemeClr val="accent6">
                    <a:lumMod val="40000"/>
                    <a:lumOff val="60000"/>
                  </a:schemeClr>
                </a:glow>
              </a:effectLst>
              <a:latin typeface="+mn-lt"/>
              <a:ea typeface="+mn-ea"/>
              <a:cs typeface="+mn-cs"/>
            </a:defRPr>
          </a:pPr>
          <a:endParaRPr lang="en-CH"/>
        </a:p>
      </c:txPr>
    </c:title>
    <c:autoTitleDeleted val="0"/>
    <c:plotArea>
      <c:layout/>
      <c:scatterChart>
        <c:scatterStyle val="lineMarker"/>
        <c:varyColors val="0"/>
        <c:ser>
          <c:idx val="0"/>
          <c:order val="0"/>
          <c:spPr>
            <a:ln w="19050" cap="rnd">
              <a:noFill/>
              <a:round/>
            </a:ln>
            <a:effectLst/>
          </c:spPr>
          <c:marker>
            <c:symbol val="circle"/>
            <c:size val="5"/>
            <c:spPr>
              <a:solidFill>
                <a:schemeClr val="accent1"/>
              </a:solidFill>
              <a:ln w="9525">
                <a:solidFill>
                  <a:schemeClr val="accent1"/>
                </a:solidFill>
              </a:ln>
              <a:effectLst/>
            </c:spPr>
          </c:marker>
          <c:dLbls>
            <c:dLbl>
              <c:idx val="0"/>
              <c:layout>
                <c:manualLayout>
                  <c:x val="-4.0283070223190061E-2"/>
                  <c:y val="-2.6359143327841904E-2"/>
                </c:manualLayout>
              </c:layout>
              <c:tx>
                <c:rich>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r>
                      <a:rPr lang="en-US" sz="1200" b="1"/>
                      <a:t>barycenter</a:t>
                    </a:r>
                  </a:p>
                </c:rich>
              </c:tx>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n-CH"/>
                </a:p>
              </c:txP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2-B0FF-B549-8295-D428DA948FA3}"/>
                </c:ext>
              </c:extLst>
            </c:dLbl>
            <c:dLbl>
              <c:idx val="1"/>
              <c:layout>
                <c:manualLayout>
                  <c:x val="-2.7055152400996145E-2"/>
                  <c:y val="-2.7182866556836962E-2"/>
                </c:manualLayout>
              </c:layout>
              <c:tx>
                <c:rich>
                  <a:bodyPr rot="0" spcFirstLastPara="1" vertOverflow="ellipsis" vert="horz" wrap="square" lIns="38100" tIns="19050" rIns="38100" bIns="19050" anchor="ctr" anchorCtr="1">
                    <a:noAutofit/>
                  </a:bodyPr>
                  <a:lstStyle/>
                  <a:p>
                    <a:pPr>
                      <a:defRPr sz="1200" b="1" i="0" u="none" strike="noStrike" kern="1200" baseline="0">
                        <a:solidFill>
                          <a:schemeClr val="tx1">
                            <a:lumMod val="75000"/>
                            <a:lumOff val="25000"/>
                          </a:schemeClr>
                        </a:solidFill>
                        <a:latin typeface="+mn-lt"/>
                        <a:ea typeface="+mn-ea"/>
                        <a:cs typeface="+mn-cs"/>
                      </a:defRPr>
                    </a:pPr>
                    <a:r>
                      <a:rPr lang="en-US" sz="1200" b="1"/>
                      <a:t>Body2</a:t>
                    </a:r>
                  </a:p>
                </c:rich>
              </c:tx>
              <c:spPr>
                <a:noFill/>
                <a:ln>
                  <a:noFill/>
                </a:ln>
                <a:effectLst/>
              </c:spPr>
              <c:txPr>
                <a:bodyPr rot="0" spcFirstLastPara="1" vertOverflow="ellipsis" vert="horz" wrap="square" lIns="38100" tIns="19050" rIns="38100" bIns="19050" anchor="ctr" anchorCtr="1">
                  <a:noAutofit/>
                </a:bodyPr>
                <a:lstStyle/>
                <a:p>
                  <a:pPr>
                    <a:defRPr sz="1200" b="1" i="0" u="none" strike="noStrike" kern="1200" baseline="0">
                      <a:solidFill>
                        <a:schemeClr val="tx1">
                          <a:lumMod val="75000"/>
                          <a:lumOff val="25000"/>
                        </a:schemeClr>
                      </a:solidFill>
                      <a:latin typeface="+mn-lt"/>
                      <a:ea typeface="+mn-ea"/>
                      <a:cs typeface="+mn-cs"/>
                    </a:defRPr>
                  </a:pPr>
                  <a:endParaRPr lang="en-CH"/>
                </a:p>
              </c:txPr>
              <c:showLegendKey val="0"/>
              <c:showVal val="1"/>
              <c:showCatName val="0"/>
              <c:showSerName val="0"/>
              <c:showPercent val="0"/>
              <c:showBubbleSize val="0"/>
              <c:extLst>
                <c:ext xmlns:c15="http://schemas.microsoft.com/office/drawing/2012/chart" uri="{CE6537A1-D6FC-4f65-9D91-7224C49458BB}">
                  <c15:layout>
                    <c:manualLayout>
                      <c:w val="4.4097831538069177E-2"/>
                      <c:h val="2.4678747940691928E-2"/>
                    </c:manualLayout>
                  </c15:layout>
                  <c15:showDataLabelsRange val="0"/>
                </c:ext>
                <c:ext xmlns:c16="http://schemas.microsoft.com/office/drawing/2014/chart" uri="{C3380CC4-5D6E-409C-BE32-E72D297353CC}">
                  <c16:uniqueId val="{00000007-B0FF-B549-8295-D428DA948FA3}"/>
                </c:ext>
              </c:extLst>
            </c:dLbl>
            <c:dLbl>
              <c:idx val="2"/>
              <c:layout>
                <c:manualLayout>
                  <c:x val="-3.0484485574305935E-2"/>
                  <c:y val="2.800658978583196E-2"/>
                </c:manualLayout>
              </c:layout>
              <c:tx>
                <c:rich>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r>
                      <a:rPr lang="en-US" sz="1200" b="1"/>
                      <a:t>Body1</a:t>
                    </a:r>
                  </a:p>
                </c:rich>
              </c:tx>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n-CH"/>
                </a:p>
              </c:txP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8-B0FF-B549-8295-D428DA948FA3}"/>
                </c:ext>
              </c:extLst>
            </c:dLbl>
            <c:dLbl>
              <c:idx val="3"/>
              <c:layout>
                <c:manualLayout>
                  <c:x val="-3.2851233824405593E-2"/>
                  <c:y val="0"/>
                </c:manualLayout>
              </c:layout>
              <c:tx>
                <c:rich>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r>
                      <a:rPr lang="en-US" sz="1200" b="1"/>
                      <a:t>L1</a:t>
                    </a:r>
                  </a:p>
                </c:rich>
              </c:tx>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n-CH"/>
                </a:p>
              </c:txP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5-B0FF-B549-8295-D428DA948FA3}"/>
                </c:ext>
              </c:extLst>
            </c:dLbl>
            <c:dLbl>
              <c:idx val="4"/>
              <c:layout>
                <c:manualLayout>
                  <c:x val="4.7732696897375701E-3"/>
                  <c:y val="-6.0405672314823032E-17"/>
                </c:manualLayout>
              </c:layout>
              <c:tx>
                <c:rich>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r>
                      <a:rPr lang="en-US" sz="1200" b="1"/>
                      <a:t>L2</a:t>
                    </a:r>
                  </a:p>
                </c:rich>
              </c:tx>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n-CH"/>
                </a:p>
              </c:txP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6-B0FF-B549-8295-D428DA948FA3}"/>
                </c:ext>
              </c:extLst>
            </c:dLbl>
            <c:dLbl>
              <c:idx val="5"/>
              <c:tx>
                <c:rich>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r>
                      <a:rPr lang="en-US" sz="1200" b="1"/>
                      <a:t>L3</a:t>
                    </a:r>
                  </a:p>
                </c:rich>
              </c:tx>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n-CH"/>
                </a:p>
              </c:txP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4-B0FF-B549-8295-D428DA948FA3}"/>
                </c:ext>
              </c:extLst>
            </c:dLbl>
            <c:dLbl>
              <c:idx val="6"/>
              <c:tx>
                <c:rich>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r>
                      <a:rPr lang="en-US" sz="1200" b="1"/>
                      <a:t>L4</a:t>
                    </a:r>
                  </a:p>
                </c:rich>
              </c:tx>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n-CH"/>
                </a:p>
              </c:txP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1-B0FF-B549-8295-D428DA948FA3}"/>
                </c:ext>
              </c:extLst>
            </c:dLbl>
            <c:dLbl>
              <c:idx val="7"/>
              <c:tx>
                <c:rich>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r>
                      <a:rPr lang="en-US" sz="1200" b="1"/>
                      <a:t>L5</a:t>
                    </a:r>
                  </a:p>
                </c:rich>
              </c:tx>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n-CH"/>
                </a:p>
              </c:txP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3-B0FF-B549-8295-D428DA948FA3}"/>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CH"/>
              </a:p>
            </c:txPr>
            <c:showLegendKey val="0"/>
            <c:showVal val="0"/>
            <c:showCatName val="0"/>
            <c:showSerName val="0"/>
            <c:showPercent val="0"/>
            <c:showBubbleSize val="0"/>
            <c:extLst>
              <c:ext xmlns:c15="http://schemas.microsoft.com/office/drawing/2012/chart" uri="{CE6537A1-D6FC-4f65-9D91-7224C49458BB}">
                <c15:showLeaderLines val="0"/>
              </c:ext>
            </c:extLst>
          </c:dLbls>
          <c:xVal>
            <c:numRef>
              <c:f>'Lagrange Points'!$E$42:$E$49</c:f>
              <c:numCache>
                <c:formatCode>0.000</c:formatCode>
                <c:ptCount val="8"/>
                <c:pt idx="0">
                  <c:v>0</c:v>
                </c:pt>
                <c:pt idx="1">
                  <c:v>0.99904640749851292</c:v>
                </c:pt>
                <c:pt idx="2">
                  <c:v>-9.5359250148716209E-4</c:v>
                </c:pt>
                <c:pt idx="3">
                  <c:v>0.93173177098297311</c:v>
                </c:pt>
                <c:pt idx="4">
                  <c:v>1.0682031289457465</c:v>
                </c:pt>
                <c:pt idx="5">
                  <c:v>-1.0003973302089531</c:v>
                </c:pt>
                <c:pt idx="6">
                  <c:v>0.49904640749851281</c:v>
                </c:pt>
                <c:pt idx="7">
                  <c:v>0.49904640749851281</c:v>
                </c:pt>
              </c:numCache>
            </c:numRef>
          </c:xVal>
          <c:yVal>
            <c:numRef>
              <c:f>'Lagrange Points'!$F$42:$F$49</c:f>
              <c:numCache>
                <c:formatCode>0.000</c:formatCode>
                <c:ptCount val="8"/>
                <c:pt idx="0">
                  <c:v>0</c:v>
                </c:pt>
                <c:pt idx="1">
                  <c:v>0</c:v>
                </c:pt>
                <c:pt idx="2">
                  <c:v>-9.5359250148716209E-4</c:v>
                </c:pt>
                <c:pt idx="3">
                  <c:v>0</c:v>
                </c:pt>
                <c:pt idx="4">
                  <c:v>0</c:v>
                </c:pt>
                <c:pt idx="5">
                  <c:v>0</c:v>
                </c:pt>
                <c:pt idx="6">
                  <c:v>0.86602540378443871</c:v>
                </c:pt>
                <c:pt idx="7">
                  <c:v>-0.86602540378443871</c:v>
                </c:pt>
              </c:numCache>
            </c:numRef>
          </c:yVal>
          <c:smooth val="0"/>
          <c:extLst>
            <c:ext xmlns:c16="http://schemas.microsoft.com/office/drawing/2014/chart" uri="{C3380CC4-5D6E-409C-BE32-E72D297353CC}">
              <c16:uniqueId val="{00000000-B0FF-B549-8295-D428DA948FA3}"/>
            </c:ext>
          </c:extLst>
        </c:ser>
        <c:ser>
          <c:idx val="1"/>
          <c:order val="1"/>
          <c:tx>
            <c:v>Orbit (Body 2)</c:v>
          </c:tx>
          <c:spPr>
            <a:ln w="12700" cap="rnd">
              <a:solidFill>
                <a:schemeClr val="tx1"/>
              </a:solidFill>
              <a:round/>
            </a:ln>
            <a:effectLst/>
          </c:spPr>
          <c:marker>
            <c:symbol val="none"/>
          </c:marker>
          <c:xVal>
            <c:numRef>
              <c:f>'Lagrange Points'!$C$55:$C$91</c:f>
              <c:numCache>
                <c:formatCode>0.00</c:formatCode>
                <c:ptCount val="37"/>
                <c:pt idx="0">
                  <c:v>1</c:v>
                </c:pt>
                <c:pt idx="1">
                  <c:v>0.98480775301220802</c:v>
                </c:pt>
                <c:pt idx="2">
                  <c:v>0.93969262078590843</c:v>
                </c:pt>
                <c:pt idx="3">
                  <c:v>0.86602540378443871</c:v>
                </c:pt>
                <c:pt idx="4">
                  <c:v>0.76604444311897801</c:v>
                </c:pt>
                <c:pt idx="5">
                  <c:v>0.64278760968653936</c:v>
                </c:pt>
                <c:pt idx="6">
                  <c:v>0.50000000000000011</c:v>
                </c:pt>
                <c:pt idx="7">
                  <c:v>0.34202014332566882</c:v>
                </c:pt>
                <c:pt idx="8">
                  <c:v>0.17364817766693041</c:v>
                </c:pt>
                <c:pt idx="9">
                  <c:v>6.1257422745431001E-17</c:v>
                </c:pt>
                <c:pt idx="10">
                  <c:v>-0.1736481776669303</c:v>
                </c:pt>
                <c:pt idx="11">
                  <c:v>-0.34202014332566871</c:v>
                </c:pt>
                <c:pt idx="12">
                  <c:v>-0.49999999999999978</c:v>
                </c:pt>
                <c:pt idx="13">
                  <c:v>-0.64278760968653936</c:v>
                </c:pt>
                <c:pt idx="14">
                  <c:v>-0.7660444431189779</c:v>
                </c:pt>
                <c:pt idx="15">
                  <c:v>-0.86602540378443871</c:v>
                </c:pt>
                <c:pt idx="16">
                  <c:v>-0.93969262078590832</c:v>
                </c:pt>
                <c:pt idx="17">
                  <c:v>-0.98480775301220802</c:v>
                </c:pt>
                <c:pt idx="18">
                  <c:v>-1</c:v>
                </c:pt>
                <c:pt idx="19">
                  <c:v>-0.98480775301220802</c:v>
                </c:pt>
                <c:pt idx="20">
                  <c:v>-0.93969262078590843</c:v>
                </c:pt>
                <c:pt idx="21">
                  <c:v>-0.8660254037844386</c:v>
                </c:pt>
                <c:pt idx="22">
                  <c:v>-0.76604444311897801</c:v>
                </c:pt>
                <c:pt idx="23">
                  <c:v>-0.64278760968653947</c:v>
                </c:pt>
                <c:pt idx="24">
                  <c:v>-0.50000000000000044</c:v>
                </c:pt>
                <c:pt idx="25">
                  <c:v>-0.34202014332566938</c:v>
                </c:pt>
                <c:pt idx="26">
                  <c:v>-0.17364817766693033</c:v>
                </c:pt>
                <c:pt idx="27">
                  <c:v>-1.83772268236293E-16</c:v>
                </c:pt>
                <c:pt idx="28">
                  <c:v>0.17364817766692997</c:v>
                </c:pt>
                <c:pt idx="29">
                  <c:v>0.34202014332566816</c:v>
                </c:pt>
                <c:pt idx="30">
                  <c:v>0.50000000000000011</c:v>
                </c:pt>
                <c:pt idx="31">
                  <c:v>0.64278760968653925</c:v>
                </c:pt>
                <c:pt idx="32">
                  <c:v>0.76604444311897779</c:v>
                </c:pt>
                <c:pt idx="33">
                  <c:v>0.86602540378443837</c:v>
                </c:pt>
                <c:pt idx="34">
                  <c:v>0.93969262078590843</c:v>
                </c:pt>
                <c:pt idx="35">
                  <c:v>0.98480775301220791</c:v>
                </c:pt>
                <c:pt idx="36">
                  <c:v>1</c:v>
                </c:pt>
              </c:numCache>
            </c:numRef>
          </c:xVal>
          <c:yVal>
            <c:numRef>
              <c:f>'Lagrange Points'!$D$55:$D$91</c:f>
              <c:numCache>
                <c:formatCode>0.00</c:formatCode>
                <c:ptCount val="37"/>
                <c:pt idx="0">
                  <c:v>0</c:v>
                </c:pt>
                <c:pt idx="1">
                  <c:v>0.17364817766693033</c:v>
                </c:pt>
                <c:pt idx="2">
                  <c:v>0.34202014332566871</c:v>
                </c:pt>
                <c:pt idx="3">
                  <c:v>0.49999999999999994</c:v>
                </c:pt>
                <c:pt idx="4">
                  <c:v>0.64278760968653925</c:v>
                </c:pt>
                <c:pt idx="5">
                  <c:v>0.76604444311897801</c:v>
                </c:pt>
                <c:pt idx="6">
                  <c:v>0.8660254037844386</c:v>
                </c:pt>
                <c:pt idx="7">
                  <c:v>0.93969262078590832</c:v>
                </c:pt>
                <c:pt idx="8">
                  <c:v>0.98480775301220802</c:v>
                </c:pt>
                <c:pt idx="9">
                  <c:v>1</c:v>
                </c:pt>
                <c:pt idx="10">
                  <c:v>0.98480775301220802</c:v>
                </c:pt>
                <c:pt idx="11">
                  <c:v>0.93969262078590843</c:v>
                </c:pt>
                <c:pt idx="12">
                  <c:v>0.86602540378443871</c:v>
                </c:pt>
                <c:pt idx="13">
                  <c:v>0.76604444311897801</c:v>
                </c:pt>
                <c:pt idx="14">
                  <c:v>0.64278760968653947</c:v>
                </c:pt>
                <c:pt idx="15">
                  <c:v>0.49999999999999994</c:v>
                </c:pt>
                <c:pt idx="16">
                  <c:v>0.34202014332566888</c:v>
                </c:pt>
                <c:pt idx="17">
                  <c:v>0.17364817766693028</c:v>
                </c:pt>
                <c:pt idx="18">
                  <c:v>1.22514845490862E-16</c:v>
                </c:pt>
                <c:pt idx="19">
                  <c:v>-0.17364817766693047</c:v>
                </c:pt>
                <c:pt idx="20">
                  <c:v>-0.34202014332566866</c:v>
                </c:pt>
                <c:pt idx="21">
                  <c:v>-0.50000000000000011</c:v>
                </c:pt>
                <c:pt idx="22">
                  <c:v>-0.64278760968653925</c:v>
                </c:pt>
                <c:pt idx="23">
                  <c:v>-0.7660444431189779</c:v>
                </c:pt>
                <c:pt idx="24">
                  <c:v>-0.86602540378443837</c:v>
                </c:pt>
                <c:pt idx="25">
                  <c:v>-0.93969262078590821</c:v>
                </c:pt>
                <c:pt idx="26">
                  <c:v>-0.98480775301220802</c:v>
                </c:pt>
                <c:pt idx="27">
                  <c:v>-1</c:v>
                </c:pt>
                <c:pt idx="28">
                  <c:v>-0.98480775301220813</c:v>
                </c:pt>
                <c:pt idx="29">
                  <c:v>-0.93969262078590854</c:v>
                </c:pt>
                <c:pt idx="30">
                  <c:v>-0.8660254037844386</c:v>
                </c:pt>
                <c:pt idx="31">
                  <c:v>-0.76604444311897812</c:v>
                </c:pt>
                <c:pt idx="32">
                  <c:v>-0.64278760968653958</c:v>
                </c:pt>
                <c:pt idx="33">
                  <c:v>-0.50000000000000044</c:v>
                </c:pt>
                <c:pt idx="34">
                  <c:v>-0.3420201433256686</c:v>
                </c:pt>
                <c:pt idx="35">
                  <c:v>-0.17364817766693127</c:v>
                </c:pt>
                <c:pt idx="36">
                  <c:v>-2.45029690981724E-16</c:v>
                </c:pt>
              </c:numCache>
            </c:numRef>
          </c:yVal>
          <c:smooth val="1"/>
          <c:extLst>
            <c:ext xmlns:c16="http://schemas.microsoft.com/office/drawing/2014/chart" uri="{C3380CC4-5D6E-409C-BE32-E72D297353CC}">
              <c16:uniqueId val="{00000009-B0FF-B549-8295-D428DA948FA3}"/>
            </c:ext>
          </c:extLst>
        </c:ser>
        <c:dLbls>
          <c:showLegendKey val="0"/>
          <c:showVal val="0"/>
          <c:showCatName val="0"/>
          <c:showSerName val="0"/>
          <c:showPercent val="0"/>
          <c:showBubbleSize val="0"/>
        </c:dLbls>
        <c:axId val="417583631"/>
        <c:axId val="417658495"/>
      </c:scatterChart>
      <c:valAx>
        <c:axId val="417583631"/>
        <c:scaling>
          <c:orientation val="minMax"/>
          <c:max val="1.2"/>
          <c:min val="-1.2"/>
        </c:scaling>
        <c:delete val="0"/>
        <c:axPos val="b"/>
        <c:majorGridlines>
          <c:spPr>
            <a:ln w="9525" cap="flat" cmpd="sng" algn="ctr">
              <a:solidFill>
                <a:schemeClr val="tx1">
                  <a:lumMod val="15000"/>
                  <a:lumOff val="85000"/>
                </a:schemeClr>
              </a:solidFill>
              <a:round/>
            </a:ln>
            <a:effectLst/>
          </c:spPr>
        </c:majorGridlines>
        <c:numFmt formatCode="0.0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CH"/>
          </a:p>
        </c:txPr>
        <c:crossAx val="417658495"/>
        <c:crosses val="autoZero"/>
        <c:crossBetween val="midCat"/>
        <c:majorUnit val="0.2"/>
        <c:minorUnit val="0.2"/>
      </c:valAx>
      <c:valAx>
        <c:axId val="417658495"/>
        <c:scaling>
          <c:orientation val="minMax"/>
          <c:max val="1.2"/>
          <c:min val="-1.2"/>
        </c:scaling>
        <c:delete val="0"/>
        <c:axPos val="l"/>
        <c:majorGridlines>
          <c:spPr>
            <a:ln w="9525" cap="flat" cmpd="sng" algn="ctr">
              <a:solidFill>
                <a:schemeClr val="tx1">
                  <a:lumMod val="15000"/>
                  <a:lumOff val="85000"/>
                </a:schemeClr>
              </a:solidFill>
              <a:round/>
            </a:ln>
            <a:effectLst/>
          </c:spPr>
        </c:majorGridlines>
        <c:numFmt formatCode="0.0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CH"/>
          </a:p>
        </c:txPr>
        <c:crossAx val="417583631"/>
        <c:crosses val="autoZero"/>
        <c:crossBetween val="midCat"/>
        <c:majorUnit val="0.2"/>
        <c:minorUnit val="0.2"/>
      </c:valAx>
      <c:spPr>
        <a:solidFill>
          <a:schemeClr val="accent4">
            <a:lumMod val="20000"/>
            <a:lumOff val="80000"/>
          </a:schemeClr>
        </a:solid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CH"/>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2.jpg"/><Relationship Id="rId2" Type="http://schemas.openxmlformats.org/officeDocument/2006/relationships/hyperlink" Target="https://www.astronomy-morsels.ch/morsels" TargetMode="External"/><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3.jpg"/><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3" Type="http://schemas.openxmlformats.org/officeDocument/2006/relationships/image" Target="../media/image6.jpg"/><Relationship Id="rId2" Type="http://schemas.openxmlformats.org/officeDocument/2006/relationships/image" Target="../media/image5.jpg"/><Relationship Id="rId1" Type="http://schemas.openxmlformats.org/officeDocument/2006/relationships/image" Target="../media/image4.jpg"/><Relationship Id="rId5" Type="http://schemas.openxmlformats.org/officeDocument/2006/relationships/image" Target="../media/image8.jpg"/><Relationship Id="rId4" Type="http://schemas.openxmlformats.org/officeDocument/2006/relationships/image" Target="../media/image7.jpg"/></Relationships>
</file>

<file path=xl/drawings/drawing1.xml><?xml version="1.0" encoding="utf-8"?>
<xdr:wsDr xmlns:xdr="http://schemas.openxmlformats.org/drawingml/2006/spreadsheetDrawing" xmlns:a="http://schemas.openxmlformats.org/drawingml/2006/main">
  <xdr:twoCellAnchor editAs="oneCell">
    <xdr:from>
      <xdr:col>1</xdr:col>
      <xdr:colOff>25401</xdr:colOff>
      <xdr:row>18</xdr:row>
      <xdr:rowOff>76200</xdr:rowOff>
    </xdr:from>
    <xdr:to>
      <xdr:col>10</xdr:col>
      <xdr:colOff>789139</xdr:colOff>
      <xdr:row>47</xdr:row>
      <xdr:rowOff>177800</xdr:rowOff>
    </xdr:to>
    <xdr:pic>
      <xdr:nvPicPr>
        <xdr:cNvPr id="2" name="Picture 1" descr="What Are Lagrange Points - How James Webb Space Telescope Stays Put">
          <a:extLst>
            <a:ext uri="{FF2B5EF4-FFF2-40B4-BE49-F238E27FC236}">
              <a16:creationId xmlns:a16="http://schemas.microsoft.com/office/drawing/2014/main" id="{D9C44EEF-5384-EE5A-E646-286ECF03744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0901" y="4114800"/>
          <a:ext cx="8193238" cy="5994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609600</xdr:colOff>
      <xdr:row>54</xdr:row>
      <xdr:rowOff>76200</xdr:rowOff>
    </xdr:from>
    <xdr:to>
      <xdr:col>9</xdr:col>
      <xdr:colOff>228600</xdr:colOff>
      <xdr:row>63</xdr:row>
      <xdr:rowOff>190500</xdr:rowOff>
    </xdr:to>
    <xdr:pic>
      <xdr:nvPicPr>
        <xdr:cNvPr id="3" name="Picture 2">
          <a:hlinkClick xmlns:r="http://schemas.openxmlformats.org/officeDocument/2006/relationships" r:id="rId2"/>
          <a:extLst>
            <a:ext uri="{FF2B5EF4-FFF2-40B4-BE49-F238E27FC236}">
              <a16:creationId xmlns:a16="http://schemas.microsoft.com/office/drawing/2014/main" id="{893AB85A-1CEE-E34B-EAC7-32C3B351A311}"/>
            </a:ext>
          </a:extLst>
        </xdr:cNvPr>
        <xdr:cNvPicPr>
          <a:picLocks noChangeAspect="1"/>
        </xdr:cNvPicPr>
      </xdr:nvPicPr>
      <xdr:blipFill>
        <a:blip xmlns:r="http://schemas.openxmlformats.org/officeDocument/2006/relationships" r:embed="rId3"/>
        <a:stretch>
          <a:fillRect/>
        </a:stretch>
      </xdr:blipFill>
      <xdr:spPr>
        <a:xfrm>
          <a:off x="2260600" y="11150600"/>
          <a:ext cx="5397500" cy="19431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7</xdr:col>
      <xdr:colOff>76200</xdr:colOff>
      <xdr:row>22</xdr:row>
      <xdr:rowOff>76200</xdr:rowOff>
    </xdr:from>
    <xdr:to>
      <xdr:col>21</xdr:col>
      <xdr:colOff>787400</xdr:colOff>
      <xdr:row>79</xdr:row>
      <xdr:rowOff>177800</xdr:rowOff>
    </xdr:to>
    <xdr:graphicFrame macro="">
      <xdr:nvGraphicFramePr>
        <xdr:cNvPr id="2" name="Chart 1">
          <a:extLst>
            <a:ext uri="{FF2B5EF4-FFF2-40B4-BE49-F238E27FC236}">
              <a16:creationId xmlns:a16="http://schemas.microsoft.com/office/drawing/2014/main" id="{B257D425-9CDF-2D4B-B385-8AD143AA938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16</xdr:col>
      <xdr:colOff>457200</xdr:colOff>
      <xdr:row>2</xdr:row>
      <xdr:rowOff>63500</xdr:rowOff>
    </xdr:from>
    <xdr:to>
      <xdr:col>25</xdr:col>
      <xdr:colOff>800100</xdr:colOff>
      <xdr:row>19</xdr:row>
      <xdr:rowOff>3271</xdr:rowOff>
    </xdr:to>
    <xdr:pic>
      <xdr:nvPicPr>
        <xdr:cNvPr id="3" name="Picture 2">
          <a:extLst>
            <a:ext uri="{FF2B5EF4-FFF2-40B4-BE49-F238E27FC236}">
              <a16:creationId xmlns:a16="http://schemas.microsoft.com/office/drawing/2014/main" id="{EF8881F9-69A4-924E-1CDB-4C371C0FC8DE}"/>
            </a:ext>
          </a:extLst>
        </xdr:cNvPr>
        <xdr:cNvPicPr>
          <a:picLocks noChangeAspect="1"/>
        </xdr:cNvPicPr>
      </xdr:nvPicPr>
      <xdr:blipFill>
        <a:blip xmlns:r="http://schemas.openxmlformats.org/officeDocument/2006/relationships" r:embed="rId2"/>
        <a:stretch>
          <a:fillRect/>
        </a:stretch>
      </xdr:blipFill>
      <xdr:spPr>
        <a:xfrm>
          <a:off x="14757400" y="266700"/>
          <a:ext cx="7772400" cy="347037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812800</xdr:colOff>
      <xdr:row>10</xdr:row>
      <xdr:rowOff>88900</xdr:rowOff>
    </xdr:from>
    <xdr:to>
      <xdr:col>5</xdr:col>
      <xdr:colOff>381000</xdr:colOff>
      <xdr:row>14</xdr:row>
      <xdr:rowOff>33096</xdr:rowOff>
    </xdr:to>
    <xdr:pic>
      <xdr:nvPicPr>
        <xdr:cNvPr id="2" name="Picture 1">
          <a:extLst>
            <a:ext uri="{FF2B5EF4-FFF2-40B4-BE49-F238E27FC236}">
              <a16:creationId xmlns:a16="http://schemas.microsoft.com/office/drawing/2014/main" id="{8508FEAB-A39D-83DF-2D5A-0F17DFA1DA01}"/>
            </a:ext>
          </a:extLst>
        </xdr:cNvPr>
        <xdr:cNvPicPr>
          <a:picLocks noChangeAspect="1"/>
        </xdr:cNvPicPr>
      </xdr:nvPicPr>
      <xdr:blipFill>
        <a:blip xmlns:r="http://schemas.openxmlformats.org/officeDocument/2006/relationships" r:embed="rId1"/>
        <a:stretch>
          <a:fillRect/>
        </a:stretch>
      </xdr:blipFill>
      <xdr:spPr>
        <a:xfrm>
          <a:off x="1638300" y="3022600"/>
          <a:ext cx="2870200" cy="1010996"/>
        </a:xfrm>
        <a:prstGeom prst="rect">
          <a:avLst/>
        </a:prstGeom>
      </xdr:spPr>
    </xdr:pic>
    <xdr:clientData/>
  </xdr:twoCellAnchor>
  <xdr:twoCellAnchor editAs="oneCell">
    <xdr:from>
      <xdr:col>2</xdr:col>
      <xdr:colOff>177800</xdr:colOff>
      <xdr:row>3</xdr:row>
      <xdr:rowOff>254000</xdr:rowOff>
    </xdr:from>
    <xdr:to>
      <xdr:col>5</xdr:col>
      <xdr:colOff>342900</xdr:colOff>
      <xdr:row>7</xdr:row>
      <xdr:rowOff>73470</xdr:rowOff>
    </xdr:to>
    <xdr:pic>
      <xdr:nvPicPr>
        <xdr:cNvPr id="3" name="Picture 2">
          <a:extLst>
            <a:ext uri="{FF2B5EF4-FFF2-40B4-BE49-F238E27FC236}">
              <a16:creationId xmlns:a16="http://schemas.microsoft.com/office/drawing/2014/main" id="{09542916-5515-15E5-2DEE-6493AB688528}"/>
            </a:ext>
          </a:extLst>
        </xdr:cNvPr>
        <xdr:cNvPicPr>
          <a:picLocks noChangeAspect="1"/>
        </xdr:cNvPicPr>
      </xdr:nvPicPr>
      <xdr:blipFill>
        <a:blip xmlns:r="http://schemas.openxmlformats.org/officeDocument/2006/relationships" r:embed="rId2"/>
        <a:stretch>
          <a:fillRect/>
        </a:stretch>
      </xdr:blipFill>
      <xdr:spPr>
        <a:xfrm>
          <a:off x="1828800" y="1320800"/>
          <a:ext cx="2641600" cy="886270"/>
        </a:xfrm>
        <a:prstGeom prst="rect">
          <a:avLst/>
        </a:prstGeom>
      </xdr:spPr>
    </xdr:pic>
    <xdr:clientData/>
  </xdr:twoCellAnchor>
  <xdr:twoCellAnchor editAs="oneCell">
    <xdr:from>
      <xdr:col>2</xdr:col>
      <xdr:colOff>190500</xdr:colOff>
      <xdr:row>24</xdr:row>
      <xdr:rowOff>215900</xdr:rowOff>
    </xdr:from>
    <xdr:to>
      <xdr:col>8</xdr:col>
      <xdr:colOff>241300</xdr:colOff>
      <xdr:row>28</xdr:row>
      <xdr:rowOff>198150</xdr:rowOff>
    </xdr:to>
    <xdr:pic>
      <xdr:nvPicPr>
        <xdr:cNvPr id="4" name="Picture 3">
          <a:extLst>
            <a:ext uri="{FF2B5EF4-FFF2-40B4-BE49-F238E27FC236}">
              <a16:creationId xmlns:a16="http://schemas.microsoft.com/office/drawing/2014/main" id="{9985CCFF-A2B7-2FA9-0934-2EEC52627B6A}"/>
            </a:ext>
          </a:extLst>
        </xdr:cNvPr>
        <xdr:cNvPicPr>
          <a:picLocks noChangeAspect="1"/>
        </xdr:cNvPicPr>
      </xdr:nvPicPr>
      <xdr:blipFill>
        <a:blip xmlns:r="http://schemas.openxmlformats.org/officeDocument/2006/relationships" r:embed="rId3"/>
        <a:stretch>
          <a:fillRect/>
        </a:stretch>
      </xdr:blipFill>
      <xdr:spPr>
        <a:xfrm>
          <a:off x="1841500" y="6883400"/>
          <a:ext cx="5003800" cy="1049050"/>
        </a:xfrm>
        <a:prstGeom prst="rect">
          <a:avLst/>
        </a:prstGeom>
      </xdr:spPr>
    </xdr:pic>
    <xdr:clientData/>
  </xdr:twoCellAnchor>
  <xdr:twoCellAnchor editAs="oneCell">
    <xdr:from>
      <xdr:col>9</xdr:col>
      <xdr:colOff>381000</xdr:colOff>
      <xdr:row>24</xdr:row>
      <xdr:rowOff>165100</xdr:rowOff>
    </xdr:from>
    <xdr:to>
      <xdr:col>18</xdr:col>
      <xdr:colOff>723900</xdr:colOff>
      <xdr:row>29</xdr:row>
      <xdr:rowOff>88722</xdr:rowOff>
    </xdr:to>
    <xdr:pic>
      <xdr:nvPicPr>
        <xdr:cNvPr id="5" name="Picture 4">
          <a:extLst>
            <a:ext uri="{FF2B5EF4-FFF2-40B4-BE49-F238E27FC236}">
              <a16:creationId xmlns:a16="http://schemas.microsoft.com/office/drawing/2014/main" id="{F8FD110C-F356-A70D-0E3F-212493B5818A}"/>
            </a:ext>
          </a:extLst>
        </xdr:cNvPr>
        <xdr:cNvPicPr>
          <a:picLocks noChangeAspect="1"/>
        </xdr:cNvPicPr>
      </xdr:nvPicPr>
      <xdr:blipFill>
        <a:blip xmlns:r="http://schemas.openxmlformats.org/officeDocument/2006/relationships" r:embed="rId4"/>
        <a:stretch>
          <a:fillRect/>
        </a:stretch>
      </xdr:blipFill>
      <xdr:spPr>
        <a:xfrm>
          <a:off x="7810500" y="6832600"/>
          <a:ext cx="7772400" cy="1257122"/>
        </a:xfrm>
        <a:prstGeom prst="rect">
          <a:avLst/>
        </a:prstGeom>
      </xdr:spPr>
    </xdr:pic>
    <xdr:clientData/>
  </xdr:twoCellAnchor>
  <xdr:twoCellAnchor editAs="oneCell">
    <xdr:from>
      <xdr:col>2</xdr:col>
      <xdr:colOff>88900</xdr:colOff>
      <xdr:row>17</xdr:row>
      <xdr:rowOff>165100</xdr:rowOff>
    </xdr:from>
    <xdr:to>
      <xdr:col>6</xdr:col>
      <xdr:colOff>342900</xdr:colOff>
      <xdr:row>21</xdr:row>
      <xdr:rowOff>57025</xdr:rowOff>
    </xdr:to>
    <xdr:pic>
      <xdr:nvPicPr>
        <xdr:cNvPr id="7" name="Picture 6">
          <a:extLst>
            <a:ext uri="{FF2B5EF4-FFF2-40B4-BE49-F238E27FC236}">
              <a16:creationId xmlns:a16="http://schemas.microsoft.com/office/drawing/2014/main" id="{28463186-2C40-9D17-2BE1-C82F0A3C48AB}"/>
            </a:ext>
          </a:extLst>
        </xdr:cNvPr>
        <xdr:cNvPicPr>
          <a:picLocks noChangeAspect="1"/>
        </xdr:cNvPicPr>
      </xdr:nvPicPr>
      <xdr:blipFill>
        <a:blip xmlns:r="http://schemas.openxmlformats.org/officeDocument/2006/relationships" r:embed="rId5"/>
        <a:stretch>
          <a:fillRect/>
        </a:stretch>
      </xdr:blipFill>
      <xdr:spPr>
        <a:xfrm>
          <a:off x="1739900" y="4965700"/>
          <a:ext cx="3556000" cy="958725"/>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www.astronomy-morsels.ch/" TargetMode="External"/><Relationship Id="rId1" Type="http://schemas.openxmlformats.org/officeDocument/2006/relationships/hyperlink" Target="mailto:anton@astronomy-morsels.ch?subject=Eclipse%20Data"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hyperlink" Target="https://en.wikipedia.org/wiki/Lagrange_point" TargetMode="External"/><Relationship Id="rId1" Type="http://schemas.openxmlformats.org/officeDocument/2006/relationships/hyperlink" Target="https://en.wikipedia.org/wiki/Lagrange_point"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hyperlink" Target="https://www.mat.univie.ac.at/~westra/lagrangepoint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CCB4D1-C026-D242-B1F9-A8726493A03F}">
  <dimension ref="B2:K53"/>
  <sheetViews>
    <sheetView showGridLines="0" tabSelected="1" workbookViewId="0">
      <selection activeCell="B11" sqref="A1:XFD1048576"/>
    </sheetView>
  </sheetViews>
  <sheetFormatPr baseColWidth="10" defaultRowHeight="16" x14ac:dyDescent="0.2"/>
  <cols>
    <col min="1" max="16384" width="10.83203125" style="117"/>
  </cols>
  <sheetData>
    <row r="2" spans="2:11" ht="15" customHeight="1" x14ac:dyDescent="0.2"/>
    <row r="3" spans="2:11" ht="16" customHeight="1" x14ac:dyDescent="0.2">
      <c r="B3" s="95" t="s">
        <v>70</v>
      </c>
      <c r="C3" s="95"/>
      <c r="D3" s="95"/>
      <c r="E3" s="95"/>
      <c r="F3" s="95"/>
      <c r="G3" s="95"/>
      <c r="H3" s="95"/>
      <c r="I3" s="95"/>
      <c r="J3" s="95"/>
      <c r="K3" s="95"/>
    </row>
    <row r="4" spans="2:11" ht="16" customHeight="1" x14ac:dyDescent="0.2">
      <c r="B4" s="95"/>
      <c r="C4" s="95"/>
      <c r="D4" s="95"/>
      <c r="E4" s="95"/>
      <c r="F4" s="95"/>
      <c r="G4" s="95"/>
      <c r="H4" s="95"/>
      <c r="I4" s="95"/>
      <c r="J4" s="95"/>
      <c r="K4" s="95"/>
    </row>
    <row r="5" spans="2:11" ht="16" customHeight="1" x14ac:dyDescent="0.2">
      <c r="B5" s="95"/>
      <c r="C5" s="95"/>
      <c r="D5" s="95"/>
      <c r="E5" s="95"/>
      <c r="F5" s="95"/>
      <c r="G5" s="95"/>
      <c r="H5" s="95"/>
      <c r="I5" s="95"/>
      <c r="J5" s="95"/>
      <c r="K5" s="95"/>
    </row>
    <row r="6" spans="2:11" ht="16" customHeight="1" x14ac:dyDescent="0.2">
      <c r="B6" s="95"/>
      <c r="C6" s="95"/>
      <c r="D6" s="95"/>
      <c r="E6" s="95"/>
      <c r="F6" s="95"/>
      <c r="G6" s="95"/>
      <c r="H6" s="95"/>
      <c r="I6" s="95"/>
      <c r="J6" s="95"/>
      <c r="K6" s="95"/>
    </row>
    <row r="7" spans="2:11" ht="16" customHeight="1" x14ac:dyDescent="0.2">
      <c r="B7" s="95"/>
      <c r="C7" s="95"/>
      <c r="D7" s="95"/>
      <c r="E7" s="95"/>
      <c r="F7" s="95"/>
      <c r="G7" s="95"/>
      <c r="H7" s="95"/>
      <c r="I7" s="95"/>
      <c r="J7" s="95"/>
      <c r="K7" s="95"/>
    </row>
    <row r="8" spans="2:11" ht="16" customHeight="1" x14ac:dyDescent="0.2">
      <c r="B8" s="95"/>
      <c r="C8" s="95"/>
      <c r="D8" s="95"/>
      <c r="E8" s="95"/>
      <c r="F8" s="95"/>
      <c r="G8" s="95"/>
      <c r="H8" s="95"/>
      <c r="I8" s="95"/>
      <c r="J8" s="95"/>
      <c r="K8" s="95"/>
    </row>
    <row r="9" spans="2:11" ht="16" customHeight="1" x14ac:dyDescent="0.2">
      <c r="B9" s="95"/>
      <c r="C9" s="95"/>
      <c r="D9" s="95"/>
      <c r="E9" s="95"/>
      <c r="F9" s="95"/>
      <c r="G9" s="95"/>
      <c r="H9" s="95"/>
      <c r="I9" s="95"/>
      <c r="J9" s="95"/>
      <c r="K9" s="95"/>
    </row>
    <row r="13" spans="2:11" ht="19" x14ac:dyDescent="0.25">
      <c r="D13" s="76" t="s">
        <v>75</v>
      </c>
      <c r="E13" s="77"/>
      <c r="F13" s="78"/>
      <c r="G13" s="78"/>
      <c r="H13" s="78"/>
      <c r="I13" s="79" t="s">
        <v>68</v>
      </c>
    </row>
    <row r="14" spans="2:11" ht="19" x14ac:dyDescent="0.25">
      <c r="D14" s="80"/>
      <c r="E14" s="81"/>
      <c r="F14" s="82"/>
      <c r="G14" s="82"/>
      <c r="H14" s="82"/>
      <c r="I14" s="83"/>
    </row>
    <row r="15" spans="2:11" ht="19" x14ac:dyDescent="0.25">
      <c r="D15" s="84" t="s">
        <v>76</v>
      </c>
      <c r="E15" s="85"/>
      <c r="F15" s="86"/>
      <c r="G15" s="86"/>
      <c r="H15" s="86"/>
      <c r="I15" s="87" t="s">
        <v>69</v>
      </c>
    </row>
    <row r="51" spans="2:11" x14ac:dyDescent="0.2">
      <c r="B51" s="96" t="s">
        <v>71</v>
      </c>
      <c r="C51" s="97"/>
      <c r="D51" s="97"/>
      <c r="E51" s="97"/>
      <c r="F51" s="97"/>
      <c r="G51" s="97"/>
      <c r="H51" s="97"/>
      <c r="I51" s="97"/>
      <c r="J51" s="97"/>
      <c r="K51" s="98"/>
    </row>
    <row r="52" spans="2:11" x14ac:dyDescent="0.2">
      <c r="B52" s="99" t="s">
        <v>72</v>
      </c>
      <c r="C52" s="100"/>
      <c r="D52" s="100"/>
      <c r="E52" s="100"/>
      <c r="F52" s="100"/>
      <c r="G52" s="100"/>
      <c r="H52" s="100"/>
      <c r="I52" s="100"/>
      <c r="J52" s="100"/>
      <c r="K52" s="101"/>
    </row>
    <row r="53" spans="2:11" x14ac:dyDescent="0.2">
      <c r="B53" s="102" t="s">
        <v>73</v>
      </c>
      <c r="C53" s="103"/>
      <c r="D53" s="103"/>
      <c r="E53" s="103"/>
      <c r="F53" s="103"/>
      <c r="G53" s="103"/>
      <c r="H53" s="103"/>
      <c r="I53" s="103"/>
      <c r="J53" s="103"/>
      <c r="K53" s="104"/>
    </row>
  </sheetData>
  <sheetProtection sheet="1" objects="1" scenarios="1"/>
  <mergeCells count="4">
    <mergeCell ref="B3:K9"/>
    <mergeCell ref="B51:K51"/>
    <mergeCell ref="B52:K52"/>
    <mergeCell ref="B53:K53"/>
  </mergeCells>
  <hyperlinks>
    <hyperlink ref="I13" r:id="rId1" xr:uid="{D1943175-0787-284A-9FD2-3CC2B60B3F7D}"/>
    <hyperlink ref="B51" r:id="rId2" display="http://www.astronomy-morsels.ch/" xr:uid="{46CF236E-DAE0-7D4E-B91C-171464495D75}"/>
  </hyperlinks>
  <pageMargins left="0.7" right="0.7" top="0.75" bottom="0.75" header="0.3" footer="0.3"/>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949076-E992-7844-9573-1B19451292C5}">
  <dimension ref="A2:Z91"/>
  <sheetViews>
    <sheetView showGridLines="0" topLeftCell="A23" workbookViewId="0">
      <selection activeCell="B38" sqref="B38"/>
    </sheetView>
  </sheetViews>
  <sheetFormatPr baseColWidth="10" defaultRowHeight="16" x14ac:dyDescent="0.2"/>
  <cols>
    <col min="2" max="2" width="16.33203125" customWidth="1"/>
    <col min="3" max="5" width="10.83203125" customWidth="1"/>
    <col min="13" max="13" width="10.83203125" customWidth="1"/>
  </cols>
  <sheetData>
    <row r="2" spans="2:26" x14ac:dyDescent="0.2">
      <c r="R2" s="113" t="s">
        <v>40</v>
      </c>
      <c r="S2" s="113"/>
      <c r="T2" s="113"/>
      <c r="U2" s="113"/>
      <c r="V2" s="113"/>
      <c r="W2" s="113"/>
      <c r="X2" s="113"/>
      <c r="Y2" s="113"/>
      <c r="Z2" s="113"/>
    </row>
    <row r="4" spans="2:26" x14ac:dyDescent="0.2">
      <c r="C4" s="31" t="s">
        <v>2</v>
      </c>
      <c r="D4" s="32" t="s">
        <v>3</v>
      </c>
      <c r="E4" s="16" t="s">
        <v>23</v>
      </c>
      <c r="F4" s="17" t="s">
        <v>50</v>
      </c>
      <c r="G4" s="17" t="s">
        <v>51</v>
      </c>
      <c r="H4" s="17" t="s">
        <v>52</v>
      </c>
      <c r="I4" s="17" t="s">
        <v>53</v>
      </c>
      <c r="J4" s="17" t="s">
        <v>49</v>
      </c>
      <c r="K4" s="17" t="s">
        <v>54</v>
      </c>
      <c r="L4" s="17" t="s">
        <v>55</v>
      </c>
      <c r="M4" s="17" t="s">
        <v>56</v>
      </c>
      <c r="N4" s="17" t="s">
        <v>57</v>
      </c>
      <c r="O4" s="18" t="s">
        <v>58</v>
      </c>
    </row>
    <row r="5" spans="2:26" x14ac:dyDescent="0.2">
      <c r="B5" s="40" t="s">
        <v>9</v>
      </c>
      <c r="C5" s="33" t="s">
        <v>4</v>
      </c>
      <c r="D5" s="34">
        <f>POWER(10,24)</f>
        <v>9.9999999999999998E+23</v>
      </c>
      <c r="E5" s="2">
        <f>1.98847*POWER(10,6)</f>
        <v>1988470</v>
      </c>
      <c r="F5">
        <v>0.33</v>
      </c>
      <c r="G5">
        <v>4.87</v>
      </c>
      <c r="H5">
        <v>5.97</v>
      </c>
      <c r="I5">
        <v>7.2999999999999995E-2</v>
      </c>
      <c r="J5">
        <v>0.64200000000000002</v>
      </c>
      <c r="K5" s="8">
        <v>1898</v>
      </c>
      <c r="L5">
        <v>568</v>
      </c>
      <c r="M5">
        <v>86.8</v>
      </c>
      <c r="N5">
        <v>102</v>
      </c>
      <c r="O5" s="9">
        <v>1.2999999999999999E-2</v>
      </c>
    </row>
    <row r="6" spans="2:26" x14ac:dyDescent="0.2">
      <c r="B6" s="41" t="s">
        <v>10</v>
      </c>
      <c r="C6" s="35" t="s">
        <v>5</v>
      </c>
      <c r="D6" s="36"/>
      <c r="E6" s="2">
        <f>2*6.96342*POWER(10,8)</f>
        <v>1392684000</v>
      </c>
      <c r="F6">
        <v>4879</v>
      </c>
      <c r="G6">
        <v>12.103999999999999</v>
      </c>
      <c r="H6">
        <v>12.756</v>
      </c>
      <c r="I6" s="8">
        <v>3475</v>
      </c>
      <c r="J6" s="8">
        <v>6792</v>
      </c>
      <c r="K6">
        <v>142.98400000000001</v>
      </c>
      <c r="L6">
        <v>120.536</v>
      </c>
      <c r="M6">
        <v>51.118000000000002</v>
      </c>
      <c r="N6">
        <v>49.527999999999999</v>
      </c>
      <c r="O6" s="10">
        <v>2376</v>
      </c>
    </row>
    <row r="7" spans="2:26" ht="19" x14ac:dyDescent="0.2">
      <c r="B7" s="41" t="s">
        <v>11</v>
      </c>
      <c r="C7" s="35" t="s">
        <v>26</v>
      </c>
      <c r="D7" s="36"/>
      <c r="F7" s="8">
        <v>5429</v>
      </c>
      <c r="G7" s="8">
        <v>5243</v>
      </c>
      <c r="H7" s="8">
        <v>5514</v>
      </c>
      <c r="I7" s="8">
        <v>3340</v>
      </c>
      <c r="J7" s="8">
        <v>3934</v>
      </c>
      <c r="K7" s="8">
        <v>1326</v>
      </c>
      <c r="L7" s="8">
        <v>687</v>
      </c>
      <c r="M7" s="8">
        <v>1270</v>
      </c>
      <c r="N7" s="8">
        <v>1638</v>
      </c>
      <c r="O7" s="10">
        <v>1850</v>
      </c>
    </row>
    <row r="8" spans="2:26" ht="19" x14ac:dyDescent="0.2">
      <c r="B8" s="41" t="s">
        <v>12</v>
      </c>
      <c r="C8" s="35" t="s">
        <v>25</v>
      </c>
      <c r="D8" s="36"/>
      <c r="F8">
        <v>3.7</v>
      </c>
      <c r="G8">
        <v>8.9</v>
      </c>
      <c r="H8">
        <v>9.8000000000000007</v>
      </c>
      <c r="I8">
        <v>1.6</v>
      </c>
      <c r="J8">
        <v>3.7</v>
      </c>
      <c r="K8">
        <v>23.1</v>
      </c>
      <c r="L8">
        <v>9</v>
      </c>
      <c r="M8">
        <v>8.6999999999999993</v>
      </c>
      <c r="N8">
        <v>11</v>
      </c>
      <c r="O8" s="9">
        <v>0.7</v>
      </c>
    </row>
    <row r="9" spans="2:26" x14ac:dyDescent="0.2">
      <c r="B9" s="41" t="s">
        <v>13</v>
      </c>
      <c r="C9" s="35" t="s">
        <v>6</v>
      </c>
      <c r="D9" s="36"/>
      <c r="F9">
        <v>4.3</v>
      </c>
      <c r="G9">
        <v>10.4</v>
      </c>
      <c r="H9">
        <v>11.2</v>
      </c>
      <c r="I9">
        <v>2.4</v>
      </c>
      <c r="J9">
        <v>5</v>
      </c>
      <c r="K9">
        <v>59.5</v>
      </c>
      <c r="L9">
        <v>35.5</v>
      </c>
      <c r="M9">
        <v>21.3</v>
      </c>
      <c r="N9">
        <v>23.5</v>
      </c>
      <c r="O9" s="9">
        <v>1.3</v>
      </c>
    </row>
    <row r="10" spans="2:26" x14ac:dyDescent="0.2">
      <c r="B10" s="41" t="s">
        <v>14</v>
      </c>
      <c r="C10" s="35" t="s">
        <v>7</v>
      </c>
      <c r="D10" s="36"/>
      <c r="F10" s="11">
        <v>1407.6</v>
      </c>
      <c r="G10" s="11">
        <v>-5832.5</v>
      </c>
      <c r="H10">
        <v>23.9</v>
      </c>
      <c r="I10">
        <v>655.7</v>
      </c>
      <c r="J10">
        <v>24.6</v>
      </c>
      <c r="K10">
        <v>9.9</v>
      </c>
      <c r="L10">
        <v>10.7</v>
      </c>
      <c r="M10">
        <v>-17.2</v>
      </c>
      <c r="N10">
        <v>16.100000000000001</v>
      </c>
      <c r="O10" s="9">
        <v>-153.30000000000001</v>
      </c>
    </row>
    <row r="11" spans="2:26" x14ac:dyDescent="0.2">
      <c r="B11" s="41" t="s">
        <v>15</v>
      </c>
      <c r="C11" s="35" t="s">
        <v>7</v>
      </c>
      <c r="D11" s="36"/>
      <c r="F11" s="11">
        <v>4222.6000000000004</v>
      </c>
      <c r="G11" s="8">
        <v>2802</v>
      </c>
      <c r="H11">
        <v>24</v>
      </c>
      <c r="I11">
        <v>708.7</v>
      </c>
      <c r="J11">
        <v>24.7</v>
      </c>
      <c r="K11">
        <v>9.9</v>
      </c>
      <c r="L11">
        <v>10.7</v>
      </c>
      <c r="M11">
        <v>17.2</v>
      </c>
      <c r="N11">
        <v>16.100000000000001</v>
      </c>
      <c r="O11" s="9">
        <v>153.30000000000001</v>
      </c>
    </row>
    <row r="12" spans="2:26" x14ac:dyDescent="0.2">
      <c r="B12" s="41" t="s">
        <v>16</v>
      </c>
      <c r="C12" s="35" t="s">
        <v>5</v>
      </c>
      <c r="D12" s="37">
        <f>POWER(10,6)</f>
        <v>1000000</v>
      </c>
      <c r="E12" s="2"/>
      <c r="F12">
        <v>57.9</v>
      </c>
      <c r="G12">
        <v>108.2</v>
      </c>
      <c r="H12">
        <v>149.6</v>
      </c>
      <c r="I12" s="12">
        <v>0.38400000000000001</v>
      </c>
      <c r="J12">
        <v>228</v>
      </c>
      <c r="K12">
        <v>778.5</v>
      </c>
      <c r="L12" s="8">
        <v>1432</v>
      </c>
      <c r="M12" s="8">
        <v>2867</v>
      </c>
      <c r="N12" s="8">
        <v>4515</v>
      </c>
      <c r="O12" s="10">
        <v>5906.4</v>
      </c>
    </row>
    <row r="13" spans="2:26" x14ac:dyDescent="0.2">
      <c r="B13" s="41" t="s">
        <v>17</v>
      </c>
      <c r="C13" s="35" t="s">
        <v>5</v>
      </c>
      <c r="D13" s="37">
        <f>POWER(10,6)</f>
        <v>1000000</v>
      </c>
      <c r="E13" s="2"/>
      <c r="F13">
        <v>46</v>
      </c>
      <c r="G13">
        <v>107.5</v>
      </c>
      <c r="H13">
        <v>147.1</v>
      </c>
      <c r="I13" s="12">
        <v>0.36299999999999999</v>
      </c>
      <c r="J13">
        <v>206.7</v>
      </c>
      <c r="K13">
        <v>740.6</v>
      </c>
      <c r="L13" s="11">
        <v>1357.6</v>
      </c>
      <c r="M13" s="11">
        <v>2732.7</v>
      </c>
      <c r="N13" s="11">
        <v>4471.1000000000004</v>
      </c>
      <c r="O13" s="13">
        <v>4436.8</v>
      </c>
    </row>
    <row r="14" spans="2:26" x14ac:dyDescent="0.2">
      <c r="B14" s="41" t="s">
        <v>18</v>
      </c>
      <c r="C14" s="35" t="s">
        <v>5</v>
      </c>
      <c r="D14" s="37">
        <f>POWER(10,6)</f>
        <v>1000000</v>
      </c>
      <c r="E14" s="2"/>
      <c r="F14">
        <v>69.8</v>
      </c>
      <c r="G14">
        <v>108.9</v>
      </c>
      <c r="H14">
        <v>152.1</v>
      </c>
      <c r="I14" s="12">
        <v>0.40600000000000003</v>
      </c>
      <c r="J14">
        <v>249.3</v>
      </c>
      <c r="K14">
        <v>816.4</v>
      </c>
      <c r="L14" s="11">
        <v>1506.5</v>
      </c>
      <c r="M14" s="11">
        <v>3001.4</v>
      </c>
      <c r="N14" s="11">
        <v>4558.8999999999996</v>
      </c>
      <c r="O14" s="13">
        <v>7375.9</v>
      </c>
    </row>
    <row r="15" spans="2:26" x14ac:dyDescent="0.2">
      <c r="B15" s="41" t="s">
        <v>19</v>
      </c>
      <c r="C15" s="35" t="s">
        <v>24</v>
      </c>
      <c r="D15" s="36"/>
      <c r="F15">
        <v>88</v>
      </c>
      <c r="G15">
        <v>224.7</v>
      </c>
      <c r="H15">
        <v>365.2</v>
      </c>
      <c r="I15" s="12">
        <v>27.3</v>
      </c>
      <c r="J15">
        <v>687</v>
      </c>
      <c r="K15">
        <v>4331</v>
      </c>
      <c r="L15">
        <v>10.747</v>
      </c>
      <c r="M15">
        <v>30.588999999999999</v>
      </c>
      <c r="N15">
        <v>59.8</v>
      </c>
      <c r="O15" s="9">
        <v>90.56</v>
      </c>
    </row>
    <row r="16" spans="2:26" x14ac:dyDescent="0.2">
      <c r="B16" s="41" t="s">
        <v>20</v>
      </c>
      <c r="C16" s="35" t="s">
        <v>6</v>
      </c>
      <c r="D16" s="36"/>
      <c r="F16">
        <v>47.4</v>
      </c>
      <c r="G16">
        <v>35</v>
      </c>
      <c r="H16">
        <v>29.8</v>
      </c>
      <c r="I16" s="12">
        <v>1</v>
      </c>
      <c r="J16">
        <v>24.1</v>
      </c>
      <c r="K16">
        <v>13.1</v>
      </c>
      <c r="L16">
        <v>9.6999999999999993</v>
      </c>
      <c r="M16">
        <v>6.8</v>
      </c>
      <c r="N16">
        <v>5.4</v>
      </c>
      <c r="O16" s="9">
        <v>4.7</v>
      </c>
    </row>
    <row r="17" spans="2:15" x14ac:dyDescent="0.2">
      <c r="B17" s="41" t="s">
        <v>21</v>
      </c>
      <c r="C17" s="35" t="s">
        <v>8</v>
      </c>
      <c r="D17" s="36"/>
      <c r="F17">
        <v>7</v>
      </c>
      <c r="G17">
        <v>3.4</v>
      </c>
      <c r="H17">
        <v>0</v>
      </c>
      <c r="I17">
        <v>5.0999999999999996</v>
      </c>
      <c r="J17">
        <v>1.8</v>
      </c>
      <c r="K17">
        <v>1.3</v>
      </c>
      <c r="L17">
        <v>2.5</v>
      </c>
      <c r="M17">
        <v>0.8</v>
      </c>
      <c r="N17">
        <v>1.8</v>
      </c>
      <c r="O17" s="9">
        <v>17.2</v>
      </c>
    </row>
    <row r="18" spans="2:15" x14ac:dyDescent="0.2">
      <c r="B18" s="41" t="s">
        <v>1</v>
      </c>
      <c r="C18" s="35"/>
      <c r="D18" s="36"/>
      <c r="F18">
        <v>0.20599999999999999</v>
      </c>
      <c r="G18">
        <v>7.0000000000000001E-3</v>
      </c>
      <c r="H18">
        <v>1.7000000000000001E-2</v>
      </c>
      <c r="I18">
        <v>5.5E-2</v>
      </c>
      <c r="J18">
        <v>9.4E-2</v>
      </c>
      <c r="K18">
        <v>4.9000000000000002E-2</v>
      </c>
      <c r="L18">
        <v>5.1999999999999998E-2</v>
      </c>
      <c r="M18">
        <v>4.7E-2</v>
      </c>
      <c r="N18">
        <v>0.01</v>
      </c>
      <c r="O18" s="9">
        <v>0.24399999999999999</v>
      </c>
    </row>
    <row r="19" spans="2:15" x14ac:dyDescent="0.2">
      <c r="B19" s="42" t="s">
        <v>22</v>
      </c>
      <c r="C19" s="38" t="s">
        <v>8</v>
      </c>
      <c r="D19" s="39"/>
      <c r="E19" s="14"/>
      <c r="F19" s="14">
        <v>3.4000000000000002E-2</v>
      </c>
      <c r="G19" s="14">
        <v>177.4</v>
      </c>
      <c r="H19" s="14">
        <v>23.4</v>
      </c>
      <c r="I19" s="14">
        <v>6.7</v>
      </c>
      <c r="J19" s="14">
        <v>25.2</v>
      </c>
      <c r="K19" s="14">
        <v>3.1</v>
      </c>
      <c r="L19" s="14">
        <v>26.7</v>
      </c>
      <c r="M19" s="14">
        <v>97.8</v>
      </c>
      <c r="N19" s="14">
        <v>28.3</v>
      </c>
      <c r="O19" s="15">
        <v>119.5</v>
      </c>
    </row>
    <row r="20" spans="2:15" x14ac:dyDescent="0.2">
      <c r="I20" s="3" t="s">
        <v>27</v>
      </c>
    </row>
    <row r="23" spans="2:15" x14ac:dyDescent="0.2">
      <c r="C23" s="44" t="s">
        <v>44</v>
      </c>
    </row>
    <row r="24" spans="2:15" x14ac:dyDescent="0.2">
      <c r="B24" s="43" t="s">
        <v>41</v>
      </c>
      <c r="C24" s="45" t="s">
        <v>23</v>
      </c>
    </row>
    <row r="25" spans="2:15" x14ac:dyDescent="0.2">
      <c r="B25" s="6" t="s">
        <v>33</v>
      </c>
      <c r="C25" s="7">
        <f>D5*HLOOKUP(C24,E4:O5,2,FALSE)</f>
        <v>1.98847E+30</v>
      </c>
      <c r="D25" s="19" t="s">
        <v>45</v>
      </c>
    </row>
    <row r="26" spans="2:15" x14ac:dyDescent="0.2">
      <c r="B26" s="43" t="s">
        <v>42</v>
      </c>
      <c r="C26" s="45" t="s">
        <v>54</v>
      </c>
      <c r="D26" s="19"/>
    </row>
    <row r="27" spans="2:15" x14ac:dyDescent="0.2">
      <c r="B27" s="6" t="s">
        <v>34</v>
      </c>
      <c r="C27" s="7">
        <f>D5*HLOOKUP(C26,E4:O5,2,FALSE)</f>
        <v>1.8979999999999999E+27</v>
      </c>
      <c r="D27" s="19" t="s">
        <v>45</v>
      </c>
    </row>
    <row r="28" spans="2:15" x14ac:dyDescent="0.2">
      <c r="B28" s="4" t="s">
        <v>35</v>
      </c>
      <c r="C28" s="5">
        <f>D12*HLOOKUP(C26,F4:O12,9,FALSE)</f>
        <v>778500000</v>
      </c>
      <c r="D28" s="19" t="s">
        <v>45</v>
      </c>
    </row>
    <row r="29" spans="2:15" ht="18" x14ac:dyDescent="0.25">
      <c r="B29" s="4" t="s">
        <v>36</v>
      </c>
      <c r="C29" s="5">
        <f>C28*(C27/(C25+C27))</f>
        <v>742371.76240775571</v>
      </c>
    </row>
    <row r="30" spans="2:15" ht="18" x14ac:dyDescent="0.25">
      <c r="B30" s="6" t="s">
        <v>37</v>
      </c>
      <c r="C30" s="7">
        <f>C28*(C25/(C25+C27))</f>
        <v>777757628.23759234</v>
      </c>
    </row>
    <row r="31" spans="2:15" x14ac:dyDescent="0.2">
      <c r="B31" s="1"/>
      <c r="C31" s="2"/>
    </row>
    <row r="32" spans="2:15" ht="18" x14ac:dyDescent="0.25">
      <c r="B32" s="61" t="s">
        <v>66</v>
      </c>
      <c r="C32" s="16" t="s">
        <v>46</v>
      </c>
      <c r="D32" s="17" t="s">
        <v>47</v>
      </c>
      <c r="E32" s="20" t="s">
        <v>48</v>
      </c>
      <c r="F32" s="21" t="s">
        <v>61</v>
      </c>
      <c r="G32" s="1"/>
      <c r="H32" s="1"/>
    </row>
    <row r="33" spans="1:10" x14ac:dyDescent="0.2">
      <c r="B33" s="26" t="s">
        <v>28</v>
      </c>
      <c r="C33" s="46">
        <f>C28*(1-POWER(C27/(3*C25),1/3))</f>
        <v>725353183.71024454</v>
      </c>
      <c r="D33" s="46">
        <f>C33+C29</f>
        <v>726095555.47265232</v>
      </c>
      <c r="E33" s="47">
        <f>C30-C33</f>
        <v>52404444.527347803</v>
      </c>
      <c r="F33" s="22" t="s">
        <v>62</v>
      </c>
      <c r="G33" s="2"/>
      <c r="H33" s="2"/>
      <c r="I33" s="2"/>
      <c r="J33" s="2"/>
    </row>
    <row r="34" spans="1:10" x14ac:dyDescent="0.2">
      <c r="B34" s="27" t="s">
        <v>29</v>
      </c>
      <c r="C34" s="46">
        <f>C30*(1+POWER(C27/(3*C25),1/3))</f>
        <v>830853764.12185597</v>
      </c>
      <c r="D34" s="46">
        <f>C34+C29</f>
        <v>831596135.88426375</v>
      </c>
      <c r="E34" s="47">
        <f>C30-C34</f>
        <v>-53096135.884263635</v>
      </c>
      <c r="F34" s="23" t="s">
        <v>62</v>
      </c>
      <c r="G34" s="2"/>
      <c r="H34" s="2"/>
      <c r="I34" s="2"/>
      <c r="J34" s="2"/>
    </row>
    <row r="35" spans="1:10" x14ac:dyDescent="0.2">
      <c r="B35" s="27" t="s">
        <v>30</v>
      </c>
      <c r="C35" s="46">
        <f>-(C29+C30*(1+(5/12)*(C27/C25)))</f>
        <v>-778809321.56766999</v>
      </c>
      <c r="D35" s="46">
        <f>-C35-C29</f>
        <v>778066949.80526221</v>
      </c>
      <c r="E35" s="47">
        <f>-C35+C30</f>
        <v>1556566949.8052623</v>
      </c>
      <c r="F35" s="23" t="s">
        <v>62</v>
      </c>
      <c r="G35" s="2"/>
      <c r="H35" s="2"/>
      <c r="I35" s="2"/>
      <c r="J35" s="2"/>
    </row>
    <row r="36" spans="1:10" x14ac:dyDescent="0.2">
      <c r="B36" s="27" t="s">
        <v>31</v>
      </c>
      <c r="C36" s="46">
        <f>-C29+(C28/2)</f>
        <v>388507628.23759222</v>
      </c>
      <c r="D36" s="46">
        <f>C28</f>
        <v>778500000</v>
      </c>
      <c r="E36" s="47">
        <f>C28</f>
        <v>778500000</v>
      </c>
      <c r="F36" s="24" t="str">
        <f>IF(C25/C27&gt;24.96,"yes","no")</f>
        <v>yes</v>
      </c>
    </row>
    <row r="37" spans="1:10" x14ac:dyDescent="0.2">
      <c r="B37" s="28" t="s">
        <v>32</v>
      </c>
      <c r="C37" s="48">
        <f>-C29+(C28/2)</f>
        <v>388507628.23759222</v>
      </c>
      <c r="D37" s="48">
        <f>C28</f>
        <v>778500000</v>
      </c>
      <c r="E37" s="49">
        <f>C28</f>
        <v>778500000</v>
      </c>
      <c r="F37" s="25" t="str">
        <f>IF(C25/C27&gt;24.96,"yes","no")</f>
        <v>yes</v>
      </c>
    </row>
    <row r="38" spans="1:10" x14ac:dyDescent="0.2">
      <c r="F38" s="29" t="s">
        <v>63</v>
      </c>
    </row>
    <row r="40" spans="1:10" x14ac:dyDescent="0.2">
      <c r="E40" s="64" t="s">
        <v>59</v>
      </c>
      <c r="F40" s="65">
        <f>C28</f>
        <v>778500000</v>
      </c>
    </row>
    <row r="41" spans="1:10" x14ac:dyDescent="0.2">
      <c r="B41" s="61" t="s">
        <v>67</v>
      </c>
      <c r="C41" s="62" t="s">
        <v>38</v>
      </c>
      <c r="D41" s="63" t="s">
        <v>39</v>
      </c>
      <c r="E41" s="62" t="s">
        <v>38</v>
      </c>
      <c r="F41" s="63" t="s">
        <v>39</v>
      </c>
    </row>
    <row r="42" spans="1:10" x14ac:dyDescent="0.2">
      <c r="B42" s="26" t="s">
        <v>0</v>
      </c>
      <c r="C42" s="50">
        <v>0</v>
      </c>
      <c r="D42" s="51">
        <v>0</v>
      </c>
      <c r="E42" s="52">
        <f>C42/$F$40</f>
        <v>0</v>
      </c>
      <c r="F42" s="53">
        <f>D42/$F$40</f>
        <v>0</v>
      </c>
    </row>
    <row r="43" spans="1:10" x14ac:dyDescent="0.2">
      <c r="A43" s="1" t="s">
        <v>42</v>
      </c>
      <c r="B43" s="27" t="str">
        <f>C26</f>
        <v>JUPITER </v>
      </c>
      <c r="C43" s="54">
        <f>C30</f>
        <v>777757628.23759234</v>
      </c>
      <c r="D43" s="47">
        <v>0</v>
      </c>
      <c r="E43" s="55">
        <f>C43/$F$40</f>
        <v>0.99904640749851292</v>
      </c>
      <c r="F43" s="56">
        <f>D43/$F$40</f>
        <v>0</v>
      </c>
    </row>
    <row r="44" spans="1:10" x14ac:dyDescent="0.2">
      <c r="A44" s="1" t="s">
        <v>41</v>
      </c>
      <c r="B44" s="27" t="str">
        <f>C24</f>
        <v>SUN</v>
      </c>
      <c r="C44" s="54">
        <f>-C29</f>
        <v>-742371.76240775571</v>
      </c>
      <c r="D44" s="47">
        <f>-C29</f>
        <v>-742371.76240775571</v>
      </c>
      <c r="E44" s="55">
        <f t="shared" ref="E44:E48" si="0">C44/$F$40</f>
        <v>-9.5359250148716209E-4</v>
      </c>
      <c r="F44" s="56">
        <f t="shared" ref="F44:F49" si="1">D44/$F$40</f>
        <v>-9.5359250148716209E-4</v>
      </c>
    </row>
    <row r="45" spans="1:10" x14ac:dyDescent="0.2">
      <c r="B45" s="27" t="s">
        <v>28</v>
      </c>
      <c r="C45" s="54">
        <f>C33</f>
        <v>725353183.71024454</v>
      </c>
      <c r="D45" s="57">
        <v>0</v>
      </c>
      <c r="E45" s="55">
        <f t="shared" si="0"/>
        <v>0.93173177098297311</v>
      </c>
      <c r="F45" s="56">
        <f t="shared" si="1"/>
        <v>0</v>
      </c>
    </row>
    <row r="46" spans="1:10" x14ac:dyDescent="0.2">
      <c r="B46" s="27" t="s">
        <v>29</v>
      </c>
      <c r="C46" s="54">
        <f>D34</f>
        <v>831596135.88426375</v>
      </c>
      <c r="D46" s="57">
        <v>0</v>
      </c>
      <c r="E46" s="55">
        <f t="shared" si="0"/>
        <v>1.0682031289457465</v>
      </c>
      <c r="F46" s="56">
        <f t="shared" si="1"/>
        <v>0</v>
      </c>
    </row>
    <row r="47" spans="1:10" x14ac:dyDescent="0.2">
      <c r="B47" s="27" t="s">
        <v>30</v>
      </c>
      <c r="C47" s="54">
        <f>C35</f>
        <v>-778809321.56766999</v>
      </c>
      <c r="D47" s="57">
        <v>0</v>
      </c>
      <c r="E47" s="55">
        <f t="shared" si="0"/>
        <v>-1.0003973302089531</v>
      </c>
      <c r="F47" s="56">
        <f t="shared" si="1"/>
        <v>0</v>
      </c>
    </row>
    <row r="48" spans="1:10" x14ac:dyDescent="0.2">
      <c r="B48" s="27" t="s">
        <v>31</v>
      </c>
      <c r="C48" s="54">
        <f>-C29+(C28/2)</f>
        <v>388507628.23759222</v>
      </c>
      <c r="D48" s="47">
        <f>C28*COS(30*2*PI()/360)</f>
        <v>674200776.84618556</v>
      </c>
      <c r="E48" s="55">
        <f t="shared" si="0"/>
        <v>0.49904640749851281</v>
      </c>
      <c r="F48" s="56">
        <f t="shared" si="1"/>
        <v>0.86602540378443871</v>
      </c>
    </row>
    <row r="49" spans="2:6" x14ac:dyDescent="0.2">
      <c r="B49" s="28" t="s">
        <v>32</v>
      </c>
      <c r="C49" s="58">
        <f>-C29+(C28/2)</f>
        <v>388507628.23759222</v>
      </c>
      <c r="D49" s="49">
        <f>-C28*COS(30*2*PI()/360)</f>
        <v>-674200776.84618556</v>
      </c>
      <c r="E49" s="59">
        <f>C49/F40</f>
        <v>0.49904640749851281</v>
      </c>
      <c r="F49" s="60">
        <f t="shared" si="1"/>
        <v>-0.86602540378443871</v>
      </c>
    </row>
    <row r="52" spans="2:6" x14ac:dyDescent="0.2">
      <c r="C52" s="111" t="s">
        <v>60</v>
      </c>
      <c r="D52" s="112"/>
    </row>
    <row r="53" spans="2:6" x14ac:dyDescent="0.2">
      <c r="C53" s="66" t="s">
        <v>35</v>
      </c>
      <c r="D53" s="57">
        <v>1</v>
      </c>
    </row>
    <row r="54" spans="2:6" x14ac:dyDescent="0.2">
      <c r="B54" s="9"/>
      <c r="C54" s="67" t="s">
        <v>38</v>
      </c>
      <c r="D54" s="68" t="s">
        <v>39</v>
      </c>
    </row>
    <row r="55" spans="2:6" x14ac:dyDescent="0.2">
      <c r="B55" s="9">
        <v>0</v>
      </c>
      <c r="C55" s="69">
        <f t="shared" ref="C55:C91" si="2">$D$53*COS(B55*2*PI()/360)</f>
        <v>1</v>
      </c>
      <c r="D55" s="70">
        <f t="shared" ref="D55:D91" si="3">$D$53*SIN(B55*2*PI()/360)</f>
        <v>0</v>
      </c>
    </row>
    <row r="56" spans="2:6" x14ac:dyDescent="0.2">
      <c r="B56" s="9">
        <f>B55+10</f>
        <v>10</v>
      </c>
      <c r="C56" s="71">
        <f t="shared" si="2"/>
        <v>0.98480775301220802</v>
      </c>
      <c r="D56" s="72">
        <f t="shared" si="3"/>
        <v>0.17364817766693033</v>
      </c>
    </row>
    <row r="57" spans="2:6" x14ac:dyDescent="0.2">
      <c r="B57" s="9">
        <f t="shared" ref="B57:B91" si="4">B56+10</f>
        <v>20</v>
      </c>
      <c r="C57" s="71">
        <f t="shared" si="2"/>
        <v>0.93969262078590843</v>
      </c>
      <c r="D57" s="72">
        <f t="shared" si="3"/>
        <v>0.34202014332566871</v>
      </c>
    </row>
    <row r="58" spans="2:6" x14ac:dyDescent="0.2">
      <c r="B58" s="9">
        <f t="shared" si="4"/>
        <v>30</v>
      </c>
      <c r="C58" s="71">
        <f t="shared" si="2"/>
        <v>0.86602540378443871</v>
      </c>
      <c r="D58" s="72">
        <f t="shared" si="3"/>
        <v>0.49999999999999994</v>
      </c>
    </row>
    <row r="59" spans="2:6" x14ac:dyDescent="0.2">
      <c r="B59" s="9">
        <f t="shared" si="4"/>
        <v>40</v>
      </c>
      <c r="C59" s="71">
        <f t="shared" si="2"/>
        <v>0.76604444311897801</v>
      </c>
      <c r="D59" s="72">
        <f t="shared" si="3"/>
        <v>0.64278760968653925</v>
      </c>
    </row>
    <row r="60" spans="2:6" x14ac:dyDescent="0.2">
      <c r="B60" s="9">
        <f t="shared" si="4"/>
        <v>50</v>
      </c>
      <c r="C60" s="71">
        <f t="shared" si="2"/>
        <v>0.64278760968653936</v>
      </c>
      <c r="D60" s="72">
        <f t="shared" si="3"/>
        <v>0.76604444311897801</v>
      </c>
    </row>
    <row r="61" spans="2:6" x14ac:dyDescent="0.2">
      <c r="B61" s="9">
        <f t="shared" si="4"/>
        <v>60</v>
      </c>
      <c r="C61" s="71">
        <f t="shared" si="2"/>
        <v>0.50000000000000011</v>
      </c>
      <c r="D61" s="72">
        <f t="shared" si="3"/>
        <v>0.8660254037844386</v>
      </c>
    </row>
    <row r="62" spans="2:6" x14ac:dyDescent="0.2">
      <c r="B62" s="9">
        <f t="shared" si="4"/>
        <v>70</v>
      </c>
      <c r="C62" s="71">
        <f t="shared" si="2"/>
        <v>0.34202014332566882</v>
      </c>
      <c r="D62" s="72">
        <f t="shared" si="3"/>
        <v>0.93969262078590832</v>
      </c>
    </row>
    <row r="63" spans="2:6" x14ac:dyDescent="0.2">
      <c r="B63" s="9">
        <f t="shared" si="4"/>
        <v>80</v>
      </c>
      <c r="C63" s="71">
        <f t="shared" si="2"/>
        <v>0.17364817766693041</v>
      </c>
      <c r="D63" s="72">
        <f t="shared" si="3"/>
        <v>0.98480775301220802</v>
      </c>
    </row>
    <row r="64" spans="2:6" x14ac:dyDescent="0.2">
      <c r="B64" s="9">
        <f t="shared" si="4"/>
        <v>90</v>
      </c>
      <c r="C64" s="71">
        <f t="shared" si="2"/>
        <v>6.1257422745431001E-17</v>
      </c>
      <c r="D64" s="72">
        <f t="shared" si="3"/>
        <v>1</v>
      </c>
    </row>
    <row r="65" spans="2:4" x14ac:dyDescent="0.2">
      <c r="B65" s="9">
        <f t="shared" si="4"/>
        <v>100</v>
      </c>
      <c r="C65" s="71">
        <f t="shared" si="2"/>
        <v>-0.1736481776669303</v>
      </c>
      <c r="D65" s="72">
        <f t="shared" si="3"/>
        <v>0.98480775301220802</v>
      </c>
    </row>
    <row r="66" spans="2:4" x14ac:dyDescent="0.2">
      <c r="B66" s="9">
        <f t="shared" si="4"/>
        <v>110</v>
      </c>
      <c r="C66" s="71">
        <f t="shared" si="2"/>
        <v>-0.34202014332566871</v>
      </c>
      <c r="D66" s="72">
        <f t="shared" si="3"/>
        <v>0.93969262078590843</v>
      </c>
    </row>
    <row r="67" spans="2:4" x14ac:dyDescent="0.2">
      <c r="B67" s="9">
        <f t="shared" si="4"/>
        <v>120</v>
      </c>
      <c r="C67" s="71">
        <f t="shared" si="2"/>
        <v>-0.49999999999999978</v>
      </c>
      <c r="D67" s="72">
        <f t="shared" si="3"/>
        <v>0.86602540378443871</v>
      </c>
    </row>
    <row r="68" spans="2:4" x14ac:dyDescent="0.2">
      <c r="B68" s="9">
        <f t="shared" si="4"/>
        <v>130</v>
      </c>
      <c r="C68" s="71">
        <f t="shared" si="2"/>
        <v>-0.64278760968653936</v>
      </c>
      <c r="D68" s="72">
        <f t="shared" si="3"/>
        <v>0.76604444311897801</v>
      </c>
    </row>
    <row r="69" spans="2:4" x14ac:dyDescent="0.2">
      <c r="B69" s="9">
        <f t="shared" si="4"/>
        <v>140</v>
      </c>
      <c r="C69" s="71">
        <f t="shared" si="2"/>
        <v>-0.7660444431189779</v>
      </c>
      <c r="D69" s="72">
        <f t="shared" si="3"/>
        <v>0.64278760968653947</v>
      </c>
    </row>
    <row r="70" spans="2:4" x14ac:dyDescent="0.2">
      <c r="B70" s="9">
        <f t="shared" si="4"/>
        <v>150</v>
      </c>
      <c r="C70" s="71">
        <f t="shared" si="2"/>
        <v>-0.86602540378443871</v>
      </c>
      <c r="D70" s="72">
        <f t="shared" si="3"/>
        <v>0.49999999999999994</v>
      </c>
    </row>
    <row r="71" spans="2:4" x14ac:dyDescent="0.2">
      <c r="B71" s="9">
        <f t="shared" si="4"/>
        <v>160</v>
      </c>
      <c r="C71" s="71">
        <f t="shared" si="2"/>
        <v>-0.93969262078590832</v>
      </c>
      <c r="D71" s="72">
        <f t="shared" si="3"/>
        <v>0.34202014332566888</v>
      </c>
    </row>
    <row r="72" spans="2:4" x14ac:dyDescent="0.2">
      <c r="B72" s="9">
        <f t="shared" si="4"/>
        <v>170</v>
      </c>
      <c r="C72" s="71">
        <f t="shared" si="2"/>
        <v>-0.98480775301220802</v>
      </c>
      <c r="D72" s="72">
        <f t="shared" si="3"/>
        <v>0.17364817766693028</v>
      </c>
    </row>
    <row r="73" spans="2:4" x14ac:dyDescent="0.2">
      <c r="B73" s="9">
        <f t="shared" si="4"/>
        <v>180</v>
      </c>
      <c r="C73" s="71">
        <f t="shared" si="2"/>
        <v>-1</v>
      </c>
      <c r="D73" s="72">
        <f t="shared" si="3"/>
        <v>1.22514845490862E-16</v>
      </c>
    </row>
    <row r="74" spans="2:4" x14ac:dyDescent="0.2">
      <c r="B74" s="9">
        <f t="shared" si="4"/>
        <v>190</v>
      </c>
      <c r="C74" s="71">
        <f t="shared" si="2"/>
        <v>-0.98480775301220802</v>
      </c>
      <c r="D74" s="72">
        <f t="shared" si="3"/>
        <v>-0.17364817766693047</v>
      </c>
    </row>
    <row r="75" spans="2:4" x14ac:dyDescent="0.2">
      <c r="B75" s="9">
        <f t="shared" si="4"/>
        <v>200</v>
      </c>
      <c r="C75" s="71">
        <f t="shared" si="2"/>
        <v>-0.93969262078590843</v>
      </c>
      <c r="D75" s="72">
        <f t="shared" si="3"/>
        <v>-0.34202014332566866</v>
      </c>
    </row>
    <row r="76" spans="2:4" x14ac:dyDescent="0.2">
      <c r="B76" s="9">
        <f t="shared" si="4"/>
        <v>210</v>
      </c>
      <c r="C76" s="71">
        <f t="shared" si="2"/>
        <v>-0.8660254037844386</v>
      </c>
      <c r="D76" s="72">
        <f t="shared" si="3"/>
        <v>-0.50000000000000011</v>
      </c>
    </row>
    <row r="77" spans="2:4" x14ac:dyDescent="0.2">
      <c r="B77" s="9">
        <f t="shared" si="4"/>
        <v>220</v>
      </c>
      <c r="C77" s="71">
        <f t="shared" si="2"/>
        <v>-0.76604444311897801</v>
      </c>
      <c r="D77" s="72">
        <f t="shared" si="3"/>
        <v>-0.64278760968653925</v>
      </c>
    </row>
    <row r="78" spans="2:4" x14ac:dyDescent="0.2">
      <c r="B78" s="9">
        <f t="shared" si="4"/>
        <v>230</v>
      </c>
      <c r="C78" s="71">
        <f t="shared" si="2"/>
        <v>-0.64278760968653947</v>
      </c>
      <c r="D78" s="72">
        <f t="shared" si="3"/>
        <v>-0.7660444431189779</v>
      </c>
    </row>
    <row r="79" spans="2:4" x14ac:dyDescent="0.2">
      <c r="B79" s="9">
        <f t="shared" si="4"/>
        <v>240</v>
      </c>
      <c r="C79" s="71">
        <f t="shared" si="2"/>
        <v>-0.50000000000000044</v>
      </c>
      <c r="D79" s="72">
        <f t="shared" si="3"/>
        <v>-0.86602540378443837</v>
      </c>
    </row>
    <row r="80" spans="2:4" x14ac:dyDescent="0.2">
      <c r="B80" s="9">
        <f t="shared" si="4"/>
        <v>250</v>
      </c>
      <c r="C80" s="71">
        <f t="shared" si="2"/>
        <v>-0.34202014332566938</v>
      </c>
      <c r="D80" s="72">
        <f t="shared" si="3"/>
        <v>-0.93969262078590821</v>
      </c>
    </row>
    <row r="81" spans="2:22" x14ac:dyDescent="0.2">
      <c r="B81" s="9">
        <f t="shared" si="4"/>
        <v>260</v>
      </c>
      <c r="C81" s="71">
        <f t="shared" si="2"/>
        <v>-0.17364817766693033</v>
      </c>
      <c r="D81" s="72">
        <f t="shared" si="3"/>
        <v>-0.98480775301220802</v>
      </c>
      <c r="O81" s="30" t="s">
        <v>40</v>
      </c>
    </row>
    <row r="82" spans="2:22" ht="16" customHeight="1" x14ac:dyDescent="0.2">
      <c r="B82" s="9">
        <f t="shared" si="4"/>
        <v>270</v>
      </c>
      <c r="C82" s="71">
        <f t="shared" si="2"/>
        <v>-1.83772268236293E-16</v>
      </c>
      <c r="D82" s="72">
        <f t="shared" si="3"/>
        <v>-1</v>
      </c>
      <c r="H82" s="114" t="s">
        <v>64</v>
      </c>
      <c r="I82" s="115"/>
      <c r="J82" s="115"/>
      <c r="K82" s="115"/>
      <c r="L82" s="115"/>
      <c r="M82" s="115"/>
      <c r="N82" s="115"/>
      <c r="O82" s="115"/>
      <c r="P82" s="115"/>
      <c r="Q82" s="115"/>
      <c r="R82" s="115"/>
      <c r="S82" s="115"/>
      <c r="T82" s="115"/>
      <c r="U82" s="115"/>
      <c r="V82" s="116"/>
    </row>
    <row r="83" spans="2:22" x14ac:dyDescent="0.2">
      <c r="B83" s="9">
        <f t="shared" si="4"/>
        <v>280</v>
      </c>
      <c r="C83" s="71">
        <f t="shared" si="2"/>
        <v>0.17364817766692997</v>
      </c>
      <c r="D83" s="72">
        <f t="shared" si="3"/>
        <v>-0.98480775301220813</v>
      </c>
      <c r="H83" s="105"/>
      <c r="I83" s="106"/>
      <c r="J83" s="106"/>
      <c r="K83" s="106"/>
      <c r="L83" s="106"/>
      <c r="M83" s="106"/>
      <c r="N83" s="106"/>
      <c r="O83" s="106"/>
      <c r="P83" s="106"/>
      <c r="Q83" s="106"/>
      <c r="R83" s="106"/>
      <c r="S83" s="106"/>
      <c r="T83" s="106"/>
      <c r="U83" s="106"/>
      <c r="V83" s="107"/>
    </row>
    <row r="84" spans="2:22" x14ac:dyDescent="0.2">
      <c r="B84" s="9">
        <f t="shared" si="4"/>
        <v>290</v>
      </c>
      <c r="C84" s="71">
        <f t="shared" si="2"/>
        <v>0.34202014332566816</v>
      </c>
      <c r="D84" s="72">
        <f t="shared" si="3"/>
        <v>-0.93969262078590854</v>
      </c>
      <c r="H84" s="105"/>
      <c r="I84" s="106"/>
      <c r="J84" s="106"/>
      <c r="K84" s="106"/>
      <c r="L84" s="106"/>
      <c r="M84" s="106"/>
      <c r="N84" s="106"/>
      <c r="O84" s="106"/>
      <c r="P84" s="106"/>
      <c r="Q84" s="106"/>
      <c r="R84" s="106"/>
      <c r="S84" s="106"/>
      <c r="T84" s="106"/>
      <c r="U84" s="106"/>
      <c r="V84" s="107"/>
    </row>
    <row r="85" spans="2:22" x14ac:dyDescent="0.2">
      <c r="B85" s="9">
        <f t="shared" si="4"/>
        <v>300</v>
      </c>
      <c r="C85" s="71">
        <f t="shared" si="2"/>
        <v>0.50000000000000011</v>
      </c>
      <c r="D85" s="72">
        <f t="shared" si="3"/>
        <v>-0.8660254037844386</v>
      </c>
      <c r="H85" s="105"/>
      <c r="I85" s="106"/>
      <c r="J85" s="106"/>
      <c r="K85" s="106"/>
      <c r="L85" s="106"/>
      <c r="M85" s="106"/>
      <c r="N85" s="106"/>
      <c r="O85" s="106"/>
      <c r="P85" s="106"/>
      <c r="Q85" s="106"/>
      <c r="R85" s="106"/>
      <c r="S85" s="106"/>
      <c r="T85" s="106"/>
      <c r="U85" s="106"/>
      <c r="V85" s="107"/>
    </row>
    <row r="86" spans="2:22" x14ac:dyDescent="0.2">
      <c r="B86" s="9">
        <f t="shared" si="4"/>
        <v>310</v>
      </c>
      <c r="C86" s="71">
        <f t="shared" si="2"/>
        <v>0.64278760968653925</v>
      </c>
      <c r="D86" s="72">
        <f t="shared" si="3"/>
        <v>-0.76604444311897812</v>
      </c>
      <c r="H86" s="105"/>
      <c r="I86" s="106"/>
      <c r="J86" s="106"/>
      <c r="K86" s="106"/>
      <c r="L86" s="106"/>
      <c r="M86" s="106"/>
      <c r="N86" s="106"/>
      <c r="O86" s="106"/>
      <c r="P86" s="106"/>
      <c r="Q86" s="106"/>
      <c r="R86" s="106"/>
      <c r="S86" s="106"/>
      <c r="T86" s="106"/>
      <c r="U86" s="106"/>
      <c r="V86" s="107"/>
    </row>
    <row r="87" spans="2:22" ht="16" customHeight="1" x14ac:dyDescent="0.2">
      <c r="B87" s="9">
        <f>B86+10</f>
        <v>320</v>
      </c>
      <c r="C87" s="71">
        <f t="shared" si="2"/>
        <v>0.76604444311897779</v>
      </c>
      <c r="D87" s="72">
        <f t="shared" si="3"/>
        <v>-0.64278760968653958</v>
      </c>
      <c r="H87" s="105" t="s">
        <v>65</v>
      </c>
      <c r="I87" s="106"/>
      <c r="J87" s="106"/>
      <c r="K87" s="106"/>
      <c r="L87" s="106"/>
      <c r="M87" s="106"/>
      <c r="N87" s="106"/>
      <c r="O87" s="106"/>
      <c r="P87" s="106"/>
      <c r="Q87" s="106"/>
      <c r="R87" s="106"/>
      <c r="S87" s="106"/>
      <c r="T87" s="106"/>
      <c r="U87" s="106"/>
      <c r="V87" s="107"/>
    </row>
    <row r="88" spans="2:22" x14ac:dyDescent="0.2">
      <c r="B88" s="9">
        <f t="shared" si="4"/>
        <v>330</v>
      </c>
      <c r="C88" s="71">
        <f t="shared" si="2"/>
        <v>0.86602540378443837</v>
      </c>
      <c r="D88" s="72">
        <f t="shared" si="3"/>
        <v>-0.50000000000000044</v>
      </c>
      <c r="H88" s="105"/>
      <c r="I88" s="106"/>
      <c r="J88" s="106"/>
      <c r="K88" s="106"/>
      <c r="L88" s="106"/>
      <c r="M88" s="106"/>
      <c r="N88" s="106"/>
      <c r="O88" s="106"/>
      <c r="P88" s="106"/>
      <c r="Q88" s="106"/>
      <c r="R88" s="106"/>
      <c r="S88" s="106"/>
      <c r="T88" s="106"/>
      <c r="U88" s="106"/>
      <c r="V88" s="107"/>
    </row>
    <row r="89" spans="2:22" x14ac:dyDescent="0.2">
      <c r="B89" s="9">
        <f t="shared" si="4"/>
        <v>340</v>
      </c>
      <c r="C89" s="71">
        <f t="shared" si="2"/>
        <v>0.93969262078590843</v>
      </c>
      <c r="D89" s="72">
        <f t="shared" si="3"/>
        <v>-0.3420201433256686</v>
      </c>
      <c r="H89" s="105"/>
      <c r="I89" s="106"/>
      <c r="J89" s="106"/>
      <c r="K89" s="106"/>
      <c r="L89" s="106"/>
      <c r="M89" s="106"/>
      <c r="N89" s="106"/>
      <c r="O89" s="106"/>
      <c r="P89" s="106"/>
      <c r="Q89" s="106"/>
      <c r="R89" s="106"/>
      <c r="S89" s="106"/>
      <c r="T89" s="106"/>
      <c r="U89" s="106"/>
      <c r="V89" s="107"/>
    </row>
    <row r="90" spans="2:22" x14ac:dyDescent="0.2">
      <c r="B90" s="9">
        <f t="shared" si="4"/>
        <v>350</v>
      </c>
      <c r="C90" s="71">
        <f t="shared" si="2"/>
        <v>0.98480775301220791</v>
      </c>
      <c r="D90" s="72">
        <f t="shared" si="3"/>
        <v>-0.17364817766693127</v>
      </c>
      <c r="H90" s="105"/>
      <c r="I90" s="106"/>
      <c r="J90" s="106"/>
      <c r="K90" s="106"/>
      <c r="L90" s="106"/>
      <c r="M90" s="106"/>
      <c r="N90" s="106"/>
      <c r="O90" s="106"/>
      <c r="P90" s="106"/>
      <c r="Q90" s="106"/>
      <c r="R90" s="106"/>
      <c r="S90" s="106"/>
      <c r="T90" s="106"/>
      <c r="U90" s="106"/>
      <c r="V90" s="107"/>
    </row>
    <row r="91" spans="2:22" x14ac:dyDescent="0.2">
      <c r="B91" s="9">
        <f t="shared" si="4"/>
        <v>360</v>
      </c>
      <c r="C91" s="73">
        <f t="shared" si="2"/>
        <v>1</v>
      </c>
      <c r="D91" s="74">
        <f t="shared" si="3"/>
        <v>-2.45029690981724E-16</v>
      </c>
      <c r="H91" s="108"/>
      <c r="I91" s="109"/>
      <c r="J91" s="109"/>
      <c r="K91" s="109"/>
      <c r="L91" s="109"/>
      <c r="M91" s="109"/>
      <c r="N91" s="109"/>
      <c r="O91" s="109"/>
      <c r="P91" s="109"/>
      <c r="Q91" s="109"/>
      <c r="R91" s="109"/>
      <c r="S91" s="109"/>
      <c r="T91" s="109"/>
      <c r="U91" s="109"/>
      <c r="V91" s="110"/>
    </row>
  </sheetData>
  <sheetProtection sheet="1" objects="1" scenarios="1"/>
  <mergeCells count="4">
    <mergeCell ref="H87:V91"/>
    <mergeCell ref="C52:D52"/>
    <mergeCell ref="R2:Z2"/>
    <mergeCell ref="H82:V86"/>
  </mergeCells>
  <conditionalFormatting sqref="F33:F38">
    <cfRule type="cellIs" dxfId="1" priority="1" operator="equal">
      <formula>"yes"</formula>
    </cfRule>
    <cfRule type="cellIs" dxfId="0" priority="2" operator="equal">
      <formula>"no"</formula>
    </cfRule>
  </conditionalFormatting>
  <dataValidations disablePrompts="1" count="2">
    <dataValidation type="list" allowBlank="1" showInputMessage="1" showErrorMessage="1" sqref="C24" xr:uid="{9D77DD15-59D5-664D-A41F-38D9C8F083F4}">
      <formula1>$E$4:$O$4</formula1>
    </dataValidation>
    <dataValidation type="list" allowBlank="1" showInputMessage="1" showErrorMessage="1" sqref="C26" xr:uid="{5AB664FF-F26F-184F-A753-03FB7459BABB}">
      <formula1>$F$4:$O$4</formula1>
    </dataValidation>
  </dataValidations>
  <hyperlinks>
    <hyperlink ref="R2:Z2" r:id="rId1" display="Wikipedia:" xr:uid="{6EF55E45-2463-2C41-8F3A-F7FBD194559A}"/>
    <hyperlink ref="O81" r:id="rId2" xr:uid="{47A42A38-094F-8941-A924-F2AC6ADD3965}"/>
  </hyperlinks>
  <pageMargins left="0.7" right="0.7" top="0.75" bottom="0.75" header="0.3" footer="0.3"/>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FCA401-D46C-BB45-A1B6-6FBD14B727DF}">
  <dimension ref="B2:I30"/>
  <sheetViews>
    <sheetView showGridLines="0" workbookViewId="0">
      <selection activeCell="K5" sqref="K5"/>
    </sheetView>
  </sheetViews>
  <sheetFormatPr baseColWidth="10" defaultRowHeight="21" x14ac:dyDescent="0.25"/>
  <cols>
    <col min="2" max="2" width="10.83203125" style="75"/>
  </cols>
  <sheetData>
    <row r="2" spans="2:9" ht="16" x14ac:dyDescent="0.2">
      <c r="B2" s="93" t="s">
        <v>43</v>
      </c>
    </row>
    <row r="4" spans="2:9" x14ac:dyDescent="0.25">
      <c r="B4" s="88"/>
      <c r="C4" s="89"/>
      <c r="D4" s="89"/>
      <c r="E4" s="89"/>
      <c r="F4" s="89"/>
      <c r="G4" s="89"/>
      <c r="H4" s="89"/>
      <c r="I4" s="90"/>
    </row>
    <row r="5" spans="2:9" x14ac:dyDescent="0.25">
      <c r="B5" s="91"/>
      <c r="I5" s="9"/>
    </row>
    <row r="6" spans="2:9" x14ac:dyDescent="0.25">
      <c r="B6" s="94" t="s">
        <v>28</v>
      </c>
      <c r="I6" s="9"/>
    </row>
    <row r="7" spans="2:9" x14ac:dyDescent="0.25">
      <c r="B7" s="94"/>
      <c r="I7" s="9"/>
    </row>
    <row r="8" spans="2:9" x14ac:dyDescent="0.25">
      <c r="B8" s="94"/>
      <c r="I8" s="9"/>
    </row>
    <row r="9" spans="2:9" x14ac:dyDescent="0.25">
      <c r="B9" s="94"/>
      <c r="I9" s="9"/>
    </row>
    <row r="10" spans="2:9" x14ac:dyDescent="0.25">
      <c r="B10" s="94"/>
      <c r="I10" s="9"/>
    </row>
    <row r="11" spans="2:9" x14ac:dyDescent="0.25">
      <c r="B11" s="94"/>
      <c r="I11" s="9"/>
    </row>
    <row r="12" spans="2:9" x14ac:dyDescent="0.25">
      <c r="B12" s="94"/>
      <c r="I12" s="9"/>
    </row>
    <row r="13" spans="2:9" x14ac:dyDescent="0.25">
      <c r="B13" s="94" t="s">
        <v>29</v>
      </c>
      <c r="I13" s="9"/>
    </row>
    <row r="14" spans="2:9" x14ac:dyDescent="0.25">
      <c r="B14" s="94"/>
      <c r="I14" s="9"/>
    </row>
    <row r="15" spans="2:9" x14ac:dyDescent="0.25">
      <c r="B15" s="94"/>
      <c r="I15" s="9"/>
    </row>
    <row r="16" spans="2:9" x14ac:dyDescent="0.25">
      <c r="B16" s="94"/>
      <c r="I16" s="9"/>
    </row>
    <row r="17" spans="2:9" x14ac:dyDescent="0.25">
      <c r="B17" s="94"/>
      <c r="I17" s="9"/>
    </row>
    <row r="18" spans="2:9" x14ac:dyDescent="0.25">
      <c r="B18" s="94"/>
      <c r="I18" s="9"/>
    </row>
    <row r="19" spans="2:9" x14ac:dyDescent="0.25">
      <c r="B19" s="94"/>
      <c r="I19" s="9"/>
    </row>
    <row r="20" spans="2:9" x14ac:dyDescent="0.25">
      <c r="B20" s="94" t="s">
        <v>30</v>
      </c>
      <c r="I20" s="9"/>
    </row>
    <row r="21" spans="2:9" x14ac:dyDescent="0.25">
      <c r="B21" s="94"/>
      <c r="I21" s="9"/>
    </row>
    <row r="22" spans="2:9" x14ac:dyDescent="0.25">
      <c r="B22" s="94"/>
      <c r="I22" s="9"/>
    </row>
    <row r="23" spans="2:9" x14ac:dyDescent="0.25">
      <c r="B23" s="94"/>
      <c r="I23" s="9"/>
    </row>
    <row r="24" spans="2:9" x14ac:dyDescent="0.25">
      <c r="B24" s="94"/>
      <c r="I24" s="9"/>
    </row>
    <row r="25" spans="2:9" x14ac:dyDescent="0.25">
      <c r="B25" s="94"/>
      <c r="I25" s="9"/>
    </row>
    <row r="26" spans="2:9" x14ac:dyDescent="0.25">
      <c r="B26" s="94"/>
      <c r="I26" s="9"/>
    </row>
    <row r="27" spans="2:9" x14ac:dyDescent="0.25">
      <c r="B27" s="94" t="s">
        <v>74</v>
      </c>
      <c r="I27" s="9"/>
    </row>
    <row r="28" spans="2:9" x14ac:dyDescent="0.25">
      <c r="B28" s="91"/>
      <c r="I28" s="9"/>
    </row>
    <row r="29" spans="2:9" x14ac:dyDescent="0.25">
      <c r="B29" s="91"/>
      <c r="I29" s="9"/>
    </row>
    <row r="30" spans="2:9" x14ac:dyDescent="0.25">
      <c r="B30" s="92"/>
      <c r="C30" s="14"/>
      <c r="D30" s="14"/>
      <c r="E30" s="14"/>
      <c r="F30" s="14"/>
      <c r="G30" s="14"/>
      <c r="H30" s="14"/>
      <c r="I30" s="15"/>
    </row>
  </sheetData>
  <sheetProtection sheet="1" objects="1" scenarios="1"/>
  <hyperlinks>
    <hyperlink ref="B2" r:id="rId1" xr:uid="{CD32BC18-A35B-784C-8FE8-2E3A5E502D18}"/>
  </hyperlinks>
  <pageMargins left="0.7" right="0.7" top="0.75" bottom="0.75" header="0.3" footer="0.3"/>
  <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Introduction</vt:lpstr>
      <vt:lpstr>Lagrange Points</vt:lpstr>
      <vt:lpstr>Background</vt:lpstr>
    </vt:vector>
  </TitlesOfParts>
  <Manager/>
  <Company>Astronomy Morsels</Company>
  <LinksUpToDate>false</LinksUpToDate>
  <SharedDoc>false</SharedDoc>
  <HyperlinkBase>www.astronomy-morsels.ch</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Lagrange Points</dc:title>
  <dc:subject/>
  <dc:creator>Anton Viola</dc:creator>
  <cp:keywords/>
  <dc:description/>
  <cp:lastModifiedBy>Anton Viola</cp:lastModifiedBy>
  <dcterms:created xsi:type="dcterms:W3CDTF">2024-01-03T19:05:11Z</dcterms:created>
  <dcterms:modified xsi:type="dcterms:W3CDTF">2024-05-15T15:57:33Z</dcterms:modified>
  <cp:category/>
</cp:coreProperties>
</file>