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0769A5FF-6E7F-6943-8DA5-B311854C199A}" xr6:coauthVersionLast="47" xr6:coauthVersionMax="47" xr10:uidLastSave="{00000000-0000-0000-0000-000000000000}"/>
  <bookViews>
    <workbookView xWindow="8180" yWindow="1760" windowWidth="46540" windowHeight="24240" xr2:uid="{5604B167-511D-8C41-BB01-DEB117AC2E44}"/>
  </bookViews>
  <sheets>
    <sheet name="Introduction" sheetId="41" r:id="rId1"/>
    <sheet name="Gear Train" sheetId="19" r:id="rId2"/>
    <sheet name="Front, Back Dial" sheetId="44" r:id="rId3"/>
    <sheet name="Background" sheetId="24" r:id="rId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19" l="1"/>
  <c r="G22" i="19" s="1"/>
  <c r="F22" i="19"/>
  <c r="N22" i="19"/>
  <c r="O22" i="19" s="1"/>
  <c r="D23" i="19"/>
  <c r="G23" i="19" s="1"/>
  <c r="F23" i="19"/>
  <c r="N23" i="19"/>
  <c r="D24" i="19"/>
  <c r="F24" i="19"/>
  <c r="G24" i="19"/>
  <c r="H24" i="19"/>
  <c r="I24" i="19"/>
  <c r="J24" i="19"/>
  <c r="K24" i="19"/>
  <c r="L24" i="19"/>
  <c r="M24" i="19"/>
  <c r="N24" i="19"/>
  <c r="O24" i="19" s="1"/>
  <c r="D25" i="19"/>
  <c r="G25" i="19" s="1"/>
  <c r="F25" i="19"/>
  <c r="N25" i="19"/>
  <c r="O25" i="19" s="1"/>
  <c r="D26" i="19"/>
  <c r="G26" i="19" s="1"/>
  <c r="F26" i="19"/>
  <c r="N26" i="19"/>
  <c r="O26" i="19" s="1"/>
  <c r="D27" i="19"/>
  <c r="G27" i="19" s="1"/>
  <c r="F27" i="19"/>
  <c r="N27" i="19"/>
  <c r="O27" i="19" s="1"/>
  <c r="D28" i="19"/>
  <c r="G28" i="19" s="1"/>
  <c r="F28" i="19"/>
  <c r="N28" i="19"/>
  <c r="O28" i="19" s="1"/>
  <c r="D29" i="19"/>
  <c r="H29" i="19" s="1"/>
  <c r="F29" i="19"/>
  <c r="N29" i="19"/>
  <c r="O29" i="19" s="1"/>
  <c r="D30" i="19"/>
  <c r="G30" i="19" s="1"/>
  <c r="F30" i="19"/>
  <c r="N30" i="19"/>
  <c r="D31" i="19"/>
  <c r="F31" i="19"/>
  <c r="G31" i="19"/>
  <c r="H31" i="19"/>
  <c r="I31" i="19"/>
  <c r="J31" i="19"/>
  <c r="K31" i="19"/>
  <c r="L31" i="19"/>
  <c r="M31" i="19"/>
  <c r="N31" i="19"/>
  <c r="O31" i="19"/>
  <c r="D32" i="19"/>
  <c r="G32" i="19" s="1"/>
  <c r="F32" i="19"/>
  <c r="N32" i="19"/>
  <c r="O32" i="19" s="1"/>
  <c r="D33" i="19"/>
  <c r="H33" i="19" s="1"/>
  <c r="F33" i="19"/>
  <c r="N33" i="19"/>
  <c r="O33" i="19"/>
  <c r="D34" i="19"/>
  <c r="H34" i="19" s="1"/>
  <c r="F34" i="19"/>
  <c r="N34" i="19"/>
  <c r="O34" i="19" s="1"/>
  <c r="D35" i="19"/>
  <c r="G35" i="19" s="1"/>
  <c r="F35" i="19"/>
  <c r="N35" i="19"/>
  <c r="O35" i="19"/>
  <c r="D36" i="19"/>
  <c r="G36" i="19" s="1"/>
  <c r="F36" i="19"/>
  <c r="N36" i="19"/>
  <c r="O36" i="19"/>
  <c r="D37" i="19"/>
  <c r="G37" i="19" s="1"/>
  <c r="F37" i="19"/>
  <c r="N37" i="19"/>
  <c r="D38" i="19"/>
  <c r="F38" i="19"/>
  <c r="G38" i="19"/>
  <c r="H38" i="19"/>
  <c r="I38" i="19"/>
  <c r="J38" i="19"/>
  <c r="K38" i="19"/>
  <c r="L38" i="19"/>
  <c r="M38" i="19"/>
  <c r="N38" i="19"/>
  <c r="O38" i="19" s="1"/>
  <c r="D39" i="19"/>
  <c r="H39" i="19" s="1"/>
  <c r="F39" i="19"/>
  <c r="N39" i="19"/>
  <c r="O39" i="19" s="1"/>
  <c r="D40" i="19"/>
  <c r="G40" i="19" s="1"/>
  <c r="F40" i="19"/>
  <c r="N40" i="19"/>
  <c r="O40" i="19" s="1"/>
  <c r="D41" i="19"/>
  <c r="H41" i="19" s="1"/>
  <c r="F41" i="19"/>
  <c r="N41" i="19"/>
  <c r="O41" i="19" s="1"/>
  <c r="D42" i="19"/>
  <c r="G42" i="19" s="1"/>
  <c r="F42" i="19"/>
  <c r="N42" i="19"/>
  <c r="D43" i="19"/>
  <c r="F43" i="19"/>
  <c r="G43" i="19"/>
  <c r="H43" i="19"/>
  <c r="I43" i="19"/>
  <c r="J43" i="19"/>
  <c r="K43" i="19"/>
  <c r="L43" i="19"/>
  <c r="M43" i="19"/>
  <c r="N43" i="19"/>
  <c r="O43" i="19" s="1"/>
  <c r="D44" i="19"/>
  <c r="G44" i="19" s="1"/>
  <c r="F44" i="19"/>
  <c r="N44" i="19"/>
  <c r="O44" i="19" s="1"/>
  <c r="D45" i="19"/>
  <c r="H45" i="19" s="1"/>
  <c r="F45" i="19"/>
  <c r="N45" i="19"/>
  <c r="O45" i="19" s="1"/>
  <c r="D46" i="19"/>
  <c r="G46" i="19" s="1"/>
  <c r="F46" i="19"/>
  <c r="N46" i="19"/>
  <c r="O46" i="19" s="1"/>
  <c r="D47" i="19"/>
  <c r="G47" i="19" s="1"/>
  <c r="F47" i="19"/>
  <c r="N47" i="19"/>
  <c r="O47" i="19" s="1"/>
  <c r="D48" i="19"/>
  <c r="G48" i="19" s="1"/>
  <c r="F48" i="19"/>
  <c r="N48" i="19"/>
  <c r="O48" i="19" s="1"/>
  <c r="D49" i="19"/>
  <c r="H49" i="19" s="1"/>
  <c r="F49" i="19"/>
  <c r="N49" i="19"/>
  <c r="D50" i="19"/>
  <c r="F50" i="19"/>
  <c r="G50" i="19"/>
  <c r="H50" i="19"/>
  <c r="I50" i="19"/>
  <c r="J50" i="19"/>
  <c r="K50" i="19"/>
  <c r="L50" i="19"/>
  <c r="M50" i="19"/>
  <c r="N50" i="19"/>
  <c r="O50" i="19" s="1"/>
  <c r="D51" i="19"/>
  <c r="G51" i="19" s="1"/>
  <c r="F51" i="19"/>
  <c r="N51" i="19"/>
  <c r="O51" i="19" s="1"/>
  <c r="D52" i="19"/>
  <c r="H52" i="19" s="1"/>
  <c r="F52" i="19"/>
  <c r="N52" i="19"/>
  <c r="O52" i="19" s="1"/>
  <c r="D53" i="19"/>
  <c r="G53" i="19" s="1"/>
  <c r="F53" i="19"/>
  <c r="N53" i="19"/>
  <c r="O53" i="19" s="1"/>
  <c r="D54" i="19"/>
  <c r="G54" i="19" s="1"/>
  <c r="F54" i="19"/>
  <c r="N54" i="19"/>
  <c r="O54" i="19" s="1"/>
  <c r="D55" i="19"/>
  <c r="G55" i="19" s="1"/>
  <c r="F55" i="19"/>
  <c r="N55" i="19"/>
  <c r="O55" i="19" s="1"/>
  <c r="D56" i="19"/>
  <c r="G56" i="19" s="1"/>
  <c r="F56" i="19"/>
  <c r="N56" i="19"/>
  <c r="O56" i="19" s="1"/>
  <c r="D57" i="19"/>
  <c r="G57" i="19" s="1"/>
  <c r="F57" i="19"/>
  <c r="N57" i="19"/>
  <c r="O57" i="19" s="1"/>
  <c r="D58" i="19"/>
  <c r="G58" i="19" s="1"/>
  <c r="F58" i="19"/>
  <c r="N58" i="19"/>
  <c r="O58" i="19" s="1"/>
  <c r="D59" i="19"/>
  <c r="G59" i="19" s="1"/>
  <c r="F59" i="19"/>
  <c r="N59" i="19"/>
  <c r="D60" i="19"/>
  <c r="F60" i="19"/>
  <c r="G60" i="19"/>
  <c r="H60" i="19"/>
  <c r="I60" i="19"/>
  <c r="J60" i="19"/>
  <c r="K60" i="19"/>
  <c r="L60" i="19"/>
  <c r="M60" i="19"/>
  <c r="N60" i="19"/>
  <c r="O60" i="19" s="1"/>
  <c r="D61" i="19"/>
  <c r="H61" i="19" s="1"/>
  <c r="F61" i="19"/>
  <c r="N61" i="19"/>
  <c r="O61" i="19" s="1"/>
  <c r="D62" i="19"/>
  <c r="G62" i="19" s="1"/>
  <c r="F62" i="19"/>
  <c r="N62" i="19"/>
  <c r="O62" i="19" s="1"/>
  <c r="D63" i="19"/>
  <c r="G63" i="19" s="1"/>
  <c r="F63" i="19"/>
  <c r="N63" i="19"/>
  <c r="O63" i="19"/>
  <c r="D64" i="19"/>
  <c r="G64" i="19" s="1"/>
  <c r="F64" i="19"/>
  <c r="N64" i="19"/>
  <c r="O64" i="19" s="1"/>
  <c r="D65" i="19"/>
  <c r="H65" i="19" s="1"/>
  <c r="F65" i="19"/>
  <c r="N65" i="19"/>
  <c r="O65" i="19" s="1"/>
  <c r="D66" i="19"/>
  <c r="G66" i="19" s="1"/>
  <c r="F66" i="19"/>
  <c r="N66" i="19"/>
  <c r="O66" i="19" s="1"/>
  <c r="D67" i="19"/>
  <c r="G67" i="19" s="1"/>
  <c r="F67" i="19"/>
  <c r="N67" i="19"/>
  <c r="D68" i="19"/>
  <c r="F68" i="19"/>
  <c r="G68" i="19"/>
  <c r="H68" i="19"/>
  <c r="I68" i="19"/>
  <c r="J68" i="19"/>
  <c r="K68" i="19"/>
  <c r="L68" i="19"/>
  <c r="M68" i="19"/>
  <c r="N68" i="19"/>
  <c r="O68" i="19" s="1"/>
  <c r="D69" i="19"/>
  <c r="G69" i="19" s="1"/>
  <c r="F69" i="19"/>
  <c r="N69" i="19"/>
  <c r="O69" i="19" s="1"/>
  <c r="D70" i="19"/>
  <c r="H70" i="19" s="1"/>
  <c r="F70" i="19"/>
  <c r="N70" i="19"/>
  <c r="O70" i="19" s="1"/>
  <c r="D71" i="19"/>
  <c r="G71" i="19" s="1"/>
  <c r="F71" i="19"/>
  <c r="N71" i="19"/>
  <c r="O71" i="19"/>
  <c r="D72" i="19"/>
  <c r="G72" i="19" s="1"/>
  <c r="F72" i="19"/>
  <c r="N72" i="19"/>
  <c r="D73" i="19"/>
  <c r="F73" i="19"/>
  <c r="G73" i="19"/>
  <c r="H73" i="19"/>
  <c r="I73" i="19"/>
  <c r="J73" i="19"/>
  <c r="K73" i="19"/>
  <c r="L73" i="19"/>
  <c r="M73" i="19"/>
  <c r="N73" i="19"/>
  <c r="O73" i="19" s="1"/>
  <c r="D74" i="19"/>
  <c r="G74" i="19" s="1"/>
  <c r="F74" i="19"/>
  <c r="N74" i="19"/>
  <c r="O74" i="19" s="1"/>
  <c r="D75" i="19"/>
  <c r="G75" i="19" s="1"/>
  <c r="F75" i="19"/>
  <c r="N75" i="19"/>
  <c r="O75" i="19" s="1"/>
  <c r="D76" i="19"/>
  <c r="G76" i="19" s="1"/>
  <c r="F76" i="19"/>
  <c r="N76" i="19"/>
  <c r="O76" i="19" s="1"/>
  <c r="D77" i="19"/>
  <c r="H77" i="19" s="1"/>
  <c r="F77" i="19"/>
  <c r="N77" i="19"/>
  <c r="O77" i="19" s="1"/>
  <c r="D78" i="19"/>
  <c r="F78" i="19"/>
  <c r="N78" i="19"/>
  <c r="O78" i="19" s="1"/>
  <c r="D79" i="19"/>
  <c r="H79" i="19" s="1"/>
  <c r="F79" i="19"/>
  <c r="N79" i="19"/>
  <c r="O79" i="19" s="1"/>
  <c r="D80" i="19"/>
  <c r="G80" i="19" s="1"/>
  <c r="F80" i="19"/>
  <c r="N80" i="19"/>
  <c r="O80" i="19" s="1"/>
  <c r="D81" i="19"/>
  <c r="H81" i="19" s="1"/>
  <c r="F81" i="19"/>
  <c r="N81" i="19"/>
  <c r="O81" i="19" s="1"/>
  <c r="D82" i="19"/>
  <c r="H82" i="19" s="1"/>
  <c r="F82" i="19"/>
  <c r="N82" i="19"/>
  <c r="O82" i="19" s="1"/>
  <c r="D83" i="19"/>
  <c r="G83" i="19" s="1"/>
  <c r="F83" i="19"/>
  <c r="N83" i="19"/>
  <c r="D84" i="19"/>
  <c r="F84" i="19"/>
  <c r="G84" i="19"/>
  <c r="H84" i="19"/>
  <c r="I84" i="19"/>
  <c r="J84" i="19"/>
  <c r="K84" i="19"/>
  <c r="L84" i="19"/>
  <c r="M84" i="19"/>
  <c r="N84" i="19"/>
  <c r="O84" i="19"/>
  <c r="D85" i="19"/>
  <c r="G85" i="19" s="1"/>
  <c r="F85" i="19"/>
  <c r="N85" i="19"/>
  <c r="O85" i="19" s="1"/>
  <c r="D86" i="19"/>
  <c r="H86" i="19" s="1"/>
  <c r="F86" i="19"/>
  <c r="N86" i="19"/>
  <c r="O86" i="19" s="1"/>
  <c r="D87" i="19"/>
  <c r="H87" i="19" s="1"/>
  <c r="F87" i="19"/>
  <c r="N87" i="19"/>
  <c r="O87" i="19" s="1"/>
  <c r="D88" i="19"/>
  <c r="G88" i="19" s="1"/>
  <c r="F88" i="19"/>
  <c r="N88" i="19"/>
  <c r="O88" i="19" s="1"/>
  <c r="D89" i="19"/>
  <c r="H89" i="19" s="1"/>
  <c r="F89" i="19"/>
  <c r="N89" i="19"/>
  <c r="O89" i="19" s="1"/>
  <c r="D90" i="19"/>
  <c r="H90" i="19" s="1"/>
  <c r="F90" i="19"/>
  <c r="G90" i="19"/>
  <c r="N90" i="19"/>
  <c r="O90" i="19" s="1"/>
  <c r="D91" i="19"/>
  <c r="G91" i="19" s="1"/>
  <c r="F91" i="19"/>
  <c r="N91" i="19"/>
  <c r="D92" i="19"/>
  <c r="F92" i="19"/>
  <c r="G92" i="19"/>
  <c r="H92" i="19"/>
  <c r="I92" i="19"/>
  <c r="J92" i="19"/>
  <c r="K92" i="19"/>
  <c r="L92" i="19"/>
  <c r="M92" i="19"/>
  <c r="N92" i="19"/>
  <c r="O92" i="19" s="1"/>
  <c r="D93" i="19"/>
  <c r="H93" i="19" s="1"/>
  <c r="F93" i="19"/>
  <c r="N93" i="19"/>
  <c r="O93" i="19" s="1"/>
  <c r="D94" i="19"/>
  <c r="F94" i="19"/>
  <c r="N94" i="19"/>
  <c r="O94" i="19"/>
  <c r="D95" i="19"/>
  <c r="G95" i="19" s="1"/>
  <c r="F95" i="19"/>
  <c r="N95" i="19"/>
  <c r="O95" i="19"/>
  <c r="D96" i="19"/>
  <c r="G96" i="19" s="1"/>
  <c r="F96" i="19"/>
  <c r="N96" i="19"/>
  <c r="O96" i="19" s="1"/>
  <c r="D97" i="19"/>
  <c r="H97" i="19" s="1"/>
  <c r="F97" i="19"/>
  <c r="N97" i="19"/>
  <c r="O97" i="19" s="1"/>
  <c r="D98" i="19"/>
  <c r="H98" i="19" s="1"/>
  <c r="F98" i="19"/>
  <c r="N98" i="19"/>
  <c r="O98" i="19" s="1"/>
  <c r="D99" i="19"/>
  <c r="G99" i="19" s="1"/>
  <c r="F99" i="19"/>
  <c r="N99" i="19"/>
  <c r="D100" i="19"/>
  <c r="F100" i="19"/>
  <c r="G100" i="19"/>
  <c r="H100" i="19"/>
  <c r="I100" i="19"/>
  <c r="J100" i="19"/>
  <c r="K100" i="19"/>
  <c r="L100" i="19"/>
  <c r="M100" i="19"/>
  <c r="N100" i="19"/>
  <c r="O100" i="19" s="1"/>
  <c r="D101" i="19"/>
  <c r="G101" i="19" s="1"/>
  <c r="F101" i="19"/>
  <c r="N101" i="19"/>
  <c r="O101" i="19" s="1"/>
  <c r="D102" i="19"/>
  <c r="H102" i="19" s="1"/>
  <c r="F102" i="19"/>
  <c r="N102" i="19"/>
  <c r="O102" i="19" s="1"/>
  <c r="D103" i="19"/>
  <c r="H103" i="19" s="1"/>
  <c r="F103" i="19"/>
  <c r="N103" i="19"/>
  <c r="O103" i="19"/>
  <c r="D104" i="19"/>
  <c r="G104" i="19" s="1"/>
  <c r="F104" i="19"/>
  <c r="N104" i="19"/>
  <c r="O104" i="19" s="1"/>
  <c r="D105" i="19"/>
  <c r="H105" i="19" s="1"/>
  <c r="F105" i="19"/>
  <c r="N105" i="19"/>
  <c r="O105" i="19" s="1"/>
  <c r="D106" i="19"/>
  <c r="G106" i="19" s="1"/>
  <c r="F106" i="19"/>
  <c r="N106" i="19"/>
  <c r="O106" i="19"/>
  <c r="D107" i="19"/>
  <c r="G107" i="19" s="1"/>
  <c r="F107" i="19"/>
  <c r="N107" i="19"/>
  <c r="O107" i="19" s="1"/>
  <c r="D108" i="19"/>
  <c r="G108" i="19" s="1"/>
  <c r="F108" i="19"/>
  <c r="N108" i="19"/>
  <c r="O108" i="19" s="1"/>
  <c r="D109" i="19"/>
  <c r="H109" i="19" s="1"/>
  <c r="F109" i="19"/>
  <c r="N109" i="19"/>
  <c r="O109" i="19" s="1"/>
  <c r="D110" i="19"/>
  <c r="F110" i="19"/>
  <c r="N110" i="19"/>
  <c r="O110" i="19"/>
  <c r="D111" i="19"/>
  <c r="H111" i="19" s="1"/>
  <c r="F111" i="19"/>
  <c r="N111" i="19"/>
  <c r="O111" i="19" s="1"/>
  <c r="D112" i="19"/>
  <c r="G112" i="19" s="1"/>
  <c r="F112" i="19"/>
  <c r="N112" i="19"/>
  <c r="O112" i="19" s="1"/>
  <c r="D113" i="19"/>
  <c r="F113" i="19"/>
  <c r="N113" i="19"/>
  <c r="O113" i="19" s="1"/>
  <c r="D114" i="19"/>
  <c r="G114" i="19" s="1"/>
  <c r="F114" i="19"/>
  <c r="N114" i="19"/>
  <c r="O114" i="19"/>
  <c r="D115" i="19"/>
  <c r="G115" i="19" s="1"/>
  <c r="F115" i="19"/>
  <c r="N115" i="19"/>
  <c r="O115" i="19" s="1"/>
  <c r="D116" i="19"/>
  <c r="H116" i="19" s="1"/>
  <c r="F116" i="19"/>
  <c r="N116" i="19"/>
  <c r="O116" i="19" s="1"/>
  <c r="D117" i="19"/>
  <c r="G117" i="19" s="1"/>
  <c r="F117" i="19"/>
  <c r="N117" i="19"/>
  <c r="O117" i="19" s="1"/>
  <c r="D118" i="19"/>
  <c r="G118" i="19" s="1"/>
  <c r="F118" i="19"/>
  <c r="N118" i="19"/>
  <c r="O118" i="19" s="1"/>
  <c r="D119" i="19"/>
  <c r="G119" i="19" s="1"/>
  <c r="F119" i="19"/>
  <c r="N119" i="19"/>
  <c r="D120" i="19"/>
  <c r="F120" i="19"/>
  <c r="G120" i="19"/>
  <c r="H120" i="19"/>
  <c r="I120" i="19"/>
  <c r="J120" i="19"/>
  <c r="K120" i="19"/>
  <c r="L120" i="19"/>
  <c r="M120" i="19"/>
  <c r="N120" i="19"/>
  <c r="O120" i="19" s="1"/>
  <c r="D121" i="19"/>
  <c r="G121" i="19" s="1"/>
  <c r="F121" i="19"/>
  <c r="N121" i="19"/>
  <c r="O121" i="19" s="1"/>
  <c r="D122" i="19"/>
  <c r="G122" i="19" s="1"/>
  <c r="F122" i="19"/>
  <c r="N122" i="19"/>
  <c r="O122" i="19"/>
  <c r="D123" i="19"/>
  <c r="G123" i="19" s="1"/>
  <c r="F123" i="19"/>
  <c r="N123" i="19"/>
  <c r="O123" i="19" s="1"/>
  <c r="D124" i="19"/>
  <c r="H124" i="19" s="1"/>
  <c r="F124" i="19"/>
  <c r="N124" i="19"/>
  <c r="O124" i="19" s="1"/>
  <c r="D125" i="19"/>
  <c r="H125" i="19" s="1"/>
  <c r="F125" i="19"/>
  <c r="N125" i="19"/>
  <c r="D126" i="19"/>
  <c r="F126" i="19"/>
  <c r="G126" i="19"/>
  <c r="H126" i="19"/>
  <c r="I126" i="19"/>
  <c r="J126" i="19"/>
  <c r="K126" i="19"/>
  <c r="L126" i="19"/>
  <c r="M126" i="19"/>
  <c r="N126" i="19"/>
  <c r="O126" i="19" s="1"/>
  <c r="O127" i="19"/>
  <c r="O128" i="19"/>
  <c r="O129" i="19"/>
  <c r="O130" i="19"/>
  <c r="D131" i="19"/>
  <c r="F131" i="19"/>
  <c r="G131" i="19"/>
  <c r="H131" i="19"/>
  <c r="I131" i="19"/>
  <c r="J131" i="19"/>
  <c r="K131" i="19"/>
  <c r="L131" i="19"/>
  <c r="M131" i="19"/>
  <c r="N131" i="19"/>
  <c r="O131" i="19" s="1"/>
  <c r="D132" i="19"/>
  <c r="F132" i="19"/>
  <c r="G132" i="19"/>
  <c r="H132" i="19"/>
  <c r="I132" i="19"/>
  <c r="J132" i="19"/>
  <c r="K132" i="19"/>
  <c r="L132" i="19"/>
  <c r="M132" i="19"/>
  <c r="N132" i="19"/>
  <c r="O132" i="19" s="1"/>
  <c r="D133" i="19"/>
  <c r="F133" i="19"/>
  <c r="G133" i="19"/>
  <c r="H133" i="19"/>
  <c r="I133" i="19"/>
  <c r="J133" i="19"/>
  <c r="K133" i="19"/>
  <c r="L133" i="19"/>
  <c r="M133" i="19"/>
  <c r="N133" i="19"/>
  <c r="O133" i="19" s="1"/>
  <c r="D134" i="19"/>
  <c r="F134" i="19"/>
  <c r="G134" i="19"/>
  <c r="H134" i="19"/>
  <c r="I134" i="19"/>
  <c r="J134" i="19"/>
  <c r="K134" i="19"/>
  <c r="L134" i="19"/>
  <c r="M134" i="19"/>
  <c r="N134" i="19"/>
  <c r="O134" i="19" s="1"/>
  <c r="D135" i="19"/>
  <c r="F135" i="19"/>
  <c r="G135" i="19"/>
  <c r="H135" i="19"/>
  <c r="I135" i="19"/>
  <c r="J135" i="19"/>
  <c r="K135" i="19"/>
  <c r="L135" i="19"/>
  <c r="M135" i="19"/>
  <c r="N135" i="19"/>
  <c r="O135" i="19"/>
  <c r="D136" i="19"/>
  <c r="F136" i="19"/>
  <c r="G136" i="19"/>
  <c r="H136" i="19"/>
  <c r="I136" i="19"/>
  <c r="J136" i="19"/>
  <c r="K136" i="19"/>
  <c r="L136" i="19"/>
  <c r="M136" i="19"/>
  <c r="N136" i="19"/>
  <c r="O136" i="19" s="1"/>
  <c r="D137" i="19"/>
  <c r="F137" i="19"/>
  <c r="G137" i="19"/>
  <c r="H137" i="19"/>
  <c r="I137" i="19"/>
  <c r="J137" i="19"/>
  <c r="K137" i="19"/>
  <c r="L137" i="19"/>
  <c r="M137" i="19"/>
  <c r="N137" i="19"/>
  <c r="O137" i="19" s="1"/>
  <c r="D138" i="19"/>
  <c r="F138" i="19"/>
  <c r="G138" i="19"/>
  <c r="H138" i="19"/>
  <c r="I138" i="19"/>
  <c r="J138" i="19"/>
  <c r="K138" i="19"/>
  <c r="L138" i="19"/>
  <c r="M138" i="19"/>
  <c r="N138" i="19"/>
  <c r="O138" i="19" s="1"/>
  <c r="D139" i="19"/>
  <c r="F139" i="19"/>
  <c r="G139" i="19"/>
  <c r="H139" i="19"/>
  <c r="I139" i="19"/>
  <c r="J139" i="19"/>
  <c r="K139" i="19"/>
  <c r="L139" i="19"/>
  <c r="M139" i="19"/>
  <c r="N139" i="19"/>
  <c r="O139" i="19"/>
  <c r="D140" i="19"/>
  <c r="F140" i="19"/>
  <c r="G140" i="19"/>
  <c r="H140" i="19"/>
  <c r="I140" i="19"/>
  <c r="J140" i="19"/>
  <c r="K140" i="19"/>
  <c r="L140" i="19"/>
  <c r="M140" i="19"/>
  <c r="N140" i="19"/>
  <c r="O140" i="19"/>
  <c r="D141" i="19"/>
  <c r="F141" i="19"/>
  <c r="G141" i="19"/>
  <c r="H141" i="19"/>
  <c r="I141" i="19"/>
  <c r="J141" i="19"/>
  <c r="K141" i="19"/>
  <c r="L141" i="19"/>
  <c r="M141" i="19"/>
  <c r="N141" i="19"/>
  <c r="O141" i="19" s="1"/>
  <c r="D142" i="19"/>
  <c r="F142" i="19"/>
  <c r="G142" i="19"/>
  <c r="H142" i="19"/>
  <c r="I142" i="19"/>
  <c r="J142" i="19"/>
  <c r="K142" i="19"/>
  <c r="L142" i="19"/>
  <c r="M142" i="19"/>
  <c r="N142" i="19"/>
  <c r="O142" i="19"/>
  <c r="D143" i="19"/>
  <c r="F143" i="19"/>
  <c r="G143" i="19"/>
  <c r="H143" i="19"/>
  <c r="I143" i="19"/>
  <c r="J143" i="19"/>
  <c r="K143" i="19"/>
  <c r="L143" i="19"/>
  <c r="M143" i="19"/>
  <c r="N143" i="19"/>
  <c r="O143" i="19"/>
  <c r="D144" i="19"/>
  <c r="F144" i="19"/>
  <c r="G144" i="19"/>
  <c r="H144" i="19"/>
  <c r="I144" i="19"/>
  <c r="J144" i="19"/>
  <c r="K144" i="19"/>
  <c r="L144" i="19"/>
  <c r="M144" i="19"/>
  <c r="N144" i="19"/>
  <c r="O144" i="19" s="1"/>
  <c r="D145" i="19"/>
  <c r="F145" i="19"/>
  <c r="G145" i="19"/>
  <c r="H145" i="19"/>
  <c r="I145" i="19"/>
  <c r="J145" i="19"/>
  <c r="K145" i="19"/>
  <c r="L145" i="19"/>
  <c r="M145" i="19"/>
  <c r="N145" i="19"/>
  <c r="O145" i="19"/>
  <c r="D146" i="19"/>
  <c r="F146" i="19"/>
  <c r="G146" i="19"/>
  <c r="H146" i="19"/>
  <c r="I146" i="19"/>
  <c r="J146" i="19"/>
  <c r="K146" i="19"/>
  <c r="L146" i="19"/>
  <c r="M146" i="19"/>
  <c r="N146" i="19"/>
  <c r="O146" i="19"/>
  <c r="D147" i="19"/>
  <c r="F147" i="19"/>
  <c r="G147" i="19"/>
  <c r="H147" i="19"/>
  <c r="I147" i="19"/>
  <c r="J147" i="19"/>
  <c r="K147" i="19"/>
  <c r="L147" i="19"/>
  <c r="M147" i="19"/>
  <c r="N147" i="19"/>
  <c r="O147" i="19"/>
  <c r="D148" i="19"/>
  <c r="F148" i="19"/>
  <c r="G148" i="19"/>
  <c r="H148" i="19"/>
  <c r="I148" i="19"/>
  <c r="J148" i="19"/>
  <c r="K148" i="19"/>
  <c r="L148" i="19"/>
  <c r="M148" i="19"/>
  <c r="N148" i="19"/>
  <c r="O148" i="19" s="1"/>
  <c r="D149" i="19"/>
  <c r="F149" i="19"/>
  <c r="G149" i="19"/>
  <c r="H149" i="19"/>
  <c r="I149" i="19"/>
  <c r="J149" i="19"/>
  <c r="K149" i="19"/>
  <c r="L149" i="19"/>
  <c r="M149" i="19"/>
  <c r="N149" i="19"/>
  <c r="O149" i="19"/>
  <c r="D150" i="19"/>
  <c r="F150" i="19"/>
  <c r="G150" i="19"/>
  <c r="H150" i="19"/>
  <c r="I150" i="19"/>
  <c r="J150" i="19"/>
  <c r="K150" i="19"/>
  <c r="L150" i="19"/>
  <c r="M150" i="19"/>
  <c r="N150" i="19"/>
  <c r="O150" i="19" s="1"/>
  <c r="D151" i="19"/>
  <c r="F151" i="19"/>
  <c r="G151" i="19"/>
  <c r="H151" i="19"/>
  <c r="I151" i="19"/>
  <c r="J151" i="19"/>
  <c r="K151" i="19"/>
  <c r="L151" i="19"/>
  <c r="M151" i="19"/>
  <c r="N151" i="19"/>
  <c r="O151" i="19" s="1"/>
  <c r="D152" i="19"/>
  <c r="F152" i="19"/>
  <c r="G152" i="19"/>
  <c r="H152" i="19"/>
  <c r="I152" i="19"/>
  <c r="J152" i="19"/>
  <c r="K152" i="19"/>
  <c r="L152" i="19"/>
  <c r="M152" i="19"/>
  <c r="N152" i="19"/>
  <c r="O152" i="19" s="1"/>
  <c r="D153" i="19"/>
  <c r="F153" i="19"/>
  <c r="G153" i="19"/>
  <c r="H153" i="19"/>
  <c r="I153" i="19"/>
  <c r="J153" i="19"/>
  <c r="K153" i="19"/>
  <c r="L153" i="19"/>
  <c r="M153" i="19"/>
  <c r="N153" i="19"/>
  <c r="O153" i="19" s="1"/>
  <c r="D154" i="19"/>
  <c r="F154" i="19"/>
  <c r="G154" i="19"/>
  <c r="H154" i="19"/>
  <c r="I154" i="19"/>
  <c r="J154" i="19"/>
  <c r="K154" i="19"/>
  <c r="L154" i="19"/>
  <c r="M154" i="19"/>
  <c r="N154" i="19"/>
  <c r="O154" i="19" s="1"/>
  <c r="D155" i="19"/>
  <c r="F155" i="19"/>
  <c r="G155" i="19"/>
  <c r="H155" i="19"/>
  <c r="I155" i="19"/>
  <c r="J155" i="19"/>
  <c r="K155" i="19"/>
  <c r="L155" i="19"/>
  <c r="M155" i="19"/>
  <c r="N155" i="19"/>
  <c r="O155" i="19"/>
  <c r="D156" i="19"/>
  <c r="F156" i="19"/>
  <c r="G156" i="19"/>
  <c r="H156" i="19"/>
  <c r="I156" i="19"/>
  <c r="J156" i="19"/>
  <c r="K156" i="19"/>
  <c r="L156" i="19"/>
  <c r="M156" i="19"/>
  <c r="N156" i="19"/>
  <c r="O156" i="19"/>
  <c r="D157" i="19"/>
  <c r="F157" i="19"/>
  <c r="G157" i="19"/>
  <c r="H157" i="19"/>
  <c r="I157" i="19"/>
  <c r="J157" i="19"/>
  <c r="K157" i="19"/>
  <c r="L157" i="19"/>
  <c r="M157" i="19"/>
  <c r="N157" i="19"/>
  <c r="O157" i="19" s="1"/>
  <c r="D158" i="19"/>
  <c r="F158" i="19"/>
  <c r="G158" i="19"/>
  <c r="H158" i="19"/>
  <c r="I158" i="19"/>
  <c r="J158" i="19"/>
  <c r="K158" i="19"/>
  <c r="L158" i="19"/>
  <c r="M158" i="19"/>
  <c r="N158" i="19"/>
  <c r="O158" i="19"/>
  <c r="D159" i="19"/>
  <c r="F159" i="19"/>
  <c r="G159" i="19"/>
  <c r="H159" i="19"/>
  <c r="I159" i="19"/>
  <c r="J159" i="19"/>
  <c r="K159" i="19"/>
  <c r="L159" i="19"/>
  <c r="M159" i="19"/>
  <c r="N159" i="19"/>
  <c r="O159" i="19" s="1"/>
  <c r="D160" i="19"/>
  <c r="F160" i="19"/>
  <c r="G160" i="19"/>
  <c r="H160" i="19"/>
  <c r="I160" i="19"/>
  <c r="J160" i="19"/>
  <c r="K160" i="19"/>
  <c r="L160" i="19"/>
  <c r="M160" i="19"/>
  <c r="N160" i="19"/>
  <c r="O160" i="19" s="1"/>
  <c r="D161" i="19"/>
  <c r="F161" i="19"/>
  <c r="G161" i="19"/>
  <c r="H161" i="19"/>
  <c r="I161" i="19"/>
  <c r="J161" i="19"/>
  <c r="K161" i="19"/>
  <c r="L161" i="19"/>
  <c r="M161" i="19"/>
  <c r="N161" i="19"/>
  <c r="O161" i="19" s="1"/>
  <c r="D162" i="19"/>
  <c r="F162" i="19"/>
  <c r="G162" i="19"/>
  <c r="H162" i="19"/>
  <c r="I162" i="19"/>
  <c r="J162" i="19"/>
  <c r="K162" i="19"/>
  <c r="L162" i="19"/>
  <c r="M162" i="19"/>
  <c r="N162" i="19"/>
  <c r="O162" i="19" s="1"/>
  <c r="D163" i="19"/>
  <c r="F163" i="19"/>
  <c r="G163" i="19"/>
  <c r="H163" i="19"/>
  <c r="I163" i="19"/>
  <c r="J163" i="19"/>
  <c r="K163" i="19"/>
  <c r="L163" i="19"/>
  <c r="M163" i="19"/>
  <c r="N163" i="19"/>
  <c r="O163" i="19" s="1"/>
  <c r="D164" i="19"/>
  <c r="F164" i="19"/>
  <c r="G164" i="19"/>
  <c r="H164" i="19"/>
  <c r="I164" i="19"/>
  <c r="J164" i="19"/>
  <c r="K164" i="19"/>
  <c r="L164" i="19"/>
  <c r="M164" i="19"/>
  <c r="N164" i="19"/>
  <c r="O164" i="19" s="1"/>
  <c r="D165" i="19"/>
  <c r="F165" i="19"/>
  <c r="G165" i="19"/>
  <c r="H165" i="19"/>
  <c r="I165" i="19"/>
  <c r="J165" i="19"/>
  <c r="K165" i="19"/>
  <c r="L165" i="19"/>
  <c r="M165" i="19"/>
  <c r="N165" i="19"/>
  <c r="O165" i="19" s="1"/>
  <c r="D166" i="19"/>
  <c r="F166" i="19"/>
  <c r="G166" i="19"/>
  <c r="H166" i="19"/>
  <c r="I166" i="19"/>
  <c r="J166" i="19"/>
  <c r="K166" i="19"/>
  <c r="L166" i="19"/>
  <c r="M166" i="19"/>
  <c r="N166" i="19"/>
  <c r="O166" i="19" s="1"/>
  <c r="D167" i="19"/>
  <c r="F167" i="19"/>
  <c r="G167" i="19"/>
  <c r="H167" i="19"/>
  <c r="I167" i="19"/>
  <c r="J167" i="19"/>
  <c r="K167" i="19"/>
  <c r="L167" i="19"/>
  <c r="M167" i="19"/>
  <c r="N167" i="19"/>
  <c r="O167" i="19" s="1"/>
  <c r="D168" i="19"/>
  <c r="F168" i="19"/>
  <c r="G168" i="19"/>
  <c r="H168" i="19"/>
  <c r="I168" i="19"/>
  <c r="J168" i="19"/>
  <c r="K168" i="19"/>
  <c r="L168" i="19"/>
  <c r="M168" i="19"/>
  <c r="N168" i="19"/>
  <c r="O168" i="19" s="1"/>
  <c r="D169" i="19"/>
  <c r="F169" i="19"/>
  <c r="G169" i="19"/>
  <c r="H169" i="19"/>
  <c r="I169" i="19"/>
  <c r="J169" i="19"/>
  <c r="K169" i="19"/>
  <c r="L169" i="19"/>
  <c r="M169" i="19"/>
  <c r="N169" i="19"/>
  <c r="O169" i="19" s="1"/>
  <c r="D170" i="19"/>
  <c r="F170" i="19"/>
  <c r="G170" i="19"/>
  <c r="H170" i="19"/>
  <c r="I170" i="19"/>
  <c r="J170" i="19"/>
  <c r="K170" i="19"/>
  <c r="L170" i="19"/>
  <c r="M170" i="19"/>
  <c r="N170" i="19"/>
  <c r="O170" i="19"/>
  <c r="D171" i="19"/>
  <c r="F171" i="19"/>
  <c r="G171" i="19"/>
  <c r="H171" i="19"/>
  <c r="I171" i="19"/>
  <c r="J171" i="19"/>
  <c r="K171" i="19"/>
  <c r="L171" i="19"/>
  <c r="M171" i="19"/>
  <c r="N171" i="19"/>
  <c r="O171" i="19" s="1"/>
  <c r="D172" i="19"/>
  <c r="F172" i="19"/>
  <c r="G172" i="19"/>
  <c r="H172" i="19"/>
  <c r="I172" i="19"/>
  <c r="J172" i="19"/>
  <c r="K172" i="19"/>
  <c r="L172" i="19"/>
  <c r="M172" i="19"/>
  <c r="N172" i="19"/>
  <c r="O172" i="19"/>
  <c r="D173" i="19"/>
  <c r="F173" i="19"/>
  <c r="G173" i="19"/>
  <c r="H173" i="19"/>
  <c r="I173" i="19"/>
  <c r="J173" i="19"/>
  <c r="K173" i="19"/>
  <c r="L173" i="19"/>
  <c r="M173" i="19"/>
  <c r="N173" i="19"/>
  <c r="O173" i="19" s="1"/>
  <c r="D174" i="19"/>
  <c r="F174" i="19"/>
  <c r="G174" i="19"/>
  <c r="H174" i="19"/>
  <c r="I174" i="19"/>
  <c r="J174" i="19"/>
  <c r="K174" i="19"/>
  <c r="L174" i="19"/>
  <c r="M174" i="19"/>
  <c r="N174" i="19"/>
  <c r="O174" i="19" s="1"/>
  <c r="D175" i="19"/>
  <c r="F175" i="19"/>
  <c r="G175" i="19"/>
  <c r="H175" i="19"/>
  <c r="I175" i="19"/>
  <c r="J175" i="19"/>
  <c r="K175" i="19"/>
  <c r="L175" i="19"/>
  <c r="M175" i="19"/>
  <c r="N175" i="19"/>
  <c r="O175" i="19" s="1"/>
  <c r="D176" i="19"/>
  <c r="F176" i="19"/>
  <c r="G176" i="19"/>
  <c r="H176" i="19"/>
  <c r="I176" i="19"/>
  <c r="J176" i="19"/>
  <c r="K176" i="19"/>
  <c r="L176" i="19"/>
  <c r="M176" i="19"/>
  <c r="N176" i="19"/>
  <c r="O176" i="19" s="1"/>
  <c r="D177" i="19"/>
  <c r="F177" i="19"/>
  <c r="G177" i="19"/>
  <c r="H177" i="19"/>
  <c r="I177" i="19"/>
  <c r="J177" i="19"/>
  <c r="K177" i="19"/>
  <c r="L177" i="19"/>
  <c r="M177" i="19"/>
  <c r="N177" i="19"/>
  <c r="O177" i="19"/>
  <c r="D178" i="19"/>
  <c r="F178" i="19"/>
  <c r="G178" i="19"/>
  <c r="H178" i="19"/>
  <c r="I178" i="19"/>
  <c r="J178" i="19"/>
  <c r="K178" i="19"/>
  <c r="L178" i="19"/>
  <c r="M178" i="19"/>
  <c r="N178" i="19"/>
  <c r="O178" i="19" s="1"/>
  <c r="D179" i="19"/>
  <c r="F179" i="19"/>
  <c r="G179" i="19"/>
  <c r="H179" i="19"/>
  <c r="I179" i="19"/>
  <c r="J179" i="19"/>
  <c r="K179" i="19"/>
  <c r="L179" i="19"/>
  <c r="M179" i="19"/>
  <c r="N179" i="19"/>
  <c r="O179" i="19" s="1"/>
  <c r="D180" i="19"/>
  <c r="F180" i="19"/>
  <c r="G180" i="19"/>
  <c r="H180" i="19"/>
  <c r="I180" i="19"/>
  <c r="J180" i="19"/>
  <c r="K180" i="19"/>
  <c r="L180" i="19"/>
  <c r="M180" i="19"/>
  <c r="N180" i="19"/>
  <c r="O180" i="19" s="1"/>
  <c r="D181" i="19"/>
  <c r="F181" i="19"/>
  <c r="G181" i="19"/>
  <c r="H181" i="19"/>
  <c r="I181" i="19"/>
  <c r="J181" i="19"/>
  <c r="K181" i="19"/>
  <c r="L181" i="19"/>
  <c r="M181" i="19"/>
  <c r="N181" i="19"/>
  <c r="O181" i="19" s="1"/>
  <c r="D182" i="19"/>
  <c r="F182" i="19"/>
  <c r="G182" i="19"/>
  <c r="H182" i="19"/>
  <c r="I182" i="19"/>
  <c r="J182" i="19"/>
  <c r="K182" i="19"/>
  <c r="L182" i="19"/>
  <c r="M182" i="19"/>
  <c r="N182" i="19"/>
  <c r="O182" i="19" s="1"/>
  <c r="D183" i="19"/>
  <c r="F183" i="19"/>
  <c r="G183" i="19"/>
  <c r="H183" i="19"/>
  <c r="I183" i="19"/>
  <c r="J183" i="19"/>
  <c r="K183" i="19"/>
  <c r="L183" i="19"/>
  <c r="M183" i="19"/>
  <c r="N183" i="19"/>
  <c r="O183" i="19" s="1"/>
  <c r="M29" i="19" l="1"/>
  <c r="G116" i="19"/>
  <c r="H119" i="19"/>
  <c r="G111" i="19"/>
  <c r="H26" i="19"/>
  <c r="H25" i="19"/>
  <c r="H108" i="19"/>
  <c r="H23" i="19"/>
  <c r="G86" i="19"/>
  <c r="H54" i="19"/>
  <c r="G70" i="19"/>
  <c r="M45" i="19"/>
  <c r="G124" i="19"/>
  <c r="H28" i="19"/>
  <c r="G41" i="19"/>
  <c r="H118" i="19"/>
  <c r="M118" i="19" s="1"/>
  <c r="G103" i="19"/>
  <c r="G39" i="19"/>
  <c r="M124" i="19"/>
  <c r="H106" i="19"/>
  <c r="M106" i="19" s="1"/>
  <c r="G102" i="19"/>
  <c r="H66" i="19"/>
  <c r="M66" i="19" s="1"/>
  <c r="H42" i="19"/>
  <c r="G109" i="19"/>
  <c r="G79" i="19"/>
  <c r="H44" i="19"/>
  <c r="G29" i="19"/>
  <c r="M109" i="19"/>
  <c r="H95" i="19"/>
  <c r="M95" i="19" s="1"/>
  <c r="G82" i="19"/>
  <c r="G98" i="19"/>
  <c r="H57" i="19"/>
  <c r="G34" i="19"/>
  <c r="H121" i="19"/>
  <c r="G89" i="19"/>
  <c r="H63" i="19"/>
  <c r="M63" i="19" s="1"/>
  <c r="G105" i="19"/>
  <c r="M41" i="19"/>
  <c r="G52" i="19"/>
  <c r="H74" i="19"/>
  <c r="H55" i="19"/>
  <c r="M55" i="19" s="1"/>
  <c r="G45" i="19"/>
  <c r="H114" i="19"/>
  <c r="G87" i="19"/>
  <c r="H71" i="19"/>
  <c r="M71" i="19" s="1"/>
  <c r="H58" i="19"/>
  <c r="M58" i="19" s="1"/>
  <c r="G93" i="19"/>
  <c r="G77" i="19"/>
  <c r="H47" i="19"/>
  <c r="H76" i="19"/>
  <c r="M76" i="19" s="1"/>
  <c r="H36" i="19"/>
  <c r="M36" i="19" s="1"/>
  <c r="H22" i="19"/>
  <c r="M22" i="19" s="1"/>
  <c r="H122" i="19"/>
  <c r="M103" i="19"/>
  <c r="G125" i="19"/>
  <c r="G61" i="19"/>
  <c r="M33" i="19"/>
  <c r="H113" i="19"/>
  <c r="M82" i="19"/>
  <c r="M98" i="19"/>
  <c r="G113" i="19"/>
  <c r="H110" i="19"/>
  <c r="G97" i="19"/>
  <c r="H94" i="19"/>
  <c r="G81" i="19"/>
  <c r="M79" i="19"/>
  <c r="H78" i="19"/>
  <c r="G65" i="19"/>
  <c r="H62" i="19"/>
  <c r="G49" i="19"/>
  <c r="H46" i="19"/>
  <c r="G33" i="19"/>
  <c r="H30" i="19"/>
  <c r="H123" i="19"/>
  <c r="M123" i="19" s="1"/>
  <c r="G110" i="19"/>
  <c r="H107" i="19"/>
  <c r="G94" i="19"/>
  <c r="H91" i="19"/>
  <c r="G78" i="19"/>
  <c r="H75" i="19"/>
  <c r="H59" i="19"/>
  <c r="H27" i="19"/>
  <c r="H104" i="19"/>
  <c r="H88" i="19"/>
  <c r="H72" i="19"/>
  <c r="H56" i="19"/>
  <c r="H40" i="19"/>
  <c r="M40" i="19" s="1"/>
  <c r="H117" i="19"/>
  <c r="H101" i="19"/>
  <c r="H85" i="19"/>
  <c r="H69" i="19"/>
  <c r="H53" i="19"/>
  <c r="H37" i="19"/>
  <c r="M90" i="19"/>
  <c r="M26" i="19"/>
  <c r="M87" i="19"/>
  <c r="H115" i="19"/>
  <c r="M115" i="19" s="1"/>
  <c r="H99" i="19"/>
  <c r="H83" i="19"/>
  <c r="H67" i="19"/>
  <c r="M52" i="19"/>
  <c r="H51" i="19"/>
  <c r="H35" i="19"/>
  <c r="H112" i="19"/>
  <c r="M112" i="19" s="1"/>
  <c r="H96" i="19"/>
  <c r="H80" i="19"/>
  <c r="H64" i="19"/>
  <c r="H48" i="19"/>
  <c r="M48" i="19" s="1"/>
  <c r="H32" i="19"/>
  <c r="AM178" i="44"/>
  <c r="AN179" i="44" s="1"/>
  <c r="AI178" i="44"/>
  <c r="AJ179" i="44" s="1"/>
  <c r="AO178" i="44"/>
  <c r="AO177" i="44"/>
  <c r="AN177" i="44"/>
  <c r="AO176" i="44"/>
  <c r="AN176" i="44"/>
  <c r="AK177" i="44"/>
  <c r="AK176" i="44"/>
  <c r="AJ177" i="44"/>
  <c r="AJ176" i="44"/>
  <c r="AI180" i="44" l="1"/>
  <c r="AJ178" i="44"/>
  <c r="AK178" i="44"/>
  <c r="AK179" i="44"/>
  <c r="AN178" i="44"/>
  <c r="AM180" i="44"/>
  <c r="AM182" i="44" s="1"/>
  <c r="AM184" i="44" s="1"/>
  <c r="AM186" i="44" s="1"/>
  <c r="AM188" i="44" s="1"/>
  <c r="AM190" i="44" s="1"/>
  <c r="AM192" i="44" s="1"/>
  <c r="AM194" i="44" s="1"/>
  <c r="AM196" i="44" s="1"/>
  <c r="AM198" i="44" s="1"/>
  <c r="AO179" i="44"/>
  <c r="AK180" i="44"/>
  <c r="AJ181" i="44"/>
  <c r="AJ180" i="44"/>
  <c r="AF177" i="44"/>
  <c r="AG177" i="44"/>
  <c r="AF178" i="44"/>
  <c r="AG178" i="44"/>
  <c r="AF179" i="44"/>
  <c r="AG179" i="44"/>
  <c r="AF180" i="44"/>
  <c r="AG180" i="44"/>
  <c r="AF181" i="44"/>
  <c r="AG181" i="44"/>
  <c r="AF182" i="44"/>
  <c r="AG182" i="44"/>
  <c r="AF183" i="44"/>
  <c r="AG183" i="44"/>
  <c r="AF184" i="44"/>
  <c r="AG184" i="44"/>
  <c r="AF185" i="44"/>
  <c r="AG185" i="44"/>
  <c r="AF186" i="44"/>
  <c r="AG186" i="44"/>
  <c r="AF187" i="44"/>
  <c r="AG187" i="44"/>
  <c r="AF188" i="44"/>
  <c r="AG188" i="44"/>
  <c r="AF189" i="44"/>
  <c r="AG189" i="44"/>
  <c r="AF190" i="44"/>
  <c r="AG190" i="44"/>
  <c r="AF191" i="44"/>
  <c r="AG191" i="44"/>
  <c r="AF192" i="44"/>
  <c r="AG192" i="44"/>
  <c r="AF193" i="44"/>
  <c r="AG193" i="44"/>
  <c r="AF194" i="44"/>
  <c r="AG194" i="44"/>
  <c r="AF195" i="44"/>
  <c r="AG195" i="44"/>
  <c r="AF196" i="44"/>
  <c r="AG196" i="44"/>
  <c r="AF197" i="44"/>
  <c r="AG197" i="44"/>
  <c r="AF198" i="44"/>
  <c r="AG198" i="44"/>
  <c r="AF199" i="44"/>
  <c r="AG199" i="44"/>
  <c r="AF200" i="44"/>
  <c r="AG200" i="44"/>
  <c r="AF201" i="44"/>
  <c r="AG201" i="44"/>
  <c r="AF202" i="44"/>
  <c r="AG202" i="44"/>
  <c r="AF203" i="44"/>
  <c r="AG203" i="44"/>
  <c r="AF204" i="44"/>
  <c r="AG204" i="44"/>
  <c r="AF205" i="44"/>
  <c r="AG205" i="44"/>
  <c r="AF206" i="44"/>
  <c r="AG206" i="44"/>
  <c r="AF207" i="44"/>
  <c r="AG207" i="44"/>
  <c r="AF208" i="44"/>
  <c r="AG208" i="44"/>
  <c r="AF209" i="44"/>
  <c r="AG209" i="44"/>
  <c r="AF210" i="44"/>
  <c r="AG210" i="44"/>
  <c r="AF211" i="44"/>
  <c r="AG211" i="44"/>
  <c r="AF212" i="44"/>
  <c r="AG212" i="44"/>
  <c r="AF213" i="44"/>
  <c r="AG213" i="44"/>
  <c r="AF214" i="44"/>
  <c r="AG214" i="44"/>
  <c r="AF215" i="44"/>
  <c r="AG215" i="44"/>
  <c r="AF216" i="44"/>
  <c r="AG216" i="44"/>
  <c r="AF217" i="44"/>
  <c r="AG217" i="44"/>
  <c r="AF218" i="44"/>
  <c r="AG218" i="44"/>
  <c r="AF219" i="44"/>
  <c r="AG219" i="44"/>
  <c r="AF220" i="44"/>
  <c r="AG220" i="44"/>
  <c r="AF221" i="44"/>
  <c r="AG221" i="44"/>
  <c r="AF222" i="44"/>
  <c r="AG222" i="44"/>
  <c r="AF223" i="44"/>
  <c r="AG223" i="44"/>
  <c r="AF224" i="44"/>
  <c r="AG224" i="44"/>
  <c r="AF225" i="44"/>
  <c r="AG225" i="44"/>
  <c r="AF226" i="44"/>
  <c r="AG226" i="44"/>
  <c r="AF227" i="44"/>
  <c r="AG227" i="44"/>
  <c r="AF228" i="44"/>
  <c r="AG228" i="44"/>
  <c r="AF229" i="44"/>
  <c r="AG229" i="44"/>
  <c r="AF230" i="44"/>
  <c r="AG230" i="44"/>
  <c r="AF231" i="44"/>
  <c r="AG231" i="44"/>
  <c r="AF232" i="44"/>
  <c r="AG232" i="44"/>
  <c r="AF233" i="44"/>
  <c r="AG233" i="44"/>
  <c r="AF234" i="44"/>
  <c r="AG234" i="44"/>
  <c r="AF235" i="44"/>
  <c r="AG235" i="44"/>
  <c r="AF236" i="44"/>
  <c r="AG236" i="44"/>
  <c r="AF237" i="44"/>
  <c r="AG237" i="44"/>
  <c r="AF238" i="44"/>
  <c r="AG238" i="44"/>
  <c r="AF239" i="44"/>
  <c r="AG239" i="44"/>
  <c r="AF240" i="44"/>
  <c r="AG240" i="44"/>
  <c r="AF241" i="44"/>
  <c r="AG241" i="44"/>
  <c r="AF242" i="44"/>
  <c r="AG242" i="44"/>
  <c r="AF243" i="44"/>
  <c r="AG243" i="44"/>
  <c r="AF244" i="44"/>
  <c r="AG244" i="44"/>
  <c r="AF245" i="44"/>
  <c r="AG245" i="44"/>
  <c r="AF246" i="44"/>
  <c r="AG246" i="44"/>
  <c r="AF247" i="44"/>
  <c r="AG247" i="44"/>
  <c r="AF248" i="44"/>
  <c r="AG248" i="44"/>
  <c r="AG176" i="44"/>
  <c r="AF176" i="44"/>
  <c r="AB177" i="44"/>
  <c r="AC177" i="44"/>
  <c r="AB178" i="44"/>
  <c r="AC178" i="44"/>
  <c r="AB179" i="44"/>
  <c r="AC179" i="44"/>
  <c r="AB180" i="44"/>
  <c r="AC180" i="44"/>
  <c r="AB181" i="44"/>
  <c r="AC181" i="44"/>
  <c r="AB182" i="44"/>
  <c r="AC182" i="44"/>
  <c r="AB183" i="44"/>
  <c r="AC183" i="44"/>
  <c r="AB184" i="44"/>
  <c r="AC184" i="44"/>
  <c r="AB185" i="44"/>
  <c r="AC185" i="44"/>
  <c r="AB186" i="44"/>
  <c r="AC186" i="44"/>
  <c r="AB187" i="44"/>
  <c r="AC187" i="44"/>
  <c r="AB188" i="44"/>
  <c r="AC188" i="44"/>
  <c r="AB189" i="44"/>
  <c r="AC189" i="44"/>
  <c r="AB190" i="44"/>
  <c r="AC190" i="44"/>
  <c r="AB191" i="44"/>
  <c r="AC191" i="44"/>
  <c r="AB192" i="44"/>
  <c r="AC192" i="44"/>
  <c r="AB193" i="44"/>
  <c r="AC193" i="44"/>
  <c r="AB194" i="44"/>
  <c r="AC194" i="44"/>
  <c r="AB195" i="44"/>
  <c r="AC195" i="44"/>
  <c r="AB196" i="44"/>
  <c r="AC196" i="44"/>
  <c r="AB197" i="44"/>
  <c r="AC197" i="44"/>
  <c r="AB198" i="44"/>
  <c r="AC198" i="44"/>
  <c r="AB199" i="44"/>
  <c r="AC199" i="44"/>
  <c r="AB200" i="44"/>
  <c r="AC200" i="44"/>
  <c r="AB201" i="44"/>
  <c r="AC201" i="44"/>
  <c r="AB202" i="44"/>
  <c r="AC202" i="44"/>
  <c r="AB203" i="44"/>
  <c r="AC203" i="44"/>
  <c r="AB204" i="44"/>
  <c r="AC204" i="44"/>
  <c r="AB205" i="44"/>
  <c r="AC205" i="44"/>
  <c r="AB206" i="44"/>
  <c r="AC206" i="44"/>
  <c r="AB207" i="44"/>
  <c r="AC207" i="44"/>
  <c r="AB208" i="44"/>
  <c r="AC208" i="44"/>
  <c r="AB209" i="44"/>
  <c r="AC209" i="44"/>
  <c r="AB210" i="44"/>
  <c r="AC210" i="44"/>
  <c r="AB211" i="44"/>
  <c r="AC211" i="44"/>
  <c r="AB212" i="44"/>
  <c r="AC212" i="44"/>
  <c r="AB213" i="44"/>
  <c r="AC213" i="44"/>
  <c r="AB214" i="44"/>
  <c r="AC214" i="44"/>
  <c r="AB215" i="44"/>
  <c r="AC215" i="44"/>
  <c r="AB216" i="44"/>
  <c r="AC216" i="44"/>
  <c r="AB217" i="44"/>
  <c r="AC217" i="44"/>
  <c r="AB218" i="44"/>
  <c r="AC218" i="44"/>
  <c r="AB219" i="44"/>
  <c r="AC219" i="44"/>
  <c r="AB220" i="44"/>
  <c r="AC220" i="44"/>
  <c r="AB221" i="44"/>
  <c r="AC221" i="44"/>
  <c r="AB222" i="44"/>
  <c r="AC222" i="44"/>
  <c r="AB223" i="44"/>
  <c r="AC223" i="44"/>
  <c r="AB224" i="44"/>
  <c r="AC224" i="44"/>
  <c r="AB225" i="44"/>
  <c r="AC225" i="44"/>
  <c r="AB226" i="44"/>
  <c r="AC226" i="44"/>
  <c r="AB227" i="44"/>
  <c r="AC227" i="44"/>
  <c r="AB228" i="44"/>
  <c r="AC228" i="44"/>
  <c r="AB229" i="44"/>
  <c r="AC229" i="44"/>
  <c r="AB230" i="44"/>
  <c r="AC230" i="44"/>
  <c r="AB231" i="44"/>
  <c r="AC231" i="44"/>
  <c r="AB232" i="44"/>
  <c r="AC232" i="44"/>
  <c r="AB233" i="44"/>
  <c r="AC233" i="44"/>
  <c r="AB234" i="44"/>
  <c r="AC234" i="44"/>
  <c r="AB235" i="44"/>
  <c r="AC235" i="44"/>
  <c r="AB236" i="44"/>
  <c r="AC236" i="44"/>
  <c r="AB237" i="44"/>
  <c r="AC237" i="44"/>
  <c r="AB238" i="44"/>
  <c r="AC238" i="44"/>
  <c r="AB239" i="44"/>
  <c r="AC239" i="44"/>
  <c r="AB240" i="44"/>
  <c r="AC240" i="44"/>
  <c r="AB241" i="44"/>
  <c r="AC241" i="44"/>
  <c r="AB242" i="44"/>
  <c r="AC242" i="44"/>
  <c r="AB243" i="44"/>
  <c r="AC243" i="44"/>
  <c r="AB244" i="44"/>
  <c r="AC244" i="44"/>
  <c r="AB245" i="44"/>
  <c r="AC245" i="44"/>
  <c r="AB246" i="44"/>
  <c r="AC246" i="44"/>
  <c r="AB247" i="44"/>
  <c r="AC247" i="44"/>
  <c r="AB248" i="44"/>
  <c r="AC248" i="44"/>
  <c r="AC176" i="44"/>
  <c r="AB176" i="44"/>
  <c r="X177" i="44"/>
  <c r="Y177" i="44"/>
  <c r="X178" i="44"/>
  <c r="Y178" i="44"/>
  <c r="X179" i="44"/>
  <c r="Y179" i="44"/>
  <c r="X180" i="44"/>
  <c r="Y180" i="44"/>
  <c r="X181" i="44"/>
  <c r="Y181" i="44"/>
  <c r="X182" i="44"/>
  <c r="Y182" i="44"/>
  <c r="X183" i="44"/>
  <c r="Y183" i="44"/>
  <c r="X184" i="44"/>
  <c r="Y184" i="44"/>
  <c r="X185" i="44"/>
  <c r="Y185" i="44"/>
  <c r="X186" i="44"/>
  <c r="Y186" i="44"/>
  <c r="X187" i="44"/>
  <c r="Y187" i="44"/>
  <c r="X188" i="44"/>
  <c r="Y188" i="44"/>
  <c r="X189" i="44"/>
  <c r="Y189" i="44"/>
  <c r="X190" i="44"/>
  <c r="Y190" i="44"/>
  <c r="X191" i="44"/>
  <c r="Y191" i="44"/>
  <c r="X192" i="44"/>
  <c r="Y192" i="44"/>
  <c r="X193" i="44"/>
  <c r="Y193" i="44"/>
  <c r="X194" i="44"/>
  <c r="Y194" i="44"/>
  <c r="X195" i="44"/>
  <c r="Y195" i="44"/>
  <c r="X196" i="44"/>
  <c r="Y196" i="44"/>
  <c r="X197" i="44"/>
  <c r="Y197" i="44"/>
  <c r="X198" i="44"/>
  <c r="Y198" i="44"/>
  <c r="X199" i="44"/>
  <c r="Y199" i="44"/>
  <c r="X200" i="44"/>
  <c r="Y200" i="44"/>
  <c r="X201" i="44"/>
  <c r="Y201" i="44"/>
  <c r="X202" i="44"/>
  <c r="Y202" i="44"/>
  <c r="X203" i="44"/>
  <c r="Y203" i="44"/>
  <c r="X204" i="44"/>
  <c r="Y204" i="44"/>
  <c r="X205" i="44"/>
  <c r="Y205" i="44"/>
  <c r="X206" i="44"/>
  <c r="Y206" i="44"/>
  <c r="X207" i="44"/>
  <c r="Y207" i="44"/>
  <c r="X208" i="44"/>
  <c r="Y208" i="44"/>
  <c r="X209" i="44"/>
  <c r="Y209" i="44"/>
  <c r="X210" i="44"/>
  <c r="Y210" i="44"/>
  <c r="X211" i="44"/>
  <c r="Y211" i="44"/>
  <c r="X212" i="44"/>
  <c r="Y212" i="44"/>
  <c r="X213" i="44"/>
  <c r="Y213" i="44"/>
  <c r="X214" i="44"/>
  <c r="Y214" i="44"/>
  <c r="X215" i="44"/>
  <c r="Y215" i="44"/>
  <c r="X216" i="44"/>
  <c r="Y216" i="44"/>
  <c r="X217" i="44"/>
  <c r="Y217" i="44"/>
  <c r="X218" i="44"/>
  <c r="Y218" i="44"/>
  <c r="X219" i="44"/>
  <c r="Y219" i="44"/>
  <c r="X220" i="44"/>
  <c r="Y220" i="44"/>
  <c r="X221" i="44"/>
  <c r="Y221" i="44"/>
  <c r="X222" i="44"/>
  <c r="Y222" i="44"/>
  <c r="X223" i="44"/>
  <c r="Y223" i="44"/>
  <c r="X224" i="44"/>
  <c r="Y224" i="44"/>
  <c r="X225" i="44"/>
  <c r="Y225" i="44"/>
  <c r="X226" i="44"/>
  <c r="Y226" i="44"/>
  <c r="X227" i="44"/>
  <c r="Y227" i="44"/>
  <c r="X228" i="44"/>
  <c r="Y228" i="44"/>
  <c r="X229" i="44"/>
  <c r="Y229" i="44"/>
  <c r="X230" i="44"/>
  <c r="Y230" i="44"/>
  <c r="X231" i="44"/>
  <c r="Y231" i="44"/>
  <c r="X232" i="44"/>
  <c r="Y232" i="44"/>
  <c r="X233" i="44"/>
  <c r="Y233" i="44"/>
  <c r="X234" i="44"/>
  <c r="Y234" i="44"/>
  <c r="X235" i="44"/>
  <c r="Y235" i="44"/>
  <c r="X236" i="44"/>
  <c r="Y236" i="44"/>
  <c r="X237" i="44"/>
  <c r="Y237" i="44"/>
  <c r="X238" i="44"/>
  <c r="Y238" i="44"/>
  <c r="X239" i="44"/>
  <c r="Y239" i="44"/>
  <c r="X240" i="44"/>
  <c r="Y240" i="44"/>
  <c r="X241" i="44"/>
  <c r="Y241" i="44"/>
  <c r="X242" i="44"/>
  <c r="Y242" i="44"/>
  <c r="X243" i="44"/>
  <c r="Y243" i="44"/>
  <c r="X244" i="44"/>
  <c r="Y244" i="44"/>
  <c r="X245" i="44"/>
  <c r="Y245" i="44"/>
  <c r="X246" i="44"/>
  <c r="Y246" i="44"/>
  <c r="X247" i="44"/>
  <c r="Y247" i="44"/>
  <c r="X248" i="44"/>
  <c r="Y248" i="44"/>
  <c r="Y176" i="44"/>
  <c r="X176" i="44"/>
  <c r="T255" i="44"/>
  <c r="T253" i="44"/>
  <c r="S255" i="44"/>
  <c r="S253" i="44"/>
  <c r="T251" i="44"/>
  <c r="S251" i="44"/>
  <c r="R252" i="44"/>
  <c r="R254" i="44" s="1"/>
  <c r="J252" i="44"/>
  <c r="J253" i="44" s="1"/>
  <c r="J251" i="44"/>
  <c r="F252" i="44"/>
  <c r="F253" i="44" s="1"/>
  <c r="F251" i="44"/>
  <c r="R177" i="44"/>
  <c r="R178" i="44" s="1"/>
  <c r="N177" i="44"/>
  <c r="N178" i="44" s="1"/>
  <c r="J177" i="44"/>
  <c r="J178" i="44" s="1"/>
  <c r="F177" i="44"/>
  <c r="B177" i="44"/>
  <c r="B178" i="44" s="1"/>
  <c r="T176" i="44"/>
  <c r="S176" i="44"/>
  <c r="L176" i="44"/>
  <c r="K176" i="44"/>
  <c r="H176" i="44"/>
  <c r="G176" i="44"/>
  <c r="O174" i="44"/>
  <c r="C174" i="44"/>
  <c r="R173" i="44"/>
  <c r="N173" i="44"/>
  <c r="J173" i="44"/>
  <c r="F173" i="44"/>
  <c r="B173" i="44"/>
  <c r="G184" i="19"/>
  <c r="H184" i="19"/>
  <c r="I184" i="19"/>
  <c r="J184" i="19"/>
  <c r="K184" i="19"/>
  <c r="L184" i="19"/>
  <c r="M184" i="19"/>
  <c r="G185" i="19"/>
  <c r="H185" i="19"/>
  <c r="I185" i="19"/>
  <c r="J185" i="19"/>
  <c r="K185" i="19"/>
  <c r="L185" i="19"/>
  <c r="M185" i="19"/>
  <c r="G186" i="19"/>
  <c r="H186" i="19"/>
  <c r="I186" i="19"/>
  <c r="J186" i="19"/>
  <c r="K186" i="19"/>
  <c r="L186" i="19"/>
  <c r="M186" i="19"/>
  <c r="G187" i="19"/>
  <c r="H187" i="19"/>
  <c r="I187" i="19"/>
  <c r="J187" i="19"/>
  <c r="K187" i="19"/>
  <c r="L187" i="19"/>
  <c r="M187" i="19"/>
  <c r="G188" i="19"/>
  <c r="H188" i="19"/>
  <c r="I188" i="19"/>
  <c r="J188" i="19"/>
  <c r="K188" i="19"/>
  <c r="L188" i="19"/>
  <c r="M188" i="19"/>
  <c r="G189" i="19"/>
  <c r="H189" i="19"/>
  <c r="I189" i="19"/>
  <c r="J189" i="19"/>
  <c r="K189" i="19"/>
  <c r="L189" i="19"/>
  <c r="M189" i="19"/>
  <c r="G190" i="19"/>
  <c r="H190" i="19"/>
  <c r="I190" i="19"/>
  <c r="J190" i="19"/>
  <c r="K190" i="19"/>
  <c r="L190" i="19"/>
  <c r="M190" i="19"/>
  <c r="G191" i="19"/>
  <c r="H191" i="19"/>
  <c r="I191" i="19"/>
  <c r="J191" i="19"/>
  <c r="K191" i="19"/>
  <c r="L191" i="19"/>
  <c r="M191" i="19"/>
  <c r="G192" i="19"/>
  <c r="H192" i="19"/>
  <c r="I192" i="19"/>
  <c r="J192" i="19"/>
  <c r="K192" i="19"/>
  <c r="L192" i="19"/>
  <c r="M192" i="19"/>
  <c r="G193" i="19"/>
  <c r="H193" i="19"/>
  <c r="I193" i="19"/>
  <c r="J193" i="19"/>
  <c r="K193" i="19"/>
  <c r="L193" i="19"/>
  <c r="M193" i="19"/>
  <c r="G194" i="19"/>
  <c r="H194" i="19"/>
  <c r="I194" i="19"/>
  <c r="J194" i="19"/>
  <c r="K194" i="19"/>
  <c r="L194" i="19"/>
  <c r="M194" i="19"/>
  <c r="G195" i="19"/>
  <c r="H195" i="19"/>
  <c r="I195" i="19"/>
  <c r="J195" i="19"/>
  <c r="K195" i="19"/>
  <c r="L195" i="19"/>
  <c r="M195" i="19"/>
  <c r="G196" i="19"/>
  <c r="H196" i="19"/>
  <c r="I196" i="19"/>
  <c r="J196" i="19"/>
  <c r="K196" i="19"/>
  <c r="L196" i="19"/>
  <c r="M196" i="19"/>
  <c r="G197" i="19"/>
  <c r="H197" i="19"/>
  <c r="I197" i="19"/>
  <c r="J197" i="19"/>
  <c r="K197" i="19"/>
  <c r="L197" i="19"/>
  <c r="M197" i="19"/>
  <c r="G198" i="19"/>
  <c r="H198" i="19"/>
  <c r="I198" i="19"/>
  <c r="J198" i="19"/>
  <c r="K198" i="19"/>
  <c r="L198" i="19"/>
  <c r="M198" i="19"/>
  <c r="G199" i="19"/>
  <c r="H199" i="19"/>
  <c r="I199" i="19"/>
  <c r="J199" i="19"/>
  <c r="K199" i="19"/>
  <c r="L199" i="19"/>
  <c r="M199" i="19"/>
  <c r="G200" i="19"/>
  <c r="H200" i="19"/>
  <c r="I200" i="19"/>
  <c r="J200" i="19"/>
  <c r="K200" i="19"/>
  <c r="L200" i="19"/>
  <c r="M200" i="19"/>
  <c r="G201" i="19"/>
  <c r="H201" i="19"/>
  <c r="I201" i="19"/>
  <c r="J201" i="19"/>
  <c r="K201" i="19"/>
  <c r="L201" i="19"/>
  <c r="M201" i="19"/>
  <c r="G202" i="19"/>
  <c r="H202" i="19"/>
  <c r="I202" i="19"/>
  <c r="J202" i="19"/>
  <c r="K202" i="19"/>
  <c r="L202" i="19"/>
  <c r="M202" i="19"/>
  <c r="G203" i="19"/>
  <c r="H203" i="19"/>
  <c r="I203" i="19"/>
  <c r="J203" i="19"/>
  <c r="K203" i="19"/>
  <c r="L203" i="19"/>
  <c r="M203" i="19"/>
  <c r="G204" i="19"/>
  <c r="H204" i="19"/>
  <c r="I204" i="19"/>
  <c r="J204" i="19"/>
  <c r="K204" i="19"/>
  <c r="L204" i="19"/>
  <c r="M204" i="19"/>
  <c r="G205" i="19"/>
  <c r="H205" i="19"/>
  <c r="I205" i="19"/>
  <c r="J205" i="19"/>
  <c r="K205" i="19"/>
  <c r="L205" i="19"/>
  <c r="M205" i="19"/>
  <c r="G206" i="19"/>
  <c r="H206" i="19"/>
  <c r="I206" i="19"/>
  <c r="J206" i="19"/>
  <c r="K206" i="19"/>
  <c r="L206" i="19"/>
  <c r="M206" i="19"/>
  <c r="G207" i="19"/>
  <c r="H207" i="19"/>
  <c r="I207" i="19"/>
  <c r="J207" i="19"/>
  <c r="K207" i="19"/>
  <c r="L207" i="19"/>
  <c r="M207" i="19"/>
  <c r="G208" i="19"/>
  <c r="H208" i="19"/>
  <c r="I208" i="19"/>
  <c r="J208" i="19"/>
  <c r="K208" i="19"/>
  <c r="L208" i="19"/>
  <c r="M208" i="19"/>
  <c r="G209" i="19"/>
  <c r="H209" i="19"/>
  <c r="I209" i="19"/>
  <c r="J209" i="19"/>
  <c r="K209" i="19"/>
  <c r="L209" i="19"/>
  <c r="M209" i="19"/>
  <c r="G210" i="19"/>
  <c r="H210" i="19"/>
  <c r="I210" i="19"/>
  <c r="J210" i="19"/>
  <c r="K210" i="19"/>
  <c r="L210" i="19"/>
  <c r="M210" i="19"/>
  <c r="G211" i="19"/>
  <c r="H211" i="19"/>
  <c r="I211" i="19"/>
  <c r="J211" i="19"/>
  <c r="K211" i="19"/>
  <c r="L211" i="19"/>
  <c r="M211" i="19"/>
  <c r="G212" i="19"/>
  <c r="H212" i="19"/>
  <c r="I212" i="19"/>
  <c r="J212" i="19"/>
  <c r="K212" i="19"/>
  <c r="L212" i="19"/>
  <c r="M212" i="19"/>
  <c r="G213" i="19"/>
  <c r="H213" i="19"/>
  <c r="I213" i="19"/>
  <c r="J213" i="19"/>
  <c r="K213" i="19"/>
  <c r="L213" i="19"/>
  <c r="M213" i="19"/>
  <c r="G214" i="19"/>
  <c r="H214" i="19"/>
  <c r="I214" i="19"/>
  <c r="J214" i="19"/>
  <c r="K214" i="19"/>
  <c r="L214" i="19"/>
  <c r="M214" i="19"/>
  <c r="G215" i="19"/>
  <c r="H215" i="19"/>
  <c r="I215" i="19"/>
  <c r="J215" i="19"/>
  <c r="K215" i="19"/>
  <c r="L215" i="19"/>
  <c r="M215" i="19"/>
  <c r="G216" i="19"/>
  <c r="H216" i="19"/>
  <c r="I216" i="19"/>
  <c r="J216" i="19"/>
  <c r="K216" i="19"/>
  <c r="L216" i="19"/>
  <c r="M216" i="19"/>
  <c r="G217" i="19"/>
  <c r="H217" i="19"/>
  <c r="I217" i="19"/>
  <c r="J217" i="19"/>
  <c r="K217" i="19"/>
  <c r="L217" i="19"/>
  <c r="M217" i="19"/>
  <c r="G218" i="19"/>
  <c r="H218" i="19"/>
  <c r="I218" i="19"/>
  <c r="J218" i="19"/>
  <c r="K218" i="19"/>
  <c r="L218" i="19"/>
  <c r="M218" i="19"/>
  <c r="G219" i="19"/>
  <c r="H219" i="19"/>
  <c r="I219" i="19"/>
  <c r="J219" i="19"/>
  <c r="K219" i="19"/>
  <c r="L219" i="19"/>
  <c r="M219" i="19"/>
  <c r="G220" i="19"/>
  <c r="H220" i="19"/>
  <c r="I220" i="19"/>
  <c r="J220" i="19"/>
  <c r="K220" i="19"/>
  <c r="L220" i="19"/>
  <c r="M220" i="19"/>
  <c r="G221" i="19"/>
  <c r="H221" i="19"/>
  <c r="I221" i="19"/>
  <c r="J221" i="19"/>
  <c r="K221" i="19"/>
  <c r="L221" i="19"/>
  <c r="M221" i="19"/>
  <c r="G222" i="19"/>
  <c r="H222" i="19"/>
  <c r="I222" i="19"/>
  <c r="J222" i="19"/>
  <c r="K222" i="19"/>
  <c r="L222" i="19"/>
  <c r="M222" i="19"/>
  <c r="G223" i="19"/>
  <c r="H223" i="19"/>
  <c r="I223" i="19"/>
  <c r="J223" i="19"/>
  <c r="K223" i="19"/>
  <c r="L223" i="19"/>
  <c r="M223" i="19"/>
  <c r="G224" i="19"/>
  <c r="H224" i="19"/>
  <c r="I224" i="19"/>
  <c r="J224" i="19"/>
  <c r="K224" i="19"/>
  <c r="L224" i="19"/>
  <c r="M224" i="19"/>
  <c r="G225" i="19"/>
  <c r="H225" i="19"/>
  <c r="I225" i="19"/>
  <c r="J225" i="19"/>
  <c r="K225" i="19"/>
  <c r="L225" i="19"/>
  <c r="M225" i="19"/>
  <c r="G226" i="19"/>
  <c r="H226" i="19"/>
  <c r="I226" i="19"/>
  <c r="J226" i="19"/>
  <c r="K226" i="19"/>
  <c r="L226" i="19"/>
  <c r="M226" i="19"/>
  <c r="G227" i="19"/>
  <c r="H227" i="19"/>
  <c r="I227" i="19"/>
  <c r="J227" i="19"/>
  <c r="K227" i="19"/>
  <c r="L227" i="19"/>
  <c r="M227" i="19"/>
  <c r="G228" i="19"/>
  <c r="H228" i="19"/>
  <c r="I228" i="19"/>
  <c r="J228" i="19"/>
  <c r="K228" i="19"/>
  <c r="L228" i="19"/>
  <c r="M228" i="19"/>
  <c r="G229" i="19"/>
  <c r="H229" i="19"/>
  <c r="I229" i="19"/>
  <c r="J229" i="19"/>
  <c r="K229" i="19"/>
  <c r="L229" i="19"/>
  <c r="M229" i="19"/>
  <c r="G230" i="19"/>
  <c r="H230" i="19"/>
  <c r="I230" i="19"/>
  <c r="J230" i="19"/>
  <c r="K230" i="19"/>
  <c r="L230" i="19"/>
  <c r="M230" i="19"/>
  <c r="G231" i="19"/>
  <c r="H231" i="19"/>
  <c r="I231" i="19"/>
  <c r="J231" i="19"/>
  <c r="K231" i="19"/>
  <c r="L231" i="19"/>
  <c r="M231" i="19"/>
  <c r="G232" i="19"/>
  <c r="H232" i="19"/>
  <c r="I232" i="19"/>
  <c r="J232" i="19"/>
  <c r="K232" i="19"/>
  <c r="L232" i="19"/>
  <c r="M232" i="19"/>
  <c r="G233" i="19"/>
  <c r="H233" i="19"/>
  <c r="I233" i="19"/>
  <c r="J233" i="19"/>
  <c r="K233" i="19"/>
  <c r="L233" i="19"/>
  <c r="M233" i="19"/>
  <c r="G234" i="19"/>
  <c r="H234" i="19"/>
  <c r="I234" i="19"/>
  <c r="J234" i="19"/>
  <c r="K234" i="19"/>
  <c r="L234" i="19"/>
  <c r="M234" i="19"/>
  <c r="G235" i="19"/>
  <c r="H235" i="19"/>
  <c r="I235" i="19"/>
  <c r="J235" i="19"/>
  <c r="K235" i="19"/>
  <c r="L235" i="19"/>
  <c r="M235" i="19"/>
  <c r="G236" i="19"/>
  <c r="H236" i="19"/>
  <c r="I236" i="19"/>
  <c r="J236" i="19"/>
  <c r="K236" i="19"/>
  <c r="L236" i="19"/>
  <c r="M236" i="19"/>
  <c r="G237" i="19"/>
  <c r="H237" i="19"/>
  <c r="I237" i="19"/>
  <c r="J237" i="19"/>
  <c r="K237" i="19"/>
  <c r="L237" i="19"/>
  <c r="M237" i="19"/>
  <c r="G238" i="19"/>
  <c r="H238" i="19"/>
  <c r="I238" i="19"/>
  <c r="J238" i="19"/>
  <c r="K238" i="19"/>
  <c r="L238" i="19"/>
  <c r="M238" i="19"/>
  <c r="G239" i="19"/>
  <c r="H239" i="19"/>
  <c r="I239" i="19"/>
  <c r="J239" i="19"/>
  <c r="K239" i="19"/>
  <c r="L239" i="19"/>
  <c r="M239" i="19"/>
  <c r="G240" i="19"/>
  <c r="H240" i="19"/>
  <c r="I240" i="19"/>
  <c r="J240" i="19"/>
  <c r="K240" i="19"/>
  <c r="L240" i="19"/>
  <c r="M240" i="19"/>
  <c r="G241" i="19"/>
  <c r="H241" i="19"/>
  <c r="I241" i="19"/>
  <c r="J241" i="19"/>
  <c r="K241" i="19"/>
  <c r="L241" i="19"/>
  <c r="M241" i="19"/>
  <c r="G242" i="19"/>
  <c r="H242" i="19"/>
  <c r="I242" i="19"/>
  <c r="J242" i="19"/>
  <c r="K242" i="19"/>
  <c r="L242" i="19"/>
  <c r="M242" i="19"/>
  <c r="G243" i="19"/>
  <c r="H243" i="19"/>
  <c r="I243" i="19"/>
  <c r="J243" i="19"/>
  <c r="K243" i="19"/>
  <c r="L243" i="19"/>
  <c r="M243" i="19"/>
  <c r="G244" i="19"/>
  <c r="H244" i="19"/>
  <c r="I244" i="19"/>
  <c r="J244" i="19"/>
  <c r="K244" i="19"/>
  <c r="L244" i="19"/>
  <c r="M244" i="19"/>
  <c r="G245" i="19"/>
  <c r="H245" i="19"/>
  <c r="I245" i="19"/>
  <c r="J245" i="19"/>
  <c r="K245" i="19"/>
  <c r="L245" i="19"/>
  <c r="M245" i="19"/>
  <c r="G246" i="19"/>
  <c r="H246" i="19"/>
  <c r="I246" i="19"/>
  <c r="J246" i="19"/>
  <c r="K246" i="19"/>
  <c r="L246" i="19"/>
  <c r="M246" i="19"/>
  <c r="G247" i="19"/>
  <c r="H247" i="19"/>
  <c r="I247" i="19"/>
  <c r="J247" i="19"/>
  <c r="K247" i="19"/>
  <c r="L247" i="19"/>
  <c r="M247" i="19"/>
  <c r="G248" i="19"/>
  <c r="H248" i="19"/>
  <c r="I248" i="19"/>
  <c r="J248" i="19"/>
  <c r="K248" i="19"/>
  <c r="L248" i="19"/>
  <c r="M248" i="19"/>
  <c r="G249" i="19"/>
  <c r="H249" i="19"/>
  <c r="I249" i="19"/>
  <c r="J249" i="19"/>
  <c r="K249" i="19"/>
  <c r="L249" i="19"/>
  <c r="M249" i="19"/>
  <c r="G250" i="19"/>
  <c r="H250" i="19"/>
  <c r="I250" i="19"/>
  <c r="J250" i="19"/>
  <c r="K250" i="19"/>
  <c r="L250" i="19"/>
  <c r="M250" i="19"/>
  <c r="G251" i="19"/>
  <c r="H251" i="19"/>
  <c r="I251" i="19"/>
  <c r="J251" i="19"/>
  <c r="K251" i="19"/>
  <c r="L251" i="19"/>
  <c r="M251" i="19"/>
  <c r="G252" i="19"/>
  <c r="H252" i="19"/>
  <c r="I252" i="19"/>
  <c r="J252" i="19"/>
  <c r="K252" i="19"/>
  <c r="L252" i="19"/>
  <c r="M252" i="19"/>
  <c r="G253" i="19"/>
  <c r="H253" i="19"/>
  <c r="I253" i="19"/>
  <c r="J253" i="19"/>
  <c r="K253" i="19"/>
  <c r="L253" i="19"/>
  <c r="M253" i="19"/>
  <c r="G254" i="19"/>
  <c r="H254" i="19"/>
  <c r="I254" i="19"/>
  <c r="J254" i="19"/>
  <c r="K254" i="19"/>
  <c r="L254" i="19"/>
  <c r="M254" i="19"/>
  <c r="G255" i="19"/>
  <c r="H255" i="19"/>
  <c r="I255" i="19"/>
  <c r="J255" i="19"/>
  <c r="K255" i="19"/>
  <c r="L255" i="19"/>
  <c r="M255" i="19"/>
  <c r="G256" i="19"/>
  <c r="H256" i="19"/>
  <c r="I256" i="19"/>
  <c r="J256" i="19"/>
  <c r="K256" i="19"/>
  <c r="L256" i="19"/>
  <c r="M256" i="19"/>
  <c r="G257" i="19"/>
  <c r="H257" i="19"/>
  <c r="I257" i="19"/>
  <c r="J257" i="19"/>
  <c r="K257" i="19"/>
  <c r="L257" i="19"/>
  <c r="M257" i="19"/>
  <c r="G258" i="19"/>
  <c r="H258" i="19"/>
  <c r="I258" i="19"/>
  <c r="J258" i="19"/>
  <c r="K258" i="19"/>
  <c r="L258" i="19"/>
  <c r="M258" i="19"/>
  <c r="G259" i="19"/>
  <c r="H259" i="19"/>
  <c r="I259" i="19"/>
  <c r="J259" i="19"/>
  <c r="K259" i="19"/>
  <c r="L259" i="19"/>
  <c r="M259" i="19"/>
  <c r="G260" i="19"/>
  <c r="H260" i="19"/>
  <c r="I260" i="19"/>
  <c r="J260" i="19"/>
  <c r="K260" i="19"/>
  <c r="L260" i="19"/>
  <c r="M260" i="19"/>
  <c r="G261" i="19"/>
  <c r="H261" i="19"/>
  <c r="I261" i="19"/>
  <c r="J261" i="19"/>
  <c r="K261" i="19"/>
  <c r="L261" i="19"/>
  <c r="M261" i="19"/>
  <c r="G262" i="19"/>
  <c r="H262" i="19"/>
  <c r="I262" i="19"/>
  <c r="J262" i="19"/>
  <c r="K262" i="19"/>
  <c r="L262" i="19"/>
  <c r="M262" i="19"/>
  <c r="G263" i="19"/>
  <c r="H263" i="19"/>
  <c r="I263" i="19"/>
  <c r="J263" i="19"/>
  <c r="K263" i="19"/>
  <c r="L263" i="19"/>
  <c r="M263" i="19"/>
  <c r="G264" i="19"/>
  <c r="H264" i="19"/>
  <c r="I264" i="19"/>
  <c r="J264" i="19"/>
  <c r="K264" i="19"/>
  <c r="L264" i="19"/>
  <c r="M264" i="19"/>
  <c r="G265" i="19"/>
  <c r="H265" i="19"/>
  <c r="I265" i="19"/>
  <c r="J265" i="19"/>
  <c r="K265" i="19"/>
  <c r="L265" i="19"/>
  <c r="M265" i="19"/>
  <c r="G266" i="19"/>
  <c r="H266" i="19"/>
  <c r="I266" i="19"/>
  <c r="J266" i="19"/>
  <c r="K266" i="19"/>
  <c r="L266" i="19"/>
  <c r="M266" i="19"/>
  <c r="G267" i="19"/>
  <c r="H267" i="19"/>
  <c r="I267" i="19"/>
  <c r="J267" i="19"/>
  <c r="K267" i="19"/>
  <c r="L267" i="19"/>
  <c r="M267" i="19"/>
  <c r="G268" i="19"/>
  <c r="H268" i="19"/>
  <c r="I268" i="19"/>
  <c r="J268" i="19"/>
  <c r="K268" i="19"/>
  <c r="L268" i="19"/>
  <c r="M268" i="19"/>
  <c r="G269" i="19"/>
  <c r="H269" i="19"/>
  <c r="I269" i="19"/>
  <c r="J269" i="19"/>
  <c r="K269" i="19"/>
  <c r="L269" i="19"/>
  <c r="M269" i="19"/>
  <c r="G270" i="19"/>
  <c r="H270" i="19"/>
  <c r="I270" i="19"/>
  <c r="J270" i="19"/>
  <c r="K270" i="19"/>
  <c r="L270" i="19"/>
  <c r="M270" i="19"/>
  <c r="G271" i="19"/>
  <c r="H271" i="19"/>
  <c r="I271" i="19"/>
  <c r="J271" i="19"/>
  <c r="K271" i="19"/>
  <c r="L271" i="19"/>
  <c r="M271" i="19"/>
  <c r="G272" i="19"/>
  <c r="H272" i="19"/>
  <c r="I272" i="19"/>
  <c r="J272" i="19"/>
  <c r="K272" i="19"/>
  <c r="L272" i="19"/>
  <c r="M272" i="19"/>
  <c r="G273" i="19"/>
  <c r="H273" i="19"/>
  <c r="I273" i="19"/>
  <c r="J273" i="19"/>
  <c r="K273" i="19"/>
  <c r="L273" i="19"/>
  <c r="M273" i="19"/>
  <c r="G274" i="19"/>
  <c r="H274" i="19"/>
  <c r="I274" i="19"/>
  <c r="J274" i="19"/>
  <c r="K274" i="19"/>
  <c r="L274" i="19"/>
  <c r="M274" i="19"/>
  <c r="G275" i="19"/>
  <c r="H275" i="19"/>
  <c r="I275" i="19"/>
  <c r="J275" i="19"/>
  <c r="K275" i="19"/>
  <c r="L275" i="19"/>
  <c r="M275" i="19"/>
  <c r="G276" i="19"/>
  <c r="H276" i="19"/>
  <c r="I276" i="19"/>
  <c r="J276" i="19"/>
  <c r="K276" i="19"/>
  <c r="L276" i="19"/>
  <c r="M276" i="19"/>
  <c r="G277" i="19"/>
  <c r="H277" i="19"/>
  <c r="I277" i="19"/>
  <c r="J277" i="19"/>
  <c r="K277" i="19"/>
  <c r="L277" i="19"/>
  <c r="M277" i="19"/>
  <c r="G278" i="19"/>
  <c r="H278" i="19"/>
  <c r="I278" i="19"/>
  <c r="J278" i="19"/>
  <c r="K278" i="19"/>
  <c r="L278" i="19"/>
  <c r="M278" i="19"/>
  <c r="G279" i="19"/>
  <c r="H279" i="19"/>
  <c r="I279" i="19"/>
  <c r="J279" i="19"/>
  <c r="K279" i="19"/>
  <c r="L279" i="19"/>
  <c r="M279" i="19"/>
  <c r="G280" i="19"/>
  <c r="H280" i="19"/>
  <c r="I280" i="19"/>
  <c r="J280" i="19"/>
  <c r="K280" i="19"/>
  <c r="L280" i="19"/>
  <c r="M280" i="19"/>
  <c r="G281" i="19"/>
  <c r="H281" i="19"/>
  <c r="I281" i="19"/>
  <c r="J281" i="19"/>
  <c r="K281" i="19"/>
  <c r="L281" i="19"/>
  <c r="M281" i="19"/>
  <c r="G282" i="19"/>
  <c r="H282" i="19"/>
  <c r="I282" i="19"/>
  <c r="J282" i="19"/>
  <c r="K282" i="19"/>
  <c r="L282" i="19"/>
  <c r="M282" i="19"/>
  <c r="G283" i="19"/>
  <c r="H283" i="19"/>
  <c r="I283" i="19"/>
  <c r="J283" i="19"/>
  <c r="K283" i="19"/>
  <c r="L283" i="19"/>
  <c r="M283" i="19"/>
  <c r="G284" i="19"/>
  <c r="H284" i="19"/>
  <c r="I284" i="19"/>
  <c r="J284" i="19"/>
  <c r="K284" i="19"/>
  <c r="L284" i="19"/>
  <c r="M284" i="19"/>
  <c r="G285" i="19"/>
  <c r="H285" i="19"/>
  <c r="I285" i="19"/>
  <c r="J285" i="19"/>
  <c r="K285" i="19"/>
  <c r="L285" i="19"/>
  <c r="M285" i="19"/>
  <c r="G286" i="19"/>
  <c r="H286" i="19"/>
  <c r="I286" i="19"/>
  <c r="J286" i="19"/>
  <c r="K286" i="19"/>
  <c r="L286" i="19"/>
  <c r="M286" i="19"/>
  <c r="G287" i="19"/>
  <c r="H287" i="19"/>
  <c r="I287" i="19"/>
  <c r="J287" i="19"/>
  <c r="K287" i="19"/>
  <c r="L287" i="19"/>
  <c r="M287" i="19"/>
  <c r="G288" i="19"/>
  <c r="H288" i="19"/>
  <c r="I288" i="19"/>
  <c r="J288" i="19"/>
  <c r="K288" i="19"/>
  <c r="L288" i="19"/>
  <c r="M288" i="19"/>
  <c r="G289" i="19"/>
  <c r="H289" i="19"/>
  <c r="I289" i="19"/>
  <c r="J289" i="19"/>
  <c r="K289" i="19"/>
  <c r="L289" i="19"/>
  <c r="M289" i="19"/>
  <c r="G290" i="19"/>
  <c r="H290" i="19"/>
  <c r="I290" i="19"/>
  <c r="J290" i="19"/>
  <c r="K290" i="19"/>
  <c r="L290" i="19"/>
  <c r="M290" i="19"/>
  <c r="G291" i="19"/>
  <c r="H291" i="19"/>
  <c r="I291" i="19"/>
  <c r="J291" i="19"/>
  <c r="K291" i="19"/>
  <c r="L291" i="19"/>
  <c r="M291" i="19"/>
  <c r="G292" i="19"/>
  <c r="H292" i="19"/>
  <c r="I292" i="19"/>
  <c r="J292" i="19"/>
  <c r="K292" i="19"/>
  <c r="L292" i="19"/>
  <c r="M292" i="19"/>
  <c r="G293" i="19"/>
  <c r="H293" i="19"/>
  <c r="I293" i="19"/>
  <c r="J293" i="19"/>
  <c r="K293" i="19"/>
  <c r="L293" i="19"/>
  <c r="M293" i="19"/>
  <c r="G294" i="19"/>
  <c r="H294" i="19"/>
  <c r="I294" i="19"/>
  <c r="J294" i="19"/>
  <c r="K294" i="19"/>
  <c r="L294" i="19"/>
  <c r="M294" i="19"/>
  <c r="G295" i="19"/>
  <c r="H295" i="19"/>
  <c r="I295" i="19"/>
  <c r="J295" i="19"/>
  <c r="K295" i="19"/>
  <c r="L295" i="19"/>
  <c r="M295" i="19"/>
  <c r="G296" i="19"/>
  <c r="H296" i="19"/>
  <c r="I296" i="19"/>
  <c r="J296" i="19"/>
  <c r="K296" i="19"/>
  <c r="L296" i="19"/>
  <c r="M296" i="19"/>
  <c r="G297" i="19"/>
  <c r="H297" i="19"/>
  <c r="I297" i="19"/>
  <c r="J297" i="19"/>
  <c r="K297" i="19"/>
  <c r="L297" i="19"/>
  <c r="M297" i="19"/>
  <c r="G298" i="19"/>
  <c r="H298" i="19"/>
  <c r="I298" i="19"/>
  <c r="J298" i="19"/>
  <c r="K298" i="19"/>
  <c r="L298" i="19"/>
  <c r="M298" i="19"/>
  <c r="G299" i="19"/>
  <c r="H299" i="19"/>
  <c r="I299" i="19"/>
  <c r="J299" i="19"/>
  <c r="K299" i="19"/>
  <c r="L299" i="19"/>
  <c r="M299" i="19"/>
  <c r="G300" i="19"/>
  <c r="H300" i="19"/>
  <c r="I300" i="19"/>
  <c r="J300" i="19"/>
  <c r="K300" i="19"/>
  <c r="L300" i="19"/>
  <c r="M300" i="19"/>
  <c r="G301" i="19"/>
  <c r="H301" i="19"/>
  <c r="I301" i="19"/>
  <c r="J301" i="19"/>
  <c r="K301" i="19"/>
  <c r="L301" i="19"/>
  <c r="M301" i="19"/>
  <c r="G302" i="19"/>
  <c r="H302" i="19"/>
  <c r="I302" i="19"/>
  <c r="J302" i="19"/>
  <c r="K302" i="19"/>
  <c r="L302" i="19"/>
  <c r="M302" i="19"/>
  <c r="G303" i="19"/>
  <c r="H303" i="19"/>
  <c r="I303" i="19"/>
  <c r="J303" i="19"/>
  <c r="K303" i="19"/>
  <c r="L303" i="19"/>
  <c r="M303" i="19"/>
  <c r="G304" i="19"/>
  <c r="H304" i="19"/>
  <c r="I304" i="19"/>
  <c r="J304" i="19"/>
  <c r="K304" i="19"/>
  <c r="L304" i="19"/>
  <c r="M304" i="19"/>
  <c r="G305" i="19"/>
  <c r="H305" i="19"/>
  <c r="I305" i="19"/>
  <c r="J305" i="19"/>
  <c r="K305" i="19"/>
  <c r="L305" i="19"/>
  <c r="M305" i="19"/>
  <c r="G306" i="19"/>
  <c r="H306" i="19"/>
  <c r="I306" i="19"/>
  <c r="J306" i="19"/>
  <c r="K306" i="19"/>
  <c r="L306" i="19"/>
  <c r="M306" i="19"/>
  <c r="G307" i="19"/>
  <c r="H307" i="19"/>
  <c r="I307" i="19"/>
  <c r="J307" i="19"/>
  <c r="K307" i="19"/>
  <c r="L307" i="19"/>
  <c r="M307" i="19"/>
  <c r="G308" i="19"/>
  <c r="H308" i="19"/>
  <c r="I308" i="19"/>
  <c r="J308" i="19"/>
  <c r="K308" i="19"/>
  <c r="L308" i="19"/>
  <c r="M308" i="19"/>
  <c r="G309" i="19"/>
  <c r="H309" i="19"/>
  <c r="I309" i="19"/>
  <c r="J309" i="19"/>
  <c r="K309" i="19"/>
  <c r="L309" i="19"/>
  <c r="M309" i="19"/>
  <c r="G310" i="19"/>
  <c r="H310" i="19"/>
  <c r="I310" i="19"/>
  <c r="J310" i="19"/>
  <c r="K310" i="19"/>
  <c r="L310" i="19"/>
  <c r="M310" i="19"/>
  <c r="G311" i="19"/>
  <c r="H311" i="19"/>
  <c r="I311" i="19"/>
  <c r="J311" i="19"/>
  <c r="K311" i="19"/>
  <c r="L311" i="19"/>
  <c r="M311" i="19"/>
  <c r="G312" i="19"/>
  <c r="H312" i="19"/>
  <c r="I312" i="19"/>
  <c r="J312" i="19"/>
  <c r="K312" i="19"/>
  <c r="L312" i="19"/>
  <c r="M312" i="19"/>
  <c r="G313" i="19"/>
  <c r="H313" i="19"/>
  <c r="I313" i="19"/>
  <c r="J313" i="19"/>
  <c r="K313" i="19"/>
  <c r="L313" i="19"/>
  <c r="M313" i="19"/>
  <c r="G314" i="19"/>
  <c r="H314" i="19"/>
  <c r="I314" i="19"/>
  <c r="J314" i="19"/>
  <c r="K314" i="19"/>
  <c r="L314" i="19"/>
  <c r="M314" i="19"/>
  <c r="G315" i="19"/>
  <c r="H315" i="19"/>
  <c r="I315" i="19"/>
  <c r="J315" i="19"/>
  <c r="K315" i="19"/>
  <c r="L315" i="19"/>
  <c r="M315" i="19"/>
  <c r="G316" i="19"/>
  <c r="H316" i="19"/>
  <c r="I316" i="19"/>
  <c r="J316" i="19"/>
  <c r="K316" i="19"/>
  <c r="L316" i="19"/>
  <c r="M316" i="19"/>
  <c r="G317" i="19"/>
  <c r="H317" i="19"/>
  <c r="I317" i="19"/>
  <c r="J317" i="19"/>
  <c r="K317" i="19"/>
  <c r="L317" i="19"/>
  <c r="M317" i="19"/>
  <c r="G318" i="19"/>
  <c r="H318" i="19"/>
  <c r="I318" i="19"/>
  <c r="J318" i="19"/>
  <c r="K318" i="19"/>
  <c r="L318" i="19"/>
  <c r="M318" i="19"/>
  <c r="G319" i="19"/>
  <c r="H319" i="19"/>
  <c r="I319" i="19"/>
  <c r="J319" i="19"/>
  <c r="K319" i="19"/>
  <c r="L319" i="19"/>
  <c r="M319" i="19"/>
  <c r="G320" i="19"/>
  <c r="H320" i="19"/>
  <c r="I320" i="19"/>
  <c r="J320" i="19"/>
  <c r="K320" i="19"/>
  <c r="L320" i="19"/>
  <c r="M320" i="19"/>
  <c r="G321" i="19"/>
  <c r="H321" i="19"/>
  <c r="I321" i="19"/>
  <c r="J321" i="19"/>
  <c r="K321" i="19"/>
  <c r="L321" i="19"/>
  <c r="M321" i="19"/>
  <c r="G322" i="19"/>
  <c r="H322" i="19"/>
  <c r="I322" i="19"/>
  <c r="J322" i="19"/>
  <c r="K322" i="19"/>
  <c r="L322" i="19"/>
  <c r="M322" i="19"/>
  <c r="G323" i="19"/>
  <c r="H323" i="19"/>
  <c r="I323" i="19"/>
  <c r="J323" i="19"/>
  <c r="K323" i="19"/>
  <c r="L323" i="19"/>
  <c r="M323" i="19"/>
  <c r="G324" i="19"/>
  <c r="H324" i="19"/>
  <c r="I324" i="19"/>
  <c r="J324" i="19"/>
  <c r="K324" i="19"/>
  <c r="L324" i="19"/>
  <c r="M324" i="19"/>
  <c r="G325" i="19"/>
  <c r="H325" i="19"/>
  <c r="I325" i="19"/>
  <c r="J325" i="19"/>
  <c r="K325" i="19"/>
  <c r="L325" i="19"/>
  <c r="M325" i="19"/>
  <c r="G326" i="19"/>
  <c r="H326" i="19"/>
  <c r="I326" i="19"/>
  <c r="J326" i="19"/>
  <c r="K326" i="19"/>
  <c r="L326" i="19"/>
  <c r="M326" i="19"/>
  <c r="G327" i="19"/>
  <c r="H327" i="19"/>
  <c r="I327" i="19"/>
  <c r="J327" i="19"/>
  <c r="K327" i="19"/>
  <c r="L327" i="19"/>
  <c r="M327" i="19"/>
  <c r="G328" i="19"/>
  <c r="H328" i="19"/>
  <c r="I328" i="19"/>
  <c r="J328" i="19"/>
  <c r="K328" i="19"/>
  <c r="L328" i="19"/>
  <c r="M328" i="19"/>
  <c r="G329" i="19"/>
  <c r="H329" i="19"/>
  <c r="I329" i="19"/>
  <c r="J329" i="19"/>
  <c r="K329" i="19"/>
  <c r="L329" i="19"/>
  <c r="M329" i="19"/>
  <c r="G330" i="19"/>
  <c r="H330" i="19"/>
  <c r="I330" i="19"/>
  <c r="J330" i="19"/>
  <c r="K330" i="19"/>
  <c r="L330" i="19"/>
  <c r="M330" i="19"/>
  <c r="G331" i="19"/>
  <c r="H331" i="19"/>
  <c r="I331" i="19"/>
  <c r="J331" i="19"/>
  <c r="K331" i="19"/>
  <c r="L331" i="19"/>
  <c r="M331" i="19"/>
  <c r="G332" i="19"/>
  <c r="H332" i="19"/>
  <c r="I332" i="19"/>
  <c r="J332" i="19"/>
  <c r="K332" i="19"/>
  <c r="L332" i="19"/>
  <c r="M332" i="19"/>
  <c r="G333" i="19"/>
  <c r="H333" i="19"/>
  <c r="I333" i="19"/>
  <c r="J333" i="19"/>
  <c r="K333" i="19"/>
  <c r="L333" i="19"/>
  <c r="M333" i="19"/>
  <c r="G334" i="19"/>
  <c r="H334" i="19"/>
  <c r="I334" i="19"/>
  <c r="J334" i="19"/>
  <c r="K334" i="19"/>
  <c r="L334" i="19"/>
  <c r="M334" i="19"/>
  <c r="G335" i="19"/>
  <c r="H335" i="19"/>
  <c r="I335" i="19"/>
  <c r="J335" i="19"/>
  <c r="K335" i="19"/>
  <c r="L335" i="19"/>
  <c r="M335" i="19"/>
  <c r="G336" i="19"/>
  <c r="H336" i="19"/>
  <c r="I336" i="19"/>
  <c r="J336" i="19"/>
  <c r="K336" i="19"/>
  <c r="L336" i="19"/>
  <c r="M336" i="19"/>
  <c r="G337" i="19"/>
  <c r="H337" i="19"/>
  <c r="I337" i="19"/>
  <c r="J337" i="19"/>
  <c r="K337" i="19"/>
  <c r="L337" i="19"/>
  <c r="M337" i="19"/>
  <c r="G338" i="19"/>
  <c r="H338" i="19"/>
  <c r="I338" i="19"/>
  <c r="J338" i="19"/>
  <c r="K338" i="19"/>
  <c r="L338" i="19"/>
  <c r="M338" i="19"/>
  <c r="G339" i="19"/>
  <c r="H339" i="19"/>
  <c r="I339" i="19"/>
  <c r="J339" i="19"/>
  <c r="K339" i="19"/>
  <c r="L339" i="19"/>
  <c r="M339" i="19"/>
  <c r="G340" i="19"/>
  <c r="H340" i="19"/>
  <c r="I340" i="19"/>
  <c r="J340" i="19"/>
  <c r="K340" i="19"/>
  <c r="L340" i="19"/>
  <c r="M340" i="19"/>
  <c r="G341" i="19"/>
  <c r="H341" i="19"/>
  <c r="I341" i="19"/>
  <c r="J341" i="19"/>
  <c r="K341" i="19"/>
  <c r="L341" i="19"/>
  <c r="M341" i="19"/>
  <c r="G342" i="19"/>
  <c r="H342" i="19"/>
  <c r="I342" i="19"/>
  <c r="J342" i="19"/>
  <c r="K342" i="19"/>
  <c r="L342" i="19"/>
  <c r="M342" i="19"/>
  <c r="G343" i="19"/>
  <c r="H343" i="19"/>
  <c r="I343" i="19"/>
  <c r="J343" i="19"/>
  <c r="K343" i="19"/>
  <c r="L343" i="19"/>
  <c r="M343" i="19"/>
  <c r="G344" i="19"/>
  <c r="H344" i="19"/>
  <c r="I344" i="19"/>
  <c r="J344" i="19"/>
  <c r="K344" i="19"/>
  <c r="L344" i="19"/>
  <c r="M344" i="19"/>
  <c r="G345" i="19"/>
  <c r="H345" i="19"/>
  <c r="I345" i="19"/>
  <c r="J345" i="19"/>
  <c r="K345" i="19"/>
  <c r="L345" i="19"/>
  <c r="M345" i="19"/>
  <c r="G346" i="19"/>
  <c r="H346" i="19"/>
  <c r="I346" i="19"/>
  <c r="J346" i="19"/>
  <c r="K346" i="19"/>
  <c r="L346" i="19"/>
  <c r="M346" i="19"/>
  <c r="G347" i="19"/>
  <c r="H347" i="19"/>
  <c r="I347" i="19"/>
  <c r="J347" i="19"/>
  <c r="K347" i="19"/>
  <c r="L347" i="19"/>
  <c r="M347" i="19"/>
  <c r="G348" i="19"/>
  <c r="H348" i="19"/>
  <c r="I348" i="19"/>
  <c r="J348" i="19"/>
  <c r="K348" i="19"/>
  <c r="L348" i="19"/>
  <c r="M348" i="19"/>
  <c r="G349" i="19"/>
  <c r="H349" i="19"/>
  <c r="I349" i="19"/>
  <c r="J349" i="19"/>
  <c r="K349" i="19"/>
  <c r="L349" i="19"/>
  <c r="M349" i="19"/>
  <c r="G350" i="19"/>
  <c r="H350" i="19"/>
  <c r="I350" i="19"/>
  <c r="J350" i="19"/>
  <c r="K350" i="19"/>
  <c r="L350" i="19"/>
  <c r="M350" i="19"/>
  <c r="G351" i="19"/>
  <c r="H351" i="19"/>
  <c r="I351" i="19"/>
  <c r="J351" i="19"/>
  <c r="K351" i="19"/>
  <c r="L351" i="19"/>
  <c r="M351" i="19"/>
  <c r="G352" i="19"/>
  <c r="H352" i="19"/>
  <c r="I352" i="19"/>
  <c r="J352" i="19"/>
  <c r="K352" i="19"/>
  <c r="L352" i="19"/>
  <c r="M352" i="19"/>
  <c r="G353" i="19"/>
  <c r="H353" i="19"/>
  <c r="I353" i="19"/>
  <c r="J353" i="19"/>
  <c r="K353" i="19"/>
  <c r="L353" i="19"/>
  <c r="M353" i="19"/>
  <c r="G354" i="19"/>
  <c r="H354" i="19"/>
  <c r="I354" i="19"/>
  <c r="J354" i="19"/>
  <c r="K354" i="19"/>
  <c r="L354" i="19"/>
  <c r="M354" i="19"/>
  <c r="G355" i="19"/>
  <c r="H355" i="19"/>
  <c r="I355" i="19"/>
  <c r="J355" i="19"/>
  <c r="K355" i="19"/>
  <c r="L355" i="19"/>
  <c r="M355" i="19"/>
  <c r="G356" i="19"/>
  <c r="H356" i="19"/>
  <c r="I356" i="19"/>
  <c r="J356" i="19"/>
  <c r="K356" i="19"/>
  <c r="L356" i="19"/>
  <c r="M356" i="19"/>
  <c r="G357" i="19"/>
  <c r="H357" i="19"/>
  <c r="I357" i="19"/>
  <c r="J357" i="19"/>
  <c r="K357" i="19"/>
  <c r="L357" i="19"/>
  <c r="M357" i="19"/>
  <c r="G358" i="19"/>
  <c r="H358" i="19"/>
  <c r="I358" i="19"/>
  <c r="J358" i="19"/>
  <c r="K358" i="19"/>
  <c r="L358" i="19"/>
  <c r="M358" i="19"/>
  <c r="G359" i="19"/>
  <c r="H359" i="19"/>
  <c r="I359" i="19"/>
  <c r="J359" i="19"/>
  <c r="K359" i="19"/>
  <c r="L359" i="19"/>
  <c r="M359" i="19"/>
  <c r="G360" i="19"/>
  <c r="H360" i="19"/>
  <c r="I360" i="19"/>
  <c r="J360" i="19"/>
  <c r="K360" i="19"/>
  <c r="L360" i="19"/>
  <c r="M360" i="19"/>
  <c r="G361" i="19"/>
  <c r="H361" i="19"/>
  <c r="I361" i="19"/>
  <c r="J361" i="19"/>
  <c r="K361" i="19"/>
  <c r="L361" i="19"/>
  <c r="M361" i="19"/>
  <c r="G362" i="19"/>
  <c r="H362" i="19"/>
  <c r="I362" i="19"/>
  <c r="J362" i="19"/>
  <c r="K362" i="19"/>
  <c r="L362" i="19"/>
  <c r="M362" i="19"/>
  <c r="G363" i="19"/>
  <c r="H363" i="19"/>
  <c r="I363" i="19"/>
  <c r="J363" i="19"/>
  <c r="K363" i="19"/>
  <c r="L363" i="19"/>
  <c r="M363" i="19"/>
  <c r="G364" i="19"/>
  <c r="H364" i="19"/>
  <c r="I364" i="19"/>
  <c r="J364" i="19"/>
  <c r="K364" i="19"/>
  <c r="L364" i="19"/>
  <c r="M364" i="19"/>
  <c r="G365" i="19"/>
  <c r="H365" i="19"/>
  <c r="I365" i="19"/>
  <c r="J365" i="19"/>
  <c r="K365" i="19"/>
  <c r="L365" i="19"/>
  <c r="M365" i="19"/>
  <c r="G366" i="19"/>
  <c r="H366" i="19"/>
  <c r="I366" i="19"/>
  <c r="J366" i="19"/>
  <c r="K366" i="19"/>
  <c r="L366" i="19"/>
  <c r="M366" i="19"/>
  <c r="G367" i="19"/>
  <c r="H367" i="19"/>
  <c r="I367" i="19"/>
  <c r="J367" i="19"/>
  <c r="K367" i="19"/>
  <c r="L367" i="19"/>
  <c r="M367" i="19"/>
  <c r="G368" i="19"/>
  <c r="H368" i="19"/>
  <c r="I368" i="19"/>
  <c r="J368" i="19"/>
  <c r="K368" i="19"/>
  <c r="L368" i="19"/>
  <c r="M368" i="19"/>
  <c r="G369" i="19"/>
  <c r="H369" i="19"/>
  <c r="I369" i="19"/>
  <c r="J369" i="19"/>
  <c r="K369" i="19"/>
  <c r="L369" i="19"/>
  <c r="M369" i="19"/>
  <c r="G370" i="19"/>
  <c r="H370" i="19"/>
  <c r="I370" i="19"/>
  <c r="J370" i="19"/>
  <c r="K370" i="19"/>
  <c r="L370" i="19"/>
  <c r="M370" i="19"/>
  <c r="G371" i="19"/>
  <c r="H371" i="19"/>
  <c r="I371" i="19"/>
  <c r="J371" i="19"/>
  <c r="K371" i="19"/>
  <c r="L371" i="19"/>
  <c r="M371" i="19"/>
  <c r="G372" i="19"/>
  <c r="H372" i="19"/>
  <c r="I372" i="19"/>
  <c r="J372" i="19"/>
  <c r="K372" i="19"/>
  <c r="L372" i="19"/>
  <c r="M372" i="19"/>
  <c r="G373" i="19"/>
  <c r="H373" i="19"/>
  <c r="I373" i="19"/>
  <c r="J373" i="19"/>
  <c r="K373" i="19"/>
  <c r="L373" i="19"/>
  <c r="M373" i="19"/>
  <c r="G374" i="19"/>
  <c r="H374" i="19"/>
  <c r="I374" i="19"/>
  <c r="J374" i="19"/>
  <c r="K374" i="19"/>
  <c r="L374" i="19"/>
  <c r="M374" i="19"/>
  <c r="G375" i="19"/>
  <c r="H375" i="19"/>
  <c r="I375" i="19"/>
  <c r="J375" i="19"/>
  <c r="K375" i="19"/>
  <c r="L375" i="19"/>
  <c r="M375" i="19"/>
  <c r="G376" i="19"/>
  <c r="H376" i="19"/>
  <c r="I376" i="19"/>
  <c r="J376" i="19"/>
  <c r="K376" i="19"/>
  <c r="L376" i="19"/>
  <c r="M376" i="19"/>
  <c r="G377" i="19"/>
  <c r="H377" i="19"/>
  <c r="I377" i="19"/>
  <c r="J377" i="19"/>
  <c r="K377" i="19"/>
  <c r="L377" i="19"/>
  <c r="M377" i="19"/>
  <c r="G378" i="19"/>
  <c r="H378" i="19"/>
  <c r="I378" i="19"/>
  <c r="J378" i="19"/>
  <c r="K378" i="19"/>
  <c r="L378" i="19"/>
  <c r="M378" i="19"/>
  <c r="G379" i="19"/>
  <c r="H379" i="19"/>
  <c r="I379" i="19"/>
  <c r="J379" i="19"/>
  <c r="K379" i="19"/>
  <c r="L379" i="19"/>
  <c r="M379" i="19"/>
  <c r="G380" i="19"/>
  <c r="H380" i="19"/>
  <c r="I380" i="19"/>
  <c r="J380" i="19"/>
  <c r="K380" i="19"/>
  <c r="L380" i="19"/>
  <c r="M380" i="19"/>
  <c r="G381" i="19"/>
  <c r="H381" i="19"/>
  <c r="I381" i="19"/>
  <c r="J381" i="19"/>
  <c r="K381" i="19"/>
  <c r="L381" i="19"/>
  <c r="M381" i="19"/>
  <c r="G382" i="19"/>
  <c r="H382" i="19"/>
  <c r="I382" i="19"/>
  <c r="J382" i="19"/>
  <c r="K382" i="19"/>
  <c r="L382" i="19"/>
  <c r="M382" i="19"/>
  <c r="G383" i="19"/>
  <c r="H383" i="19"/>
  <c r="I383" i="19"/>
  <c r="J383" i="19"/>
  <c r="K383" i="19"/>
  <c r="L383" i="19"/>
  <c r="M383" i="19"/>
  <c r="G384" i="19"/>
  <c r="H384" i="19"/>
  <c r="I384" i="19"/>
  <c r="J384" i="19"/>
  <c r="K384" i="19"/>
  <c r="L384" i="19"/>
  <c r="M384" i="19"/>
  <c r="G385" i="19"/>
  <c r="H385" i="19"/>
  <c r="I385" i="19"/>
  <c r="J385" i="19"/>
  <c r="K385" i="19"/>
  <c r="L385" i="19"/>
  <c r="M385" i="19"/>
  <c r="G386" i="19"/>
  <c r="H386" i="19"/>
  <c r="I386" i="19"/>
  <c r="J386" i="19"/>
  <c r="K386" i="19"/>
  <c r="L386" i="19"/>
  <c r="M386" i="19"/>
  <c r="G387" i="19"/>
  <c r="H387" i="19"/>
  <c r="I387" i="19"/>
  <c r="J387" i="19"/>
  <c r="K387" i="19"/>
  <c r="L387" i="19"/>
  <c r="M387" i="19"/>
  <c r="G388" i="19"/>
  <c r="H388" i="19"/>
  <c r="I388" i="19"/>
  <c r="J388" i="19"/>
  <c r="K388" i="19"/>
  <c r="L388" i="19"/>
  <c r="M388" i="19"/>
  <c r="G389" i="19"/>
  <c r="H389" i="19"/>
  <c r="I389" i="19"/>
  <c r="J389" i="19"/>
  <c r="K389" i="19"/>
  <c r="L389" i="19"/>
  <c r="M389" i="19"/>
  <c r="G390" i="19"/>
  <c r="H390" i="19"/>
  <c r="I390" i="19"/>
  <c r="J390" i="19"/>
  <c r="K390" i="19"/>
  <c r="L390" i="19"/>
  <c r="M390" i="19"/>
  <c r="G391" i="19"/>
  <c r="H391" i="19"/>
  <c r="I391" i="19"/>
  <c r="J391" i="19"/>
  <c r="K391" i="19"/>
  <c r="L391" i="19"/>
  <c r="M391" i="19"/>
  <c r="G392" i="19"/>
  <c r="H392" i="19"/>
  <c r="I392" i="19"/>
  <c r="J392" i="19"/>
  <c r="K392" i="19"/>
  <c r="L392" i="19"/>
  <c r="M392" i="19"/>
  <c r="G393" i="19"/>
  <c r="H393" i="19"/>
  <c r="I393" i="19"/>
  <c r="J393" i="19"/>
  <c r="K393" i="19"/>
  <c r="L393" i="19"/>
  <c r="M393" i="19"/>
  <c r="G394" i="19"/>
  <c r="H394" i="19"/>
  <c r="I394" i="19"/>
  <c r="J394" i="19"/>
  <c r="K394" i="19"/>
  <c r="L394" i="19"/>
  <c r="M394" i="19"/>
  <c r="G395" i="19"/>
  <c r="H395" i="19"/>
  <c r="I395" i="19"/>
  <c r="J395" i="19"/>
  <c r="K395" i="19"/>
  <c r="L395" i="19"/>
  <c r="M395" i="19"/>
  <c r="G396" i="19"/>
  <c r="H396" i="19"/>
  <c r="I396" i="19"/>
  <c r="J396" i="19"/>
  <c r="K396" i="19"/>
  <c r="L396" i="19"/>
  <c r="M396" i="19"/>
  <c r="G397" i="19"/>
  <c r="H397" i="19"/>
  <c r="I397" i="19"/>
  <c r="J397" i="19"/>
  <c r="K397" i="19"/>
  <c r="L397" i="19"/>
  <c r="M397" i="19"/>
  <c r="G398" i="19"/>
  <c r="H398" i="19"/>
  <c r="I398" i="19"/>
  <c r="J398" i="19"/>
  <c r="K398" i="19"/>
  <c r="L398" i="19"/>
  <c r="M398" i="19"/>
  <c r="G399" i="19"/>
  <c r="H399" i="19"/>
  <c r="I399" i="19"/>
  <c r="J399" i="19"/>
  <c r="K399" i="19"/>
  <c r="L399" i="19"/>
  <c r="M399" i="19"/>
  <c r="G400" i="19"/>
  <c r="H400" i="19"/>
  <c r="I400" i="19"/>
  <c r="J400" i="19"/>
  <c r="K400" i="19"/>
  <c r="L400" i="19"/>
  <c r="M400" i="19"/>
  <c r="G401" i="19"/>
  <c r="H401" i="19"/>
  <c r="I401" i="19"/>
  <c r="J401" i="19"/>
  <c r="K401" i="19"/>
  <c r="L401" i="19"/>
  <c r="M401" i="19"/>
  <c r="G402" i="19"/>
  <c r="H402" i="19"/>
  <c r="I402" i="19"/>
  <c r="J402" i="19"/>
  <c r="K402" i="19"/>
  <c r="L402" i="19"/>
  <c r="M402" i="19"/>
  <c r="G403" i="19"/>
  <c r="H403" i="19"/>
  <c r="I403" i="19"/>
  <c r="J403" i="19"/>
  <c r="K403" i="19"/>
  <c r="L403" i="19"/>
  <c r="M403" i="19"/>
  <c r="G404" i="19"/>
  <c r="H404" i="19"/>
  <c r="I404" i="19"/>
  <c r="J404" i="19"/>
  <c r="K404" i="19"/>
  <c r="L404" i="19"/>
  <c r="M404" i="19"/>
  <c r="G405" i="19"/>
  <c r="H405" i="19"/>
  <c r="I405" i="19"/>
  <c r="J405" i="19"/>
  <c r="K405" i="19"/>
  <c r="L405" i="19"/>
  <c r="M405" i="19"/>
  <c r="G406" i="19"/>
  <c r="H406" i="19"/>
  <c r="I406" i="19"/>
  <c r="J406" i="19"/>
  <c r="K406" i="19"/>
  <c r="L406" i="19"/>
  <c r="M406" i="19"/>
  <c r="G407" i="19"/>
  <c r="H407" i="19"/>
  <c r="I407" i="19"/>
  <c r="J407" i="19"/>
  <c r="K407" i="19"/>
  <c r="L407" i="19"/>
  <c r="M407" i="19"/>
  <c r="G408" i="19"/>
  <c r="H408" i="19"/>
  <c r="I408" i="19"/>
  <c r="J408" i="19"/>
  <c r="K408" i="19"/>
  <c r="L408" i="19"/>
  <c r="M408" i="19"/>
  <c r="G409" i="19"/>
  <c r="H409" i="19"/>
  <c r="I409" i="19"/>
  <c r="J409" i="19"/>
  <c r="K409" i="19"/>
  <c r="L409" i="19"/>
  <c r="M409" i="19"/>
  <c r="G410" i="19"/>
  <c r="H410" i="19"/>
  <c r="I410" i="19"/>
  <c r="J410" i="19"/>
  <c r="K410" i="19"/>
  <c r="L410" i="19"/>
  <c r="M410" i="19"/>
  <c r="G411" i="19"/>
  <c r="H411" i="19"/>
  <c r="I411" i="19"/>
  <c r="J411" i="19"/>
  <c r="K411" i="19"/>
  <c r="L411" i="19"/>
  <c r="M411" i="19"/>
  <c r="G412" i="19"/>
  <c r="H412" i="19"/>
  <c r="I412" i="19"/>
  <c r="J412" i="19"/>
  <c r="K412" i="19"/>
  <c r="L412" i="19"/>
  <c r="M412" i="19"/>
  <c r="G413" i="19"/>
  <c r="H413" i="19"/>
  <c r="I413" i="19"/>
  <c r="J413" i="19"/>
  <c r="K413" i="19"/>
  <c r="L413" i="19"/>
  <c r="M413" i="19"/>
  <c r="G414" i="19"/>
  <c r="H414" i="19"/>
  <c r="I414" i="19"/>
  <c r="J414" i="19"/>
  <c r="K414" i="19"/>
  <c r="L414" i="19"/>
  <c r="M414" i="19"/>
  <c r="G415" i="19"/>
  <c r="H415" i="19"/>
  <c r="I415" i="19"/>
  <c r="J415" i="19"/>
  <c r="K415" i="19"/>
  <c r="L415" i="19"/>
  <c r="M415" i="19"/>
  <c r="G416" i="19"/>
  <c r="H416" i="19"/>
  <c r="I416" i="19"/>
  <c r="J416" i="19"/>
  <c r="K416" i="19"/>
  <c r="L416" i="19"/>
  <c r="M416" i="19"/>
  <c r="G417" i="19"/>
  <c r="H417" i="19"/>
  <c r="I417" i="19"/>
  <c r="J417" i="19"/>
  <c r="K417" i="19"/>
  <c r="L417" i="19"/>
  <c r="M417" i="19"/>
  <c r="G418" i="19"/>
  <c r="H418" i="19"/>
  <c r="I418" i="19"/>
  <c r="J418" i="19"/>
  <c r="K418" i="19"/>
  <c r="L418" i="19"/>
  <c r="M418" i="19"/>
  <c r="G419" i="19"/>
  <c r="H419" i="19"/>
  <c r="I419" i="19"/>
  <c r="J419" i="19"/>
  <c r="K419" i="19"/>
  <c r="L419" i="19"/>
  <c r="M419" i="19"/>
  <c r="G420" i="19"/>
  <c r="H420" i="19"/>
  <c r="I420" i="19"/>
  <c r="J420" i="19"/>
  <c r="K420" i="19"/>
  <c r="L420" i="19"/>
  <c r="M420" i="19"/>
  <c r="G421" i="19"/>
  <c r="H421" i="19"/>
  <c r="I421" i="19"/>
  <c r="J421" i="19"/>
  <c r="K421" i="19"/>
  <c r="L421" i="19"/>
  <c r="M421" i="19"/>
  <c r="G422" i="19"/>
  <c r="H422" i="19"/>
  <c r="I422" i="19"/>
  <c r="J422" i="19"/>
  <c r="K422" i="19"/>
  <c r="L422" i="19"/>
  <c r="M422" i="19"/>
  <c r="G423" i="19"/>
  <c r="H423" i="19"/>
  <c r="I423" i="19"/>
  <c r="J423" i="19"/>
  <c r="K423" i="19"/>
  <c r="L423" i="19"/>
  <c r="M423" i="19"/>
  <c r="G424" i="19"/>
  <c r="H424" i="19"/>
  <c r="I424" i="19"/>
  <c r="J424" i="19"/>
  <c r="K424" i="19"/>
  <c r="L424" i="19"/>
  <c r="M424" i="19"/>
  <c r="G425" i="19"/>
  <c r="H425" i="19"/>
  <c r="I425" i="19"/>
  <c r="J425" i="19"/>
  <c r="K425" i="19"/>
  <c r="L425" i="19"/>
  <c r="M425" i="19"/>
  <c r="G426" i="19"/>
  <c r="H426" i="19"/>
  <c r="I426" i="19"/>
  <c r="J426" i="19"/>
  <c r="K426" i="19"/>
  <c r="L426" i="19"/>
  <c r="M426" i="19"/>
  <c r="G427" i="19"/>
  <c r="H427" i="19"/>
  <c r="I427" i="19"/>
  <c r="J427" i="19"/>
  <c r="K427" i="19"/>
  <c r="L427" i="19"/>
  <c r="M427" i="19"/>
  <c r="G428" i="19"/>
  <c r="H428" i="19"/>
  <c r="I428" i="19"/>
  <c r="J428" i="19"/>
  <c r="K428" i="19"/>
  <c r="L428" i="19"/>
  <c r="M428" i="19"/>
  <c r="G429" i="19"/>
  <c r="H429" i="19"/>
  <c r="I429" i="19"/>
  <c r="J429" i="19"/>
  <c r="K429" i="19"/>
  <c r="L429" i="19"/>
  <c r="M429" i="19"/>
  <c r="G430" i="19"/>
  <c r="H430" i="19"/>
  <c r="I430" i="19"/>
  <c r="J430" i="19"/>
  <c r="K430" i="19"/>
  <c r="L430" i="19"/>
  <c r="M430" i="19"/>
  <c r="G431" i="19"/>
  <c r="H431" i="19"/>
  <c r="I431" i="19"/>
  <c r="J431" i="19"/>
  <c r="K431" i="19"/>
  <c r="L431" i="19"/>
  <c r="M431" i="19"/>
  <c r="G432" i="19"/>
  <c r="H432" i="19"/>
  <c r="I432" i="19"/>
  <c r="J432" i="19"/>
  <c r="K432" i="19"/>
  <c r="L432" i="19"/>
  <c r="M432" i="19"/>
  <c r="G433" i="19"/>
  <c r="H433" i="19"/>
  <c r="I433" i="19"/>
  <c r="J433" i="19"/>
  <c r="K433" i="19"/>
  <c r="L433" i="19"/>
  <c r="M433" i="19"/>
  <c r="G434" i="19"/>
  <c r="H434" i="19"/>
  <c r="I434" i="19"/>
  <c r="J434" i="19"/>
  <c r="K434" i="19"/>
  <c r="L434" i="19"/>
  <c r="M434" i="19"/>
  <c r="G435" i="19"/>
  <c r="H435" i="19"/>
  <c r="I435" i="19"/>
  <c r="J435" i="19"/>
  <c r="K435" i="19"/>
  <c r="L435" i="19"/>
  <c r="M435" i="19"/>
  <c r="G436" i="19"/>
  <c r="H436" i="19"/>
  <c r="I436" i="19"/>
  <c r="J436" i="19"/>
  <c r="K436" i="19"/>
  <c r="L436" i="19"/>
  <c r="M436" i="19"/>
  <c r="G437" i="19"/>
  <c r="H437" i="19"/>
  <c r="I437" i="19"/>
  <c r="J437" i="19"/>
  <c r="K437" i="19"/>
  <c r="L437" i="19"/>
  <c r="M437" i="19"/>
  <c r="G438" i="19"/>
  <c r="H438" i="19"/>
  <c r="I438" i="19"/>
  <c r="J438" i="19"/>
  <c r="K438" i="19"/>
  <c r="L438" i="19"/>
  <c r="M438" i="19"/>
  <c r="G439" i="19"/>
  <c r="H439" i="19"/>
  <c r="I439" i="19"/>
  <c r="J439" i="19"/>
  <c r="K439" i="19"/>
  <c r="L439" i="19"/>
  <c r="M439" i="19"/>
  <c r="G440" i="19"/>
  <c r="H440" i="19"/>
  <c r="I440" i="19"/>
  <c r="J440" i="19"/>
  <c r="K440" i="19"/>
  <c r="L440" i="19"/>
  <c r="M440" i="19"/>
  <c r="G441" i="19"/>
  <c r="H441" i="19"/>
  <c r="I441" i="19"/>
  <c r="J441" i="19"/>
  <c r="K441" i="19"/>
  <c r="L441" i="19"/>
  <c r="M441" i="19"/>
  <c r="G442" i="19"/>
  <c r="H442" i="19"/>
  <c r="I442" i="19"/>
  <c r="J442" i="19"/>
  <c r="K442" i="19"/>
  <c r="L442" i="19"/>
  <c r="M442" i="19"/>
  <c r="G443" i="19"/>
  <c r="H443" i="19"/>
  <c r="I443" i="19"/>
  <c r="J443" i="19"/>
  <c r="K443" i="19"/>
  <c r="L443" i="19"/>
  <c r="M443" i="19"/>
  <c r="G444" i="19"/>
  <c r="H444" i="19"/>
  <c r="I444" i="19"/>
  <c r="J444" i="19"/>
  <c r="K444" i="19"/>
  <c r="L444" i="19"/>
  <c r="M444" i="19"/>
  <c r="G445" i="19"/>
  <c r="H445" i="19"/>
  <c r="I445" i="19"/>
  <c r="J445" i="19"/>
  <c r="K445" i="19"/>
  <c r="L445" i="19"/>
  <c r="M445" i="19"/>
  <c r="G446" i="19"/>
  <c r="H446" i="19"/>
  <c r="I446" i="19"/>
  <c r="J446" i="19"/>
  <c r="K446" i="19"/>
  <c r="L446" i="19"/>
  <c r="M446" i="19"/>
  <c r="G447" i="19"/>
  <c r="H447" i="19"/>
  <c r="I447" i="19"/>
  <c r="J447" i="19"/>
  <c r="K447" i="19"/>
  <c r="L447" i="19"/>
  <c r="M447" i="19"/>
  <c r="G448" i="19"/>
  <c r="H448" i="19"/>
  <c r="I448" i="19"/>
  <c r="J448" i="19"/>
  <c r="K448" i="19"/>
  <c r="L448" i="19"/>
  <c r="M448" i="19"/>
  <c r="G449" i="19"/>
  <c r="H449" i="19"/>
  <c r="I449" i="19"/>
  <c r="J449" i="19"/>
  <c r="K449" i="19"/>
  <c r="L449" i="19"/>
  <c r="M449" i="19"/>
  <c r="G450" i="19"/>
  <c r="H450" i="19"/>
  <c r="I450" i="19"/>
  <c r="J450" i="19"/>
  <c r="K450" i="19"/>
  <c r="L450" i="19"/>
  <c r="M450" i="19"/>
  <c r="G451" i="19"/>
  <c r="H451" i="19"/>
  <c r="I451" i="19"/>
  <c r="J451" i="19"/>
  <c r="K451" i="19"/>
  <c r="L451" i="19"/>
  <c r="M451" i="19"/>
  <c r="G452" i="19"/>
  <c r="H452" i="19"/>
  <c r="I452" i="19"/>
  <c r="J452" i="19"/>
  <c r="K452" i="19"/>
  <c r="L452" i="19"/>
  <c r="M452" i="19"/>
  <c r="G453" i="19"/>
  <c r="H453" i="19"/>
  <c r="I453" i="19"/>
  <c r="J453" i="19"/>
  <c r="K453" i="19"/>
  <c r="L453" i="19"/>
  <c r="M453" i="19"/>
  <c r="G454" i="19"/>
  <c r="H454" i="19"/>
  <c r="I454" i="19"/>
  <c r="J454" i="19"/>
  <c r="K454" i="19"/>
  <c r="L454" i="19"/>
  <c r="M454" i="19"/>
  <c r="G455" i="19"/>
  <c r="H455" i="19"/>
  <c r="I455" i="19"/>
  <c r="J455" i="19"/>
  <c r="K455" i="19"/>
  <c r="L455" i="19"/>
  <c r="M455" i="19"/>
  <c r="G456" i="19"/>
  <c r="H456" i="19"/>
  <c r="I456" i="19"/>
  <c r="J456" i="19"/>
  <c r="K456" i="19"/>
  <c r="L456" i="19"/>
  <c r="M456" i="19"/>
  <c r="G457" i="19"/>
  <c r="H457" i="19"/>
  <c r="I457" i="19"/>
  <c r="J457" i="19"/>
  <c r="K457" i="19"/>
  <c r="L457" i="19"/>
  <c r="M457" i="19"/>
  <c r="G458" i="19"/>
  <c r="H458" i="19"/>
  <c r="I458" i="19"/>
  <c r="J458" i="19"/>
  <c r="K458" i="19"/>
  <c r="L458" i="19"/>
  <c r="M458" i="19"/>
  <c r="G459" i="19"/>
  <c r="H459" i="19"/>
  <c r="I459" i="19"/>
  <c r="J459" i="19"/>
  <c r="K459" i="19"/>
  <c r="L459" i="19"/>
  <c r="M459" i="19"/>
  <c r="G460" i="19"/>
  <c r="H460" i="19"/>
  <c r="I460" i="19"/>
  <c r="J460" i="19"/>
  <c r="K460" i="19"/>
  <c r="L460" i="19"/>
  <c r="M460" i="19"/>
  <c r="G461" i="19"/>
  <c r="H461" i="19"/>
  <c r="I461" i="19"/>
  <c r="J461" i="19"/>
  <c r="K461" i="19"/>
  <c r="L461" i="19"/>
  <c r="M461" i="19"/>
  <c r="G462" i="19"/>
  <c r="H462" i="19"/>
  <c r="I462" i="19"/>
  <c r="J462" i="19"/>
  <c r="K462" i="19"/>
  <c r="L462" i="19"/>
  <c r="M462" i="19"/>
  <c r="G463" i="19"/>
  <c r="H463" i="19"/>
  <c r="I463" i="19"/>
  <c r="J463" i="19"/>
  <c r="K463" i="19"/>
  <c r="L463" i="19"/>
  <c r="M463" i="19"/>
  <c r="G464" i="19"/>
  <c r="H464" i="19"/>
  <c r="I464" i="19"/>
  <c r="J464" i="19"/>
  <c r="K464" i="19"/>
  <c r="L464" i="19"/>
  <c r="M464" i="19"/>
  <c r="G465" i="19"/>
  <c r="H465" i="19"/>
  <c r="I465" i="19"/>
  <c r="J465" i="19"/>
  <c r="K465" i="19"/>
  <c r="L465" i="19"/>
  <c r="M465" i="19"/>
  <c r="G466" i="19"/>
  <c r="H466" i="19"/>
  <c r="I466" i="19"/>
  <c r="J466" i="19"/>
  <c r="K466" i="19"/>
  <c r="L466" i="19"/>
  <c r="M466" i="19"/>
  <c r="G467" i="19"/>
  <c r="H467" i="19"/>
  <c r="I467" i="19"/>
  <c r="J467" i="19"/>
  <c r="K467" i="19"/>
  <c r="L467" i="19"/>
  <c r="M467" i="19"/>
  <c r="G468" i="19"/>
  <c r="H468" i="19"/>
  <c r="I468" i="19"/>
  <c r="J468" i="19"/>
  <c r="K468" i="19"/>
  <c r="L468" i="19"/>
  <c r="M468" i="19"/>
  <c r="G469" i="19"/>
  <c r="H469" i="19"/>
  <c r="I469" i="19"/>
  <c r="J469" i="19"/>
  <c r="K469" i="19"/>
  <c r="L469" i="19"/>
  <c r="M469" i="19"/>
  <c r="G470" i="19"/>
  <c r="H470" i="19"/>
  <c r="I470" i="19"/>
  <c r="J470" i="19"/>
  <c r="K470" i="19"/>
  <c r="L470" i="19"/>
  <c r="M470" i="19"/>
  <c r="G471" i="19"/>
  <c r="H471" i="19"/>
  <c r="I471" i="19"/>
  <c r="J471" i="19"/>
  <c r="K471" i="19"/>
  <c r="L471" i="19"/>
  <c r="M471" i="19"/>
  <c r="G472" i="19"/>
  <c r="H472" i="19"/>
  <c r="I472" i="19"/>
  <c r="J472" i="19"/>
  <c r="K472" i="19"/>
  <c r="L472" i="19"/>
  <c r="M472" i="19"/>
  <c r="G473" i="19"/>
  <c r="H473" i="19"/>
  <c r="I473" i="19"/>
  <c r="J473" i="19"/>
  <c r="K473" i="19"/>
  <c r="L473" i="19"/>
  <c r="M473" i="19"/>
  <c r="G474" i="19"/>
  <c r="H474" i="19"/>
  <c r="I474" i="19"/>
  <c r="J474" i="19"/>
  <c r="K474" i="19"/>
  <c r="L474" i="19"/>
  <c r="M474" i="19"/>
  <c r="G475" i="19"/>
  <c r="H475" i="19"/>
  <c r="I475" i="19"/>
  <c r="J475" i="19"/>
  <c r="K475" i="19"/>
  <c r="L475" i="19"/>
  <c r="M475" i="19"/>
  <c r="G476" i="19"/>
  <c r="H476" i="19"/>
  <c r="I476" i="19"/>
  <c r="J476" i="19"/>
  <c r="K476" i="19"/>
  <c r="L476" i="19"/>
  <c r="M476" i="19"/>
  <c r="G477" i="19"/>
  <c r="H477" i="19"/>
  <c r="I477" i="19"/>
  <c r="J477" i="19"/>
  <c r="K477" i="19"/>
  <c r="L477" i="19"/>
  <c r="M477" i="19"/>
  <c r="G478" i="19"/>
  <c r="H478" i="19"/>
  <c r="I478" i="19"/>
  <c r="J478" i="19"/>
  <c r="K478" i="19"/>
  <c r="L478" i="19"/>
  <c r="M478" i="19"/>
  <c r="G479" i="19"/>
  <c r="H479" i="19"/>
  <c r="I479" i="19"/>
  <c r="J479" i="19"/>
  <c r="K479" i="19"/>
  <c r="L479" i="19"/>
  <c r="M479" i="19"/>
  <c r="G480" i="19"/>
  <c r="H480" i="19"/>
  <c r="I480" i="19"/>
  <c r="J480" i="19"/>
  <c r="K480" i="19"/>
  <c r="L480" i="19"/>
  <c r="M480" i="19"/>
  <c r="G481" i="19"/>
  <c r="H481" i="19"/>
  <c r="I481" i="19"/>
  <c r="J481" i="19"/>
  <c r="K481" i="19"/>
  <c r="L481" i="19"/>
  <c r="M481" i="19"/>
  <c r="G482" i="19"/>
  <c r="H482" i="19"/>
  <c r="I482" i="19"/>
  <c r="J482" i="19"/>
  <c r="K482" i="19"/>
  <c r="L482" i="19"/>
  <c r="M482" i="19"/>
  <c r="G483" i="19"/>
  <c r="H483" i="19"/>
  <c r="I483" i="19"/>
  <c r="J483" i="19"/>
  <c r="K483" i="19"/>
  <c r="L483" i="19"/>
  <c r="M483" i="19"/>
  <c r="G484" i="19"/>
  <c r="H484" i="19"/>
  <c r="I484" i="19"/>
  <c r="J484" i="19"/>
  <c r="K484" i="19"/>
  <c r="L484" i="19"/>
  <c r="M484" i="19"/>
  <c r="G485" i="19"/>
  <c r="H485" i="19"/>
  <c r="I485" i="19"/>
  <c r="J485" i="19"/>
  <c r="K485" i="19"/>
  <c r="L485" i="19"/>
  <c r="M485" i="19"/>
  <c r="G486" i="19"/>
  <c r="H486" i="19"/>
  <c r="I486" i="19"/>
  <c r="J486" i="19"/>
  <c r="K486" i="19"/>
  <c r="L486" i="19"/>
  <c r="M486" i="19"/>
  <c r="G487" i="19"/>
  <c r="H487" i="19"/>
  <c r="I487" i="19"/>
  <c r="J487" i="19"/>
  <c r="K487" i="19"/>
  <c r="L487" i="19"/>
  <c r="M487" i="19"/>
  <c r="G488" i="19"/>
  <c r="H488" i="19"/>
  <c r="I488" i="19"/>
  <c r="J488" i="19"/>
  <c r="K488" i="19"/>
  <c r="L488" i="19"/>
  <c r="M488" i="19"/>
  <c r="G489" i="19"/>
  <c r="H489" i="19"/>
  <c r="I489" i="19"/>
  <c r="J489" i="19"/>
  <c r="K489" i="19"/>
  <c r="L489" i="19"/>
  <c r="M489" i="19"/>
  <c r="G490" i="19"/>
  <c r="H490" i="19"/>
  <c r="I490" i="19"/>
  <c r="J490" i="19"/>
  <c r="K490" i="19"/>
  <c r="L490" i="19"/>
  <c r="M490" i="19"/>
  <c r="G491" i="19"/>
  <c r="H491" i="19"/>
  <c r="I491" i="19"/>
  <c r="J491" i="19"/>
  <c r="K491" i="19"/>
  <c r="L491" i="19"/>
  <c r="M491" i="19"/>
  <c r="G492" i="19"/>
  <c r="H492" i="19"/>
  <c r="I492" i="19"/>
  <c r="J492" i="19"/>
  <c r="K492" i="19"/>
  <c r="L492" i="19"/>
  <c r="M492" i="19"/>
  <c r="G493" i="19"/>
  <c r="H493" i="19"/>
  <c r="I493" i="19"/>
  <c r="J493" i="19"/>
  <c r="K493" i="19"/>
  <c r="L493" i="19"/>
  <c r="M493" i="19"/>
  <c r="G494" i="19"/>
  <c r="H494" i="19"/>
  <c r="I494" i="19"/>
  <c r="J494" i="19"/>
  <c r="K494" i="19"/>
  <c r="L494" i="19"/>
  <c r="M494" i="19"/>
  <c r="G495" i="19"/>
  <c r="H495" i="19"/>
  <c r="I495" i="19"/>
  <c r="J495" i="19"/>
  <c r="K495" i="19"/>
  <c r="L495" i="19"/>
  <c r="M495" i="19"/>
  <c r="G496" i="19"/>
  <c r="H496" i="19"/>
  <c r="I496" i="19"/>
  <c r="J496" i="19"/>
  <c r="K496" i="19"/>
  <c r="L496" i="19"/>
  <c r="M496" i="19"/>
  <c r="G497" i="19"/>
  <c r="H497" i="19"/>
  <c r="I497" i="19"/>
  <c r="J497" i="19"/>
  <c r="K497" i="19"/>
  <c r="L497" i="19"/>
  <c r="M497" i="19"/>
  <c r="G498" i="19"/>
  <c r="H498" i="19"/>
  <c r="I498" i="19"/>
  <c r="J498" i="19"/>
  <c r="K498" i="19"/>
  <c r="L498" i="19"/>
  <c r="M498" i="19"/>
  <c r="G499" i="19"/>
  <c r="H499" i="19"/>
  <c r="I499" i="19"/>
  <c r="J499" i="19"/>
  <c r="K499" i="19"/>
  <c r="L499" i="19"/>
  <c r="M499" i="19"/>
  <c r="G500" i="19"/>
  <c r="H500" i="19"/>
  <c r="I500" i="19"/>
  <c r="J500" i="19"/>
  <c r="K500" i="19"/>
  <c r="L500" i="19"/>
  <c r="M500" i="19"/>
  <c r="G501" i="19"/>
  <c r="H501" i="19"/>
  <c r="I501" i="19"/>
  <c r="J501" i="19"/>
  <c r="K501" i="19"/>
  <c r="L501" i="19"/>
  <c r="M501" i="19"/>
  <c r="G502" i="19"/>
  <c r="H502" i="19"/>
  <c r="I502" i="19"/>
  <c r="J502" i="19"/>
  <c r="K502" i="19"/>
  <c r="L502" i="19"/>
  <c r="M502" i="19"/>
  <c r="G503" i="19"/>
  <c r="H503" i="19"/>
  <c r="I503" i="19"/>
  <c r="J503" i="19"/>
  <c r="K503" i="19"/>
  <c r="L503" i="19"/>
  <c r="M503" i="19"/>
  <c r="G504" i="19"/>
  <c r="H504" i="19"/>
  <c r="I504" i="19"/>
  <c r="J504" i="19"/>
  <c r="K504" i="19"/>
  <c r="L504" i="19"/>
  <c r="M504" i="19"/>
  <c r="G505" i="19"/>
  <c r="H505" i="19"/>
  <c r="I505" i="19"/>
  <c r="J505" i="19"/>
  <c r="K505" i="19"/>
  <c r="L505" i="19"/>
  <c r="M505" i="19"/>
  <c r="G506" i="19"/>
  <c r="H506" i="19"/>
  <c r="I506" i="19"/>
  <c r="J506" i="19"/>
  <c r="K506" i="19"/>
  <c r="L506" i="19"/>
  <c r="M506" i="19"/>
  <c r="G507" i="19"/>
  <c r="H507" i="19"/>
  <c r="I507" i="19"/>
  <c r="J507" i="19"/>
  <c r="K507" i="19"/>
  <c r="L507" i="19"/>
  <c r="M507" i="19"/>
  <c r="G508" i="19"/>
  <c r="H508" i="19"/>
  <c r="I508" i="19"/>
  <c r="J508" i="19"/>
  <c r="K508" i="19"/>
  <c r="L508" i="19"/>
  <c r="M508" i="19"/>
  <c r="G509" i="19"/>
  <c r="H509" i="19"/>
  <c r="I509" i="19"/>
  <c r="J509" i="19"/>
  <c r="K509" i="19"/>
  <c r="L509" i="19"/>
  <c r="M509" i="19"/>
  <c r="G510" i="19"/>
  <c r="H510" i="19"/>
  <c r="I510" i="19"/>
  <c r="J510" i="19"/>
  <c r="K510" i="19"/>
  <c r="L510" i="19"/>
  <c r="M510" i="19"/>
  <c r="G511" i="19"/>
  <c r="H511" i="19"/>
  <c r="I511" i="19"/>
  <c r="J511" i="19"/>
  <c r="K511" i="19"/>
  <c r="L511" i="19"/>
  <c r="M511" i="19"/>
  <c r="G512" i="19"/>
  <c r="H512" i="19"/>
  <c r="I512" i="19"/>
  <c r="J512" i="19"/>
  <c r="K512" i="19"/>
  <c r="L512" i="19"/>
  <c r="M512" i="19"/>
  <c r="G513" i="19"/>
  <c r="H513" i="19"/>
  <c r="I513" i="19"/>
  <c r="J513" i="19"/>
  <c r="K513" i="19"/>
  <c r="L513" i="19"/>
  <c r="M513" i="19"/>
  <c r="G514" i="19"/>
  <c r="H514" i="19"/>
  <c r="I514" i="19"/>
  <c r="J514" i="19"/>
  <c r="K514" i="19"/>
  <c r="L514" i="19"/>
  <c r="M514" i="19"/>
  <c r="G19" i="19"/>
  <c r="H19" i="19"/>
  <c r="I19" i="19"/>
  <c r="J19" i="19"/>
  <c r="K19" i="19"/>
  <c r="L19" i="19"/>
  <c r="M19" i="19"/>
  <c r="N514" i="19"/>
  <c r="O514" i="19" s="1"/>
  <c r="F514" i="19"/>
  <c r="D514" i="19"/>
  <c r="N513" i="19"/>
  <c r="O513" i="19" s="1"/>
  <c r="F513" i="19"/>
  <c r="D513" i="19"/>
  <c r="N512" i="19"/>
  <c r="O512" i="19" s="1"/>
  <c r="F512" i="19"/>
  <c r="D512" i="19"/>
  <c r="N511" i="19"/>
  <c r="O511" i="19" s="1"/>
  <c r="F511" i="19"/>
  <c r="D511" i="19"/>
  <c r="N510" i="19"/>
  <c r="O510" i="19" s="1"/>
  <c r="F510" i="19"/>
  <c r="D510" i="19"/>
  <c r="N509" i="19"/>
  <c r="O509" i="19" s="1"/>
  <c r="F509" i="19"/>
  <c r="D509" i="19"/>
  <c r="N508" i="19"/>
  <c r="O508" i="19" s="1"/>
  <c r="F508" i="19"/>
  <c r="D508" i="19"/>
  <c r="N507" i="19"/>
  <c r="O507" i="19" s="1"/>
  <c r="F507" i="19"/>
  <c r="D507" i="19"/>
  <c r="N506" i="19"/>
  <c r="O506" i="19" s="1"/>
  <c r="F506" i="19"/>
  <c r="D506" i="19"/>
  <c r="N505" i="19"/>
  <c r="O505" i="19" s="1"/>
  <c r="F505" i="19"/>
  <c r="D505" i="19"/>
  <c r="N504" i="19"/>
  <c r="O504" i="19" s="1"/>
  <c r="F504" i="19"/>
  <c r="D504" i="19"/>
  <c r="N503" i="19"/>
  <c r="O503" i="19" s="1"/>
  <c r="F503" i="19"/>
  <c r="D503" i="19"/>
  <c r="N502" i="19"/>
  <c r="O502" i="19" s="1"/>
  <c r="F502" i="19"/>
  <c r="D502" i="19"/>
  <c r="N501" i="19"/>
  <c r="O501" i="19" s="1"/>
  <c r="F501" i="19"/>
  <c r="D501" i="19"/>
  <c r="N500" i="19"/>
  <c r="O500" i="19" s="1"/>
  <c r="F500" i="19"/>
  <c r="D500" i="19"/>
  <c r="N499" i="19"/>
  <c r="O499" i="19" s="1"/>
  <c r="F499" i="19"/>
  <c r="D499" i="19"/>
  <c r="N498" i="19"/>
  <c r="O498" i="19" s="1"/>
  <c r="F498" i="19"/>
  <c r="D498" i="19"/>
  <c r="N497" i="19"/>
  <c r="O497" i="19" s="1"/>
  <c r="F497" i="19"/>
  <c r="D497" i="19"/>
  <c r="N496" i="19"/>
  <c r="O496" i="19" s="1"/>
  <c r="F496" i="19"/>
  <c r="D496" i="19"/>
  <c r="N495" i="19"/>
  <c r="O495" i="19" s="1"/>
  <c r="F495" i="19"/>
  <c r="D495" i="19"/>
  <c r="N494" i="19"/>
  <c r="O494" i="19" s="1"/>
  <c r="F494" i="19"/>
  <c r="D494" i="19"/>
  <c r="N493" i="19"/>
  <c r="O493" i="19" s="1"/>
  <c r="F493" i="19"/>
  <c r="D493" i="19"/>
  <c r="N492" i="19"/>
  <c r="O492" i="19" s="1"/>
  <c r="F492" i="19"/>
  <c r="D492" i="19"/>
  <c r="N491" i="19"/>
  <c r="O491" i="19" s="1"/>
  <c r="F491" i="19"/>
  <c r="D491" i="19"/>
  <c r="N490" i="19"/>
  <c r="O490" i="19" s="1"/>
  <c r="F490" i="19"/>
  <c r="D490" i="19"/>
  <c r="N489" i="19"/>
  <c r="O489" i="19" s="1"/>
  <c r="F489" i="19"/>
  <c r="D489" i="19"/>
  <c r="N488" i="19"/>
  <c r="O488" i="19" s="1"/>
  <c r="F488" i="19"/>
  <c r="D488" i="19"/>
  <c r="N487" i="19"/>
  <c r="O487" i="19" s="1"/>
  <c r="F487" i="19"/>
  <c r="D487" i="19"/>
  <c r="N486" i="19"/>
  <c r="O486" i="19" s="1"/>
  <c r="F486" i="19"/>
  <c r="D486" i="19"/>
  <c r="N485" i="19"/>
  <c r="O485" i="19" s="1"/>
  <c r="F485" i="19"/>
  <c r="D485" i="19"/>
  <c r="N484" i="19"/>
  <c r="O484" i="19" s="1"/>
  <c r="F484" i="19"/>
  <c r="D484" i="19"/>
  <c r="N483" i="19"/>
  <c r="O483" i="19" s="1"/>
  <c r="F483" i="19"/>
  <c r="D483" i="19"/>
  <c r="N482" i="19"/>
  <c r="O482" i="19" s="1"/>
  <c r="F482" i="19"/>
  <c r="D482" i="19"/>
  <c r="N481" i="19"/>
  <c r="O481" i="19" s="1"/>
  <c r="F481" i="19"/>
  <c r="D481" i="19"/>
  <c r="N480" i="19"/>
  <c r="O480" i="19" s="1"/>
  <c r="F480" i="19"/>
  <c r="D480" i="19"/>
  <c r="N479" i="19"/>
  <c r="O479" i="19" s="1"/>
  <c r="F479" i="19"/>
  <c r="D479" i="19"/>
  <c r="N478" i="19"/>
  <c r="O478" i="19" s="1"/>
  <c r="F478" i="19"/>
  <c r="D478" i="19"/>
  <c r="N477" i="19"/>
  <c r="O477" i="19" s="1"/>
  <c r="F477" i="19"/>
  <c r="D477" i="19"/>
  <c r="N476" i="19"/>
  <c r="O476" i="19" s="1"/>
  <c r="F476" i="19"/>
  <c r="D476" i="19"/>
  <c r="N475" i="19"/>
  <c r="O475" i="19" s="1"/>
  <c r="F475" i="19"/>
  <c r="D475" i="19"/>
  <c r="N474" i="19"/>
  <c r="O474" i="19" s="1"/>
  <c r="F474" i="19"/>
  <c r="D474" i="19"/>
  <c r="N473" i="19"/>
  <c r="O473" i="19" s="1"/>
  <c r="F473" i="19"/>
  <c r="D473" i="19"/>
  <c r="N472" i="19"/>
  <c r="O472" i="19" s="1"/>
  <c r="F472" i="19"/>
  <c r="D472" i="19"/>
  <c r="N471" i="19"/>
  <c r="O471" i="19" s="1"/>
  <c r="F471" i="19"/>
  <c r="D471" i="19"/>
  <c r="N470" i="19"/>
  <c r="O470" i="19" s="1"/>
  <c r="F470" i="19"/>
  <c r="D470" i="19"/>
  <c r="N469" i="19"/>
  <c r="O469" i="19" s="1"/>
  <c r="F469" i="19"/>
  <c r="D469" i="19"/>
  <c r="N468" i="19"/>
  <c r="O468" i="19" s="1"/>
  <c r="F468" i="19"/>
  <c r="D468" i="19"/>
  <c r="N467" i="19"/>
  <c r="O467" i="19" s="1"/>
  <c r="F467" i="19"/>
  <c r="D467" i="19"/>
  <c r="N466" i="19"/>
  <c r="O466" i="19" s="1"/>
  <c r="F466" i="19"/>
  <c r="D466" i="19"/>
  <c r="N465" i="19"/>
  <c r="O465" i="19" s="1"/>
  <c r="F465" i="19"/>
  <c r="D465" i="19"/>
  <c r="N464" i="19"/>
  <c r="O464" i="19" s="1"/>
  <c r="F464" i="19"/>
  <c r="D464" i="19"/>
  <c r="N463" i="19"/>
  <c r="O463" i="19" s="1"/>
  <c r="F463" i="19"/>
  <c r="D463" i="19"/>
  <c r="N462" i="19"/>
  <c r="O462" i="19" s="1"/>
  <c r="F462" i="19"/>
  <c r="D462" i="19"/>
  <c r="N461" i="19"/>
  <c r="O461" i="19" s="1"/>
  <c r="F461" i="19"/>
  <c r="D461" i="19"/>
  <c r="N460" i="19"/>
  <c r="O460" i="19" s="1"/>
  <c r="F460" i="19"/>
  <c r="D460" i="19"/>
  <c r="N459" i="19"/>
  <c r="O459" i="19" s="1"/>
  <c r="F459" i="19"/>
  <c r="D459" i="19"/>
  <c r="N458" i="19"/>
  <c r="O458" i="19" s="1"/>
  <c r="F458" i="19"/>
  <c r="D458" i="19"/>
  <c r="N457" i="19"/>
  <c r="O457" i="19" s="1"/>
  <c r="F457" i="19"/>
  <c r="D457" i="19"/>
  <c r="N456" i="19"/>
  <c r="O456" i="19" s="1"/>
  <c r="F456" i="19"/>
  <c r="D456" i="19"/>
  <c r="N455" i="19"/>
  <c r="O455" i="19" s="1"/>
  <c r="F455" i="19"/>
  <c r="D455" i="19"/>
  <c r="N454" i="19"/>
  <c r="O454" i="19" s="1"/>
  <c r="F454" i="19"/>
  <c r="D454" i="19"/>
  <c r="N453" i="19"/>
  <c r="O453" i="19" s="1"/>
  <c r="F453" i="19"/>
  <c r="D453" i="19"/>
  <c r="N452" i="19"/>
  <c r="O452" i="19" s="1"/>
  <c r="F452" i="19"/>
  <c r="D452" i="19"/>
  <c r="N451" i="19"/>
  <c r="O451" i="19" s="1"/>
  <c r="F451" i="19"/>
  <c r="D451" i="19"/>
  <c r="N450" i="19"/>
  <c r="O450" i="19" s="1"/>
  <c r="F450" i="19"/>
  <c r="D450" i="19"/>
  <c r="N449" i="19"/>
  <c r="O449" i="19" s="1"/>
  <c r="F449" i="19"/>
  <c r="D449" i="19"/>
  <c r="N448" i="19"/>
  <c r="O448" i="19" s="1"/>
  <c r="F448" i="19"/>
  <c r="D448" i="19"/>
  <c r="N447" i="19"/>
  <c r="O447" i="19" s="1"/>
  <c r="F447" i="19"/>
  <c r="D447" i="19"/>
  <c r="N446" i="19"/>
  <c r="O446" i="19" s="1"/>
  <c r="F446" i="19"/>
  <c r="D446" i="19"/>
  <c r="N445" i="19"/>
  <c r="O445" i="19" s="1"/>
  <c r="F445" i="19"/>
  <c r="D445" i="19"/>
  <c r="N444" i="19"/>
  <c r="O444" i="19" s="1"/>
  <c r="F444" i="19"/>
  <c r="D444" i="19"/>
  <c r="N443" i="19"/>
  <c r="O443" i="19" s="1"/>
  <c r="F443" i="19"/>
  <c r="D443" i="19"/>
  <c r="N442" i="19"/>
  <c r="O442" i="19" s="1"/>
  <c r="F442" i="19"/>
  <c r="D442" i="19"/>
  <c r="N441" i="19"/>
  <c r="O441" i="19" s="1"/>
  <c r="F441" i="19"/>
  <c r="D441" i="19"/>
  <c r="N440" i="19"/>
  <c r="O440" i="19" s="1"/>
  <c r="F440" i="19"/>
  <c r="D440" i="19"/>
  <c r="N439" i="19"/>
  <c r="O439" i="19" s="1"/>
  <c r="F439" i="19"/>
  <c r="D439" i="19"/>
  <c r="N438" i="19"/>
  <c r="O438" i="19" s="1"/>
  <c r="F438" i="19"/>
  <c r="D438" i="19"/>
  <c r="N437" i="19"/>
  <c r="O437" i="19" s="1"/>
  <c r="F437" i="19"/>
  <c r="D437" i="19"/>
  <c r="N436" i="19"/>
  <c r="O436" i="19" s="1"/>
  <c r="F436" i="19"/>
  <c r="D436" i="19"/>
  <c r="N435" i="19"/>
  <c r="O435" i="19" s="1"/>
  <c r="F435" i="19"/>
  <c r="D435" i="19"/>
  <c r="N434" i="19"/>
  <c r="O434" i="19" s="1"/>
  <c r="F434" i="19"/>
  <c r="D434" i="19"/>
  <c r="N433" i="19"/>
  <c r="O433" i="19" s="1"/>
  <c r="F433" i="19"/>
  <c r="D433" i="19"/>
  <c r="N432" i="19"/>
  <c r="O432" i="19" s="1"/>
  <c r="F432" i="19"/>
  <c r="D432" i="19"/>
  <c r="N431" i="19"/>
  <c r="O431" i="19" s="1"/>
  <c r="F431" i="19"/>
  <c r="D431" i="19"/>
  <c r="N430" i="19"/>
  <c r="O430" i="19" s="1"/>
  <c r="F430" i="19"/>
  <c r="D430" i="19"/>
  <c r="N429" i="19"/>
  <c r="O429" i="19" s="1"/>
  <c r="F429" i="19"/>
  <c r="D429" i="19"/>
  <c r="N428" i="19"/>
  <c r="O428" i="19" s="1"/>
  <c r="F428" i="19"/>
  <c r="D428" i="19"/>
  <c r="N427" i="19"/>
  <c r="O427" i="19" s="1"/>
  <c r="F427" i="19"/>
  <c r="D427" i="19"/>
  <c r="N426" i="19"/>
  <c r="O426" i="19" s="1"/>
  <c r="F426" i="19"/>
  <c r="D426" i="19"/>
  <c r="N425" i="19"/>
  <c r="O425" i="19" s="1"/>
  <c r="F425" i="19"/>
  <c r="D425" i="19"/>
  <c r="N424" i="19"/>
  <c r="O424" i="19" s="1"/>
  <c r="F424" i="19"/>
  <c r="D424" i="19"/>
  <c r="N423" i="19"/>
  <c r="O423" i="19" s="1"/>
  <c r="F423" i="19"/>
  <c r="D423" i="19"/>
  <c r="N422" i="19"/>
  <c r="O422" i="19" s="1"/>
  <c r="F422" i="19"/>
  <c r="D422" i="19"/>
  <c r="N421" i="19"/>
  <c r="O421" i="19" s="1"/>
  <c r="F421" i="19"/>
  <c r="D421" i="19"/>
  <c r="N420" i="19"/>
  <c r="O420" i="19" s="1"/>
  <c r="F420" i="19"/>
  <c r="D420" i="19"/>
  <c r="N419" i="19"/>
  <c r="O419" i="19" s="1"/>
  <c r="F419" i="19"/>
  <c r="D419" i="19"/>
  <c r="N418" i="19"/>
  <c r="O418" i="19" s="1"/>
  <c r="F418" i="19"/>
  <c r="D418" i="19"/>
  <c r="N417" i="19"/>
  <c r="O417" i="19" s="1"/>
  <c r="F417" i="19"/>
  <c r="D417" i="19"/>
  <c r="N416" i="19"/>
  <c r="O416" i="19" s="1"/>
  <c r="F416" i="19"/>
  <c r="D416" i="19"/>
  <c r="N415" i="19"/>
  <c r="O415" i="19" s="1"/>
  <c r="F415" i="19"/>
  <c r="D415" i="19"/>
  <c r="N414" i="19"/>
  <c r="O414" i="19" s="1"/>
  <c r="F414" i="19"/>
  <c r="D414" i="19"/>
  <c r="N413" i="19"/>
  <c r="O413" i="19" s="1"/>
  <c r="F413" i="19"/>
  <c r="D413" i="19"/>
  <c r="N412" i="19"/>
  <c r="O412" i="19" s="1"/>
  <c r="F412" i="19"/>
  <c r="D412" i="19"/>
  <c r="N411" i="19"/>
  <c r="O411" i="19" s="1"/>
  <c r="F411" i="19"/>
  <c r="D411" i="19"/>
  <c r="N410" i="19"/>
  <c r="O410" i="19" s="1"/>
  <c r="F410" i="19"/>
  <c r="D410" i="19"/>
  <c r="N409" i="19"/>
  <c r="O409" i="19" s="1"/>
  <c r="F409" i="19"/>
  <c r="D409" i="19"/>
  <c r="N408" i="19"/>
  <c r="O408" i="19" s="1"/>
  <c r="F408" i="19"/>
  <c r="D408" i="19"/>
  <c r="N407" i="19"/>
  <c r="O407" i="19" s="1"/>
  <c r="F407" i="19"/>
  <c r="D407" i="19"/>
  <c r="N406" i="19"/>
  <c r="O406" i="19" s="1"/>
  <c r="F406" i="19"/>
  <c r="D406" i="19"/>
  <c r="N405" i="19"/>
  <c r="O405" i="19" s="1"/>
  <c r="F405" i="19"/>
  <c r="D405" i="19"/>
  <c r="N404" i="19"/>
  <c r="O404" i="19" s="1"/>
  <c r="F404" i="19"/>
  <c r="D404" i="19"/>
  <c r="N403" i="19"/>
  <c r="O403" i="19" s="1"/>
  <c r="F403" i="19"/>
  <c r="D403" i="19"/>
  <c r="N402" i="19"/>
  <c r="O402" i="19" s="1"/>
  <c r="F402" i="19"/>
  <c r="D402" i="19"/>
  <c r="N401" i="19"/>
  <c r="O401" i="19" s="1"/>
  <c r="F401" i="19"/>
  <c r="D401" i="19"/>
  <c r="N400" i="19"/>
  <c r="O400" i="19" s="1"/>
  <c r="F400" i="19"/>
  <c r="D400" i="19"/>
  <c r="N399" i="19"/>
  <c r="O399" i="19" s="1"/>
  <c r="F399" i="19"/>
  <c r="D399" i="19"/>
  <c r="N398" i="19"/>
  <c r="O398" i="19" s="1"/>
  <c r="F398" i="19"/>
  <c r="D398" i="19"/>
  <c r="N397" i="19"/>
  <c r="O397" i="19" s="1"/>
  <c r="F397" i="19"/>
  <c r="D397" i="19"/>
  <c r="N396" i="19"/>
  <c r="O396" i="19" s="1"/>
  <c r="F396" i="19"/>
  <c r="D396" i="19"/>
  <c r="N395" i="19"/>
  <c r="O395" i="19" s="1"/>
  <c r="F395" i="19"/>
  <c r="D395" i="19"/>
  <c r="N394" i="19"/>
  <c r="O394" i="19" s="1"/>
  <c r="F394" i="19"/>
  <c r="D394" i="19"/>
  <c r="N393" i="19"/>
  <c r="O393" i="19" s="1"/>
  <c r="F393" i="19"/>
  <c r="D393" i="19"/>
  <c r="N392" i="19"/>
  <c r="O392" i="19" s="1"/>
  <c r="F392" i="19"/>
  <c r="D392" i="19"/>
  <c r="N391" i="19"/>
  <c r="O391" i="19" s="1"/>
  <c r="F391" i="19"/>
  <c r="D391" i="19"/>
  <c r="N390" i="19"/>
  <c r="O390" i="19" s="1"/>
  <c r="F390" i="19"/>
  <c r="D390" i="19"/>
  <c r="N389" i="19"/>
  <c r="O389" i="19" s="1"/>
  <c r="F389" i="19"/>
  <c r="D389" i="19"/>
  <c r="N388" i="19"/>
  <c r="O388" i="19" s="1"/>
  <c r="F388" i="19"/>
  <c r="D388" i="19"/>
  <c r="N387" i="19"/>
  <c r="O387" i="19" s="1"/>
  <c r="F387" i="19"/>
  <c r="D387" i="19"/>
  <c r="N386" i="19"/>
  <c r="O386" i="19" s="1"/>
  <c r="F386" i="19"/>
  <c r="D386" i="19"/>
  <c r="N385" i="19"/>
  <c r="O385" i="19" s="1"/>
  <c r="F385" i="19"/>
  <c r="D385" i="19"/>
  <c r="N384" i="19"/>
  <c r="O384" i="19" s="1"/>
  <c r="F384" i="19"/>
  <c r="D384" i="19"/>
  <c r="N383" i="19"/>
  <c r="O383" i="19" s="1"/>
  <c r="F383" i="19"/>
  <c r="D383" i="19"/>
  <c r="N382" i="19"/>
  <c r="O382" i="19" s="1"/>
  <c r="F382" i="19"/>
  <c r="D382" i="19"/>
  <c r="N381" i="19"/>
  <c r="O381" i="19" s="1"/>
  <c r="F381" i="19"/>
  <c r="D381" i="19"/>
  <c r="N380" i="19"/>
  <c r="O380" i="19" s="1"/>
  <c r="F380" i="19"/>
  <c r="D380" i="19"/>
  <c r="N379" i="19"/>
  <c r="O379" i="19" s="1"/>
  <c r="F379" i="19"/>
  <c r="D379" i="19"/>
  <c r="N378" i="19"/>
  <c r="O378" i="19" s="1"/>
  <c r="F378" i="19"/>
  <c r="D378" i="19"/>
  <c r="N377" i="19"/>
  <c r="O377" i="19" s="1"/>
  <c r="F377" i="19"/>
  <c r="D377" i="19"/>
  <c r="N376" i="19"/>
  <c r="O376" i="19" s="1"/>
  <c r="F376" i="19"/>
  <c r="D376" i="19"/>
  <c r="N375" i="19"/>
  <c r="O375" i="19" s="1"/>
  <c r="F375" i="19"/>
  <c r="D375" i="19"/>
  <c r="N374" i="19"/>
  <c r="O374" i="19" s="1"/>
  <c r="F374" i="19"/>
  <c r="D374" i="19"/>
  <c r="N373" i="19"/>
  <c r="O373" i="19" s="1"/>
  <c r="F373" i="19"/>
  <c r="D373" i="19"/>
  <c r="N372" i="19"/>
  <c r="O372" i="19" s="1"/>
  <c r="F372" i="19"/>
  <c r="D372" i="19"/>
  <c r="N371" i="19"/>
  <c r="O371" i="19" s="1"/>
  <c r="F371" i="19"/>
  <c r="D371" i="19"/>
  <c r="N370" i="19"/>
  <c r="O370" i="19" s="1"/>
  <c r="F370" i="19"/>
  <c r="D370" i="19"/>
  <c r="N369" i="19"/>
  <c r="O369" i="19" s="1"/>
  <c r="F369" i="19"/>
  <c r="D369" i="19"/>
  <c r="N368" i="19"/>
  <c r="O368" i="19" s="1"/>
  <c r="F368" i="19"/>
  <c r="D368" i="19"/>
  <c r="N367" i="19"/>
  <c r="O367" i="19" s="1"/>
  <c r="F367" i="19"/>
  <c r="D367" i="19"/>
  <c r="N366" i="19"/>
  <c r="O366" i="19" s="1"/>
  <c r="F366" i="19"/>
  <c r="D366" i="19"/>
  <c r="N365" i="19"/>
  <c r="O365" i="19" s="1"/>
  <c r="F365" i="19"/>
  <c r="D365" i="19"/>
  <c r="N364" i="19"/>
  <c r="O364" i="19" s="1"/>
  <c r="F364" i="19"/>
  <c r="D364" i="19"/>
  <c r="N363" i="19"/>
  <c r="O363" i="19" s="1"/>
  <c r="F363" i="19"/>
  <c r="D363" i="19"/>
  <c r="N362" i="19"/>
  <c r="O362" i="19" s="1"/>
  <c r="F362" i="19"/>
  <c r="D362" i="19"/>
  <c r="N361" i="19"/>
  <c r="O361" i="19" s="1"/>
  <c r="F361" i="19"/>
  <c r="D361" i="19"/>
  <c r="N360" i="19"/>
  <c r="O360" i="19" s="1"/>
  <c r="F360" i="19"/>
  <c r="D360" i="19"/>
  <c r="N359" i="19"/>
  <c r="O359" i="19" s="1"/>
  <c r="F359" i="19"/>
  <c r="D359" i="19"/>
  <c r="N358" i="19"/>
  <c r="O358" i="19" s="1"/>
  <c r="F358" i="19"/>
  <c r="D358" i="19"/>
  <c r="N357" i="19"/>
  <c r="O357" i="19" s="1"/>
  <c r="F357" i="19"/>
  <c r="D357" i="19"/>
  <c r="N356" i="19"/>
  <c r="O356" i="19" s="1"/>
  <c r="F356" i="19"/>
  <c r="D356" i="19"/>
  <c r="N355" i="19"/>
  <c r="O355" i="19" s="1"/>
  <c r="F355" i="19"/>
  <c r="D355" i="19"/>
  <c r="N354" i="19"/>
  <c r="O354" i="19" s="1"/>
  <c r="F354" i="19"/>
  <c r="D354" i="19"/>
  <c r="N353" i="19"/>
  <c r="O353" i="19" s="1"/>
  <c r="F353" i="19"/>
  <c r="D353" i="19"/>
  <c r="N352" i="19"/>
  <c r="O352" i="19" s="1"/>
  <c r="F352" i="19"/>
  <c r="D352" i="19"/>
  <c r="N351" i="19"/>
  <c r="O351" i="19" s="1"/>
  <c r="F351" i="19"/>
  <c r="D351" i="19"/>
  <c r="N350" i="19"/>
  <c r="O350" i="19" s="1"/>
  <c r="F350" i="19"/>
  <c r="D350" i="19"/>
  <c r="N349" i="19"/>
  <c r="O349" i="19" s="1"/>
  <c r="F349" i="19"/>
  <c r="D349" i="19"/>
  <c r="N348" i="19"/>
  <c r="O348" i="19" s="1"/>
  <c r="F348" i="19"/>
  <c r="D348" i="19"/>
  <c r="N347" i="19"/>
  <c r="O347" i="19" s="1"/>
  <c r="F347" i="19"/>
  <c r="D347" i="19"/>
  <c r="N346" i="19"/>
  <c r="O346" i="19" s="1"/>
  <c r="F346" i="19"/>
  <c r="D346" i="19"/>
  <c r="N345" i="19"/>
  <c r="O345" i="19" s="1"/>
  <c r="F345" i="19"/>
  <c r="D345" i="19"/>
  <c r="N344" i="19"/>
  <c r="O344" i="19" s="1"/>
  <c r="F344" i="19"/>
  <c r="D344" i="19"/>
  <c r="N343" i="19"/>
  <c r="O343" i="19" s="1"/>
  <c r="F343" i="19"/>
  <c r="D343" i="19"/>
  <c r="N342" i="19"/>
  <c r="O342" i="19" s="1"/>
  <c r="F342" i="19"/>
  <c r="D342" i="19"/>
  <c r="N341" i="19"/>
  <c r="O341" i="19" s="1"/>
  <c r="F341" i="19"/>
  <c r="D341" i="19"/>
  <c r="N340" i="19"/>
  <c r="O340" i="19" s="1"/>
  <c r="F340" i="19"/>
  <c r="D340" i="19"/>
  <c r="N339" i="19"/>
  <c r="O339" i="19" s="1"/>
  <c r="F339" i="19"/>
  <c r="D339" i="19"/>
  <c r="N338" i="19"/>
  <c r="O338" i="19" s="1"/>
  <c r="F338" i="19"/>
  <c r="D338" i="19"/>
  <c r="N337" i="19"/>
  <c r="O337" i="19" s="1"/>
  <c r="F337" i="19"/>
  <c r="D337" i="19"/>
  <c r="N336" i="19"/>
  <c r="O336" i="19" s="1"/>
  <c r="F336" i="19"/>
  <c r="D336" i="19"/>
  <c r="N335" i="19"/>
  <c r="O335" i="19" s="1"/>
  <c r="F335" i="19"/>
  <c r="D335" i="19"/>
  <c r="N334" i="19"/>
  <c r="O334" i="19" s="1"/>
  <c r="F334" i="19"/>
  <c r="D334" i="19"/>
  <c r="N333" i="19"/>
  <c r="O333" i="19" s="1"/>
  <c r="F333" i="19"/>
  <c r="D333" i="19"/>
  <c r="N332" i="19"/>
  <c r="O332" i="19" s="1"/>
  <c r="F332" i="19"/>
  <c r="D332" i="19"/>
  <c r="N331" i="19"/>
  <c r="O331" i="19" s="1"/>
  <c r="F331" i="19"/>
  <c r="D331" i="19"/>
  <c r="N330" i="19"/>
  <c r="O330" i="19" s="1"/>
  <c r="F330" i="19"/>
  <c r="D330" i="19"/>
  <c r="N329" i="19"/>
  <c r="O329" i="19" s="1"/>
  <c r="F329" i="19"/>
  <c r="D329" i="19"/>
  <c r="N328" i="19"/>
  <c r="O328" i="19" s="1"/>
  <c r="F328" i="19"/>
  <c r="D328" i="19"/>
  <c r="N327" i="19"/>
  <c r="O327" i="19" s="1"/>
  <c r="F327" i="19"/>
  <c r="D327" i="19"/>
  <c r="N326" i="19"/>
  <c r="O326" i="19" s="1"/>
  <c r="F326" i="19"/>
  <c r="D326" i="19"/>
  <c r="N325" i="19"/>
  <c r="O325" i="19" s="1"/>
  <c r="F325" i="19"/>
  <c r="D325" i="19"/>
  <c r="N324" i="19"/>
  <c r="O324" i="19" s="1"/>
  <c r="F324" i="19"/>
  <c r="D324" i="19"/>
  <c r="N323" i="19"/>
  <c r="O323" i="19" s="1"/>
  <c r="F323" i="19"/>
  <c r="D323" i="19"/>
  <c r="N322" i="19"/>
  <c r="O322" i="19" s="1"/>
  <c r="F322" i="19"/>
  <c r="D322" i="19"/>
  <c r="N321" i="19"/>
  <c r="O321" i="19" s="1"/>
  <c r="F321" i="19"/>
  <c r="D321" i="19"/>
  <c r="N320" i="19"/>
  <c r="O320" i="19" s="1"/>
  <c r="F320" i="19"/>
  <c r="D320" i="19"/>
  <c r="N319" i="19"/>
  <c r="O319" i="19" s="1"/>
  <c r="F319" i="19"/>
  <c r="D319" i="19"/>
  <c r="N318" i="19"/>
  <c r="O318" i="19" s="1"/>
  <c r="F318" i="19"/>
  <c r="D318" i="19"/>
  <c r="N317" i="19"/>
  <c r="O317" i="19" s="1"/>
  <c r="F317" i="19"/>
  <c r="D317" i="19"/>
  <c r="N316" i="19"/>
  <c r="O316" i="19" s="1"/>
  <c r="F316" i="19"/>
  <c r="D316" i="19"/>
  <c r="N315" i="19"/>
  <c r="O315" i="19" s="1"/>
  <c r="F315" i="19"/>
  <c r="D315" i="19"/>
  <c r="N314" i="19"/>
  <c r="O314" i="19" s="1"/>
  <c r="F314" i="19"/>
  <c r="D314" i="19"/>
  <c r="N313" i="19"/>
  <c r="O313" i="19" s="1"/>
  <c r="F313" i="19"/>
  <c r="D313" i="19"/>
  <c r="N312" i="19"/>
  <c r="O312" i="19" s="1"/>
  <c r="F312" i="19"/>
  <c r="D312" i="19"/>
  <c r="N311" i="19"/>
  <c r="O311" i="19" s="1"/>
  <c r="F311" i="19"/>
  <c r="D311" i="19"/>
  <c r="N310" i="19"/>
  <c r="O310" i="19" s="1"/>
  <c r="F310" i="19"/>
  <c r="D310" i="19"/>
  <c r="N309" i="19"/>
  <c r="O309" i="19" s="1"/>
  <c r="F309" i="19"/>
  <c r="D309" i="19"/>
  <c r="N308" i="19"/>
  <c r="O308" i="19" s="1"/>
  <c r="F308" i="19"/>
  <c r="D308" i="19"/>
  <c r="N307" i="19"/>
  <c r="O307" i="19" s="1"/>
  <c r="F307" i="19"/>
  <c r="D307" i="19"/>
  <c r="N306" i="19"/>
  <c r="O306" i="19" s="1"/>
  <c r="F306" i="19"/>
  <c r="D306" i="19"/>
  <c r="N305" i="19"/>
  <c r="O305" i="19" s="1"/>
  <c r="F305" i="19"/>
  <c r="D305" i="19"/>
  <c r="N304" i="19"/>
  <c r="O304" i="19" s="1"/>
  <c r="F304" i="19"/>
  <c r="D304" i="19"/>
  <c r="N303" i="19"/>
  <c r="O303" i="19" s="1"/>
  <c r="F303" i="19"/>
  <c r="D303" i="19"/>
  <c r="N302" i="19"/>
  <c r="O302" i="19" s="1"/>
  <c r="F302" i="19"/>
  <c r="D302" i="19"/>
  <c r="N301" i="19"/>
  <c r="O301" i="19" s="1"/>
  <c r="F301" i="19"/>
  <c r="D301" i="19"/>
  <c r="N300" i="19"/>
  <c r="O300" i="19" s="1"/>
  <c r="F300" i="19"/>
  <c r="D300" i="19"/>
  <c r="N299" i="19"/>
  <c r="O299" i="19" s="1"/>
  <c r="F299" i="19"/>
  <c r="D299" i="19"/>
  <c r="N298" i="19"/>
  <c r="O298" i="19" s="1"/>
  <c r="F298" i="19"/>
  <c r="D298" i="19"/>
  <c r="N297" i="19"/>
  <c r="O297" i="19" s="1"/>
  <c r="F297" i="19"/>
  <c r="D297" i="19"/>
  <c r="N296" i="19"/>
  <c r="O296" i="19" s="1"/>
  <c r="F296" i="19"/>
  <c r="D296" i="19"/>
  <c r="N295" i="19"/>
  <c r="O295" i="19" s="1"/>
  <c r="F295" i="19"/>
  <c r="D295" i="19"/>
  <c r="N294" i="19"/>
  <c r="O294" i="19" s="1"/>
  <c r="F294" i="19"/>
  <c r="D294" i="19"/>
  <c r="N293" i="19"/>
  <c r="O293" i="19" s="1"/>
  <c r="F293" i="19"/>
  <c r="D293" i="19"/>
  <c r="N292" i="19"/>
  <c r="O292" i="19" s="1"/>
  <c r="F292" i="19"/>
  <c r="D292" i="19"/>
  <c r="N291" i="19"/>
  <c r="O291" i="19" s="1"/>
  <c r="F291" i="19"/>
  <c r="D291" i="19"/>
  <c r="N290" i="19"/>
  <c r="O290" i="19" s="1"/>
  <c r="F290" i="19"/>
  <c r="D290" i="19"/>
  <c r="N289" i="19"/>
  <c r="O289" i="19" s="1"/>
  <c r="F289" i="19"/>
  <c r="D289" i="19"/>
  <c r="N288" i="19"/>
  <c r="O288" i="19" s="1"/>
  <c r="F288" i="19"/>
  <c r="D288" i="19"/>
  <c r="N287" i="19"/>
  <c r="O287" i="19" s="1"/>
  <c r="F287" i="19"/>
  <c r="D287" i="19"/>
  <c r="N286" i="19"/>
  <c r="O286" i="19" s="1"/>
  <c r="F286" i="19"/>
  <c r="D286" i="19"/>
  <c r="N285" i="19"/>
  <c r="O285" i="19" s="1"/>
  <c r="F285" i="19"/>
  <c r="D285" i="19"/>
  <c r="N284" i="19"/>
  <c r="O284" i="19" s="1"/>
  <c r="F284" i="19"/>
  <c r="D284" i="19"/>
  <c r="N283" i="19"/>
  <c r="O283" i="19" s="1"/>
  <c r="F283" i="19"/>
  <c r="D283" i="19"/>
  <c r="N282" i="19"/>
  <c r="O282" i="19" s="1"/>
  <c r="F282" i="19"/>
  <c r="D282" i="19"/>
  <c r="N281" i="19"/>
  <c r="O281" i="19" s="1"/>
  <c r="F281" i="19"/>
  <c r="D281" i="19"/>
  <c r="N280" i="19"/>
  <c r="O280" i="19" s="1"/>
  <c r="F280" i="19"/>
  <c r="D280" i="19"/>
  <c r="N279" i="19"/>
  <c r="O279" i="19" s="1"/>
  <c r="F279" i="19"/>
  <c r="D279" i="19"/>
  <c r="N278" i="19"/>
  <c r="O278" i="19" s="1"/>
  <c r="F278" i="19"/>
  <c r="D278" i="19"/>
  <c r="N277" i="19"/>
  <c r="O277" i="19" s="1"/>
  <c r="F277" i="19"/>
  <c r="D277" i="19"/>
  <c r="N276" i="19"/>
  <c r="O276" i="19" s="1"/>
  <c r="F276" i="19"/>
  <c r="D276" i="19"/>
  <c r="N275" i="19"/>
  <c r="O275" i="19" s="1"/>
  <c r="F275" i="19"/>
  <c r="D275" i="19"/>
  <c r="N274" i="19"/>
  <c r="O274" i="19" s="1"/>
  <c r="F274" i="19"/>
  <c r="D274" i="19"/>
  <c r="N273" i="19"/>
  <c r="O273" i="19" s="1"/>
  <c r="F273" i="19"/>
  <c r="D273" i="19"/>
  <c r="N272" i="19"/>
  <c r="O272" i="19" s="1"/>
  <c r="F272" i="19"/>
  <c r="D272" i="19"/>
  <c r="N271" i="19"/>
  <c r="O271" i="19" s="1"/>
  <c r="F271" i="19"/>
  <c r="D271" i="19"/>
  <c r="N270" i="19"/>
  <c r="O270" i="19" s="1"/>
  <c r="F270" i="19"/>
  <c r="D270" i="19"/>
  <c r="N269" i="19"/>
  <c r="O269" i="19" s="1"/>
  <c r="F269" i="19"/>
  <c r="D269" i="19"/>
  <c r="N268" i="19"/>
  <c r="O268" i="19" s="1"/>
  <c r="F268" i="19"/>
  <c r="D268" i="19"/>
  <c r="N267" i="19"/>
  <c r="O267" i="19" s="1"/>
  <c r="F267" i="19"/>
  <c r="D267" i="19"/>
  <c r="N266" i="19"/>
  <c r="O266" i="19" s="1"/>
  <c r="F266" i="19"/>
  <c r="D266" i="19"/>
  <c r="N265" i="19"/>
  <c r="O265" i="19" s="1"/>
  <c r="F265" i="19"/>
  <c r="D265" i="19"/>
  <c r="N264" i="19"/>
  <c r="O264" i="19" s="1"/>
  <c r="F264" i="19"/>
  <c r="D264" i="19"/>
  <c r="N263" i="19"/>
  <c r="O263" i="19" s="1"/>
  <c r="F263" i="19"/>
  <c r="D263" i="19"/>
  <c r="N262" i="19"/>
  <c r="O262" i="19" s="1"/>
  <c r="F262" i="19"/>
  <c r="D262" i="19"/>
  <c r="N261" i="19"/>
  <c r="O261" i="19" s="1"/>
  <c r="F261" i="19"/>
  <c r="D261" i="19"/>
  <c r="N260" i="19"/>
  <c r="O260" i="19" s="1"/>
  <c r="F260" i="19"/>
  <c r="D260" i="19"/>
  <c r="N259" i="19"/>
  <c r="O259" i="19" s="1"/>
  <c r="F259" i="19"/>
  <c r="D259" i="19"/>
  <c r="N258" i="19"/>
  <c r="O258" i="19" s="1"/>
  <c r="F258" i="19"/>
  <c r="D258" i="19"/>
  <c r="N257" i="19"/>
  <c r="O257" i="19" s="1"/>
  <c r="F257" i="19"/>
  <c r="D257" i="19"/>
  <c r="N256" i="19"/>
  <c r="O256" i="19" s="1"/>
  <c r="F256" i="19"/>
  <c r="D256" i="19"/>
  <c r="N255" i="19"/>
  <c r="O255" i="19" s="1"/>
  <c r="F255" i="19"/>
  <c r="D255" i="19"/>
  <c r="N254" i="19"/>
  <c r="O254" i="19" s="1"/>
  <c r="F254" i="19"/>
  <c r="D254" i="19"/>
  <c r="N253" i="19"/>
  <c r="O253" i="19" s="1"/>
  <c r="F253" i="19"/>
  <c r="D253" i="19"/>
  <c r="N252" i="19"/>
  <c r="O252" i="19" s="1"/>
  <c r="F252" i="19"/>
  <c r="D252" i="19"/>
  <c r="N251" i="19"/>
  <c r="O251" i="19" s="1"/>
  <c r="F251" i="19"/>
  <c r="D251" i="19"/>
  <c r="N250" i="19"/>
  <c r="O250" i="19" s="1"/>
  <c r="F250" i="19"/>
  <c r="D250" i="19"/>
  <c r="N249" i="19"/>
  <c r="O249" i="19" s="1"/>
  <c r="F249" i="19"/>
  <c r="D249" i="19"/>
  <c r="N248" i="19"/>
  <c r="O248" i="19" s="1"/>
  <c r="F248" i="19"/>
  <c r="D248" i="19"/>
  <c r="N247" i="19"/>
  <c r="O247" i="19" s="1"/>
  <c r="F247" i="19"/>
  <c r="D247" i="19"/>
  <c r="N246" i="19"/>
  <c r="O246" i="19" s="1"/>
  <c r="F246" i="19"/>
  <c r="D246" i="19"/>
  <c r="N245" i="19"/>
  <c r="O245" i="19" s="1"/>
  <c r="F245" i="19"/>
  <c r="D245" i="19"/>
  <c r="N244" i="19"/>
  <c r="O244" i="19" s="1"/>
  <c r="F244" i="19"/>
  <c r="D244" i="19"/>
  <c r="N243" i="19"/>
  <c r="O243" i="19" s="1"/>
  <c r="F243" i="19"/>
  <c r="D243" i="19"/>
  <c r="N242" i="19"/>
  <c r="O242" i="19" s="1"/>
  <c r="F242" i="19"/>
  <c r="D242" i="19"/>
  <c r="N241" i="19"/>
  <c r="O241" i="19" s="1"/>
  <c r="F241" i="19"/>
  <c r="D241" i="19"/>
  <c r="N240" i="19"/>
  <c r="O240" i="19" s="1"/>
  <c r="F240" i="19"/>
  <c r="D240" i="19"/>
  <c r="N239" i="19"/>
  <c r="O239" i="19" s="1"/>
  <c r="F239" i="19"/>
  <c r="D239" i="19"/>
  <c r="N238" i="19"/>
  <c r="O238" i="19" s="1"/>
  <c r="F238" i="19"/>
  <c r="D238" i="19"/>
  <c r="N237" i="19"/>
  <c r="O237" i="19" s="1"/>
  <c r="F237" i="19"/>
  <c r="D237" i="19"/>
  <c r="N236" i="19"/>
  <c r="O236" i="19" s="1"/>
  <c r="F236" i="19"/>
  <c r="D236" i="19"/>
  <c r="N235" i="19"/>
  <c r="O235" i="19" s="1"/>
  <c r="F235" i="19"/>
  <c r="D235" i="19"/>
  <c r="N234" i="19"/>
  <c r="O234" i="19" s="1"/>
  <c r="F234" i="19"/>
  <c r="D234" i="19"/>
  <c r="N233" i="19"/>
  <c r="O233" i="19" s="1"/>
  <c r="F233" i="19"/>
  <c r="D233" i="19"/>
  <c r="N232" i="19"/>
  <c r="O232" i="19" s="1"/>
  <c r="F232" i="19"/>
  <c r="D232" i="19"/>
  <c r="N231" i="19"/>
  <c r="O231" i="19" s="1"/>
  <c r="F231" i="19"/>
  <c r="D231" i="19"/>
  <c r="N230" i="19"/>
  <c r="O230" i="19" s="1"/>
  <c r="F230" i="19"/>
  <c r="D230" i="19"/>
  <c r="N229" i="19"/>
  <c r="O229" i="19" s="1"/>
  <c r="F229" i="19"/>
  <c r="D229" i="19"/>
  <c r="N228" i="19"/>
  <c r="O228" i="19" s="1"/>
  <c r="F228" i="19"/>
  <c r="D228" i="19"/>
  <c r="N227" i="19"/>
  <c r="O227" i="19" s="1"/>
  <c r="F227" i="19"/>
  <c r="D227" i="19"/>
  <c r="N226" i="19"/>
  <c r="O226" i="19" s="1"/>
  <c r="F226" i="19"/>
  <c r="D226" i="19"/>
  <c r="N225" i="19"/>
  <c r="O225" i="19" s="1"/>
  <c r="F225" i="19"/>
  <c r="D225" i="19"/>
  <c r="N224" i="19"/>
  <c r="O224" i="19" s="1"/>
  <c r="F224" i="19"/>
  <c r="D224" i="19"/>
  <c r="N223" i="19"/>
  <c r="O223" i="19" s="1"/>
  <c r="F223" i="19"/>
  <c r="D223" i="19"/>
  <c r="N222" i="19"/>
  <c r="O222" i="19" s="1"/>
  <c r="F222" i="19"/>
  <c r="D222" i="19"/>
  <c r="N221" i="19"/>
  <c r="O221" i="19" s="1"/>
  <c r="F221" i="19"/>
  <c r="D221" i="19"/>
  <c r="N220" i="19"/>
  <c r="O220" i="19" s="1"/>
  <c r="F220" i="19"/>
  <c r="D220" i="19"/>
  <c r="N219" i="19"/>
  <c r="O219" i="19" s="1"/>
  <c r="F219" i="19"/>
  <c r="D219" i="19"/>
  <c r="N218" i="19"/>
  <c r="O218" i="19" s="1"/>
  <c r="F218" i="19"/>
  <c r="D218" i="19"/>
  <c r="N217" i="19"/>
  <c r="O217" i="19" s="1"/>
  <c r="F217" i="19"/>
  <c r="D217" i="19"/>
  <c r="N216" i="19"/>
  <c r="O216" i="19" s="1"/>
  <c r="F216" i="19"/>
  <c r="D216" i="19"/>
  <c r="N215" i="19"/>
  <c r="O215" i="19" s="1"/>
  <c r="F215" i="19"/>
  <c r="D215" i="19"/>
  <c r="N214" i="19"/>
  <c r="O214" i="19" s="1"/>
  <c r="F214" i="19"/>
  <c r="D214" i="19"/>
  <c r="N213" i="19"/>
  <c r="O213" i="19" s="1"/>
  <c r="F213" i="19"/>
  <c r="D213" i="19"/>
  <c r="N212" i="19"/>
  <c r="O212" i="19" s="1"/>
  <c r="F212" i="19"/>
  <c r="D212" i="19"/>
  <c r="N211" i="19"/>
  <c r="O211" i="19" s="1"/>
  <c r="F211" i="19"/>
  <c r="D211" i="19"/>
  <c r="N210" i="19"/>
  <c r="O210" i="19" s="1"/>
  <c r="F210" i="19"/>
  <c r="D210" i="19"/>
  <c r="N209" i="19"/>
  <c r="O209" i="19" s="1"/>
  <c r="F209" i="19"/>
  <c r="D209" i="19"/>
  <c r="N208" i="19"/>
  <c r="O208" i="19" s="1"/>
  <c r="F208" i="19"/>
  <c r="D208" i="19"/>
  <c r="N207" i="19"/>
  <c r="O207" i="19" s="1"/>
  <c r="F207" i="19"/>
  <c r="D207" i="19"/>
  <c r="N206" i="19"/>
  <c r="O206" i="19" s="1"/>
  <c r="F206" i="19"/>
  <c r="D206" i="19"/>
  <c r="N205" i="19"/>
  <c r="O205" i="19" s="1"/>
  <c r="F205" i="19"/>
  <c r="D205" i="19"/>
  <c r="N204" i="19"/>
  <c r="O204" i="19" s="1"/>
  <c r="F204" i="19"/>
  <c r="D204" i="19"/>
  <c r="N203" i="19"/>
  <c r="O203" i="19" s="1"/>
  <c r="F203" i="19"/>
  <c r="D203" i="19"/>
  <c r="N202" i="19"/>
  <c r="O202" i="19" s="1"/>
  <c r="F202" i="19"/>
  <c r="D202" i="19"/>
  <c r="N201" i="19"/>
  <c r="O201" i="19" s="1"/>
  <c r="F201" i="19"/>
  <c r="D201" i="19"/>
  <c r="N200" i="19"/>
  <c r="O200" i="19" s="1"/>
  <c r="F200" i="19"/>
  <c r="D200" i="19"/>
  <c r="N199" i="19"/>
  <c r="O199" i="19" s="1"/>
  <c r="F199" i="19"/>
  <c r="D199" i="19"/>
  <c r="N198" i="19"/>
  <c r="O198" i="19" s="1"/>
  <c r="F198" i="19"/>
  <c r="D198" i="19"/>
  <c r="N197" i="19"/>
  <c r="O197" i="19" s="1"/>
  <c r="F197" i="19"/>
  <c r="D197" i="19"/>
  <c r="N196" i="19"/>
  <c r="O196" i="19" s="1"/>
  <c r="F196" i="19"/>
  <c r="D196" i="19"/>
  <c r="N195" i="19"/>
  <c r="O195" i="19" s="1"/>
  <c r="F195" i="19"/>
  <c r="D195" i="19"/>
  <c r="N194" i="19"/>
  <c r="O194" i="19" s="1"/>
  <c r="F194" i="19"/>
  <c r="D194" i="19"/>
  <c r="N193" i="19"/>
  <c r="O193" i="19" s="1"/>
  <c r="F193" i="19"/>
  <c r="D193" i="19"/>
  <c r="N192" i="19"/>
  <c r="O192" i="19" s="1"/>
  <c r="F192" i="19"/>
  <c r="D192" i="19"/>
  <c r="N191" i="19"/>
  <c r="O191" i="19" s="1"/>
  <c r="F191" i="19"/>
  <c r="D191" i="19"/>
  <c r="N190" i="19"/>
  <c r="O190" i="19" s="1"/>
  <c r="F190" i="19"/>
  <c r="D190" i="19"/>
  <c r="N189" i="19"/>
  <c r="O189" i="19" s="1"/>
  <c r="F189" i="19"/>
  <c r="D189" i="19"/>
  <c r="N188" i="19"/>
  <c r="O188" i="19" s="1"/>
  <c r="F188" i="19"/>
  <c r="D188" i="19"/>
  <c r="N187" i="19"/>
  <c r="O187" i="19" s="1"/>
  <c r="F187" i="19"/>
  <c r="D187" i="19"/>
  <c r="N186" i="19"/>
  <c r="O186" i="19" s="1"/>
  <c r="F186" i="19"/>
  <c r="D186" i="19"/>
  <c r="N185" i="19"/>
  <c r="O185" i="19" s="1"/>
  <c r="F185" i="19"/>
  <c r="D185" i="19"/>
  <c r="N184" i="19"/>
  <c r="O184" i="19" s="1"/>
  <c r="F184" i="19"/>
  <c r="D184" i="19"/>
  <c r="Y114" i="19"/>
  <c r="Z114" i="19" s="1"/>
  <c r="Y113" i="19"/>
  <c r="Z113" i="19" s="1"/>
  <c r="Y112" i="19"/>
  <c r="Z112" i="19" s="1"/>
  <c r="Y111" i="19"/>
  <c r="Z111" i="19" s="1"/>
  <c r="Y110" i="19"/>
  <c r="Z110" i="19" s="1"/>
  <c r="Y109" i="19"/>
  <c r="Z109" i="19" s="1"/>
  <c r="Y108" i="19"/>
  <c r="Z108" i="19" s="1"/>
  <c r="Y107" i="19"/>
  <c r="Z107" i="19" s="1"/>
  <c r="Y106" i="19"/>
  <c r="Z106" i="19" s="1"/>
  <c r="Y105" i="19"/>
  <c r="Z105" i="19" s="1"/>
  <c r="Y104" i="19"/>
  <c r="Z104" i="19" s="1"/>
  <c r="Y103" i="19"/>
  <c r="Z103" i="19" s="1"/>
  <c r="Y102" i="19"/>
  <c r="Z102" i="19" s="1"/>
  <c r="Y101" i="19"/>
  <c r="Z101" i="19" s="1"/>
  <c r="Y100" i="19"/>
  <c r="Z100" i="19" s="1"/>
  <c r="Y99" i="19"/>
  <c r="Z99" i="19" s="1"/>
  <c r="Y98" i="19"/>
  <c r="Z98" i="19" s="1"/>
  <c r="Y97" i="19"/>
  <c r="Z97" i="19" s="1"/>
  <c r="Y96" i="19"/>
  <c r="Z96" i="19" s="1"/>
  <c r="Y95" i="19"/>
  <c r="Z95" i="19" s="1"/>
  <c r="Y94" i="19"/>
  <c r="Z94" i="19" s="1"/>
  <c r="Y93" i="19"/>
  <c r="Z93" i="19" s="1"/>
  <c r="Y92" i="19"/>
  <c r="Z92" i="19" s="1"/>
  <c r="Y91" i="19"/>
  <c r="Z91" i="19" s="1"/>
  <c r="Y90" i="19"/>
  <c r="Z90" i="19" s="1"/>
  <c r="Y89" i="19"/>
  <c r="Z89" i="19" s="1"/>
  <c r="Y88" i="19"/>
  <c r="Z88" i="19" s="1"/>
  <c r="Y87" i="19"/>
  <c r="Z87" i="19" s="1"/>
  <c r="Y86" i="19"/>
  <c r="Z86" i="19" s="1"/>
  <c r="Y85" i="19"/>
  <c r="Z85" i="19" s="1"/>
  <c r="Y84" i="19"/>
  <c r="Z84" i="19" s="1"/>
  <c r="Y83" i="19"/>
  <c r="Z83" i="19" s="1"/>
  <c r="Y82" i="19"/>
  <c r="Z82" i="19" s="1"/>
  <c r="Y81" i="19"/>
  <c r="Z81" i="19" s="1"/>
  <c r="Y80" i="19"/>
  <c r="Z80" i="19" s="1"/>
  <c r="Y79" i="19"/>
  <c r="Z79" i="19" s="1"/>
  <c r="Y78" i="19"/>
  <c r="Z78" i="19" s="1"/>
  <c r="Y77" i="19"/>
  <c r="Z77" i="19" s="1"/>
  <c r="Y76" i="19"/>
  <c r="Z76" i="19" s="1"/>
  <c r="Y75" i="19"/>
  <c r="Z75" i="19" s="1"/>
  <c r="Y74" i="19"/>
  <c r="Z74" i="19" s="1"/>
  <c r="Y73" i="19"/>
  <c r="Z73" i="19" s="1"/>
  <c r="Y72" i="19"/>
  <c r="Z72" i="19" s="1"/>
  <c r="Y71" i="19"/>
  <c r="Z71" i="19" s="1"/>
  <c r="Y70" i="19"/>
  <c r="Z70" i="19" s="1"/>
  <c r="Y69" i="19"/>
  <c r="Z69" i="19" s="1"/>
  <c r="Y68" i="19"/>
  <c r="Z68" i="19" s="1"/>
  <c r="Y67" i="19"/>
  <c r="Z67" i="19" s="1"/>
  <c r="Y66" i="19"/>
  <c r="Z66" i="19" s="1"/>
  <c r="Y65" i="19"/>
  <c r="Z65" i="19" s="1"/>
  <c r="Y64" i="19"/>
  <c r="Z64" i="19" s="1"/>
  <c r="Y63" i="19"/>
  <c r="Z63" i="19" s="1"/>
  <c r="Y62" i="19"/>
  <c r="Z62" i="19" s="1"/>
  <c r="Y61" i="19"/>
  <c r="Z61" i="19" s="1"/>
  <c r="Y60" i="19"/>
  <c r="Z60" i="19" s="1"/>
  <c r="Y59" i="19"/>
  <c r="Z59" i="19" s="1"/>
  <c r="Y58" i="19"/>
  <c r="Z58" i="19" s="1"/>
  <c r="Y57" i="19"/>
  <c r="Z57" i="19" s="1"/>
  <c r="Y56" i="19"/>
  <c r="Z56" i="19" s="1"/>
  <c r="Y55" i="19"/>
  <c r="Z55" i="19" s="1"/>
  <c r="Y54" i="19"/>
  <c r="Z54" i="19" s="1"/>
  <c r="Y53" i="19"/>
  <c r="Z53" i="19" s="1"/>
  <c r="Y52" i="19"/>
  <c r="Z52" i="19" s="1"/>
  <c r="Y51" i="19"/>
  <c r="Z51" i="19" s="1"/>
  <c r="Y50" i="19"/>
  <c r="Z50" i="19" s="1"/>
  <c r="Y49" i="19"/>
  <c r="Z49" i="19" s="1"/>
  <c r="Y48" i="19"/>
  <c r="Z48" i="19" s="1"/>
  <c r="Y47" i="19"/>
  <c r="Z47" i="19" s="1"/>
  <c r="Y46" i="19"/>
  <c r="Z46" i="19" s="1"/>
  <c r="Y45" i="19"/>
  <c r="Z45" i="19" s="1"/>
  <c r="Y44" i="19"/>
  <c r="Z44" i="19" s="1"/>
  <c r="Y43" i="19"/>
  <c r="Z43" i="19" s="1"/>
  <c r="Y42" i="19"/>
  <c r="Z42" i="19" s="1"/>
  <c r="Y41" i="19"/>
  <c r="Z41" i="19" s="1"/>
  <c r="Y40" i="19"/>
  <c r="Z40" i="19" s="1"/>
  <c r="Y39" i="19"/>
  <c r="Z39" i="19" s="1"/>
  <c r="Y38" i="19"/>
  <c r="Z38" i="19" s="1"/>
  <c r="Y37" i="19"/>
  <c r="Z37" i="19" s="1"/>
  <c r="Y36" i="19"/>
  <c r="Z36" i="19" s="1"/>
  <c r="Y35" i="19"/>
  <c r="Z35" i="19" s="1"/>
  <c r="Y34" i="19"/>
  <c r="Z34" i="19" s="1"/>
  <c r="Y33" i="19"/>
  <c r="Z33" i="19" s="1"/>
  <c r="Y32" i="19"/>
  <c r="Z32" i="19" s="1"/>
  <c r="Y31" i="19"/>
  <c r="Z31" i="19" s="1"/>
  <c r="Y30" i="19"/>
  <c r="Z30" i="19" s="1"/>
  <c r="Y22" i="19"/>
  <c r="Z22" i="19" s="1"/>
  <c r="N21" i="19"/>
  <c r="O21" i="19" s="1"/>
  <c r="F21" i="19"/>
  <c r="D21" i="19"/>
  <c r="G21" i="19" s="1"/>
  <c r="N20" i="19"/>
  <c r="O20" i="19" s="1"/>
  <c r="F20" i="19"/>
  <c r="D20" i="19"/>
  <c r="H20" i="19" s="1"/>
  <c r="N19" i="19"/>
  <c r="O19" i="19" s="1"/>
  <c r="F19" i="19"/>
  <c r="D19" i="19"/>
  <c r="N18" i="19"/>
  <c r="F18" i="19"/>
  <c r="D18" i="19"/>
  <c r="G18" i="19" s="1"/>
  <c r="N17" i="19"/>
  <c r="O17" i="19" s="1"/>
  <c r="F17" i="19"/>
  <c r="D17" i="19"/>
  <c r="G17" i="19" s="1"/>
  <c r="N16" i="19"/>
  <c r="O16" i="19" s="1"/>
  <c r="F16" i="19"/>
  <c r="D16" i="19"/>
  <c r="H16" i="19" s="1"/>
  <c r="N15" i="19"/>
  <c r="O15" i="19" s="1"/>
  <c r="D15" i="19"/>
  <c r="H15" i="19" s="1"/>
  <c r="AN181" i="44" l="1"/>
  <c r="AO180" i="44"/>
  <c r="AO181" i="44"/>
  <c r="AN180" i="44"/>
  <c r="AK181" i="44"/>
  <c r="AI182" i="44"/>
  <c r="AK183" i="44" s="1"/>
  <c r="AO183" i="44"/>
  <c r="AN183" i="44"/>
  <c r="AN182" i="44"/>
  <c r="AO182" i="44"/>
  <c r="F178" i="44"/>
  <c r="G178" i="44" s="1"/>
  <c r="T178" i="44"/>
  <c r="R179" i="44"/>
  <c r="S178" i="44"/>
  <c r="N179" i="44"/>
  <c r="P179" i="44" s="1"/>
  <c r="P178" i="44"/>
  <c r="J179" i="44"/>
  <c r="K178" i="44"/>
  <c r="L178" i="44"/>
  <c r="C178" i="44"/>
  <c r="B179" i="44"/>
  <c r="B180" i="44" s="1"/>
  <c r="C180" i="44" s="1"/>
  <c r="O178" i="44"/>
  <c r="C177" i="44"/>
  <c r="D178" i="44"/>
  <c r="P177" i="44"/>
  <c r="C176" i="44"/>
  <c r="H177" i="44"/>
  <c r="H250" i="44" s="1"/>
  <c r="G177" i="44"/>
  <c r="G250" i="44" s="1"/>
  <c r="L177" i="44"/>
  <c r="K177" i="44"/>
  <c r="D176" i="44"/>
  <c r="D177" i="44"/>
  <c r="T177" i="44"/>
  <c r="S177" i="44"/>
  <c r="O177" i="44"/>
  <c r="O176" i="44"/>
  <c r="P176" i="44"/>
  <c r="H17" i="19"/>
  <c r="M17" i="19" s="1"/>
  <c r="U15" i="19" s="1"/>
  <c r="G15" i="19"/>
  <c r="L15" i="19" s="1"/>
  <c r="G16" i="19"/>
  <c r="M16" i="19"/>
  <c r="G20" i="19"/>
  <c r="H18" i="19"/>
  <c r="H21" i="19"/>
  <c r="M21" i="19" s="1"/>
  <c r="AI184" i="44" l="1"/>
  <c r="AI186" i="44" s="1"/>
  <c r="AI188" i="44" s="1"/>
  <c r="AI190" i="44" s="1"/>
  <c r="AI192" i="44" s="1"/>
  <c r="AI194" i="44" s="1"/>
  <c r="AI196" i="44" s="1"/>
  <c r="AI198" i="44" s="1"/>
  <c r="AJ182" i="44"/>
  <c r="AK182" i="44"/>
  <c r="AJ183" i="44"/>
  <c r="AK185" i="44"/>
  <c r="AK184" i="44"/>
  <c r="AJ185" i="44"/>
  <c r="AJ184" i="44"/>
  <c r="AO185" i="44"/>
  <c r="AN185" i="44"/>
  <c r="AN184" i="44"/>
  <c r="AO184" i="44"/>
  <c r="D180" i="44"/>
  <c r="B181" i="44"/>
  <c r="B182" i="44" s="1"/>
  <c r="F179" i="44"/>
  <c r="H178" i="44"/>
  <c r="C179" i="44"/>
  <c r="D179" i="44"/>
  <c r="S179" i="44"/>
  <c r="T179" i="44"/>
  <c r="R180" i="44"/>
  <c r="O179" i="44"/>
  <c r="N180" i="44"/>
  <c r="K179" i="44"/>
  <c r="L179" i="44"/>
  <c r="J180" i="44"/>
  <c r="E15" i="19"/>
  <c r="C181" i="44" l="1"/>
  <c r="D181" i="44"/>
  <c r="AK187" i="44"/>
  <c r="AJ186" i="44"/>
  <c r="AK186" i="44"/>
  <c r="AJ187" i="44"/>
  <c r="AO186" i="44"/>
  <c r="AO187" i="44"/>
  <c r="AN187" i="44"/>
  <c r="AN186" i="44"/>
  <c r="H179" i="44"/>
  <c r="F180" i="44"/>
  <c r="G179" i="44"/>
  <c r="S180" i="44"/>
  <c r="T180" i="44"/>
  <c r="R181" i="44"/>
  <c r="O180" i="44"/>
  <c r="N181" i="44"/>
  <c r="P180" i="44"/>
  <c r="J181" i="44"/>
  <c r="K180" i="44"/>
  <c r="L180" i="44"/>
  <c r="D182" i="44"/>
  <c r="B183" i="44"/>
  <c r="C182" i="44"/>
  <c r="F15" i="19"/>
  <c r="K15" i="19"/>
  <c r="K16" i="19" s="1"/>
  <c r="AK189" i="44" l="1"/>
  <c r="AJ188" i="44"/>
  <c r="AK188" i="44"/>
  <c r="AJ189" i="44"/>
  <c r="AN188" i="44"/>
  <c r="AN189" i="44"/>
  <c r="AO188" i="44"/>
  <c r="AO189" i="44"/>
  <c r="F181" i="44"/>
  <c r="H180" i="44"/>
  <c r="G180" i="44"/>
  <c r="R182" i="44"/>
  <c r="S181" i="44"/>
  <c r="T181" i="44"/>
  <c r="N182" i="44"/>
  <c r="O181" i="44"/>
  <c r="P181" i="44"/>
  <c r="J182" i="44"/>
  <c r="K181" i="44"/>
  <c r="L181" i="44"/>
  <c r="B184" i="44"/>
  <c r="C183" i="44"/>
  <c r="D183" i="44"/>
  <c r="K17" i="19"/>
  <c r="M15" i="19"/>
  <c r="I15" i="19"/>
  <c r="I16" i="19" s="1"/>
  <c r="I17" i="19" s="1"/>
  <c r="I121" i="19" l="1"/>
  <c r="I122" i="19" s="1"/>
  <c r="I74" i="19"/>
  <c r="I75" i="19" s="1"/>
  <c r="I101" i="19"/>
  <c r="I102" i="19" s="1"/>
  <c r="K121" i="19"/>
  <c r="K74" i="19"/>
  <c r="K101" i="19"/>
  <c r="AK191" i="44"/>
  <c r="AJ190" i="44"/>
  <c r="AK190" i="44"/>
  <c r="AJ191" i="44"/>
  <c r="AO191" i="44"/>
  <c r="AN190" i="44"/>
  <c r="AN191" i="44"/>
  <c r="AO190" i="44"/>
  <c r="G181" i="44"/>
  <c r="H181" i="44"/>
  <c r="F182" i="44"/>
  <c r="R183" i="44"/>
  <c r="S182" i="44"/>
  <c r="T182" i="44"/>
  <c r="N183" i="44"/>
  <c r="O182" i="44"/>
  <c r="P182" i="44"/>
  <c r="K182" i="44"/>
  <c r="J183" i="44"/>
  <c r="L182" i="44"/>
  <c r="C184" i="44"/>
  <c r="D184" i="44"/>
  <c r="B185" i="44"/>
  <c r="J15" i="19"/>
  <c r="J16" i="19" s="1"/>
  <c r="J17" i="19" s="1"/>
  <c r="I18" i="19"/>
  <c r="K18" i="19"/>
  <c r="I25" i="19" l="1"/>
  <c r="I26" i="19" s="1"/>
  <c r="I27" i="19" s="1"/>
  <c r="I28" i="19" s="1"/>
  <c r="I29" i="19" s="1"/>
  <c r="I30" i="19" s="1"/>
  <c r="O30" i="19" s="1"/>
  <c r="I44" i="19"/>
  <c r="I45" i="19" s="1"/>
  <c r="I46" i="19" s="1"/>
  <c r="I47" i="19" s="1"/>
  <c r="I48" i="19" s="1"/>
  <c r="I49" i="19" s="1"/>
  <c r="O49" i="19" s="1"/>
  <c r="I39" i="19"/>
  <c r="I51" i="19"/>
  <c r="I32" i="19"/>
  <c r="I33" i="19" s="1"/>
  <c r="I34" i="19" s="1"/>
  <c r="I35" i="19" s="1"/>
  <c r="I36" i="19" s="1"/>
  <c r="I37" i="19" s="1"/>
  <c r="O37" i="19" s="1"/>
  <c r="K122" i="19"/>
  <c r="K51" i="19"/>
  <c r="K25" i="19"/>
  <c r="K44" i="19"/>
  <c r="K39" i="19"/>
  <c r="K32" i="19"/>
  <c r="J121" i="19"/>
  <c r="J122" i="19" s="1"/>
  <c r="J74" i="19"/>
  <c r="J75" i="19" s="1"/>
  <c r="J101" i="19"/>
  <c r="J102" i="19" s="1"/>
  <c r="K102" i="19"/>
  <c r="K75" i="19"/>
  <c r="J18" i="19"/>
  <c r="L18" i="19" s="1"/>
  <c r="AK193" i="44"/>
  <c r="AJ192" i="44"/>
  <c r="AK192" i="44"/>
  <c r="AJ193" i="44"/>
  <c r="AO192" i="44"/>
  <c r="AN192" i="44"/>
  <c r="AO193" i="44"/>
  <c r="AN193" i="44"/>
  <c r="F183" i="44"/>
  <c r="H182" i="44"/>
  <c r="G182" i="44"/>
  <c r="R184" i="44"/>
  <c r="S183" i="44"/>
  <c r="T183" i="44"/>
  <c r="N184" i="44"/>
  <c r="O183" i="44"/>
  <c r="P183" i="44"/>
  <c r="J184" i="44"/>
  <c r="K183" i="44"/>
  <c r="L183" i="44"/>
  <c r="D185" i="44"/>
  <c r="C185" i="44"/>
  <c r="B186" i="44"/>
  <c r="B187" i="44" s="1"/>
  <c r="L17" i="19"/>
  <c r="L16" i="19"/>
  <c r="O18" i="19"/>
  <c r="Y15" i="19"/>
  <c r="Z15" i="19" s="1"/>
  <c r="I20" i="19"/>
  <c r="K20" i="19"/>
  <c r="L102" i="19" l="1"/>
  <c r="I21" i="19"/>
  <c r="I22" i="19" s="1"/>
  <c r="M121" i="19"/>
  <c r="M101" i="19"/>
  <c r="M74" i="19"/>
  <c r="K33" i="19"/>
  <c r="K45" i="19"/>
  <c r="K26" i="19"/>
  <c r="L121" i="19"/>
  <c r="M122" i="19" s="1"/>
  <c r="K123" i="19"/>
  <c r="K40" i="19"/>
  <c r="K76" i="19"/>
  <c r="K52" i="19"/>
  <c r="K103" i="19"/>
  <c r="J25" i="19"/>
  <c r="J26" i="19" s="1"/>
  <c r="J27" i="19" s="1"/>
  <c r="J28" i="19" s="1"/>
  <c r="J29" i="19" s="1"/>
  <c r="J30" i="19" s="1"/>
  <c r="J44" i="19"/>
  <c r="J45" i="19" s="1"/>
  <c r="J46" i="19" s="1"/>
  <c r="J47" i="19" s="1"/>
  <c r="J48" i="19" s="1"/>
  <c r="J49" i="19" s="1"/>
  <c r="J32" i="19"/>
  <c r="J33" i="19" s="1"/>
  <c r="J34" i="19" s="1"/>
  <c r="J35" i="19" s="1"/>
  <c r="J36" i="19" s="1"/>
  <c r="J37" i="19" s="1"/>
  <c r="J51" i="19"/>
  <c r="J39" i="19"/>
  <c r="L39" i="19" s="1"/>
  <c r="I76" i="19"/>
  <c r="I52" i="19"/>
  <c r="I103" i="19"/>
  <c r="I104" i="19" s="1"/>
  <c r="I105" i="19" s="1"/>
  <c r="I106" i="19" s="1"/>
  <c r="I107" i="19" s="1"/>
  <c r="I108" i="19" s="1"/>
  <c r="I109" i="19" s="1"/>
  <c r="I110" i="19" s="1"/>
  <c r="I111" i="19" s="1"/>
  <c r="I112" i="19" s="1"/>
  <c r="I113" i="19" s="1"/>
  <c r="I114" i="19" s="1"/>
  <c r="I115" i="19" s="1"/>
  <c r="I116" i="19" s="1"/>
  <c r="I117" i="19" s="1"/>
  <c r="I118" i="19" s="1"/>
  <c r="I119" i="19" s="1"/>
  <c r="O119" i="19" s="1"/>
  <c r="L122" i="19"/>
  <c r="J20" i="19"/>
  <c r="L74" i="19"/>
  <c r="M75" i="19" s="1"/>
  <c r="I123" i="19"/>
  <c r="I124" i="19" s="1"/>
  <c r="I40" i="19"/>
  <c r="I41" i="19" s="1"/>
  <c r="I42" i="19" s="1"/>
  <c r="O42" i="19" s="1"/>
  <c r="L75" i="19"/>
  <c r="M32" i="19"/>
  <c r="M25" i="19"/>
  <c r="M44" i="19"/>
  <c r="M51" i="19"/>
  <c r="M39" i="19"/>
  <c r="L101" i="19"/>
  <c r="M102" i="19" s="1"/>
  <c r="AK195" i="44"/>
  <c r="AJ194" i="44"/>
  <c r="AK194" i="44"/>
  <c r="AJ195" i="44"/>
  <c r="AO195" i="44"/>
  <c r="AN194" i="44"/>
  <c r="AN195" i="44"/>
  <c r="AO194" i="44"/>
  <c r="C187" i="44"/>
  <c r="B188" i="44"/>
  <c r="D187" i="44"/>
  <c r="G183" i="44"/>
  <c r="F184" i="44"/>
  <c r="H183" i="44"/>
  <c r="R185" i="44"/>
  <c r="S184" i="44"/>
  <c r="T184" i="44"/>
  <c r="N185" i="44"/>
  <c r="O184" i="44"/>
  <c r="P184" i="44"/>
  <c r="J185" i="44"/>
  <c r="K184" i="44"/>
  <c r="L184" i="44"/>
  <c r="C186" i="44"/>
  <c r="D186" i="44"/>
  <c r="M18" i="19"/>
  <c r="Y17" i="19"/>
  <c r="Z17" i="19" s="1"/>
  <c r="Y20" i="19"/>
  <c r="Z20" i="19" s="1"/>
  <c r="Y18" i="19"/>
  <c r="Z18" i="19" s="1"/>
  <c r="M20" i="19"/>
  <c r="K21" i="19"/>
  <c r="L25" i="19" l="1"/>
  <c r="L44" i="19"/>
  <c r="K22" i="19"/>
  <c r="K23" i="19" s="1"/>
  <c r="K41" i="19"/>
  <c r="K124" i="19"/>
  <c r="K27" i="19"/>
  <c r="L26" i="19"/>
  <c r="M27" i="19" s="1"/>
  <c r="I53" i="19"/>
  <c r="I54" i="19" s="1"/>
  <c r="I77" i="19"/>
  <c r="I78" i="19" s="1"/>
  <c r="J21" i="19"/>
  <c r="J22" i="19" s="1"/>
  <c r="L22" i="19" s="1"/>
  <c r="K46" i="19"/>
  <c r="L45" i="19"/>
  <c r="M46" i="19" s="1"/>
  <c r="J40" i="19"/>
  <c r="J41" i="19" s="1"/>
  <c r="J42" i="19" s="1"/>
  <c r="J123" i="19"/>
  <c r="J124" i="19" s="1"/>
  <c r="L20" i="19"/>
  <c r="J76" i="19"/>
  <c r="L76" i="19" s="1"/>
  <c r="J52" i="19"/>
  <c r="L52" i="19" s="1"/>
  <c r="J103" i="19"/>
  <c r="J104" i="19" s="1"/>
  <c r="J105" i="19" s="1"/>
  <c r="J106" i="19" s="1"/>
  <c r="J107" i="19" s="1"/>
  <c r="J108" i="19" s="1"/>
  <c r="J109" i="19" s="1"/>
  <c r="J110" i="19" s="1"/>
  <c r="J111" i="19" s="1"/>
  <c r="J112" i="19" s="1"/>
  <c r="J113" i="19" s="1"/>
  <c r="J114" i="19" s="1"/>
  <c r="J115" i="19" s="1"/>
  <c r="J116" i="19" s="1"/>
  <c r="J117" i="19" s="1"/>
  <c r="J118" i="19" s="1"/>
  <c r="J119" i="19" s="1"/>
  <c r="L32" i="19"/>
  <c r="K34" i="19"/>
  <c r="L33" i="19"/>
  <c r="M34" i="19" s="1"/>
  <c r="L51" i="19"/>
  <c r="I125" i="19"/>
  <c r="O125" i="19" s="1"/>
  <c r="K104" i="19"/>
  <c r="K53" i="19"/>
  <c r="K77" i="19"/>
  <c r="AK197" i="44"/>
  <c r="AJ196" i="44"/>
  <c r="AJ197" i="44"/>
  <c r="AK196" i="44"/>
  <c r="AN197" i="44"/>
  <c r="AO196" i="44"/>
  <c r="AO197" i="44"/>
  <c r="AN196" i="44"/>
  <c r="F185" i="44"/>
  <c r="G184" i="44"/>
  <c r="H184" i="44"/>
  <c r="B189" i="44"/>
  <c r="C188" i="44"/>
  <c r="D188" i="44"/>
  <c r="R186" i="44"/>
  <c r="R187" i="44" s="1"/>
  <c r="S185" i="44"/>
  <c r="T185" i="44"/>
  <c r="N186" i="44"/>
  <c r="N187" i="44" s="1"/>
  <c r="O185" i="44"/>
  <c r="P185" i="44"/>
  <c r="J186" i="44"/>
  <c r="K185" i="44"/>
  <c r="L185" i="44"/>
  <c r="Y29" i="19"/>
  <c r="Z29" i="19" s="1"/>
  <c r="L103" i="19" l="1"/>
  <c r="M104" i="19" s="1"/>
  <c r="L21" i="19"/>
  <c r="M23" i="19" s="1"/>
  <c r="I23" i="19" s="1"/>
  <c r="K78" i="19"/>
  <c r="K47" i="19"/>
  <c r="L46" i="19"/>
  <c r="M47" i="19" s="1"/>
  <c r="M77" i="19"/>
  <c r="M53" i="19"/>
  <c r="I79" i="19"/>
  <c r="I55" i="19"/>
  <c r="K28" i="19"/>
  <c r="L27" i="19"/>
  <c r="M28" i="19" s="1"/>
  <c r="K35" i="19"/>
  <c r="L34" i="19"/>
  <c r="M35" i="19" s="1"/>
  <c r="L123" i="19"/>
  <c r="J125" i="19"/>
  <c r="L124" i="19"/>
  <c r="M125" i="19" s="1"/>
  <c r="K125" i="19"/>
  <c r="L40" i="19"/>
  <c r="K54" i="19"/>
  <c r="K105" i="19"/>
  <c r="L104" i="19"/>
  <c r="M105" i="19" s="1"/>
  <c r="J53" i="19"/>
  <c r="J54" i="19" s="1"/>
  <c r="J77" i="19"/>
  <c r="J78" i="19" s="1"/>
  <c r="L41" i="19"/>
  <c r="M42" i="19" s="1"/>
  <c r="K42" i="19"/>
  <c r="L42" i="19" s="1"/>
  <c r="N12" i="44" s="1"/>
  <c r="P12" i="44" s="1"/>
  <c r="P146" i="44" s="1"/>
  <c r="P143" i="44" s="1"/>
  <c r="Y21" i="19"/>
  <c r="Z21" i="19" s="1"/>
  <c r="Y19" i="19"/>
  <c r="Z19" i="19" s="1"/>
  <c r="AK199" i="44"/>
  <c r="AJ198" i="44"/>
  <c r="AK198" i="44"/>
  <c r="AJ199" i="44"/>
  <c r="AO199" i="44"/>
  <c r="AN199" i="44"/>
  <c r="AO198" i="44"/>
  <c r="AN198" i="44"/>
  <c r="R188" i="44"/>
  <c r="S187" i="44"/>
  <c r="T187" i="44"/>
  <c r="C189" i="44"/>
  <c r="D189" i="44"/>
  <c r="B190" i="44"/>
  <c r="J187" i="44"/>
  <c r="F186" i="44"/>
  <c r="G185" i="44"/>
  <c r="H185" i="44"/>
  <c r="N188" i="44"/>
  <c r="O187" i="44"/>
  <c r="P187" i="44"/>
  <c r="T186" i="44"/>
  <c r="S186" i="44"/>
  <c r="O186" i="44"/>
  <c r="P186" i="44"/>
  <c r="K186" i="44"/>
  <c r="L186" i="44"/>
  <c r="O23" i="19" l="1"/>
  <c r="Y16" i="19"/>
  <c r="Z16" i="19" s="1"/>
  <c r="J23" i="19"/>
  <c r="L23" i="19" s="1"/>
  <c r="N9" i="44" s="1"/>
  <c r="P9" i="44" s="1"/>
  <c r="P125" i="44" s="1"/>
  <c r="L35" i="19"/>
  <c r="K36" i="19"/>
  <c r="K29" i="19"/>
  <c r="L28" i="19"/>
  <c r="I56" i="19"/>
  <c r="I57" i="19" s="1"/>
  <c r="I58" i="19" s="1"/>
  <c r="I80" i="19"/>
  <c r="I81" i="19" s="1"/>
  <c r="I82" i="19" s="1"/>
  <c r="P144" i="44"/>
  <c r="J55" i="19"/>
  <c r="J79" i="19"/>
  <c r="L54" i="19"/>
  <c r="K79" i="19"/>
  <c r="K55" i="19"/>
  <c r="L105" i="19"/>
  <c r="K106" i="19"/>
  <c r="K48" i="19"/>
  <c r="L47" i="19"/>
  <c r="L53" i="19"/>
  <c r="M54" i="19" s="1"/>
  <c r="L125" i="19"/>
  <c r="N8" i="44" s="1"/>
  <c r="P8" i="44" s="1"/>
  <c r="P160" i="44" s="1"/>
  <c r="O158" i="44" s="1"/>
  <c r="L77" i="19"/>
  <c r="M78" i="19" s="1"/>
  <c r="O144" i="44"/>
  <c r="O143" i="44"/>
  <c r="L78" i="19"/>
  <c r="F187" i="44"/>
  <c r="G186" i="44"/>
  <c r="H186" i="44"/>
  <c r="K187" i="44"/>
  <c r="J188" i="44"/>
  <c r="L187" i="44"/>
  <c r="B191" i="44"/>
  <c r="C190" i="44"/>
  <c r="D190" i="44"/>
  <c r="R189" i="44"/>
  <c r="T188" i="44"/>
  <c r="S188" i="44"/>
  <c r="P188" i="44"/>
  <c r="N189" i="44"/>
  <c r="O188" i="44"/>
  <c r="P157" i="44" l="1"/>
  <c r="L79" i="19"/>
  <c r="O122" i="44"/>
  <c r="O123" i="44"/>
  <c r="P123" i="44"/>
  <c r="P122" i="44"/>
  <c r="O157" i="44"/>
  <c r="P158" i="44"/>
  <c r="K80" i="19"/>
  <c r="K56" i="19"/>
  <c r="L55" i="19"/>
  <c r="K107" i="19"/>
  <c r="L106" i="19"/>
  <c r="M107" i="19" s="1"/>
  <c r="I85" i="19"/>
  <c r="I86" i="19" s="1"/>
  <c r="I87" i="19" s="1"/>
  <c r="I88" i="19" s="1"/>
  <c r="I89" i="19" s="1"/>
  <c r="I90" i="19" s="1"/>
  <c r="I83" i="19"/>
  <c r="O83" i="19" s="1"/>
  <c r="I69" i="19"/>
  <c r="I70" i="19" s="1"/>
  <c r="I71" i="19" s="1"/>
  <c r="I72" i="19" s="1"/>
  <c r="O72" i="19" s="1"/>
  <c r="I59" i="19"/>
  <c r="O59" i="19" s="1"/>
  <c r="I61" i="19"/>
  <c r="I62" i="19" s="1"/>
  <c r="I63" i="19" s="1"/>
  <c r="I64" i="19" s="1"/>
  <c r="I65" i="19" s="1"/>
  <c r="I66" i="19" s="1"/>
  <c r="I67" i="19" s="1"/>
  <c r="O67" i="19" s="1"/>
  <c r="K49" i="19"/>
  <c r="L49" i="19" s="1"/>
  <c r="N13" i="44" s="1"/>
  <c r="P13" i="44" s="1"/>
  <c r="P153" i="44" s="1"/>
  <c r="L48" i="19"/>
  <c r="M49" i="19" s="1"/>
  <c r="J56" i="19"/>
  <c r="J57" i="19" s="1"/>
  <c r="J58" i="19" s="1"/>
  <c r="J80" i="19"/>
  <c r="J81" i="19" s="1"/>
  <c r="J82" i="19" s="1"/>
  <c r="K30" i="19"/>
  <c r="L30" i="19" s="1"/>
  <c r="N10" i="44" s="1"/>
  <c r="P10" i="44" s="1"/>
  <c r="P132" i="44" s="1"/>
  <c r="P129" i="44" s="1"/>
  <c r="L29" i="19"/>
  <c r="M30" i="19" s="1"/>
  <c r="L36" i="19"/>
  <c r="M37" i="19" s="1"/>
  <c r="K37" i="19"/>
  <c r="L37" i="19" s="1"/>
  <c r="N11" i="44" s="1"/>
  <c r="P11" i="44" s="1"/>
  <c r="P139" i="44" s="1"/>
  <c r="P189" i="44"/>
  <c r="N190" i="44"/>
  <c r="O189" i="44"/>
  <c r="J189" i="44"/>
  <c r="L188" i="44"/>
  <c r="K188" i="44"/>
  <c r="R190" i="44"/>
  <c r="T189" i="44"/>
  <c r="S189" i="44"/>
  <c r="B192" i="44"/>
  <c r="C191" i="44"/>
  <c r="D191" i="44"/>
  <c r="F188" i="44"/>
  <c r="G187" i="44"/>
  <c r="H187" i="44"/>
  <c r="J85" i="19" l="1"/>
  <c r="J86" i="19" s="1"/>
  <c r="J87" i="19" s="1"/>
  <c r="J88" i="19" s="1"/>
  <c r="J89" i="19" s="1"/>
  <c r="J90" i="19" s="1"/>
  <c r="J83" i="19"/>
  <c r="I93" i="19"/>
  <c r="I94" i="19" s="1"/>
  <c r="I95" i="19" s="1"/>
  <c r="I96" i="19" s="1"/>
  <c r="I97" i="19" s="1"/>
  <c r="I98" i="19" s="1"/>
  <c r="I99" i="19" s="1"/>
  <c r="O99" i="19" s="1"/>
  <c r="I91" i="19"/>
  <c r="O91" i="19" s="1"/>
  <c r="J59" i="19"/>
  <c r="J69" i="19"/>
  <c r="J70" i="19" s="1"/>
  <c r="J71" i="19" s="1"/>
  <c r="J72" i="19" s="1"/>
  <c r="J61" i="19"/>
  <c r="J62" i="19" s="1"/>
  <c r="J63" i="19" s="1"/>
  <c r="J64" i="19" s="1"/>
  <c r="J65" i="19" s="1"/>
  <c r="J66" i="19" s="1"/>
  <c r="J67" i="19" s="1"/>
  <c r="K108" i="19"/>
  <c r="L107" i="19"/>
  <c r="M108" i="19" s="1"/>
  <c r="M80" i="19"/>
  <c r="M56" i="19"/>
  <c r="K57" i="19"/>
  <c r="L56" i="19"/>
  <c r="M57" i="19" s="1"/>
  <c r="K81" i="19"/>
  <c r="L80" i="19"/>
  <c r="M81" i="19" s="1"/>
  <c r="P130" i="44"/>
  <c r="O129" i="44"/>
  <c r="O130" i="44"/>
  <c r="P151" i="44"/>
  <c r="O150" i="44"/>
  <c r="O151" i="44"/>
  <c r="P150" i="44"/>
  <c r="P137" i="44"/>
  <c r="P136" i="44"/>
  <c r="O136" i="44"/>
  <c r="O137" i="44"/>
  <c r="F189" i="44"/>
  <c r="H188" i="44"/>
  <c r="G188" i="44"/>
  <c r="C192" i="44"/>
  <c r="D192" i="44"/>
  <c r="B193" i="44"/>
  <c r="T190" i="44"/>
  <c r="R191" i="44"/>
  <c r="S190" i="44"/>
  <c r="K189" i="44"/>
  <c r="L189" i="44"/>
  <c r="J190" i="44"/>
  <c r="P190" i="44"/>
  <c r="N191" i="44"/>
  <c r="O190" i="44"/>
  <c r="Y23" i="19"/>
  <c r="Z23" i="19" s="1"/>
  <c r="Y24" i="19"/>
  <c r="Z24" i="19" s="1"/>
  <c r="Y25" i="19"/>
  <c r="Z25" i="19" s="1"/>
  <c r="Y26" i="19"/>
  <c r="Z26" i="19" s="1"/>
  <c r="L57" i="19" l="1"/>
  <c r="K58" i="19"/>
  <c r="L108" i="19"/>
  <c r="K109" i="19"/>
  <c r="K82" i="19"/>
  <c r="L81" i="19"/>
  <c r="J91" i="19"/>
  <c r="J93" i="19"/>
  <c r="J94" i="19" s="1"/>
  <c r="J95" i="19" s="1"/>
  <c r="J96" i="19" s="1"/>
  <c r="J97" i="19" s="1"/>
  <c r="J98" i="19" s="1"/>
  <c r="J99" i="19" s="1"/>
  <c r="O191" i="44"/>
  <c r="N192" i="44"/>
  <c r="P191" i="44"/>
  <c r="T191" i="44"/>
  <c r="R192" i="44"/>
  <c r="S191" i="44"/>
  <c r="D193" i="44"/>
  <c r="C193" i="44"/>
  <c r="B194" i="44"/>
  <c r="J191" i="44"/>
  <c r="L190" i="44"/>
  <c r="K190" i="44"/>
  <c r="H189" i="44"/>
  <c r="F190" i="44"/>
  <c r="G189" i="44"/>
  <c r="Y28" i="19"/>
  <c r="Z28" i="19" s="1"/>
  <c r="Y27" i="19"/>
  <c r="Z27" i="19" s="1"/>
  <c r="K83" i="19" l="1"/>
  <c r="L83" i="19" s="1"/>
  <c r="N14" i="44" s="1"/>
  <c r="P14" i="44" s="1"/>
  <c r="L82" i="19"/>
  <c r="K85" i="19"/>
  <c r="K59" i="19"/>
  <c r="L59" i="19" s="1"/>
  <c r="D8" i="44" s="1"/>
  <c r="F8" i="44" s="1"/>
  <c r="D125" i="44" s="1"/>
  <c r="K69" i="19"/>
  <c r="K61" i="19"/>
  <c r="L58" i="19"/>
  <c r="K110" i="19"/>
  <c r="L109" i="19"/>
  <c r="M110" i="19" s="1"/>
  <c r="T192" i="44"/>
  <c r="R193" i="44"/>
  <c r="S192" i="44"/>
  <c r="H190" i="44"/>
  <c r="F191" i="44"/>
  <c r="G190" i="44"/>
  <c r="L191" i="44"/>
  <c r="J192" i="44"/>
  <c r="K191" i="44"/>
  <c r="B195" i="44"/>
  <c r="C194" i="44"/>
  <c r="D194" i="44"/>
  <c r="N193" i="44"/>
  <c r="O192" i="44"/>
  <c r="P192" i="44"/>
  <c r="K111" i="19" l="1"/>
  <c r="L110" i="19"/>
  <c r="M111" i="19" s="1"/>
  <c r="M61" i="19"/>
  <c r="M59" i="19"/>
  <c r="M69" i="19"/>
  <c r="K70" i="19"/>
  <c r="L69" i="19"/>
  <c r="M70" i="19" s="1"/>
  <c r="K86" i="19"/>
  <c r="L85" i="19"/>
  <c r="M86" i="19" s="1"/>
  <c r="M83" i="19"/>
  <c r="M85" i="19"/>
  <c r="K62" i="19"/>
  <c r="L61" i="19"/>
  <c r="M62" i="19" s="1"/>
  <c r="K192" i="44"/>
  <c r="L192" i="44"/>
  <c r="J193" i="44"/>
  <c r="D195" i="44"/>
  <c r="C195" i="44"/>
  <c r="B196" i="44"/>
  <c r="G191" i="44"/>
  <c r="H191" i="44"/>
  <c r="F192" i="44"/>
  <c r="N194" i="44"/>
  <c r="O193" i="44"/>
  <c r="P193" i="44"/>
  <c r="T193" i="44"/>
  <c r="S193" i="44"/>
  <c r="R194" i="44"/>
  <c r="D123" i="44"/>
  <c r="D122" i="44"/>
  <c r="K63" i="19" l="1"/>
  <c r="L62" i="19"/>
  <c r="L86" i="19"/>
  <c r="K87" i="19"/>
  <c r="L70" i="19"/>
  <c r="K71" i="19"/>
  <c r="K112" i="19"/>
  <c r="L111" i="19"/>
  <c r="R195" i="44"/>
  <c r="S194" i="44"/>
  <c r="T194" i="44"/>
  <c r="N195" i="44"/>
  <c r="O194" i="44"/>
  <c r="P194" i="44"/>
  <c r="D196" i="44"/>
  <c r="B197" i="44"/>
  <c r="C196" i="44"/>
  <c r="L193" i="44"/>
  <c r="J194" i="44"/>
  <c r="K193" i="44"/>
  <c r="H192" i="44"/>
  <c r="F193" i="44"/>
  <c r="G192" i="44"/>
  <c r="L87" i="19" l="1"/>
  <c r="M88" i="19" s="1"/>
  <c r="K88" i="19"/>
  <c r="K113" i="19"/>
  <c r="L112" i="19"/>
  <c r="M113" i="19" s="1"/>
  <c r="K72" i="19"/>
  <c r="L72" i="19" s="1"/>
  <c r="D9" i="44" s="1"/>
  <c r="F9" i="44" s="1"/>
  <c r="D135" i="44" s="1"/>
  <c r="L71" i="19"/>
  <c r="M72" i="19" s="1"/>
  <c r="L63" i="19"/>
  <c r="M64" i="19" s="1"/>
  <c r="K64" i="19"/>
  <c r="K194" i="44"/>
  <c r="L194" i="44"/>
  <c r="J195" i="44"/>
  <c r="G193" i="44"/>
  <c r="H193" i="44"/>
  <c r="F194" i="44"/>
  <c r="D197" i="44"/>
  <c r="B198" i="44"/>
  <c r="C197" i="44"/>
  <c r="N196" i="44"/>
  <c r="O195" i="44"/>
  <c r="P195" i="44"/>
  <c r="S195" i="44"/>
  <c r="R196" i="44"/>
  <c r="T195" i="44"/>
  <c r="K65" i="19" l="1"/>
  <c r="L64" i="19"/>
  <c r="M65" i="19" s="1"/>
  <c r="K114" i="19"/>
  <c r="L113" i="19"/>
  <c r="M114" i="19" s="1"/>
  <c r="K89" i="19"/>
  <c r="L88" i="19"/>
  <c r="M89" i="19" s="1"/>
  <c r="P196" i="44"/>
  <c r="N197" i="44"/>
  <c r="O196" i="44"/>
  <c r="B199" i="44"/>
  <c r="C198" i="44"/>
  <c r="D198" i="44"/>
  <c r="F195" i="44"/>
  <c r="G194" i="44"/>
  <c r="H194" i="44"/>
  <c r="K195" i="44"/>
  <c r="J196" i="44"/>
  <c r="L195" i="44"/>
  <c r="T196" i="44"/>
  <c r="R197" i="44"/>
  <c r="S196" i="44"/>
  <c r="D133" i="44"/>
  <c r="D132" i="44"/>
  <c r="L89" i="19" l="1"/>
  <c r="K90" i="19"/>
  <c r="K115" i="19"/>
  <c r="L114" i="19"/>
  <c r="K66" i="19"/>
  <c r="L65" i="19"/>
  <c r="R198" i="44"/>
  <c r="T197" i="44"/>
  <c r="S197" i="44"/>
  <c r="J197" i="44"/>
  <c r="K196" i="44"/>
  <c r="L196" i="44"/>
  <c r="F196" i="44"/>
  <c r="G195" i="44"/>
  <c r="H195" i="44"/>
  <c r="B200" i="44"/>
  <c r="C199" i="44"/>
  <c r="D199" i="44"/>
  <c r="O197" i="44"/>
  <c r="P197" i="44"/>
  <c r="N198" i="44"/>
  <c r="K67" i="19" l="1"/>
  <c r="L67" i="19" s="1"/>
  <c r="D10" i="44" s="1"/>
  <c r="F10" i="44" s="1"/>
  <c r="D145" i="44" s="1"/>
  <c r="L66" i="19"/>
  <c r="M67" i="19" s="1"/>
  <c r="K91" i="19"/>
  <c r="L91" i="19" s="1"/>
  <c r="D11" i="44" s="1"/>
  <c r="F11" i="44" s="1"/>
  <c r="D155" i="44" s="1"/>
  <c r="K93" i="19"/>
  <c r="L90" i="19"/>
  <c r="K116" i="19"/>
  <c r="L115" i="19"/>
  <c r="M116" i="19" s="1"/>
  <c r="P198" i="44"/>
  <c r="N199" i="44"/>
  <c r="O198" i="44"/>
  <c r="C200" i="44"/>
  <c r="D200" i="44"/>
  <c r="B201" i="44"/>
  <c r="F197" i="44"/>
  <c r="H196" i="44"/>
  <c r="G196" i="44"/>
  <c r="J198" i="44"/>
  <c r="L197" i="44"/>
  <c r="K197" i="44"/>
  <c r="T198" i="44"/>
  <c r="R199" i="44"/>
  <c r="S198" i="44"/>
  <c r="K94" i="19" l="1"/>
  <c r="L93" i="19"/>
  <c r="M94" i="19" s="1"/>
  <c r="K117" i="19"/>
  <c r="L116" i="19"/>
  <c r="M117" i="19" s="1"/>
  <c r="M93" i="19"/>
  <c r="M91" i="19"/>
  <c r="S199" i="44"/>
  <c r="T199" i="44"/>
  <c r="R200" i="44"/>
  <c r="J199" i="44"/>
  <c r="K198" i="44"/>
  <c r="L198" i="44"/>
  <c r="F198" i="44"/>
  <c r="H197" i="44"/>
  <c r="G197" i="44"/>
  <c r="C201" i="44"/>
  <c r="B202" i="44"/>
  <c r="D201" i="44"/>
  <c r="P199" i="44"/>
  <c r="N200" i="44"/>
  <c r="O199" i="44"/>
  <c r="D153" i="44"/>
  <c r="D152" i="44"/>
  <c r="D143" i="44"/>
  <c r="D142" i="44"/>
  <c r="K118" i="19" l="1"/>
  <c r="L117" i="19"/>
  <c r="K95" i="19"/>
  <c r="L94" i="19"/>
  <c r="N201" i="44"/>
  <c r="O200" i="44"/>
  <c r="P200" i="44"/>
  <c r="C202" i="44"/>
  <c r="D202" i="44"/>
  <c r="B203" i="44"/>
  <c r="H198" i="44"/>
  <c r="F199" i="44"/>
  <c r="G198" i="44"/>
  <c r="J200" i="44"/>
  <c r="K199" i="44"/>
  <c r="L199" i="44"/>
  <c r="R201" i="44"/>
  <c r="S200" i="44"/>
  <c r="T200" i="44"/>
  <c r="K96" i="19" l="1"/>
  <c r="L95" i="19"/>
  <c r="M96" i="19" s="1"/>
  <c r="L118" i="19"/>
  <c r="M119" i="19" s="1"/>
  <c r="K119" i="19"/>
  <c r="L119" i="19" s="1"/>
  <c r="N15" i="44" s="1"/>
  <c r="P15" i="44" s="1"/>
  <c r="P167" i="44" s="1"/>
  <c r="H199" i="44"/>
  <c r="G199" i="44"/>
  <c r="F200" i="44"/>
  <c r="L200" i="44"/>
  <c r="J201" i="44"/>
  <c r="K200" i="44"/>
  <c r="S201" i="44"/>
  <c r="T201" i="44"/>
  <c r="R202" i="44"/>
  <c r="C203" i="44"/>
  <c r="D203" i="44"/>
  <c r="B204" i="44"/>
  <c r="P201" i="44"/>
  <c r="O201" i="44"/>
  <c r="N202" i="44"/>
  <c r="K97" i="19" l="1"/>
  <c r="L96" i="19"/>
  <c r="M97" i="19" s="1"/>
  <c r="P165" i="44"/>
  <c r="P164" i="44"/>
  <c r="O164" i="44"/>
  <c r="O165" i="44"/>
  <c r="C204" i="44"/>
  <c r="D204" i="44"/>
  <c r="B205" i="44"/>
  <c r="R203" i="44"/>
  <c r="T202" i="44"/>
  <c r="S202" i="44"/>
  <c r="L201" i="44"/>
  <c r="K201" i="44"/>
  <c r="J202" i="44"/>
  <c r="P202" i="44"/>
  <c r="N203" i="44"/>
  <c r="O202" i="44"/>
  <c r="G200" i="44"/>
  <c r="F201" i="44"/>
  <c r="H200" i="44"/>
  <c r="K98" i="19" l="1"/>
  <c r="L97" i="19"/>
  <c r="N204" i="44"/>
  <c r="P203" i="44"/>
  <c r="O203" i="44"/>
  <c r="R204" i="44"/>
  <c r="T203" i="44"/>
  <c r="S203" i="44"/>
  <c r="D205" i="44"/>
  <c r="C205" i="44"/>
  <c r="B206" i="44"/>
  <c r="G201" i="44"/>
  <c r="H201" i="44"/>
  <c r="F202" i="44"/>
  <c r="J203" i="44"/>
  <c r="K202" i="44"/>
  <c r="L202" i="44"/>
  <c r="L98" i="19" l="1"/>
  <c r="M99" i="19" s="1"/>
  <c r="K99" i="19"/>
  <c r="L99" i="19" s="1"/>
  <c r="D12" i="44" s="1"/>
  <c r="F12" i="44" s="1"/>
  <c r="D165" i="44" s="1"/>
  <c r="B207" i="44"/>
  <c r="C206" i="44"/>
  <c r="D206" i="44"/>
  <c r="J204" i="44"/>
  <c r="K203" i="44"/>
  <c r="L203" i="44"/>
  <c r="F203" i="44"/>
  <c r="H202" i="44"/>
  <c r="G202" i="44"/>
  <c r="T204" i="44"/>
  <c r="R205" i="44"/>
  <c r="S204" i="44"/>
  <c r="O204" i="44"/>
  <c r="N205" i="44"/>
  <c r="P204" i="44"/>
  <c r="R206" i="44" l="1"/>
  <c r="S205" i="44"/>
  <c r="T205" i="44"/>
  <c r="F204" i="44"/>
  <c r="G203" i="44"/>
  <c r="H203" i="44"/>
  <c r="N206" i="44"/>
  <c r="O205" i="44"/>
  <c r="P205" i="44"/>
  <c r="K204" i="44"/>
  <c r="L204" i="44"/>
  <c r="J205" i="44"/>
  <c r="D207" i="44"/>
  <c r="B208" i="44"/>
  <c r="C207" i="44"/>
  <c r="D163" i="44"/>
  <c r="D162" i="44"/>
  <c r="J206" i="44" l="1"/>
  <c r="K205" i="44"/>
  <c r="L205" i="44"/>
  <c r="O206" i="44"/>
  <c r="P206" i="44"/>
  <c r="N207" i="44"/>
  <c r="B209" i="44"/>
  <c r="C208" i="44"/>
  <c r="D208" i="44"/>
  <c r="G204" i="44"/>
  <c r="H204" i="44"/>
  <c r="F205" i="44"/>
  <c r="T206" i="44"/>
  <c r="R207" i="44"/>
  <c r="S206" i="44"/>
  <c r="S207" i="44" l="1"/>
  <c r="T207" i="44"/>
  <c r="R208" i="44"/>
  <c r="H205" i="44"/>
  <c r="F206" i="44"/>
  <c r="G205" i="44"/>
  <c r="O207" i="44"/>
  <c r="N208" i="44"/>
  <c r="P207" i="44"/>
  <c r="C209" i="44"/>
  <c r="B210" i="44"/>
  <c r="D209" i="44"/>
  <c r="K206" i="44"/>
  <c r="L206" i="44"/>
  <c r="J207" i="44"/>
  <c r="L207" i="44" l="1"/>
  <c r="K207" i="44"/>
  <c r="J208" i="44"/>
  <c r="T208" i="44"/>
  <c r="S208" i="44"/>
  <c r="R209" i="44"/>
  <c r="C210" i="44"/>
  <c r="D210" i="44"/>
  <c r="B211" i="44"/>
  <c r="O208" i="44"/>
  <c r="P208" i="44"/>
  <c r="N209" i="44"/>
  <c r="G206" i="44"/>
  <c r="H206" i="44"/>
  <c r="F207" i="44"/>
  <c r="H207" i="44" l="1"/>
  <c r="G207" i="44"/>
  <c r="F208" i="44"/>
  <c r="O209" i="44"/>
  <c r="P209" i="44"/>
  <c r="N210" i="44"/>
  <c r="C211" i="44"/>
  <c r="D211" i="44"/>
  <c r="B212" i="44"/>
  <c r="S209" i="44"/>
  <c r="T209" i="44"/>
  <c r="R210" i="44"/>
  <c r="K208" i="44"/>
  <c r="L208" i="44"/>
  <c r="J209" i="44"/>
  <c r="J210" i="44" l="1"/>
  <c r="L209" i="44"/>
  <c r="K209" i="44"/>
  <c r="N211" i="44"/>
  <c r="O210" i="44"/>
  <c r="P210" i="44"/>
  <c r="R211" i="44"/>
  <c r="S210" i="44"/>
  <c r="T210" i="44"/>
  <c r="B213" i="44"/>
  <c r="D212" i="44"/>
  <c r="C212" i="44"/>
  <c r="H208" i="44"/>
  <c r="G208" i="44"/>
  <c r="F209" i="44"/>
  <c r="B214" i="44" l="1"/>
  <c r="C213" i="44"/>
  <c r="D213" i="44"/>
  <c r="H209" i="44"/>
  <c r="F210" i="44"/>
  <c r="G209" i="44"/>
  <c r="S211" i="44"/>
  <c r="T211" i="44"/>
  <c r="R212" i="44"/>
  <c r="N212" i="44"/>
  <c r="O211" i="44"/>
  <c r="P211" i="44"/>
  <c r="L210" i="44"/>
  <c r="K210" i="44"/>
  <c r="J211" i="44"/>
  <c r="K211" i="44" l="1"/>
  <c r="J212" i="44"/>
  <c r="L211" i="44"/>
  <c r="O212" i="44"/>
  <c r="P212" i="44"/>
  <c r="N213" i="44"/>
  <c r="F211" i="44"/>
  <c r="H210" i="44"/>
  <c r="G210" i="44"/>
  <c r="T212" i="44"/>
  <c r="R213" i="44"/>
  <c r="S212" i="44"/>
  <c r="C214" i="44"/>
  <c r="D214" i="44"/>
  <c r="B215" i="44"/>
  <c r="B216" i="44" l="1"/>
  <c r="C215" i="44"/>
  <c r="D215" i="44"/>
  <c r="R214" i="44"/>
  <c r="T213" i="44"/>
  <c r="S213" i="44"/>
  <c r="O213" i="44"/>
  <c r="P213" i="44"/>
  <c r="N214" i="44"/>
  <c r="F212" i="44"/>
  <c r="H211" i="44"/>
  <c r="G211" i="44"/>
  <c r="J213" i="44"/>
  <c r="L212" i="44"/>
  <c r="K212" i="44"/>
  <c r="F213" i="44" l="1"/>
  <c r="H212" i="44"/>
  <c r="G212" i="44"/>
  <c r="K213" i="44"/>
  <c r="L213" i="44"/>
  <c r="J214" i="44"/>
  <c r="O214" i="44"/>
  <c r="P214" i="44"/>
  <c r="N215" i="44"/>
  <c r="R215" i="44"/>
  <c r="S214" i="44"/>
  <c r="T214" i="44"/>
  <c r="C216" i="44"/>
  <c r="D216" i="44"/>
  <c r="B217" i="44"/>
  <c r="C217" i="44" l="1"/>
  <c r="B218" i="44"/>
  <c r="D217" i="44"/>
  <c r="S215" i="44"/>
  <c r="R216" i="44"/>
  <c r="T215" i="44"/>
  <c r="J215" i="44"/>
  <c r="L214" i="44"/>
  <c r="K214" i="44"/>
  <c r="O215" i="44"/>
  <c r="N216" i="44"/>
  <c r="P215" i="44"/>
  <c r="G213" i="44"/>
  <c r="H213" i="44"/>
  <c r="F214" i="44"/>
  <c r="K215" i="44" l="1"/>
  <c r="J216" i="44"/>
  <c r="L215" i="44"/>
  <c r="F215" i="44"/>
  <c r="H214" i="44"/>
  <c r="G214" i="44"/>
  <c r="N217" i="44"/>
  <c r="P216" i="44"/>
  <c r="O216" i="44"/>
  <c r="C218" i="44"/>
  <c r="D218" i="44"/>
  <c r="B219" i="44"/>
  <c r="S216" i="44"/>
  <c r="R217" i="44"/>
  <c r="T216" i="44"/>
  <c r="R218" i="44" l="1"/>
  <c r="S217" i="44"/>
  <c r="T217" i="44"/>
  <c r="N218" i="44"/>
  <c r="P217" i="44"/>
  <c r="O217" i="44"/>
  <c r="H215" i="44"/>
  <c r="F216" i="44"/>
  <c r="G215" i="44"/>
  <c r="K216" i="44"/>
  <c r="J217" i="44"/>
  <c r="L216" i="44"/>
  <c r="C219" i="44"/>
  <c r="D219" i="44"/>
  <c r="B220" i="44"/>
  <c r="D220" i="44" l="1"/>
  <c r="B221" i="44"/>
  <c r="C220" i="44"/>
  <c r="G216" i="44"/>
  <c r="H216" i="44"/>
  <c r="F217" i="44"/>
  <c r="K217" i="44"/>
  <c r="J218" i="44"/>
  <c r="L217" i="44"/>
  <c r="N219" i="44"/>
  <c r="P218" i="44"/>
  <c r="O218" i="44"/>
  <c r="S218" i="44"/>
  <c r="T218" i="44"/>
  <c r="R219" i="44"/>
  <c r="L218" i="44" l="1"/>
  <c r="K218" i="44"/>
  <c r="J219" i="44"/>
  <c r="F218" i="44"/>
  <c r="G217" i="44"/>
  <c r="H217" i="44"/>
  <c r="D221" i="44"/>
  <c r="B222" i="44"/>
  <c r="C221" i="44"/>
  <c r="S219" i="44"/>
  <c r="T219" i="44"/>
  <c r="R220" i="44"/>
  <c r="P219" i="44"/>
  <c r="O219" i="44"/>
  <c r="N220" i="44"/>
  <c r="O220" i="44" l="1"/>
  <c r="N221" i="44"/>
  <c r="P220" i="44"/>
  <c r="K219" i="44"/>
  <c r="L219" i="44"/>
  <c r="J220" i="44"/>
  <c r="D222" i="44"/>
  <c r="B223" i="44"/>
  <c r="C222" i="44"/>
  <c r="G218" i="44"/>
  <c r="H218" i="44"/>
  <c r="F219" i="44"/>
  <c r="R221" i="44"/>
  <c r="S220" i="44"/>
  <c r="T220" i="44"/>
  <c r="R222" i="44" l="1"/>
  <c r="T221" i="44"/>
  <c r="S221" i="44"/>
  <c r="F220" i="44"/>
  <c r="G219" i="44"/>
  <c r="H219" i="44"/>
  <c r="B224" i="44"/>
  <c r="C223" i="44"/>
  <c r="D223" i="44"/>
  <c r="N222" i="44"/>
  <c r="P221" i="44"/>
  <c r="O221" i="44"/>
  <c r="K220" i="44"/>
  <c r="L220" i="44"/>
  <c r="J221" i="44"/>
  <c r="N223" i="44" l="1"/>
  <c r="O222" i="44"/>
  <c r="P222" i="44"/>
  <c r="J222" i="44"/>
  <c r="K221" i="44"/>
  <c r="L221" i="44"/>
  <c r="C224" i="44"/>
  <c r="D224" i="44"/>
  <c r="B225" i="44"/>
  <c r="G220" i="44"/>
  <c r="H220" i="44"/>
  <c r="F221" i="44"/>
  <c r="T222" i="44"/>
  <c r="R223" i="44"/>
  <c r="S222" i="44"/>
  <c r="G221" i="44" l="1"/>
  <c r="H221" i="44"/>
  <c r="F222" i="44"/>
  <c r="S223" i="44"/>
  <c r="T223" i="44"/>
  <c r="R224" i="44"/>
  <c r="D225" i="44"/>
  <c r="C225" i="44"/>
  <c r="B226" i="44"/>
  <c r="J223" i="44"/>
  <c r="K222" i="44"/>
  <c r="L222" i="44"/>
  <c r="N224" i="44"/>
  <c r="P223" i="44"/>
  <c r="O223" i="44"/>
  <c r="K223" i="44" l="1"/>
  <c r="L223" i="44"/>
  <c r="J224" i="44"/>
  <c r="R225" i="44"/>
  <c r="T224" i="44"/>
  <c r="S224" i="44"/>
  <c r="C226" i="44"/>
  <c r="B227" i="44"/>
  <c r="D226" i="44"/>
  <c r="N225" i="44"/>
  <c r="O224" i="44"/>
  <c r="P224" i="44"/>
  <c r="H222" i="44"/>
  <c r="F223" i="44"/>
  <c r="G222" i="44"/>
  <c r="N226" i="44" l="1"/>
  <c r="O225" i="44"/>
  <c r="P225" i="44"/>
  <c r="L224" i="44"/>
  <c r="J225" i="44"/>
  <c r="K224" i="44"/>
  <c r="G223" i="44"/>
  <c r="H223" i="44"/>
  <c r="F224" i="44"/>
  <c r="T225" i="44"/>
  <c r="R226" i="44"/>
  <c r="S225" i="44"/>
  <c r="C227" i="44"/>
  <c r="D227" i="44"/>
  <c r="B228" i="44"/>
  <c r="B229" i="44" l="1"/>
  <c r="C228" i="44"/>
  <c r="D228" i="44"/>
  <c r="R227" i="44"/>
  <c r="S226" i="44"/>
  <c r="T226" i="44"/>
  <c r="G224" i="44"/>
  <c r="F225" i="44"/>
  <c r="H224" i="44"/>
  <c r="K225" i="44"/>
  <c r="L225" i="44"/>
  <c r="J226" i="44"/>
  <c r="N227" i="44"/>
  <c r="P226" i="44"/>
  <c r="O226" i="44"/>
  <c r="L226" i="44" l="1"/>
  <c r="J227" i="44"/>
  <c r="K226" i="44"/>
  <c r="N228" i="44"/>
  <c r="O227" i="44"/>
  <c r="P227" i="44"/>
  <c r="G225" i="44"/>
  <c r="F226" i="44"/>
  <c r="H225" i="44"/>
  <c r="S227" i="44"/>
  <c r="T227" i="44"/>
  <c r="R228" i="44"/>
  <c r="B230" i="44"/>
  <c r="C229" i="44"/>
  <c r="D229" i="44"/>
  <c r="C230" i="44" l="1"/>
  <c r="D230" i="44"/>
  <c r="B231" i="44"/>
  <c r="R229" i="44"/>
  <c r="S228" i="44"/>
  <c r="T228" i="44"/>
  <c r="K227" i="44"/>
  <c r="J228" i="44"/>
  <c r="L227" i="44"/>
  <c r="G226" i="44"/>
  <c r="H226" i="44"/>
  <c r="F227" i="44"/>
  <c r="O228" i="44"/>
  <c r="P228" i="44"/>
  <c r="N229" i="44"/>
  <c r="L228" i="44" l="1"/>
  <c r="J229" i="44"/>
  <c r="K228" i="44"/>
  <c r="O229" i="44"/>
  <c r="N230" i="44"/>
  <c r="P229" i="44"/>
  <c r="F228" i="44"/>
  <c r="G227" i="44"/>
  <c r="H227" i="44"/>
  <c r="S229" i="44"/>
  <c r="T229" i="44"/>
  <c r="R230" i="44"/>
  <c r="C231" i="44"/>
  <c r="D231" i="44"/>
  <c r="B232" i="44"/>
  <c r="T230" i="44" l="1"/>
  <c r="S230" i="44"/>
  <c r="R231" i="44"/>
  <c r="P230" i="44"/>
  <c r="O230" i="44"/>
  <c r="N231" i="44"/>
  <c r="K229" i="44"/>
  <c r="L229" i="44"/>
  <c r="J230" i="44"/>
  <c r="C232" i="44"/>
  <c r="B233" i="44"/>
  <c r="D232" i="44"/>
  <c r="F229" i="44"/>
  <c r="G228" i="44"/>
  <c r="H228" i="44"/>
  <c r="B234" i="44" l="1"/>
  <c r="C233" i="44"/>
  <c r="D233" i="44"/>
  <c r="K230" i="44"/>
  <c r="J231" i="44"/>
  <c r="L230" i="44"/>
  <c r="T231" i="44"/>
  <c r="R232" i="44"/>
  <c r="S231" i="44"/>
  <c r="P231" i="44"/>
  <c r="N232" i="44"/>
  <c r="O231" i="44"/>
  <c r="G229" i="44"/>
  <c r="F230" i="44"/>
  <c r="H229" i="44"/>
  <c r="S232" i="44" l="1"/>
  <c r="T232" i="44"/>
  <c r="R233" i="44"/>
  <c r="G230" i="44"/>
  <c r="H230" i="44"/>
  <c r="F231" i="44"/>
  <c r="N233" i="44"/>
  <c r="O232" i="44"/>
  <c r="P232" i="44"/>
  <c r="J232" i="44"/>
  <c r="L231" i="44"/>
  <c r="K231" i="44"/>
  <c r="C234" i="44"/>
  <c r="B235" i="44"/>
  <c r="D234" i="44"/>
  <c r="O233" i="44" l="1"/>
  <c r="P233" i="44"/>
  <c r="N234" i="44"/>
  <c r="C235" i="44"/>
  <c r="D235" i="44"/>
  <c r="B236" i="44"/>
  <c r="L232" i="44"/>
  <c r="K232" i="44"/>
  <c r="J233" i="44"/>
  <c r="H231" i="44"/>
  <c r="G231" i="44"/>
  <c r="F232" i="44"/>
  <c r="S233" i="44"/>
  <c r="R234" i="44"/>
  <c r="T233" i="44"/>
  <c r="T234" i="44" l="1"/>
  <c r="S234" i="44"/>
  <c r="R235" i="44"/>
  <c r="F233" i="44"/>
  <c r="G232" i="44"/>
  <c r="H232" i="44"/>
  <c r="J234" i="44"/>
  <c r="K233" i="44"/>
  <c r="L233" i="44"/>
  <c r="C236" i="44"/>
  <c r="B237" i="44"/>
  <c r="D236" i="44"/>
  <c r="N235" i="44"/>
  <c r="P234" i="44"/>
  <c r="O234" i="44"/>
  <c r="P235" i="44" l="1"/>
  <c r="O235" i="44"/>
  <c r="N236" i="44"/>
  <c r="C237" i="44"/>
  <c r="B238" i="44"/>
  <c r="D237" i="44"/>
  <c r="L234" i="44"/>
  <c r="J235" i="44"/>
  <c r="K234" i="44"/>
  <c r="G233" i="44"/>
  <c r="H233" i="44"/>
  <c r="F234" i="44"/>
  <c r="S235" i="44"/>
  <c r="T235" i="44"/>
  <c r="R236" i="44"/>
  <c r="S236" i="44" l="1"/>
  <c r="T236" i="44"/>
  <c r="R237" i="44"/>
  <c r="H234" i="44"/>
  <c r="F235" i="44"/>
  <c r="G234" i="44"/>
  <c r="J236" i="44"/>
  <c r="K235" i="44"/>
  <c r="L235" i="44"/>
  <c r="D238" i="44"/>
  <c r="B239" i="44"/>
  <c r="C238" i="44"/>
  <c r="O236" i="44"/>
  <c r="N237" i="44"/>
  <c r="P236" i="44"/>
  <c r="B240" i="44" l="1"/>
  <c r="C239" i="44"/>
  <c r="D239" i="44"/>
  <c r="H235" i="44"/>
  <c r="G235" i="44"/>
  <c r="F236" i="44"/>
  <c r="N238" i="44"/>
  <c r="P237" i="44"/>
  <c r="O237" i="44"/>
  <c r="K236" i="44"/>
  <c r="L236" i="44"/>
  <c r="J237" i="44"/>
  <c r="R238" i="44"/>
  <c r="S237" i="44"/>
  <c r="T237" i="44"/>
  <c r="L237" i="44" l="1"/>
  <c r="J238" i="44"/>
  <c r="K237" i="44"/>
  <c r="T238" i="44"/>
  <c r="R239" i="44"/>
  <c r="S238" i="44"/>
  <c r="F237" i="44"/>
  <c r="H236" i="44"/>
  <c r="G236" i="44"/>
  <c r="N239" i="44"/>
  <c r="O238" i="44"/>
  <c r="P238" i="44"/>
  <c r="B241" i="44"/>
  <c r="C240" i="44"/>
  <c r="D240" i="44"/>
  <c r="N240" i="44" l="1"/>
  <c r="O239" i="44"/>
  <c r="P239" i="44"/>
  <c r="G237" i="44"/>
  <c r="H237" i="44"/>
  <c r="F238" i="44"/>
  <c r="T239" i="44"/>
  <c r="R240" i="44"/>
  <c r="S239" i="44"/>
  <c r="K238" i="44"/>
  <c r="L238" i="44"/>
  <c r="J239" i="44"/>
  <c r="B242" i="44"/>
  <c r="C241" i="44"/>
  <c r="D241" i="44"/>
  <c r="J240" i="44" l="1"/>
  <c r="K239" i="44"/>
  <c r="L239" i="44"/>
  <c r="D242" i="44"/>
  <c r="B243" i="44"/>
  <c r="C242" i="44"/>
  <c r="R241" i="44"/>
  <c r="T240" i="44"/>
  <c r="S240" i="44"/>
  <c r="H238" i="44"/>
  <c r="F239" i="44"/>
  <c r="G238" i="44"/>
  <c r="N241" i="44"/>
  <c r="O240" i="44"/>
  <c r="P240" i="44"/>
  <c r="D243" i="44" l="1"/>
  <c r="C243" i="44"/>
  <c r="B244" i="44"/>
  <c r="S241" i="44"/>
  <c r="T241" i="44"/>
  <c r="R242" i="44"/>
  <c r="N242" i="44"/>
  <c r="O241" i="44"/>
  <c r="P241" i="44"/>
  <c r="G239" i="44"/>
  <c r="F240" i="44"/>
  <c r="H239" i="44"/>
  <c r="K240" i="44"/>
  <c r="L240" i="44"/>
  <c r="J241" i="44"/>
  <c r="L241" i="44" l="1"/>
  <c r="J242" i="44"/>
  <c r="K241" i="44"/>
  <c r="F241" i="44"/>
  <c r="H240" i="44"/>
  <c r="G240" i="44"/>
  <c r="N243" i="44"/>
  <c r="P242" i="44"/>
  <c r="O242" i="44"/>
  <c r="S242" i="44"/>
  <c r="R243" i="44"/>
  <c r="T242" i="44"/>
  <c r="D244" i="44"/>
  <c r="B245" i="44"/>
  <c r="C244" i="44"/>
  <c r="B246" i="44" l="1"/>
  <c r="C245" i="44"/>
  <c r="D245" i="44"/>
  <c r="R244" i="44"/>
  <c r="S243" i="44"/>
  <c r="T243" i="44"/>
  <c r="N244" i="44"/>
  <c r="O243" i="44"/>
  <c r="P243" i="44"/>
  <c r="H241" i="44"/>
  <c r="F242" i="44"/>
  <c r="G241" i="44"/>
  <c r="K242" i="44"/>
  <c r="L242" i="44"/>
  <c r="J243" i="44"/>
  <c r="H242" i="44" l="1"/>
  <c r="F243" i="44"/>
  <c r="G242" i="44"/>
  <c r="P244" i="44"/>
  <c r="N245" i="44"/>
  <c r="O244" i="44"/>
  <c r="R245" i="44"/>
  <c r="S244" i="44"/>
  <c r="T244" i="44"/>
  <c r="L243" i="44"/>
  <c r="J244" i="44"/>
  <c r="K243" i="44"/>
  <c r="B247" i="44"/>
  <c r="C246" i="44"/>
  <c r="D246" i="44"/>
  <c r="B248" i="44" l="1"/>
  <c r="C247" i="44"/>
  <c r="D247" i="44"/>
  <c r="L244" i="44"/>
  <c r="J245" i="44"/>
  <c r="K244" i="44"/>
  <c r="S245" i="44"/>
  <c r="R246" i="44"/>
  <c r="T245" i="44"/>
  <c r="O245" i="44"/>
  <c r="P245" i="44"/>
  <c r="N246" i="44"/>
  <c r="G243" i="44"/>
  <c r="H243" i="44"/>
  <c r="F244" i="44"/>
  <c r="F245" i="44" l="1"/>
  <c r="H244" i="44"/>
  <c r="G244" i="44"/>
  <c r="P246" i="44"/>
  <c r="N247" i="44"/>
  <c r="O246" i="44"/>
  <c r="R247" i="44"/>
  <c r="S246" i="44"/>
  <c r="T246" i="44"/>
  <c r="J246" i="44"/>
  <c r="K245" i="44"/>
  <c r="L245" i="44"/>
  <c r="C248" i="44"/>
  <c r="D248" i="44"/>
  <c r="K246" i="44" l="1"/>
  <c r="L246" i="44"/>
  <c r="J247" i="44"/>
  <c r="S247" i="44"/>
  <c r="R248" i="44"/>
  <c r="T247" i="44"/>
  <c r="P247" i="44"/>
  <c r="N248" i="44"/>
  <c r="O247" i="44"/>
  <c r="G245" i="44"/>
  <c r="F246" i="44"/>
  <c r="H245" i="44"/>
  <c r="P248" i="44" l="1"/>
  <c r="O248" i="44"/>
  <c r="T248" i="44"/>
  <c r="S248" i="44"/>
  <c r="G246" i="44"/>
  <c r="H246" i="44"/>
  <c r="F247" i="44"/>
  <c r="K247" i="44"/>
  <c r="L247" i="44"/>
  <c r="J248" i="44"/>
  <c r="L248" i="44" l="1"/>
  <c r="K248" i="44"/>
  <c r="S250" i="44"/>
  <c r="S254" i="44"/>
  <c r="S252" i="44"/>
  <c r="F248" i="44"/>
  <c r="G247" i="44"/>
  <c r="H247" i="44"/>
  <c r="T250" i="44"/>
  <c r="T254" i="44"/>
  <c r="T252" i="44"/>
  <c r="G248" i="44" l="1"/>
  <c r="H248" i="44"/>
  <c r="K252" i="44"/>
  <c r="K251" i="44"/>
  <c r="K250" i="44"/>
  <c r="K253" i="44"/>
  <c r="L251" i="44"/>
  <c r="L253" i="44"/>
  <c r="L250" i="44"/>
  <c r="L252" i="44"/>
  <c r="H252" i="44" l="1"/>
  <c r="H253" i="44"/>
  <c r="H251" i="44"/>
  <c r="G252" i="44"/>
  <c r="G251" i="44"/>
  <c r="G253"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 Sassenburg</author>
    <author>Anton Viola</author>
  </authors>
  <commentList>
    <comment ref="B14" authorId="0" shapeId="0" xr:uid="{6C84B05F-5A77-4E4A-91C2-5FD00101CC4F}">
      <text>
        <r>
          <rPr>
            <sz val="10"/>
            <color rgb="FF000000"/>
            <rFont val="Tahoma"/>
            <family val="2"/>
          </rPr>
          <t>Name of the Gear Train, can be for instance the name of the planet which position is derived.</t>
        </r>
      </text>
    </comment>
    <comment ref="C14" authorId="0" shapeId="0" xr:uid="{C69E5C5A-6EB3-2741-97A7-3F5DE97CE5E0}">
      <text>
        <r>
          <rPr>
            <sz val="10"/>
            <color rgb="FF000000"/>
            <rFont val="Tahoma"/>
            <family val="2"/>
          </rPr>
          <t xml:space="preserve">Select an "Object Id." from the "Gear Configuration Table".
</t>
        </r>
      </text>
    </comment>
    <comment ref="D14" authorId="0" shapeId="0" xr:uid="{0E0B0DF6-6654-1642-B277-F30524CB1F98}">
      <text>
        <r>
          <rPr>
            <sz val="10"/>
            <color rgb="FF000000"/>
            <rFont val="Tahoma"/>
            <family val="2"/>
          </rPr>
          <t xml:space="preserve">The "Object type" of the selected "Object Id.", derived from the "Gear Configuration" table.
</t>
        </r>
      </text>
    </comment>
    <comment ref="E14" authorId="0" shapeId="0" xr:uid="{9EB4EE31-F671-D648-89EE-B01867819F9E}">
      <text>
        <r>
          <rPr>
            <sz val="10"/>
            <color rgb="FF000000"/>
            <rFont val="Tahoma"/>
            <family val="2"/>
          </rPr>
          <t xml:space="preserve">The "Object Id." that drives this "Object Id."
</t>
        </r>
      </text>
    </comment>
    <comment ref="F14" authorId="0" shapeId="0" xr:uid="{7351A381-7DFD-7647-BCE3-3DFCDA0E46DE}">
      <text>
        <r>
          <rPr>
            <sz val="10"/>
            <color rgb="FF000000"/>
            <rFont val="Tahoma"/>
            <family val="2"/>
          </rPr>
          <t xml:space="preserve">The "Object Id." of the driver, derived from the "Gear Configuration" table.
</t>
        </r>
      </text>
    </comment>
    <comment ref="G14" authorId="0" shapeId="0" xr:uid="{303D5A78-C0D8-7545-A903-3EE2F7A4E16E}">
      <text>
        <r>
          <rPr>
            <sz val="10"/>
            <color rgb="FF000000"/>
            <rFont val="Tahoma"/>
            <family val="2"/>
          </rPr>
          <t>The reference angle of this "Object Id.", derived from the "Gear Configuration" table.</t>
        </r>
      </text>
    </comment>
    <comment ref="H14" authorId="0" shapeId="0" xr:uid="{B985E54D-F08F-7B44-BB47-EFE92A874476}">
      <text>
        <r>
          <rPr>
            <sz val="10"/>
            <color rgb="FF000000"/>
            <rFont val="Tahoma"/>
            <family val="34"/>
          </rPr>
          <t>The number of teeth of this "Object Id." in case of a "Gear", derived from the "Gear Configuration" table.</t>
        </r>
        <r>
          <rPr>
            <sz val="4"/>
            <color rgb="FF000000"/>
            <rFont val="Tahoma"/>
            <family val="34"/>
          </rPr>
          <t xml:space="preserve">
</t>
        </r>
      </text>
    </comment>
    <comment ref="I14" authorId="0" shapeId="0" xr:uid="{48D3E0B7-6452-5F4C-BC90-968B14E6A275}">
      <text>
        <r>
          <rPr>
            <sz val="10"/>
            <color rgb="FF000000"/>
            <rFont val="Tahoma"/>
            <family val="2"/>
          </rPr>
          <t xml:space="preserve">The time needed for this "Object Id." to make one full turn. </t>
        </r>
      </text>
    </comment>
    <comment ref="J14" authorId="0" shapeId="0" xr:uid="{C12708D7-690D-C745-9E2E-9D23CBB49978}">
      <text>
        <r>
          <rPr>
            <sz val="10"/>
            <color rgb="FF000000"/>
            <rFont val="Tahoma"/>
            <family val="2"/>
          </rPr>
          <t>The total number of executed cycles form this "Object Id.", based on the input (difference wrt. Reference Date).</t>
        </r>
      </text>
    </comment>
    <comment ref="L14" authorId="0" shapeId="0" xr:uid="{553CAD2D-B258-5642-A8B4-9AF70F390F95}">
      <text>
        <r>
          <rPr>
            <sz val="10"/>
            <color rgb="FF000000"/>
            <rFont val="Tahoma"/>
            <family val="2"/>
          </rPr>
          <t xml:space="preserve">The current angle of "Object Id.", based on the input (wrt. to Reference Date).
</t>
        </r>
      </text>
    </comment>
    <comment ref="M14" authorId="0" shapeId="0" xr:uid="{8A3D5C00-FE1F-6741-906A-656E2255041E}">
      <text>
        <r>
          <rPr>
            <sz val="10"/>
            <color rgb="FF000000"/>
            <rFont val="Tahoma"/>
            <family val="2"/>
          </rPr>
          <t xml:space="preserve">The gear ratio between this "Object Id." and the object by which it is "driven by".
</t>
        </r>
      </text>
    </comment>
    <comment ref="N14" authorId="0" shapeId="0" xr:uid="{7F621680-A52B-EF41-9C5E-2983B2896CAB}">
      <text>
        <r>
          <rPr>
            <sz val="10"/>
            <color rgb="FF000000"/>
            <rFont val="Tahoma"/>
            <family val="2"/>
          </rPr>
          <t xml:space="preserve">The calculated "Target" value of this "Object Id.", e.g., time needed to make one full turn, as specified in the "Gear Target" table.
</t>
        </r>
      </text>
    </comment>
    <comment ref="O14" authorId="0" shapeId="0" xr:uid="{74949568-2562-6F4E-8482-AC211183C15E}">
      <text>
        <r>
          <rPr>
            <sz val="10"/>
            <color rgb="FF000000"/>
            <rFont val="Tahoma"/>
            <family val="2"/>
          </rPr>
          <t xml:space="preserve">Relative difference between the calculated and specified time of this "Object Id." to make one full cycle.
</t>
        </r>
      </text>
    </comment>
    <comment ref="Q14" authorId="0" shapeId="0" xr:uid="{95A969E1-13BD-5449-B25A-46E0EB219A00}">
      <text>
        <r>
          <rPr>
            <sz val="10"/>
            <color rgb="FF000000"/>
            <rFont val="Tahoma"/>
            <family val="2"/>
          </rPr>
          <t xml:space="preserve">Unique object name to be used in the "Gear Trains" table.
</t>
        </r>
      </text>
    </comment>
    <comment ref="R14" authorId="0" shapeId="0" xr:uid="{93D35239-6304-DA41-89E0-39E8B083AC7B}">
      <text>
        <r>
          <rPr>
            <sz val="10"/>
            <color rgb="FF000000"/>
            <rFont val="Tahoma"/>
            <family val="2"/>
          </rPr>
          <t xml:space="preserve">Supported object types:
</t>
        </r>
        <r>
          <rPr>
            <sz val="10"/>
            <color rgb="FF000000"/>
            <rFont val="Tahoma"/>
            <family val="2"/>
          </rPr>
          <t xml:space="preserve">- Converter: to map the input to the correct "Tcycle" on a reference gear/axis;
</t>
        </r>
        <r>
          <rPr>
            <sz val="10"/>
            <color rgb="FF000000"/>
            <rFont val="Tahoma"/>
            <family val="2"/>
          </rPr>
          <t xml:space="preserve">- Crank: serves as input to one or more Gear Trains;
</t>
        </r>
        <r>
          <rPr>
            <sz val="10"/>
            <color rgb="FF000000"/>
            <rFont val="Tahoma"/>
            <family val="2"/>
          </rPr>
          <t xml:space="preserve">- Gear: normal gear, characterized by its number of teeth;
</t>
        </r>
        <r>
          <rPr>
            <sz val="10"/>
            <color rgb="FF000000"/>
            <rFont val="Tahoma"/>
            <family val="2"/>
          </rPr>
          <t xml:space="preserve">- Gear-Concentric: connected to another gear, same "TCycle" but different number of teeth;
</t>
        </r>
        <r>
          <rPr>
            <sz val="10"/>
            <color rgb="FF000000"/>
            <rFont val="Tahoma"/>
            <family val="2"/>
          </rPr>
          <t xml:space="preserve">- Axis: serves as a connection between different parts in a Gear Train;
</t>
        </r>
        <r>
          <rPr>
            <sz val="10"/>
            <color rgb="FF000000"/>
            <rFont val="Tahoma"/>
            <family val="2"/>
          </rPr>
          <t xml:space="preserve">- Pointer: serves as output to display for instance a planet position.
</t>
        </r>
      </text>
    </comment>
    <comment ref="S14" authorId="0" shapeId="0" xr:uid="{7E3584D8-BF72-A44D-8EC1-9FB446A6D0D0}">
      <text>
        <r>
          <rPr>
            <sz val="10"/>
            <color rgb="FF000000"/>
            <rFont val="Tahoma"/>
            <family val="2"/>
          </rPr>
          <t>Angle position of the object on the used reference data, value between 0 and 360 (degrees).</t>
        </r>
      </text>
    </comment>
    <comment ref="T14" authorId="0" shapeId="0" xr:uid="{B456E060-4127-BD41-AA96-F8BBB9CD19EF}">
      <text>
        <r>
          <rPr>
            <sz val="10"/>
            <color rgb="FF000000"/>
            <rFont val="Tahoma"/>
            <family val="2"/>
          </rPr>
          <t xml:space="preserve">Number of teeth on a gear, not relevant for other objects.
</t>
        </r>
      </text>
    </comment>
    <comment ref="U14" authorId="0" shapeId="0" xr:uid="{D3A8D340-3680-5C4C-B29B-AC2E06BB4F17}">
      <text>
        <r>
          <rPr>
            <sz val="10"/>
            <color rgb="FF000000"/>
            <rFont val="Tahoma"/>
            <family val="2"/>
          </rPr>
          <t xml:space="preserve">Specified in case of a "Conversion" object, to convert for instance the input in whatever unit (days, years) to the desired Tcycle of a reference object. 
</t>
        </r>
        <r>
          <rPr>
            <sz val="10"/>
            <color rgb="FF000000"/>
            <rFont val="Tahoma"/>
            <family val="2"/>
          </rPr>
          <t xml:space="preserve">
</t>
        </r>
        <r>
          <rPr>
            <sz val="10"/>
            <color rgb="FF000000"/>
            <rFont val="Tahoma"/>
            <family val="2"/>
          </rPr>
          <t xml:space="preserve">In case of the Antikythera, we could for instance specify the input to the Crank in days, but must assure that the B1-plate represents a Tcycle of 365.250 days. Using the number of teeth of the Crank (48) and B1 (223), the conversion factor becomes 48/223, resulting in a Tcycle as input of 365.25 * 48/223 = 78.619 days.
</t>
        </r>
      </text>
    </comment>
    <comment ref="W14" authorId="0" shapeId="0" xr:uid="{3B698264-3DA9-8E45-AD29-2ACA573C3C02}">
      <text>
        <r>
          <rPr>
            <sz val="10"/>
            <color rgb="FF000000"/>
            <rFont val="Tahoma"/>
            <family val="2"/>
          </rPr>
          <t xml:space="preserve">Unique name of Gear Train (first column in "Gear Trains" table.
</t>
        </r>
      </text>
    </comment>
    <comment ref="X14" authorId="0" shapeId="0" xr:uid="{E6DBBD29-0641-D64B-8102-0AE36B105E44}">
      <text>
        <r>
          <rPr>
            <sz val="10"/>
            <color rgb="FF000000"/>
            <rFont val="Tahoma"/>
            <family val="2"/>
          </rPr>
          <t xml:space="preserve">Target value of "Gear Train" output, being the synodic period or time to make one full turn (normally in days).
</t>
        </r>
      </text>
    </comment>
    <comment ref="Y14" authorId="0" shapeId="0" xr:uid="{3E07ED74-5C2B-E44E-B654-8C6C859B8E4C}">
      <text>
        <r>
          <rPr>
            <b/>
            <sz val="10"/>
            <color rgb="FF000000"/>
            <rFont val="Tahoma"/>
            <family val="2"/>
          </rPr>
          <t>Calculated result from the "Gear Trains" table.</t>
        </r>
        <r>
          <rPr>
            <sz val="10"/>
            <color rgb="FF000000"/>
            <rFont val="Tahoma"/>
            <family val="2"/>
          </rPr>
          <t xml:space="preserve">
</t>
        </r>
      </text>
    </comment>
    <comment ref="Z14" authorId="0" shapeId="0" xr:uid="{640C71B8-0C62-7140-828F-E87A5401D4B6}">
      <text>
        <r>
          <rPr>
            <sz val="10"/>
            <color rgb="FF000000"/>
            <rFont val="Tahoma"/>
            <family val="2"/>
          </rPr>
          <t xml:space="preserve">Relative difference between target and caluclated value.
</t>
        </r>
      </text>
    </comment>
    <comment ref="Q65" authorId="1" shapeId="0" xr:uid="{9AFAEF55-343E-1D46-9FA9-9E479FF02CA6}">
      <text>
        <r>
          <rPr>
            <sz val="10"/>
            <color rgb="FF000000"/>
            <rFont val="Tahoma"/>
            <family val="2"/>
          </rPr>
          <t>Used to change the direction.</t>
        </r>
      </text>
    </comment>
    <comment ref="Q74" authorId="1" shapeId="0" xr:uid="{86921223-2D36-424E-BFED-1DDA0DD3DE6D}">
      <text>
        <r>
          <rPr>
            <sz val="10"/>
            <color rgb="FF000000"/>
            <rFont val="Tahoma"/>
            <family val="2"/>
          </rPr>
          <t>Used to change the direction.</t>
        </r>
      </text>
    </comment>
  </commentList>
</comments>
</file>

<file path=xl/sharedStrings.xml><?xml version="1.0" encoding="utf-8"?>
<sst xmlns="http://schemas.openxmlformats.org/spreadsheetml/2006/main" count="640" uniqueCount="191">
  <si>
    <t>Gear</t>
  </si>
  <si>
    <t>Crank</t>
  </si>
  <si>
    <t>Axis</t>
  </si>
  <si>
    <t>Pointer</t>
  </si>
  <si>
    <t>Object types used in Gear Trains</t>
  </si>
  <si>
    <t>Converter</t>
  </si>
  <si>
    <t>Gear-Concentric</t>
  </si>
  <si>
    <t>Object Direction</t>
  </si>
  <si>
    <t>CW</t>
  </si>
  <si>
    <t>List here all converters, cranks (inputs), gears (with number of teeth), axes and pointers (outputs) in the astronomical clock.</t>
  </si>
  <si>
    <t xml:space="preserve">List here the specific Gear Targets (outputs), for each "Train name" a "Target value" is needed.  </t>
  </si>
  <si>
    <t>Gear Trains</t>
  </si>
  <si>
    <t>Gear Configuration</t>
  </si>
  <si>
    <t>Gear Train Targets</t>
  </si>
  <si>
    <t>Train id.</t>
  </si>
  <si>
    <t>Object Id.</t>
  </si>
  <si>
    <t>Object type</t>
  </si>
  <si>
    <t>driven by</t>
  </si>
  <si>
    <t>A-ref</t>
  </si>
  <si>
    <t>Nteeth</t>
  </si>
  <si>
    <t>T-cycle</t>
  </si>
  <si>
    <t>N-cycles</t>
  </si>
  <si>
    <t>A-actual</t>
  </si>
  <si>
    <t>Ratio</t>
  </si>
  <si>
    <t>Target</t>
  </si>
  <si>
    <t>Delta</t>
  </si>
  <si>
    <t>N-teeth</t>
  </si>
  <si>
    <t>Target value</t>
  </si>
  <si>
    <t>Calculated</t>
  </si>
  <si>
    <t>I-Crank</t>
  </si>
  <si>
    <t>C1</t>
  </si>
  <si>
    <t>C2</t>
  </si>
  <si>
    <t>G1</t>
  </si>
  <si>
    <t>G2</t>
  </si>
  <si>
    <t>B1</t>
  </si>
  <si>
    <t>Direction:</t>
  </si>
  <si>
    <t>Direction</t>
  </si>
  <si>
    <t>B1-plate</t>
  </si>
  <si>
    <t>Mercury</t>
  </si>
  <si>
    <t>Mars</t>
  </si>
  <si>
    <t>A-B1</t>
  </si>
  <si>
    <t>B2</t>
  </si>
  <si>
    <t>Jupiter</t>
  </si>
  <si>
    <t>B3</t>
  </si>
  <si>
    <t>Venus</t>
  </si>
  <si>
    <t>mer1</t>
  </si>
  <si>
    <t>Saturn</t>
  </si>
  <si>
    <t>mer2</t>
  </si>
  <si>
    <t>P-mer</t>
  </si>
  <si>
    <t>D1</t>
  </si>
  <si>
    <t>D2</t>
  </si>
  <si>
    <t>Metonic</t>
  </si>
  <si>
    <t>mars1</t>
  </si>
  <si>
    <t>E1</t>
  </si>
  <si>
    <t>Olympiad</t>
  </si>
  <si>
    <t>mars2</t>
  </si>
  <si>
    <t>E2</t>
  </si>
  <si>
    <t>Callippic</t>
  </si>
  <si>
    <t>A-mer1</t>
  </si>
  <si>
    <t>E3</t>
  </si>
  <si>
    <t>mars3</t>
  </si>
  <si>
    <t>E4</t>
  </si>
  <si>
    <t>Saros</t>
  </si>
  <si>
    <t>mars4</t>
  </si>
  <si>
    <t>E5</t>
  </si>
  <si>
    <t>Exeligmos</t>
  </si>
  <si>
    <t>P-mars</t>
  </si>
  <si>
    <t>E6</t>
  </si>
  <si>
    <t>F1</t>
  </si>
  <si>
    <t>jup1</t>
  </si>
  <si>
    <t>F2</t>
  </si>
  <si>
    <t>jup2</t>
  </si>
  <si>
    <t>A-mars1</t>
  </si>
  <si>
    <t>jup3</t>
  </si>
  <si>
    <t>H1</t>
  </si>
  <si>
    <t>jup4</t>
  </si>
  <si>
    <t>H2</t>
  </si>
  <si>
    <t>P-jup</t>
  </si>
  <si>
    <t>I1</t>
  </si>
  <si>
    <t>K1</t>
  </si>
  <si>
    <t>sun1</t>
  </si>
  <si>
    <t>K2</t>
  </si>
  <si>
    <t>ven1</t>
  </si>
  <si>
    <t>L1</t>
  </si>
  <si>
    <t>P-ven</t>
  </si>
  <si>
    <t>L2</t>
  </si>
  <si>
    <t>M1</t>
  </si>
  <si>
    <t>sat1</t>
  </si>
  <si>
    <t>M2</t>
  </si>
  <si>
    <t>sat2</t>
  </si>
  <si>
    <t>M3</t>
  </si>
  <si>
    <t>A-ven1</t>
  </si>
  <si>
    <t>N1</t>
  </si>
  <si>
    <t>sat3</t>
  </si>
  <si>
    <t>N2</t>
  </si>
  <si>
    <t>sat4</t>
  </si>
  <si>
    <t>N3</t>
  </si>
  <si>
    <t>P-sat</t>
  </si>
  <si>
    <t>O1</t>
  </si>
  <si>
    <t>P1</t>
  </si>
  <si>
    <t>P2</t>
  </si>
  <si>
    <t>Q1</t>
  </si>
  <si>
    <t>A-M1</t>
  </si>
  <si>
    <t>A-M2</t>
  </si>
  <si>
    <t>lun1</t>
  </si>
  <si>
    <t>lun2</t>
  </si>
  <si>
    <t>P-Metonic</t>
  </si>
  <si>
    <t>lun3</t>
  </si>
  <si>
    <t>lun4</t>
  </si>
  <si>
    <t>A-C1</t>
  </si>
  <si>
    <t>A-C2</t>
  </si>
  <si>
    <t>P-Callippic</t>
  </si>
  <si>
    <t>A-O</t>
  </si>
  <si>
    <t>P-Olympiad</t>
  </si>
  <si>
    <t>sun2</t>
  </si>
  <si>
    <t>sun3</t>
  </si>
  <si>
    <t>A-lo1</t>
  </si>
  <si>
    <t>A-lo2</t>
  </si>
  <si>
    <t>A-lo3</t>
  </si>
  <si>
    <t>P-lunarorbit</t>
  </si>
  <si>
    <t>A-S1</t>
  </si>
  <si>
    <t>A-S2</t>
  </si>
  <si>
    <t>P-Saros</t>
  </si>
  <si>
    <t>P-Exeligmos</t>
  </si>
  <si>
    <t>P-moonorbit</t>
  </si>
  <si>
    <t>A-E1</t>
  </si>
  <si>
    <t>A-E2</t>
  </si>
  <si>
    <t>A-mo1</t>
  </si>
  <si>
    <t>A-mo2</t>
  </si>
  <si>
    <t>A-mo3</t>
  </si>
  <si>
    <t>A-mo4</t>
  </si>
  <si>
    <t>A-mo5</t>
  </si>
  <si>
    <t>A-mo6</t>
  </si>
  <si>
    <t>A-sun</t>
  </si>
  <si>
    <t>Email</t>
  </si>
  <si>
    <t>(ClockWise or CounterClockWise)</t>
  </si>
  <si>
    <t>I'm solely responsible for the input and express no warranty.  Use at your own risk.</t>
  </si>
  <si>
    <t>All Rights Reserved:  © Astronomy Morsels.</t>
  </si>
  <si>
    <t>Nonetheless, this spreadsheet has been carefully reviewed, and calculation results have been compared with other applications.</t>
  </si>
  <si>
    <t>The Antikythera Mechanism (also known as the Antikythera Device), dated to the late 2nd century/early 1st century BCE (roughly 205-60 BCE) is understood as the world's first analog computer, created to accurately calculate the position of the sun, moon, and planets. It was found in 1901 off the Greek island of Antikythera, giving it its name. This spreadsheet contains a model of the Antikythera gear train.</t>
  </si>
  <si>
    <r>
      <rPr>
        <b/>
        <sz val="14"/>
        <color theme="0"/>
        <rFont val="Calibri (Body)"/>
      </rPr>
      <t>Compiled by</t>
    </r>
    <r>
      <rPr>
        <sz val="14"/>
        <color theme="0"/>
        <rFont val="Calibri (Body)"/>
      </rPr>
      <t>: Anton Viola (Astronomy Morsels).</t>
    </r>
  </si>
  <si>
    <t># days</t>
  </si>
  <si>
    <t>Inputs</t>
  </si>
  <si>
    <t>ClockWise</t>
  </si>
  <si>
    <t>CounterClockWise</t>
  </si>
  <si>
    <t>CCW</t>
  </si>
  <si>
    <t>Train-id</t>
  </si>
  <si>
    <t>Offset</t>
  </si>
  <si>
    <t>True angle</t>
  </si>
  <si>
    <t>x</t>
  </si>
  <si>
    <t>y</t>
  </si>
  <si>
    <t>r</t>
  </si>
  <si>
    <t>angle</t>
  </si>
  <si>
    <t>Metonic Cycle</t>
  </si>
  <si>
    <t>Callypic Cycle</t>
  </si>
  <si>
    <t>Saros Cycle</t>
  </si>
  <si>
    <t>Exeligmos Cycle</t>
  </si>
  <si>
    <t>actual</t>
  </si>
  <si>
    <t>origin</t>
  </si>
  <si>
    <t>Olympic Cycle</t>
  </si>
  <si>
    <t>V1.1</t>
  </si>
  <si>
    <t>Circles + Lines</t>
  </si>
  <si>
    <t>L3</t>
  </si>
  <si>
    <t xml:space="preserve">Computed </t>
  </si>
  <si>
    <t>A. Back Dial</t>
  </si>
  <si>
    <t>B. Front Dial</t>
  </si>
  <si>
    <t>Mercury Pointer</t>
  </si>
  <si>
    <t>body</t>
  </si>
  <si>
    <t>Mars Pointer</t>
  </si>
  <si>
    <t>Jupiter Pointer</t>
  </si>
  <si>
    <t>Venus Pointer</t>
  </si>
  <si>
    <t>Saturn Pointer</t>
  </si>
  <si>
    <t>Date Pointer</t>
  </si>
  <si>
    <t>Zodiac Dial</t>
  </si>
  <si>
    <t>Moon Pointer</t>
  </si>
  <si>
    <t>12 Month Dial (outer)</t>
  </si>
  <si>
    <t>12 Month Dial (inner)</t>
  </si>
  <si>
    <t>Month Dial lines</t>
  </si>
  <si>
    <t>Zodiac Dial lines</t>
  </si>
  <si>
    <t>lunar orbit prec.</t>
  </si>
  <si>
    <t>moon's orbit</t>
  </si>
  <si>
    <t>ven1'</t>
  </si>
  <si>
    <t>mer2'</t>
  </si>
  <si>
    <t xml:space="preserve">, </t>
  </si>
  <si>
    <t>Date</t>
  </si>
  <si>
    <t>P-Date</t>
  </si>
  <si>
    <t xml:space="preserve">Only the Date Pointer is shown here, assuming it represents the mean sun. </t>
  </si>
  <si>
    <t>The Solar Pointer, assumed to represent the true solar time, is not modelled and not displayed.</t>
  </si>
  <si>
    <t>Open: correct modeling of the moon's (lunar) phase.</t>
  </si>
  <si>
    <t>Proposal: Freeth et al., modelled by Scott Shambaugh.</t>
  </si>
  <si>
    <r>
      <rPr>
        <b/>
        <sz val="14"/>
        <color theme="0"/>
        <rFont val="Calibri (Body)"/>
      </rPr>
      <t>Latest update</t>
    </r>
    <r>
      <rPr>
        <sz val="14"/>
        <color theme="0"/>
        <rFont val="Calibri (Body)"/>
      </rPr>
      <t>: 12th December,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</si>
</sst>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31">
    <font>
      <sz val="12"/>
      <color theme="1"/>
      <name val="Calibri"/>
      <family val="2"/>
      <scheme val="minor"/>
    </font>
    <font>
      <sz val="10"/>
      <color theme="1"/>
      <name val="Verdana"/>
      <family val="2"/>
    </font>
    <font>
      <sz val="10"/>
      <color rgb="FF000000"/>
      <name val="Tahoma"/>
      <family val="2"/>
    </font>
    <font>
      <u/>
      <sz val="12"/>
      <color theme="10"/>
      <name val="Calibri"/>
      <family val="2"/>
      <scheme val="minor"/>
    </font>
    <font>
      <sz val="9"/>
      <color theme="1"/>
      <name val="Verdana"/>
      <family val="2"/>
    </font>
    <font>
      <sz val="10"/>
      <color rgb="FF000000"/>
      <name val="Tahoma"/>
      <family val="34"/>
    </font>
    <font>
      <sz val="4"/>
      <color rgb="FF000000"/>
      <name val="Tahoma"/>
      <family val="34"/>
    </font>
    <font>
      <b/>
      <sz val="10"/>
      <color rgb="FF000000"/>
      <name val="Tahoma"/>
      <family val="2"/>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i/>
      <sz val="14"/>
      <color theme="0"/>
      <name val="Calibri"/>
      <family val="2"/>
    </font>
    <font>
      <sz val="12"/>
      <color theme="1"/>
      <name val="Calibri"/>
      <family val="2"/>
    </font>
    <font>
      <b/>
      <sz val="12"/>
      <color rgb="FFFF0000"/>
      <name val="Calibri"/>
      <family val="2"/>
    </font>
    <font>
      <b/>
      <sz val="12"/>
      <color theme="1"/>
      <name val="Calibri"/>
      <family val="2"/>
    </font>
    <font>
      <b/>
      <sz val="12"/>
      <color theme="0"/>
      <name val="Calibri"/>
      <family val="2"/>
    </font>
    <font>
      <sz val="12"/>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2"/>
      <color rgb="FFFF0000"/>
      <name val="Calibri"/>
      <family val="2"/>
      <scheme val="minor"/>
    </font>
    <font>
      <sz val="12"/>
      <color theme="0"/>
      <name val="Calibri"/>
      <family val="2"/>
      <scheme val="minor"/>
    </font>
    <font>
      <b/>
      <sz val="14"/>
      <color theme="1"/>
      <name val="Calibri"/>
      <family val="2"/>
      <scheme val="minor"/>
    </font>
    <font>
      <b/>
      <sz val="16"/>
      <color theme="1"/>
      <name val="Calibri"/>
      <family val="2"/>
    </font>
    <font>
      <sz val="12"/>
      <color rgb="FF000000"/>
      <name val="Calibri"/>
      <family val="2"/>
      <scheme val="minor"/>
    </font>
    <font>
      <b/>
      <sz val="16"/>
      <color rgb="FFFF0000"/>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rgb="FF0070C0"/>
        <bgColor indexed="64"/>
      </patternFill>
    </fill>
    <fill>
      <patternFill patternType="solid">
        <fgColor rgb="FFFFC000"/>
        <bgColor indexed="64"/>
      </patternFill>
    </fill>
    <fill>
      <patternFill patternType="solid">
        <fgColor theme="1"/>
        <bgColor indexed="64"/>
      </patternFill>
    </fill>
    <fill>
      <patternFill patternType="solid">
        <fgColor rgb="FF00B050"/>
        <bgColor indexed="64"/>
      </patternFill>
    </fill>
    <fill>
      <patternFill patternType="solid">
        <fgColor rgb="FFC00000"/>
        <bgColor indexed="64"/>
      </patternFill>
    </fill>
  </fills>
  <borders count="19">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style="thin">
        <color indexed="64"/>
      </left>
      <right style="thin">
        <color indexed="64"/>
      </right>
      <top/>
      <bottom/>
      <diagonal/>
    </border>
  </borders>
  <cellStyleXfs count="7">
    <xf numFmtId="0" fontId="0" fillId="0" borderId="0"/>
    <xf numFmtId="0" fontId="3" fillId="0" borderId="0" applyNumberFormat="0" applyFill="0" applyBorder="0" applyAlignment="0" applyProtection="0"/>
    <xf numFmtId="0" fontId="8" fillId="0" borderId="0"/>
    <xf numFmtId="0" fontId="9" fillId="0" borderId="0" applyNumberFormat="0" applyFill="0" applyBorder="0" applyAlignment="0" applyProtection="0">
      <alignment vertical="top"/>
      <protection locked="0"/>
    </xf>
    <xf numFmtId="0" fontId="10" fillId="0" borderId="0"/>
    <xf numFmtId="0" fontId="11" fillId="0" borderId="0" applyNumberFormat="0" applyFill="0" applyBorder="0" applyAlignment="0" applyProtection="0"/>
    <xf numFmtId="0" fontId="12" fillId="0" borderId="0"/>
  </cellStyleXfs>
  <cellXfs count="134">
    <xf numFmtId="0" fontId="0" fillId="0" borderId="0" xfId="0"/>
    <xf numFmtId="0" fontId="1" fillId="0" borderId="0" xfId="0" applyFont="1"/>
    <xf numFmtId="0" fontId="4" fillId="0" borderId="0" xfId="0" applyFont="1"/>
    <xf numFmtId="0" fontId="15" fillId="0" borderId="0" xfId="0" applyFont="1"/>
    <xf numFmtId="0" fontId="14" fillId="0" borderId="0" xfId="0" applyFont="1" applyAlignment="1">
      <alignment horizontal="left"/>
    </xf>
    <xf numFmtId="0" fontId="14" fillId="0" borderId="0" xfId="0" applyFont="1" applyAlignment="1">
      <alignment horizontal="center"/>
    </xf>
    <xf numFmtId="0" fontId="14" fillId="0" borderId="0" xfId="0" applyFont="1"/>
    <xf numFmtId="0" fontId="14" fillId="0" borderId="0" xfId="0" applyFont="1" applyAlignment="1">
      <alignment horizontal="right"/>
    </xf>
    <xf numFmtId="0" fontId="16" fillId="0" borderId="0" xfId="0" applyFont="1" applyAlignment="1">
      <alignment horizontal="center" vertical="center" wrapText="1"/>
    </xf>
    <xf numFmtId="0" fontId="16" fillId="0" borderId="0" xfId="0" applyFont="1"/>
    <xf numFmtId="0" fontId="16" fillId="0" borderId="0" xfId="0" applyFont="1" applyAlignment="1">
      <alignment horizontal="left"/>
    </xf>
    <xf numFmtId="164" fontId="16" fillId="6" borderId="13" xfId="0" applyNumberFormat="1" applyFont="1" applyFill="1" applyBorder="1" applyAlignment="1" applyProtection="1">
      <alignment horizontal="center"/>
      <protection locked="0"/>
    </xf>
    <xf numFmtId="0" fontId="17" fillId="5" borderId="0" xfId="0" applyFont="1" applyFill="1" applyAlignment="1">
      <alignment horizontal="center"/>
    </xf>
    <xf numFmtId="0" fontId="16" fillId="4" borderId="11" xfId="0" applyFont="1" applyFill="1" applyBorder="1" applyAlignment="1">
      <alignment horizontal="left"/>
    </xf>
    <xf numFmtId="0" fontId="16" fillId="4" borderId="14" xfId="0" applyFont="1" applyFill="1" applyBorder="1" applyAlignment="1">
      <alignment horizontal="center"/>
    </xf>
    <xf numFmtId="0" fontId="16" fillId="4" borderId="14" xfId="0" applyFont="1" applyFill="1" applyBorder="1" applyAlignment="1">
      <alignment horizontal="right"/>
    </xf>
    <xf numFmtId="0" fontId="16" fillId="4" borderId="12" xfId="0" applyFont="1" applyFill="1" applyBorder="1" applyAlignment="1">
      <alignment horizontal="right"/>
    </xf>
    <xf numFmtId="0" fontId="16" fillId="4" borderId="13" xfId="0" applyFont="1" applyFill="1" applyBorder="1" applyAlignment="1">
      <alignment horizontal="right"/>
    </xf>
    <xf numFmtId="0" fontId="16" fillId="4" borderId="13" xfId="0" applyFont="1" applyFill="1" applyBorder="1" applyAlignment="1">
      <alignment horizontal="center"/>
    </xf>
    <xf numFmtId="0" fontId="16" fillId="4" borderId="13" xfId="0" applyFont="1" applyFill="1" applyBorder="1" applyAlignment="1">
      <alignment horizontal="left"/>
    </xf>
    <xf numFmtId="0" fontId="14" fillId="0" borderId="13" xfId="0" applyFont="1" applyBorder="1" applyProtection="1">
      <protection locked="0"/>
    </xf>
    <xf numFmtId="0" fontId="14" fillId="2" borderId="13" xfId="0" applyFont="1" applyFill="1" applyBorder="1" applyAlignment="1" applyProtection="1">
      <alignment horizontal="center"/>
      <protection locked="0"/>
    </xf>
    <xf numFmtId="0" fontId="14" fillId="0" borderId="13" xfId="0" applyFont="1" applyBorder="1" applyAlignment="1">
      <alignment horizontal="center"/>
    </xf>
    <xf numFmtId="164" fontId="14" fillId="2" borderId="13" xfId="0" applyNumberFormat="1" applyFont="1" applyFill="1" applyBorder="1" applyAlignment="1" applyProtection="1">
      <alignment horizontal="center"/>
      <protection locked="0"/>
    </xf>
    <xf numFmtId="0" fontId="14" fillId="3" borderId="13" xfId="0" applyFont="1" applyFill="1" applyBorder="1" applyAlignment="1">
      <alignment horizontal="center"/>
    </xf>
    <xf numFmtId="0" fontId="14" fillId="0" borderId="13" xfId="0" applyFont="1" applyBorder="1" applyAlignment="1">
      <alignment horizontal="right"/>
    </xf>
    <xf numFmtId="164" fontId="14" fillId="0" borderId="13" xfId="0" applyNumberFormat="1" applyFont="1" applyBorder="1" applyAlignment="1">
      <alignment horizontal="right"/>
    </xf>
    <xf numFmtId="164" fontId="14" fillId="0" borderId="13" xfId="0" applyNumberFormat="1" applyFont="1" applyBorder="1" applyAlignment="1">
      <alignment horizontal="center"/>
    </xf>
    <xf numFmtId="165" fontId="14" fillId="0" borderId="13" xfId="0" applyNumberFormat="1" applyFont="1" applyBorder="1" applyAlignment="1">
      <alignment horizontal="right"/>
    </xf>
    <xf numFmtId="0" fontId="14" fillId="2" borderId="13" xfId="0" applyFont="1" applyFill="1" applyBorder="1" applyAlignment="1" applyProtection="1">
      <alignment horizontal="right"/>
      <protection locked="0"/>
    </xf>
    <xf numFmtId="0" fontId="14" fillId="2" borderId="13" xfId="0" applyFont="1" applyFill="1" applyBorder="1" applyProtection="1">
      <protection locked="0"/>
    </xf>
    <xf numFmtId="164" fontId="14" fillId="2" borderId="13" xfId="0" applyNumberFormat="1" applyFont="1" applyFill="1" applyBorder="1" applyProtection="1">
      <protection locked="0"/>
    </xf>
    <xf numFmtId="164" fontId="14" fillId="0" borderId="13" xfId="0" applyNumberFormat="1" applyFont="1" applyBorder="1"/>
    <xf numFmtId="49" fontId="14" fillId="2" borderId="13" xfId="0" applyNumberFormat="1" applyFont="1" applyFill="1" applyBorder="1" applyAlignment="1" applyProtection="1">
      <alignment horizontal="center"/>
      <protection locked="0"/>
    </xf>
    <xf numFmtId="0" fontId="18" fillId="0" borderId="0" xfId="0" applyFont="1" applyAlignment="1">
      <alignment horizontal="center"/>
    </xf>
    <xf numFmtId="0" fontId="19" fillId="7" borderId="1" xfId="0" applyFont="1" applyFill="1" applyBorder="1" applyAlignment="1">
      <alignment horizontal="left"/>
    </xf>
    <xf numFmtId="0" fontId="19" fillId="7" borderId="3" xfId="0" applyFont="1" applyFill="1" applyBorder="1" applyAlignment="1">
      <alignment horizontal="center"/>
    </xf>
    <xf numFmtId="0" fontId="19" fillId="7" borderId="3" xfId="0" applyFont="1" applyFill="1" applyBorder="1"/>
    <xf numFmtId="0" fontId="21" fillId="7" borderId="2" xfId="1" applyFont="1" applyFill="1" applyBorder="1" applyAlignment="1">
      <alignment horizontal="center"/>
    </xf>
    <xf numFmtId="0" fontId="22" fillId="7" borderId="5" xfId="1" applyFont="1" applyFill="1" applyBorder="1" applyAlignment="1">
      <alignment horizontal="left"/>
    </xf>
    <xf numFmtId="0" fontId="19" fillId="7" borderId="0" xfId="0" applyFont="1" applyFill="1" applyAlignment="1">
      <alignment horizontal="center"/>
    </xf>
    <xf numFmtId="0" fontId="19" fillId="7" borderId="0" xfId="0" applyFont="1" applyFill="1"/>
    <xf numFmtId="0" fontId="19" fillId="7" borderId="6" xfId="0" applyFont="1" applyFill="1" applyBorder="1" applyAlignment="1">
      <alignment horizontal="center"/>
    </xf>
    <xf numFmtId="0" fontId="19" fillId="7" borderId="7" xfId="1" applyFont="1" applyFill="1" applyBorder="1" applyAlignment="1">
      <alignment horizontal="left"/>
    </xf>
    <xf numFmtId="0" fontId="19" fillId="7" borderId="8" xfId="1" applyFont="1" applyFill="1" applyBorder="1" applyAlignment="1">
      <alignment horizontal="left"/>
    </xf>
    <xf numFmtId="0" fontId="19" fillId="7" borderId="8" xfId="0" applyFont="1" applyFill="1" applyBorder="1"/>
    <xf numFmtId="0" fontId="20" fillId="7" borderId="9" xfId="0" applyFont="1" applyFill="1" applyBorder="1" applyAlignment="1">
      <alignment horizontal="center"/>
    </xf>
    <xf numFmtId="0" fontId="16" fillId="6" borderId="0" xfId="0" applyFont="1" applyFill="1" applyAlignment="1">
      <alignment horizontal="center"/>
    </xf>
    <xf numFmtId="0" fontId="16" fillId="0" borderId="0" xfId="0" applyFont="1" applyAlignment="1">
      <alignment horizontal="center"/>
    </xf>
    <xf numFmtId="0" fontId="14" fillId="0" borderId="4" xfId="0" applyFont="1" applyBorder="1" applyAlignment="1">
      <alignment horizontal="center"/>
    </xf>
    <xf numFmtId="0" fontId="14" fillId="0" borderId="18" xfId="0" applyFont="1" applyBorder="1" applyAlignment="1">
      <alignment horizontal="center"/>
    </xf>
    <xf numFmtId="0" fontId="14" fillId="0" borderId="10" xfId="0" applyFont="1" applyBorder="1" applyAlignment="1">
      <alignment horizontal="center"/>
    </xf>
    <xf numFmtId="0" fontId="14" fillId="0" borderId="0" xfId="0" applyFont="1" applyAlignment="1" applyProtection="1">
      <alignment horizontal="left"/>
      <protection locked="0"/>
    </xf>
    <xf numFmtId="0" fontId="0" fillId="7" borderId="0" xfId="0" applyFill="1"/>
    <xf numFmtId="0" fontId="16" fillId="4" borderId="11" xfId="0" applyFont="1" applyFill="1" applyBorder="1" applyAlignment="1">
      <alignment horizontal="center"/>
    </xf>
    <xf numFmtId="4" fontId="0" fillId="0" borderId="13" xfId="0" applyNumberFormat="1" applyBorder="1"/>
    <xf numFmtId="164" fontId="16" fillId="6" borderId="13" xfId="0" applyNumberFormat="1" applyFont="1" applyFill="1" applyBorder="1" applyAlignment="1" applyProtection="1">
      <alignment horizontal="right"/>
      <protection locked="0"/>
    </xf>
    <xf numFmtId="0" fontId="14" fillId="2" borderId="11" xfId="0" applyFont="1" applyFill="1" applyBorder="1" applyProtection="1">
      <protection locked="0"/>
    </xf>
    <xf numFmtId="0" fontId="0" fillId="0" borderId="13" xfId="0" applyBorder="1" applyAlignment="1">
      <alignment horizontal="right"/>
    </xf>
    <xf numFmtId="0" fontId="13" fillId="7" borderId="0" xfId="0" applyFont="1" applyFill="1" applyAlignment="1">
      <alignment horizontal="center" vertical="center" wrapText="1"/>
    </xf>
    <xf numFmtId="0" fontId="23" fillId="7" borderId="1" xfId="1" applyFont="1" applyFill="1" applyBorder="1" applyAlignment="1">
      <alignment horizontal="center"/>
    </xf>
    <xf numFmtId="0" fontId="23" fillId="7" borderId="3" xfId="1" applyFont="1" applyFill="1" applyBorder="1" applyAlignment="1">
      <alignment horizontal="center"/>
    </xf>
    <xf numFmtId="0" fontId="23" fillId="7" borderId="16" xfId="1" applyFont="1" applyFill="1" applyBorder="1" applyAlignment="1">
      <alignment horizontal="center"/>
    </xf>
    <xf numFmtId="0" fontId="24" fillId="7" borderId="5" xfId="0" applyFont="1" applyFill="1" applyBorder="1" applyAlignment="1">
      <alignment horizontal="center"/>
    </xf>
    <xf numFmtId="0" fontId="24" fillId="7" borderId="0" xfId="0" applyFont="1" applyFill="1" applyAlignment="1">
      <alignment horizontal="center"/>
    </xf>
    <xf numFmtId="0" fontId="24" fillId="7" borderId="17" xfId="0" applyFont="1" applyFill="1" applyBorder="1" applyAlignment="1">
      <alignment horizontal="center"/>
    </xf>
    <xf numFmtId="0" fontId="24" fillId="7" borderId="7" xfId="0" applyFont="1" applyFill="1" applyBorder="1" applyAlignment="1">
      <alignment horizontal="center"/>
    </xf>
    <xf numFmtId="0" fontId="24" fillId="7" borderId="8" xfId="0" applyFont="1" applyFill="1" applyBorder="1" applyAlignment="1">
      <alignment horizontal="center"/>
    </xf>
    <xf numFmtId="0" fontId="24" fillId="7" borderId="15" xfId="0" applyFont="1" applyFill="1" applyBorder="1" applyAlignment="1">
      <alignment horizontal="center"/>
    </xf>
    <xf numFmtId="0" fontId="16" fillId="0" borderId="0" xfId="0" applyFont="1" applyAlignment="1">
      <alignment horizontal="center" vertical="center" wrapText="1"/>
    </xf>
    <xf numFmtId="0" fontId="17" fillId="5" borderId="0" xfId="0" applyFont="1" applyFill="1" applyAlignment="1">
      <alignment horizontal="center"/>
    </xf>
    <xf numFmtId="0" fontId="17" fillId="5" borderId="8"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5" xfId="0" applyBorder="1"/>
    <xf numFmtId="0" fontId="0" fillId="0" borderId="6" xfId="0" applyBorder="1"/>
    <xf numFmtId="0" fontId="0" fillId="0" borderId="7" xfId="0" applyBorder="1"/>
    <xf numFmtId="2" fontId="0" fillId="0" borderId="6" xfId="0" applyNumberFormat="1" applyBorder="1"/>
    <xf numFmtId="2" fontId="0" fillId="0" borderId="9" xfId="0" applyNumberFormat="1" applyBorder="1"/>
    <xf numFmtId="2" fontId="0" fillId="0" borderId="0" xfId="0" applyNumberFormat="1"/>
    <xf numFmtId="2" fontId="0" fillId="0" borderId="2" xfId="0" applyNumberFormat="1" applyBorder="1"/>
    <xf numFmtId="0" fontId="0" fillId="0" borderId="0" xfId="0" applyAlignment="1">
      <alignment horizontal="right"/>
    </xf>
    <xf numFmtId="2" fontId="0" fillId="0" borderId="4" xfId="0" applyNumberFormat="1" applyBorder="1"/>
    <xf numFmtId="2" fontId="0" fillId="0" borderId="10" xfId="0" applyNumberFormat="1" applyBorder="1"/>
    <xf numFmtId="2" fontId="0" fillId="0" borderId="18" xfId="0" applyNumberFormat="1" applyBorder="1"/>
    <xf numFmtId="2" fontId="0" fillId="0" borderId="0" xfId="0" applyNumberFormat="1" applyBorder="1"/>
    <xf numFmtId="0" fontId="0" fillId="0" borderId="0" xfId="0" applyBorder="1"/>
    <xf numFmtId="0" fontId="0" fillId="0" borderId="11" xfId="0" applyBorder="1"/>
    <xf numFmtId="2" fontId="0" fillId="0" borderId="12" xfId="0" applyNumberFormat="1" applyBorder="1"/>
    <xf numFmtId="0" fontId="0" fillId="0" borderId="8" xfId="0" applyBorder="1" applyAlignment="1">
      <alignment horizontal="center"/>
    </xf>
    <xf numFmtId="0" fontId="27" fillId="0" borderId="0" xfId="0" applyFont="1" applyAlignment="1">
      <alignment horizontal="center"/>
    </xf>
    <xf numFmtId="0" fontId="0" fillId="0" borderId="3" xfId="0" applyBorder="1" applyAlignment="1">
      <alignment horizontal="center"/>
    </xf>
    <xf numFmtId="0" fontId="0" fillId="0" borderId="5" xfId="0" applyBorder="1" applyAlignment="1">
      <alignment horizontal="right"/>
    </xf>
    <xf numFmtId="0" fontId="0" fillId="0" borderId="0" xfId="0" applyBorder="1" applyAlignment="1">
      <alignment horizontal="right"/>
    </xf>
    <xf numFmtId="0" fontId="0" fillId="0" borderId="6" xfId="0" applyBorder="1" applyAlignment="1">
      <alignment horizontal="right"/>
    </xf>
    <xf numFmtId="2" fontId="0" fillId="0" borderId="8" xfId="0" applyNumberFormat="1" applyBorder="1"/>
    <xf numFmtId="0" fontId="0" fillId="0" borderId="0" xfId="0" applyBorder="1" applyAlignment="1">
      <alignment horizontal="center"/>
    </xf>
    <xf numFmtId="0" fontId="0" fillId="0" borderId="6" xfId="0" applyBorder="1" applyAlignment="1">
      <alignment horizontal="center"/>
    </xf>
    <xf numFmtId="2" fontId="0" fillId="0" borderId="0" xfId="0" applyNumberFormat="1" applyBorder="1" applyAlignment="1">
      <alignment horizontal="right"/>
    </xf>
    <xf numFmtId="0" fontId="0" fillId="0" borderId="1" xfId="0" applyBorder="1"/>
    <xf numFmtId="2" fontId="0" fillId="0" borderId="3" xfId="0" applyNumberFormat="1" applyBorder="1"/>
    <xf numFmtId="0" fontId="28" fillId="0" borderId="0" xfId="0" applyFont="1" applyFill="1" applyBorder="1" applyProtection="1">
      <protection locked="0"/>
    </xf>
    <xf numFmtId="0" fontId="27" fillId="0" borderId="0" xfId="0" applyFont="1" applyAlignment="1">
      <alignment horizontal="center"/>
    </xf>
    <xf numFmtId="0" fontId="0" fillId="0" borderId="10" xfId="0" applyBorder="1"/>
    <xf numFmtId="2" fontId="0" fillId="0" borderId="1" xfId="0" applyNumberFormat="1" applyBorder="1"/>
    <xf numFmtId="2" fontId="0" fillId="0" borderId="5" xfId="0" applyNumberFormat="1" applyBorder="1"/>
    <xf numFmtId="0" fontId="0" fillId="0" borderId="4" xfId="0" applyBorder="1" applyAlignment="1">
      <alignment horizontal="right"/>
    </xf>
    <xf numFmtId="0" fontId="0" fillId="0" borderId="14" xfId="0" applyBorder="1"/>
    <xf numFmtId="0" fontId="26" fillId="5" borderId="8" xfId="0" applyFont="1" applyFill="1" applyBorder="1" applyAlignment="1">
      <alignment horizontal="center"/>
    </xf>
    <xf numFmtId="0" fontId="26" fillId="8" borderId="8" xfId="0" applyFont="1" applyFill="1" applyBorder="1" applyAlignment="1">
      <alignment horizontal="center"/>
    </xf>
    <xf numFmtId="0" fontId="26" fillId="9" borderId="8" xfId="0" applyFont="1" applyFill="1" applyBorder="1" applyAlignment="1">
      <alignment horizontal="center"/>
    </xf>
    <xf numFmtId="0" fontId="26" fillId="7" borderId="8" xfId="0" applyFont="1" applyFill="1" applyBorder="1" applyAlignment="1">
      <alignment horizontal="center"/>
    </xf>
    <xf numFmtId="0" fontId="0" fillId="0" borderId="3" xfId="0" applyBorder="1"/>
    <xf numFmtId="0" fontId="29" fillId="0" borderId="5" xfId="0" applyFont="1" applyBorder="1" applyAlignment="1">
      <alignment horizontal="right"/>
    </xf>
    <xf numFmtId="0" fontId="29" fillId="0" borderId="0" xfId="0" applyFont="1" applyAlignment="1">
      <alignment horizontal="right"/>
    </xf>
    <xf numFmtId="0" fontId="29" fillId="0" borderId="6" xfId="0" applyFont="1" applyBorder="1" applyAlignment="1">
      <alignment horizontal="center"/>
    </xf>
    <xf numFmtId="0" fontId="29" fillId="0" borderId="6" xfId="0" applyFont="1" applyBorder="1" applyAlignment="1">
      <alignment horizontal="right"/>
    </xf>
    <xf numFmtId="0" fontId="29" fillId="0" borderId="5" xfId="0" applyFont="1" applyBorder="1"/>
    <xf numFmtId="0" fontId="29" fillId="0" borderId="7" xfId="0" applyFont="1" applyBorder="1"/>
    <xf numFmtId="0" fontId="29" fillId="0" borderId="1" xfId="0" applyFont="1" applyBorder="1" applyAlignment="1">
      <alignment horizontal="center"/>
    </xf>
    <xf numFmtId="0" fontId="29" fillId="0" borderId="3" xfId="0" applyFont="1" applyBorder="1" applyAlignment="1">
      <alignment horizontal="center"/>
    </xf>
    <xf numFmtId="0" fontId="29" fillId="0" borderId="16" xfId="0" applyFont="1" applyBorder="1" applyAlignment="1">
      <alignment horizontal="center"/>
    </xf>
    <xf numFmtId="0" fontId="29" fillId="0" borderId="0" xfId="0" applyFont="1" applyFill="1" applyBorder="1" applyAlignment="1">
      <alignment horizontal="right"/>
    </xf>
    <xf numFmtId="0" fontId="29" fillId="0" borderId="5" xfId="0" applyFont="1" applyFill="1" applyBorder="1" applyAlignment="1">
      <alignment horizontal="right"/>
    </xf>
    <xf numFmtId="0" fontId="29" fillId="0" borderId="6" xfId="0" applyFont="1" applyFill="1" applyBorder="1" applyAlignment="1">
      <alignment horizontal="right"/>
    </xf>
    <xf numFmtId="0" fontId="29" fillId="0" borderId="5" xfId="0" applyFont="1" applyFill="1" applyBorder="1"/>
    <xf numFmtId="0" fontId="30" fillId="0" borderId="0" xfId="0" applyFont="1"/>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25" fillId="0" borderId="9" xfId="0" applyFont="1" applyBorder="1" applyAlignment="1">
      <alignment horizontal="center"/>
    </xf>
    <xf numFmtId="0" fontId="3" fillId="0" borderId="0" xfId="1" applyAlignment="1">
      <alignment horizontal="center"/>
    </xf>
  </cellXfs>
  <cellStyles count="7">
    <cellStyle name="Hyperlink" xfId="1" builtinId="8"/>
    <cellStyle name="Hyperlink 2" xfId="3" xr:uid="{4FE61311-DBD8-B048-945F-211246329FAC}"/>
    <cellStyle name="Hyperlink 3" xfId="5" xr:uid="{6006D9EC-8120-0749-984A-414BFE0882C3}"/>
    <cellStyle name="Normal" xfId="0" builtinId="0"/>
    <cellStyle name="Normal 2" xfId="2" xr:uid="{63DDC796-707B-E346-BECA-246AC8FB8D6E}"/>
    <cellStyle name="Normal 3" xfId="4" xr:uid="{9EF0BE49-41F8-3641-9F36-6E0EA183D3EE}"/>
    <cellStyle name="Normal 4" xfId="6" xr:uid="{19ECB998-5E58-6E4F-9183-EF25138180AA}"/>
  </cellStyles>
  <dxfs count="4">
    <dxf>
      <fill>
        <patternFill>
          <bgColor theme="0"/>
        </patternFill>
      </fill>
    </dxf>
    <dxf>
      <fill>
        <patternFill>
          <bgColor theme="0"/>
        </patternFill>
      </fill>
    </dxf>
    <dxf>
      <fill>
        <patternFill>
          <bgColor rgb="FFFFC7CE"/>
        </patternFill>
      </fill>
    </dxf>
    <dxf>
      <fill>
        <patternFill>
          <bgColor rgb="FFFFC7CE"/>
        </patternFill>
      </fill>
    </dxf>
  </dxfs>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Metonic</c:v>
          </c:tx>
          <c:spPr>
            <a:ln w="63500" cap="rnd">
              <a:solidFill>
                <a:schemeClr val="accent4">
                  <a:lumMod val="60000"/>
                  <a:lumOff val="40000"/>
                </a:schemeClr>
              </a:solidFill>
              <a:round/>
              <a:tailEnd type="stealth"/>
            </a:ln>
            <a:effectLst/>
          </c:spPr>
          <c:marker>
            <c:symbol val="none"/>
          </c:marker>
          <c:dPt>
            <c:idx val="1"/>
            <c:marker>
              <c:symbol val="none"/>
            </c:marker>
            <c:bubble3D val="0"/>
            <c:spPr>
              <a:ln w="63500" cap="rnd">
                <a:solidFill>
                  <a:schemeClr val="accent4">
                    <a:lumMod val="60000"/>
                    <a:lumOff val="40000"/>
                  </a:schemeClr>
                </a:solidFill>
                <a:round/>
                <a:tailEnd type="none"/>
              </a:ln>
              <a:effectLst/>
            </c:spPr>
            <c:extLst>
              <c:ext xmlns:c16="http://schemas.microsoft.com/office/drawing/2014/chart" uri="{C3380CC4-5D6E-409C-BE32-E72D297353CC}">
                <c16:uniqueId val="{00000012-1E1F-8A4D-A6A4-6C8909F3A370}"/>
              </c:ext>
            </c:extLst>
          </c:dPt>
          <c:dLbls>
            <c:dLbl>
              <c:idx val="0"/>
              <c:delete val="1"/>
              <c:extLst>
                <c:ext xmlns:c15="http://schemas.microsoft.com/office/drawing/2012/chart" uri="{CE6537A1-D6FC-4f65-9D91-7224C49458BB}"/>
                <c:ext xmlns:c16="http://schemas.microsoft.com/office/drawing/2014/chart" uri="{C3380CC4-5D6E-409C-BE32-E72D297353CC}">
                  <c16:uniqueId val="{00000011-1E1F-8A4D-A6A4-6C8909F3A370}"/>
                </c:ext>
              </c:extLst>
            </c:dLbl>
            <c:dLbl>
              <c:idx val="1"/>
              <c:delete val="1"/>
              <c:extLst>
                <c:ext xmlns:c15="http://schemas.microsoft.com/office/drawing/2012/chart" uri="{CE6537A1-D6FC-4f65-9D91-7224C49458BB}">
                  <c15:layout>
                    <c:manualLayout>
                      <c:w val="0.12153284671532846"/>
                      <c:h val="4.2525737817433081E-2"/>
                    </c:manualLayout>
                  </c15:layout>
                </c:ext>
                <c:ext xmlns:c16="http://schemas.microsoft.com/office/drawing/2014/chart" uri="{C3380CC4-5D6E-409C-BE32-E72D297353CC}">
                  <c16:uniqueId val="{00000012-1E1F-8A4D-A6A4-6C8909F3A3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'Front, Back Dial'!$C$122:$D$122</c:f>
              <c:numCache>
                <c:formatCode>0.00</c:formatCode>
                <c:ptCount val="2"/>
                <c:pt idx="0">
                  <c:v>0</c:v>
                </c:pt>
                <c:pt idx="1">
                  <c:v>-3.9931775502364646</c:v>
                </c:pt>
              </c:numCache>
            </c:numRef>
          </c:xVal>
          <c:yVal>
            <c:numRef>
              <c:f>'Front, Back Dial'!$C$123:$D$123</c:f>
              <c:numCache>
                <c:formatCode>0.00</c:formatCode>
                <c:ptCount val="2"/>
                <c:pt idx="0">
                  <c:v>5</c:v>
                </c:pt>
                <c:pt idx="1">
                  <c:v>8.0090751157602398</c:v>
                </c:pt>
              </c:numCache>
            </c:numRef>
          </c:yVal>
          <c:smooth val="0"/>
          <c:extLst>
            <c:ext xmlns:c16="http://schemas.microsoft.com/office/drawing/2014/chart" uri="{C3380CC4-5D6E-409C-BE32-E72D297353CC}">
              <c16:uniqueId val="{00000000-1E1F-8A4D-A6A4-6C8909F3A370}"/>
            </c:ext>
          </c:extLst>
        </c:ser>
        <c:ser>
          <c:idx val="1"/>
          <c:order val="1"/>
          <c:tx>
            <c:v>Olympic</c:v>
          </c:tx>
          <c:spPr>
            <a:ln w="31750" cap="rnd">
              <a:solidFill>
                <a:schemeClr val="tx1"/>
              </a:solidFill>
              <a:round/>
              <a:tailEnd type="stealth"/>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7-1E1F-8A4D-A6A4-6C8909F3A370}"/>
                </c:ext>
              </c:extLst>
            </c:dLbl>
            <c:dLbl>
              <c:idx val="1"/>
              <c:delete val="1"/>
              <c:extLst>
                <c:ext xmlns:c15="http://schemas.microsoft.com/office/drawing/2012/chart" uri="{CE6537A1-D6FC-4f65-9D91-7224C49458BB}">
                  <c15:layout>
                    <c:manualLayout>
                      <c:w val="9.2335766423357668E-2"/>
                      <c:h val="4.3898421413864096E-2"/>
                    </c:manualLayout>
                  </c15:layout>
                </c:ext>
                <c:ext xmlns:c16="http://schemas.microsoft.com/office/drawing/2014/chart" uri="{C3380CC4-5D6E-409C-BE32-E72D297353CC}">
                  <c16:uniqueId val="{00000018-1E1F-8A4D-A6A4-6C8909F3A3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Dial'!$C$132:$D$132</c:f>
              <c:numCache>
                <c:formatCode>0.00</c:formatCode>
                <c:ptCount val="2"/>
                <c:pt idx="0">
                  <c:v>2</c:v>
                </c:pt>
                <c:pt idx="1">
                  <c:v>1.6786061951567302</c:v>
                </c:pt>
              </c:numCache>
            </c:numRef>
          </c:xVal>
          <c:yVal>
            <c:numRef>
              <c:f>'Front, Back Dial'!$C$133:$D$133</c:f>
              <c:numCache>
                <c:formatCode>0.00</c:formatCode>
                <c:ptCount val="2"/>
                <c:pt idx="0">
                  <c:v>5</c:v>
                </c:pt>
                <c:pt idx="1">
                  <c:v>4.6169777784405106</c:v>
                </c:pt>
              </c:numCache>
            </c:numRef>
          </c:yVal>
          <c:smooth val="0"/>
          <c:extLst>
            <c:ext xmlns:c16="http://schemas.microsoft.com/office/drawing/2014/chart" uri="{C3380CC4-5D6E-409C-BE32-E72D297353CC}">
              <c16:uniqueId val="{00000002-1E1F-8A4D-A6A4-6C8909F3A370}"/>
            </c:ext>
          </c:extLst>
        </c:ser>
        <c:ser>
          <c:idx val="2"/>
          <c:order val="2"/>
          <c:tx>
            <c:v>Callypic</c:v>
          </c:tx>
          <c:spPr>
            <a:ln w="31750" cap="rnd">
              <a:solidFill>
                <a:schemeClr val="tx1"/>
              </a:solidFill>
              <a:round/>
              <a:tailEnd type="stealth"/>
            </a:ln>
            <a:effectLst/>
          </c:spPr>
          <c:marker>
            <c:symbol val="none"/>
          </c:marker>
          <c:xVal>
            <c:numRef>
              <c:f>'Front, Back Dial'!$C$142:$D$142</c:f>
              <c:numCache>
                <c:formatCode>0.00</c:formatCode>
                <c:ptCount val="2"/>
                <c:pt idx="0">
                  <c:v>-1.5</c:v>
                </c:pt>
                <c:pt idx="1">
                  <c:v>-1.0301536896070458</c:v>
                </c:pt>
              </c:numCache>
            </c:numRef>
          </c:xVal>
          <c:yVal>
            <c:numRef>
              <c:f>'Front, Back Dial'!$C$143:$D$143</c:f>
              <c:numCache>
                <c:formatCode>0.00</c:formatCode>
                <c:ptCount val="2"/>
                <c:pt idx="0">
                  <c:v>5</c:v>
                </c:pt>
                <c:pt idx="1">
                  <c:v>4.8289899283371653</c:v>
                </c:pt>
              </c:numCache>
            </c:numRef>
          </c:yVal>
          <c:smooth val="0"/>
          <c:extLst>
            <c:ext xmlns:c16="http://schemas.microsoft.com/office/drawing/2014/chart" uri="{C3380CC4-5D6E-409C-BE32-E72D297353CC}">
              <c16:uniqueId val="{00000004-1E1F-8A4D-A6A4-6C8909F3A370}"/>
            </c:ext>
          </c:extLst>
        </c:ser>
        <c:ser>
          <c:idx val="3"/>
          <c:order val="3"/>
          <c:tx>
            <c:v>Saros</c:v>
          </c:tx>
          <c:spPr>
            <a:ln w="63500" cap="rnd">
              <a:solidFill>
                <a:schemeClr val="accent4">
                  <a:lumMod val="60000"/>
                  <a:lumOff val="40000"/>
                </a:schemeClr>
              </a:solidFill>
              <a:round/>
              <a:tailEnd type="stealth"/>
            </a:ln>
            <a:effectLst/>
          </c:spPr>
          <c:marker>
            <c:symbol val="none"/>
          </c:marker>
          <c:dPt>
            <c:idx val="1"/>
            <c:marker>
              <c:symbol val="none"/>
            </c:marker>
            <c:bubble3D val="0"/>
            <c:spPr>
              <a:ln w="63500" cap="rnd">
                <a:solidFill>
                  <a:schemeClr val="accent4">
                    <a:lumMod val="60000"/>
                    <a:lumOff val="40000"/>
                  </a:schemeClr>
                </a:solidFill>
                <a:round/>
                <a:tailEnd type="none"/>
              </a:ln>
              <a:effectLst/>
            </c:spPr>
            <c:extLst>
              <c:ext xmlns:c16="http://schemas.microsoft.com/office/drawing/2014/chart" uri="{C3380CC4-5D6E-409C-BE32-E72D297353CC}">
                <c16:uniqueId val="{00000014-1E1F-8A4D-A6A4-6C8909F3A370}"/>
              </c:ext>
            </c:extLst>
          </c:dPt>
          <c:dLbls>
            <c:dLbl>
              <c:idx val="0"/>
              <c:delete val="1"/>
              <c:extLst>
                <c:ext xmlns:c15="http://schemas.microsoft.com/office/drawing/2012/chart" uri="{CE6537A1-D6FC-4f65-9D91-7224C49458BB}"/>
                <c:ext xmlns:c16="http://schemas.microsoft.com/office/drawing/2014/chart" uri="{C3380CC4-5D6E-409C-BE32-E72D297353CC}">
                  <c16:uniqueId val="{00000013-1E1F-8A4D-A6A4-6C8909F3A370}"/>
                </c:ext>
              </c:extLst>
            </c:dLbl>
            <c:dLbl>
              <c:idx val="1"/>
              <c:delete val="1"/>
              <c:extLst>
                <c:ext xmlns:c15="http://schemas.microsoft.com/office/drawing/2012/chart" uri="{CE6537A1-D6FC-4f65-9D91-7224C49458BB}">
                  <c15:layout>
                    <c:manualLayout>
                      <c:w val="9.903883364944345E-2"/>
                      <c:h val="5.0761839396019214E-2"/>
                    </c:manualLayout>
                  </c15:layout>
                </c:ext>
                <c:ext xmlns:c16="http://schemas.microsoft.com/office/drawing/2014/chart" uri="{C3380CC4-5D6E-409C-BE32-E72D297353CC}">
                  <c16:uniqueId val="{00000014-1E1F-8A4D-A6A4-6C8909F3A3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Dial'!$C$152:$D$152</c:f>
              <c:numCache>
                <c:formatCode>0.00</c:formatCode>
                <c:ptCount val="2"/>
                <c:pt idx="0">
                  <c:v>0</c:v>
                </c:pt>
                <c:pt idx="1">
                  <c:v>-4.9809734904587275</c:v>
                </c:pt>
              </c:numCache>
            </c:numRef>
          </c:xVal>
          <c:yVal>
            <c:numRef>
              <c:f>'Front, Back Dial'!$C$153:$D$153</c:f>
              <c:numCache>
                <c:formatCode>0.00</c:formatCode>
                <c:ptCount val="2"/>
                <c:pt idx="0">
                  <c:v>-5</c:v>
                </c:pt>
                <c:pt idx="1">
                  <c:v>-4.5642212862617093</c:v>
                </c:pt>
              </c:numCache>
            </c:numRef>
          </c:yVal>
          <c:smooth val="0"/>
          <c:extLst>
            <c:ext xmlns:c16="http://schemas.microsoft.com/office/drawing/2014/chart" uri="{C3380CC4-5D6E-409C-BE32-E72D297353CC}">
              <c16:uniqueId val="{00000005-1E1F-8A4D-A6A4-6C8909F3A370}"/>
            </c:ext>
          </c:extLst>
        </c:ser>
        <c:ser>
          <c:idx val="4"/>
          <c:order val="4"/>
          <c:tx>
            <c:v>Exeligmos</c:v>
          </c:tx>
          <c:spPr>
            <a:ln w="31750" cap="rnd">
              <a:solidFill>
                <a:schemeClr val="tx1"/>
              </a:solidFill>
              <a:round/>
              <a:tailEnd type="stealth"/>
            </a:ln>
            <a:effectLst/>
          </c:spPr>
          <c:marker>
            <c:symbol val="none"/>
          </c:marker>
          <c:xVal>
            <c:numRef>
              <c:f>'Front, Back Dial'!$C$162:$D$162</c:f>
              <c:numCache>
                <c:formatCode>0.00</c:formatCode>
                <c:ptCount val="2"/>
                <c:pt idx="0">
                  <c:v>2</c:v>
                </c:pt>
                <c:pt idx="1">
                  <c:v>2.4698463103929544</c:v>
                </c:pt>
              </c:numCache>
            </c:numRef>
          </c:xVal>
          <c:yVal>
            <c:numRef>
              <c:f>'Front, Back Dial'!$C$163:$D$163</c:f>
              <c:numCache>
                <c:formatCode>0.00</c:formatCode>
                <c:ptCount val="2"/>
                <c:pt idx="0">
                  <c:v>-5</c:v>
                </c:pt>
                <c:pt idx="1">
                  <c:v>-5.1710100716628347</c:v>
                </c:pt>
              </c:numCache>
            </c:numRef>
          </c:yVal>
          <c:smooth val="0"/>
          <c:extLst>
            <c:ext xmlns:c16="http://schemas.microsoft.com/office/drawing/2014/chart" uri="{C3380CC4-5D6E-409C-BE32-E72D297353CC}">
              <c16:uniqueId val="{00000006-1E1F-8A4D-A6A4-6C8909F3A370}"/>
            </c:ext>
          </c:extLst>
        </c:ser>
        <c:ser>
          <c:idx val="5"/>
          <c:order val="5"/>
          <c:tx>
            <c:v>Metonic-Cicrcle</c:v>
          </c:tx>
          <c:spPr>
            <a:ln w="19050" cap="rnd">
              <a:solidFill>
                <a:schemeClr val="bg1"/>
              </a:solidFill>
              <a:round/>
            </a:ln>
            <a:effectLst/>
          </c:spPr>
          <c:marker>
            <c:symbol val="none"/>
          </c:marker>
          <c:xVal>
            <c:numRef>
              <c:f>'Front, Back Dial'!$C$176:$C$248</c:f>
              <c:numCache>
                <c:formatCode>0.00</c:formatCode>
                <c:ptCount val="73"/>
                <c:pt idx="0">
                  <c:v>5</c:v>
                </c:pt>
                <c:pt idx="1">
                  <c:v>4.9809734904587275</c:v>
                </c:pt>
                <c:pt idx="2">
                  <c:v>4.9240387650610398</c:v>
                </c:pt>
                <c:pt idx="3">
                  <c:v>4.8296291314453415</c:v>
                </c:pt>
                <c:pt idx="4">
                  <c:v>4.6984631039295426</c:v>
                </c:pt>
                <c:pt idx="5">
                  <c:v>4.5315389351832494</c:v>
                </c:pt>
                <c:pt idx="6">
                  <c:v>4.3301270189221936</c:v>
                </c:pt>
                <c:pt idx="7">
                  <c:v>4.0957602214449587</c:v>
                </c:pt>
                <c:pt idx="8">
                  <c:v>3.83022221559489</c:v>
                </c:pt>
                <c:pt idx="9">
                  <c:v>3.5355339059327378</c:v>
                </c:pt>
                <c:pt idx="10">
                  <c:v>3.2139380484326967</c:v>
                </c:pt>
                <c:pt idx="11">
                  <c:v>2.8678821817552307</c:v>
                </c:pt>
                <c:pt idx="12">
                  <c:v>2.5000000000000004</c:v>
                </c:pt>
                <c:pt idx="13">
                  <c:v>2.1130913087034973</c:v>
                </c:pt>
                <c:pt idx="14">
                  <c:v>1.7101007166283442</c:v>
                </c:pt>
                <c:pt idx="15">
                  <c:v>1.2940952255126037</c:v>
                </c:pt>
                <c:pt idx="16">
                  <c:v>0.86824088833465207</c:v>
                </c:pt>
                <c:pt idx="17">
                  <c:v>0.43577871373829069</c:v>
                </c:pt>
                <c:pt idx="18">
                  <c:v>3.06287113727155E-16</c:v>
                </c:pt>
                <c:pt idx="19">
                  <c:v>-0.43577871373829119</c:v>
                </c:pt>
                <c:pt idx="20">
                  <c:v>-0.86824088833465152</c:v>
                </c:pt>
                <c:pt idx="21">
                  <c:v>-1.2940952255126041</c:v>
                </c:pt>
                <c:pt idx="22">
                  <c:v>-1.7101007166283435</c:v>
                </c:pt>
                <c:pt idx="23">
                  <c:v>-2.1130913087034968</c:v>
                </c:pt>
                <c:pt idx="24">
                  <c:v>-2.4999999999999991</c:v>
                </c:pt>
                <c:pt idx="25">
                  <c:v>-2.8678821817552307</c:v>
                </c:pt>
                <c:pt idx="26">
                  <c:v>-3.2139380484326967</c:v>
                </c:pt>
                <c:pt idx="27">
                  <c:v>-3.5355339059327373</c:v>
                </c:pt>
                <c:pt idx="28">
                  <c:v>-3.8302222155948895</c:v>
                </c:pt>
                <c:pt idx="29">
                  <c:v>-4.0957602214449595</c:v>
                </c:pt>
                <c:pt idx="30">
                  <c:v>-4.3301270189221936</c:v>
                </c:pt>
                <c:pt idx="31">
                  <c:v>-4.5315389351832494</c:v>
                </c:pt>
                <c:pt idx="32">
                  <c:v>-4.6984631039295417</c:v>
                </c:pt>
                <c:pt idx="33">
                  <c:v>-4.8296291314453406</c:v>
                </c:pt>
                <c:pt idx="34">
                  <c:v>-4.9240387650610398</c:v>
                </c:pt>
                <c:pt idx="35">
                  <c:v>-4.9809734904587275</c:v>
                </c:pt>
                <c:pt idx="36">
                  <c:v>-5</c:v>
                </c:pt>
                <c:pt idx="37">
                  <c:v>-4.9809734904587275</c:v>
                </c:pt>
                <c:pt idx="38">
                  <c:v>-4.9240387650610398</c:v>
                </c:pt>
                <c:pt idx="39">
                  <c:v>-4.8296291314453415</c:v>
                </c:pt>
                <c:pt idx="40">
                  <c:v>-4.6984631039295426</c:v>
                </c:pt>
                <c:pt idx="41">
                  <c:v>-4.5315389351832502</c:v>
                </c:pt>
                <c:pt idx="42">
                  <c:v>-4.3301270189221928</c:v>
                </c:pt>
                <c:pt idx="43">
                  <c:v>-4.0957602214449587</c:v>
                </c:pt>
                <c:pt idx="44">
                  <c:v>-3.83022221559489</c:v>
                </c:pt>
                <c:pt idx="45">
                  <c:v>-3.5355339059327386</c:v>
                </c:pt>
                <c:pt idx="46">
                  <c:v>-3.2139380484326976</c:v>
                </c:pt>
                <c:pt idx="47">
                  <c:v>-2.867882181755232</c:v>
                </c:pt>
                <c:pt idx="48">
                  <c:v>-2.5000000000000022</c:v>
                </c:pt>
                <c:pt idx="49">
                  <c:v>-2.1130913087034959</c:v>
                </c:pt>
                <c:pt idx="50">
                  <c:v>-1.7101007166283426</c:v>
                </c:pt>
                <c:pt idx="51">
                  <c:v>-1.2940952255126033</c:v>
                </c:pt>
                <c:pt idx="52">
                  <c:v>-0.86824088833465163</c:v>
                </c:pt>
                <c:pt idx="53">
                  <c:v>-0.43577871373829125</c:v>
                </c:pt>
                <c:pt idx="54">
                  <c:v>-9.1886134118146501E-16</c:v>
                </c:pt>
                <c:pt idx="55">
                  <c:v>0.43577871373828947</c:v>
                </c:pt>
                <c:pt idx="56">
                  <c:v>0.86824088833464985</c:v>
                </c:pt>
                <c:pt idx="57">
                  <c:v>1.2940952255126015</c:v>
                </c:pt>
                <c:pt idx="58">
                  <c:v>1.7101007166283448</c:v>
                </c:pt>
                <c:pt idx="59">
                  <c:v>2.1130913087034982</c:v>
                </c:pt>
                <c:pt idx="60">
                  <c:v>2.5000000000000004</c:v>
                </c:pt>
                <c:pt idx="61">
                  <c:v>2.8678821817552302</c:v>
                </c:pt>
                <c:pt idx="62">
                  <c:v>3.2139380484326963</c:v>
                </c:pt>
                <c:pt idx="63">
                  <c:v>3.5355339059327369</c:v>
                </c:pt>
                <c:pt idx="64">
                  <c:v>3.8302222155948891</c:v>
                </c:pt>
                <c:pt idx="65">
                  <c:v>4.0957602214449578</c:v>
                </c:pt>
                <c:pt idx="66">
                  <c:v>4.3301270189221919</c:v>
                </c:pt>
                <c:pt idx="67">
                  <c:v>4.5315389351832502</c:v>
                </c:pt>
                <c:pt idx="68">
                  <c:v>4.6984631039295426</c:v>
                </c:pt>
                <c:pt idx="69">
                  <c:v>4.8296291314453415</c:v>
                </c:pt>
                <c:pt idx="70">
                  <c:v>4.9240387650610398</c:v>
                </c:pt>
                <c:pt idx="71">
                  <c:v>4.9809734904587275</c:v>
                </c:pt>
                <c:pt idx="72">
                  <c:v>5</c:v>
                </c:pt>
              </c:numCache>
            </c:numRef>
          </c:xVal>
          <c:yVal>
            <c:numRef>
              <c:f>'Front, Back Dial'!$D$176:$D$248</c:f>
              <c:numCache>
                <c:formatCode>0.00</c:formatCode>
                <c:ptCount val="73"/>
                <c:pt idx="0">
                  <c:v>5</c:v>
                </c:pt>
                <c:pt idx="1">
                  <c:v>5.4357787137382907</c:v>
                </c:pt>
                <c:pt idx="2">
                  <c:v>5.8682408883346513</c:v>
                </c:pt>
                <c:pt idx="3">
                  <c:v>6.2940952255126037</c:v>
                </c:pt>
                <c:pt idx="4">
                  <c:v>6.7101007166283431</c:v>
                </c:pt>
                <c:pt idx="5">
                  <c:v>7.1130913087034973</c:v>
                </c:pt>
                <c:pt idx="6">
                  <c:v>7.5</c:v>
                </c:pt>
                <c:pt idx="7">
                  <c:v>7.8678821817552302</c:v>
                </c:pt>
                <c:pt idx="8">
                  <c:v>8.2139380484326967</c:v>
                </c:pt>
                <c:pt idx="9">
                  <c:v>8.5355339059327378</c:v>
                </c:pt>
                <c:pt idx="10">
                  <c:v>8.8302222155948904</c:v>
                </c:pt>
                <c:pt idx="11">
                  <c:v>9.0957602214449587</c:v>
                </c:pt>
                <c:pt idx="12">
                  <c:v>9.3301270189221928</c:v>
                </c:pt>
                <c:pt idx="13">
                  <c:v>9.5315389351832494</c:v>
                </c:pt>
                <c:pt idx="14">
                  <c:v>9.6984631039295408</c:v>
                </c:pt>
                <c:pt idx="15">
                  <c:v>9.8296291314453406</c:v>
                </c:pt>
                <c:pt idx="16">
                  <c:v>9.9240387650610398</c:v>
                </c:pt>
                <c:pt idx="17">
                  <c:v>9.9809734904587266</c:v>
                </c:pt>
                <c:pt idx="18">
                  <c:v>10</c:v>
                </c:pt>
                <c:pt idx="19">
                  <c:v>9.9809734904587266</c:v>
                </c:pt>
                <c:pt idx="20">
                  <c:v>9.9240387650610398</c:v>
                </c:pt>
                <c:pt idx="21">
                  <c:v>9.8296291314453406</c:v>
                </c:pt>
                <c:pt idx="22">
                  <c:v>9.6984631039295426</c:v>
                </c:pt>
                <c:pt idx="23">
                  <c:v>9.5315389351832494</c:v>
                </c:pt>
                <c:pt idx="24">
                  <c:v>9.3301270189221945</c:v>
                </c:pt>
                <c:pt idx="25">
                  <c:v>9.0957602214449587</c:v>
                </c:pt>
                <c:pt idx="26">
                  <c:v>8.8302222155948904</c:v>
                </c:pt>
                <c:pt idx="27">
                  <c:v>8.5355339059327378</c:v>
                </c:pt>
                <c:pt idx="28">
                  <c:v>8.2139380484326985</c:v>
                </c:pt>
                <c:pt idx="29">
                  <c:v>7.8678821817552294</c:v>
                </c:pt>
                <c:pt idx="30">
                  <c:v>7.5</c:v>
                </c:pt>
                <c:pt idx="31">
                  <c:v>7.1130913087034973</c:v>
                </c:pt>
                <c:pt idx="32">
                  <c:v>6.7101007166283448</c:v>
                </c:pt>
                <c:pt idx="33">
                  <c:v>6.2940952255126046</c:v>
                </c:pt>
                <c:pt idx="34">
                  <c:v>5.8682408883346513</c:v>
                </c:pt>
                <c:pt idx="35">
                  <c:v>5.4357787137382907</c:v>
                </c:pt>
                <c:pt idx="36">
                  <c:v>5.0000000000000009</c:v>
                </c:pt>
                <c:pt idx="37">
                  <c:v>4.5642212862617102</c:v>
                </c:pt>
                <c:pt idx="38">
                  <c:v>4.1317591116653478</c:v>
                </c:pt>
                <c:pt idx="39">
                  <c:v>3.7059047744873963</c:v>
                </c:pt>
                <c:pt idx="40">
                  <c:v>3.2898992833716569</c:v>
                </c:pt>
                <c:pt idx="41">
                  <c:v>2.8869086912965036</c:v>
                </c:pt>
                <c:pt idx="42">
                  <c:v>2.4999999999999996</c:v>
                </c:pt>
                <c:pt idx="43">
                  <c:v>2.1321178182447693</c:v>
                </c:pt>
                <c:pt idx="44">
                  <c:v>1.7860619515673037</c:v>
                </c:pt>
                <c:pt idx="45">
                  <c:v>1.4644660940672627</c:v>
                </c:pt>
                <c:pt idx="46">
                  <c:v>1.1697777844051105</c:v>
                </c:pt>
                <c:pt idx="47">
                  <c:v>0.90423977855504223</c:v>
                </c:pt>
                <c:pt idx="48">
                  <c:v>0.66987298107780813</c:v>
                </c:pt>
                <c:pt idx="49">
                  <c:v>0.46846106481674976</c:v>
                </c:pt>
                <c:pt idx="50">
                  <c:v>0.30153689607045742</c:v>
                </c:pt>
                <c:pt idx="51">
                  <c:v>0.17037086855465855</c:v>
                </c:pt>
                <c:pt idx="52">
                  <c:v>7.5961234938960231E-2</c:v>
                </c:pt>
                <c:pt idx="53">
                  <c:v>1.9026509541272496E-2</c:v>
                </c:pt>
                <c:pt idx="54">
                  <c:v>0</c:v>
                </c:pt>
                <c:pt idx="55">
                  <c:v>1.9026509541272496E-2</c:v>
                </c:pt>
                <c:pt idx="56">
                  <c:v>7.5961234938959343E-2</c:v>
                </c:pt>
                <c:pt idx="57">
                  <c:v>0.17037086855465766</c:v>
                </c:pt>
                <c:pt idx="58">
                  <c:v>0.3015368960704583</c:v>
                </c:pt>
                <c:pt idx="59">
                  <c:v>0.46846106481675065</c:v>
                </c:pt>
                <c:pt idx="60">
                  <c:v>0.66987298107780724</c:v>
                </c:pt>
                <c:pt idx="61">
                  <c:v>0.90423977855504134</c:v>
                </c:pt>
                <c:pt idx="62">
                  <c:v>1.1697777844051096</c:v>
                </c:pt>
                <c:pt idx="63">
                  <c:v>1.4644660940672614</c:v>
                </c:pt>
                <c:pt idx="64">
                  <c:v>1.786061951567302</c:v>
                </c:pt>
                <c:pt idx="65">
                  <c:v>2.1321178182447675</c:v>
                </c:pt>
                <c:pt idx="66">
                  <c:v>2.4999999999999978</c:v>
                </c:pt>
                <c:pt idx="67">
                  <c:v>2.8869086912965041</c:v>
                </c:pt>
                <c:pt idx="68">
                  <c:v>3.2898992833716569</c:v>
                </c:pt>
                <c:pt idx="69">
                  <c:v>3.7059047744873963</c:v>
                </c:pt>
                <c:pt idx="70">
                  <c:v>4.1317591116653478</c:v>
                </c:pt>
                <c:pt idx="71">
                  <c:v>4.5642212862617084</c:v>
                </c:pt>
                <c:pt idx="72">
                  <c:v>4.9999999999999991</c:v>
                </c:pt>
              </c:numCache>
            </c:numRef>
          </c:yVal>
          <c:smooth val="0"/>
          <c:extLst>
            <c:ext xmlns:c16="http://schemas.microsoft.com/office/drawing/2014/chart" uri="{C3380CC4-5D6E-409C-BE32-E72D297353CC}">
              <c16:uniqueId val="{00000007-1E1F-8A4D-A6A4-6C8909F3A370}"/>
            </c:ext>
          </c:extLst>
        </c:ser>
        <c:ser>
          <c:idx val="6"/>
          <c:order val="6"/>
          <c:tx>
            <c:v>Olympic-Cycle</c:v>
          </c:tx>
          <c:spPr>
            <a:ln w="6350" cap="rnd">
              <a:solidFill>
                <a:schemeClr val="tx1"/>
              </a:solidFill>
              <a:round/>
            </a:ln>
            <a:effectLst/>
          </c:spPr>
          <c:marker>
            <c:symbol val="none"/>
          </c:marker>
          <c:xVal>
            <c:numRef>
              <c:f>'Front, Back Dial'!$G$176:$G$248</c:f>
              <c:numCache>
                <c:formatCode>0.00</c:formatCode>
                <c:ptCount val="73"/>
                <c:pt idx="0">
                  <c:v>2.6</c:v>
                </c:pt>
                <c:pt idx="1">
                  <c:v>2.5977168188550475</c:v>
                </c:pt>
                <c:pt idx="2">
                  <c:v>2.5908846518073245</c:v>
                </c:pt>
                <c:pt idx="3">
                  <c:v>2.579555495773441</c:v>
                </c:pt>
                <c:pt idx="4">
                  <c:v>2.5638155724715448</c:v>
                </c:pt>
                <c:pt idx="5">
                  <c:v>2.5437846722219897</c:v>
                </c:pt>
                <c:pt idx="6">
                  <c:v>2.519615242270663</c:v>
                </c:pt>
                <c:pt idx="7">
                  <c:v>2.4914912265733951</c:v>
                </c:pt>
                <c:pt idx="8">
                  <c:v>2.4596266658713866</c:v>
                </c:pt>
                <c:pt idx="9">
                  <c:v>2.4242640687119286</c:v>
                </c:pt>
                <c:pt idx="10">
                  <c:v>2.3856725658119236</c:v>
                </c:pt>
                <c:pt idx="11">
                  <c:v>2.3441458618106275</c:v>
                </c:pt>
                <c:pt idx="12">
                  <c:v>2.2999999999999998</c:v>
                </c:pt>
                <c:pt idx="13">
                  <c:v>2.2535709570444196</c:v>
                </c:pt>
                <c:pt idx="14">
                  <c:v>2.2052120859954014</c:v>
                </c:pt>
                <c:pt idx="15">
                  <c:v>2.1552914270615124</c:v>
                </c:pt>
                <c:pt idx="16">
                  <c:v>2.1041889066001582</c:v>
                </c:pt>
                <c:pt idx="17">
                  <c:v>2.0522934456485951</c:v>
                </c:pt>
                <c:pt idx="18">
                  <c:v>2</c:v>
                </c:pt>
                <c:pt idx="19">
                  <c:v>1.9477065543514052</c:v>
                </c:pt>
                <c:pt idx="20">
                  <c:v>1.8958110933998418</c:v>
                </c:pt>
                <c:pt idx="21">
                  <c:v>1.8447085729384876</c:v>
                </c:pt>
                <c:pt idx="22">
                  <c:v>1.7947879140045988</c:v>
                </c:pt>
                <c:pt idx="23">
                  <c:v>1.7464290429555804</c:v>
                </c:pt>
                <c:pt idx="24">
                  <c:v>1.7000000000000002</c:v>
                </c:pt>
                <c:pt idx="25">
                  <c:v>1.6558541381893723</c:v>
                </c:pt>
                <c:pt idx="26">
                  <c:v>1.6143274341880764</c:v>
                </c:pt>
                <c:pt idx="27">
                  <c:v>1.5757359312880714</c:v>
                </c:pt>
                <c:pt idx="28">
                  <c:v>1.5403733341286132</c:v>
                </c:pt>
                <c:pt idx="29">
                  <c:v>1.5085087734266049</c:v>
                </c:pt>
                <c:pt idx="30">
                  <c:v>1.4803847577293368</c:v>
                </c:pt>
                <c:pt idx="31">
                  <c:v>1.4562153277780101</c:v>
                </c:pt>
                <c:pt idx="32">
                  <c:v>1.436184427528455</c:v>
                </c:pt>
                <c:pt idx="33">
                  <c:v>1.420444504226559</c:v>
                </c:pt>
                <c:pt idx="34">
                  <c:v>1.4091153481926753</c:v>
                </c:pt>
                <c:pt idx="35">
                  <c:v>1.4022831811449525</c:v>
                </c:pt>
                <c:pt idx="36">
                  <c:v>1.4</c:v>
                </c:pt>
                <c:pt idx="37">
                  <c:v>1.4022831811449525</c:v>
                </c:pt>
                <c:pt idx="38">
                  <c:v>1.4091153481926753</c:v>
                </c:pt>
                <c:pt idx="39">
                  <c:v>1.420444504226559</c:v>
                </c:pt>
                <c:pt idx="40">
                  <c:v>1.436184427528455</c:v>
                </c:pt>
                <c:pt idx="41">
                  <c:v>1.4562153277780099</c:v>
                </c:pt>
                <c:pt idx="42">
                  <c:v>1.480384757729337</c:v>
                </c:pt>
                <c:pt idx="43">
                  <c:v>1.5085087734266049</c:v>
                </c:pt>
                <c:pt idx="44">
                  <c:v>1.5403733341286132</c:v>
                </c:pt>
                <c:pt idx="45">
                  <c:v>1.5757359312880714</c:v>
                </c:pt>
                <c:pt idx="46">
                  <c:v>1.6143274341880764</c:v>
                </c:pt>
                <c:pt idx="47">
                  <c:v>1.6558541381893721</c:v>
                </c:pt>
                <c:pt idx="48">
                  <c:v>1.6999999999999997</c:v>
                </c:pt>
                <c:pt idx="49">
                  <c:v>1.7464290429555804</c:v>
                </c:pt>
                <c:pt idx="50">
                  <c:v>1.7947879140045988</c:v>
                </c:pt>
                <c:pt idx="51">
                  <c:v>1.8447085729384876</c:v>
                </c:pt>
                <c:pt idx="52">
                  <c:v>1.8958110933998418</c:v>
                </c:pt>
                <c:pt idx="53">
                  <c:v>1.9477065543514049</c:v>
                </c:pt>
                <c:pt idx="54">
                  <c:v>2</c:v>
                </c:pt>
                <c:pt idx="55">
                  <c:v>2.0522934456485946</c:v>
                </c:pt>
                <c:pt idx="56">
                  <c:v>2.1041889066001578</c:v>
                </c:pt>
                <c:pt idx="57">
                  <c:v>2.155291427061512</c:v>
                </c:pt>
                <c:pt idx="58">
                  <c:v>2.2052120859954014</c:v>
                </c:pt>
                <c:pt idx="59">
                  <c:v>2.2535709570444196</c:v>
                </c:pt>
                <c:pt idx="60">
                  <c:v>2.2999999999999998</c:v>
                </c:pt>
                <c:pt idx="61">
                  <c:v>2.3441458618106275</c:v>
                </c:pt>
                <c:pt idx="62">
                  <c:v>2.3856725658119236</c:v>
                </c:pt>
                <c:pt idx="63">
                  <c:v>2.4242640687119286</c:v>
                </c:pt>
                <c:pt idx="64">
                  <c:v>2.4596266658713866</c:v>
                </c:pt>
                <c:pt idx="65">
                  <c:v>2.4914912265733951</c:v>
                </c:pt>
                <c:pt idx="66">
                  <c:v>2.519615242270663</c:v>
                </c:pt>
                <c:pt idx="67">
                  <c:v>2.5437846722219901</c:v>
                </c:pt>
                <c:pt idx="68">
                  <c:v>2.5638155724715448</c:v>
                </c:pt>
                <c:pt idx="69">
                  <c:v>2.579555495773441</c:v>
                </c:pt>
                <c:pt idx="70">
                  <c:v>2.5908846518073245</c:v>
                </c:pt>
                <c:pt idx="71">
                  <c:v>2.5977168188550475</c:v>
                </c:pt>
                <c:pt idx="72">
                  <c:v>2.6</c:v>
                </c:pt>
              </c:numCache>
            </c:numRef>
          </c:xVal>
          <c:yVal>
            <c:numRef>
              <c:f>'Front, Back Dial'!$H$176:$H$248</c:f>
              <c:numCache>
                <c:formatCode>0.00</c:formatCode>
                <c:ptCount val="73"/>
                <c:pt idx="0">
                  <c:v>5</c:v>
                </c:pt>
                <c:pt idx="1">
                  <c:v>5.0522934456485951</c:v>
                </c:pt>
                <c:pt idx="2">
                  <c:v>5.1041889066001582</c:v>
                </c:pt>
                <c:pt idx="3">
                  <c:v>5.1552914270615124</c:v>
                </c:pt>
                <c:pt idx="4">
                  <c:v>5.2052120859954014</c:v>
                </c:pt>
                <c:pt idx="5">
                  <c:v>5.2535709570444196</c:v>
                </c:pt>
                <c:pt idx="6">
                  <c:v>5.3</c:v>
                </c:pt>
                <c:pt idx="7">
                  <c:v>5.3441458618106275</c:v>
                </c:pt>
                <c:pt idx="8">
                  <c:v>5.3856725658119231</c:v>
                </c:pt>
                <c:pt idx="9">
                  <c:v>5.4242640687119286</c:v>
                </c:pt>
                <c:pt idx="10">
                  <c:v>5.4596266658713866</c:v>
                </c:pt>
                <c:pt idx="11">
                  <c:v>5.4914912265733946</c:v>
                </c:pt>
                <c:pt idx="12">
                  <c:v>5.519615242270663</c:v>
                </c:pt>
                <c:pt idx="13">
                  <c:v>5.5437846722219897</c:v>
                </c:pt>
                <c:pt idx="14">
                  <c:v>5.5638155724715448</c:v>
                </c:pt>
                <c:pt idx="15">
                  <c:v>5.579555495773441</c:v>
                </c:pt>
                <c:pt idx="16">
                  <c:v>5.5908846518073245</c:v>
                </c:pt>
                <c:pt idx="17">
                  <c:v>5.597716818855047</c:v>
                </c:pt>
                <c:pt idx="18">
                  <c:v>5.6</c:v>
                </c:pt>
                <c:pt idx="19">
                  <c:v>5.597716818855047</c:v>
                </c:pt>
                <c:pt idx="20">
                  <c:v>5.5908846518073245</c:v>
                </c:pt>
                <c:pt idx="21">
                  <c:v>5.579555495773441</c:v>
                </c:pt>
                <c:pt idx="22">
                  <c:v>5.5638155724715448</c:v>
                </c:pt>
                <c:pt idx="23">
                  <c:v>5.5437846722219897</c:v>
                </c:pt>
                <c:pt idx="24">
                  <c:v>5.519615242270663</c:v>
                </c:pt>
                <c:pt idx="25">
                  <c:v>5.4914912265733946</c:v>
                </c:pt>
                <c:pt idx="26">
                  <c:v>5.4596266658713866</c:v>
                </c:pt>
                <c:pt idx="27">
                  <c:v>5.4242640687119286</c:v>
                </c:pt>
                <c:pt idx="28">
                  <c:v>5.385672565811924</c:v>
                </c:pt>
                <c:pt idx="29">
                  <c:v>5.3441458618106275</c:v>
                </c:pt>
                <c:pt idx="30">
                  <c:v>5.3</c:v>
                </c:pt>
                <c:pt idx="31">
                  <c:v>5.2535709570444196</c:v>
                </c:pt>
                <c:pt idx="32">
                  <c:v>5.2052120859954014</c:v>
                </c:pt>
                <c:pt idx="33">
                  <c:v>5.1552914270615124</c:v>
                </c:pt>
                <c:pt idx="34">
                  <c:v>5.1041889066001582</c:v>
                </c:pt>
                <c:pt idx="35">
                  <c:v>5.0522934456485951</c:v>
                </c:pt>
                <c:pt idx="36">
                  <c:v>5</c:v>
                </c:pt>
                <c:pt idx="37">
                  <c:v>4.9477065543514049</c:v>
                </c:pt>
                <c:pt idx="38">
                  <c:v>4.8958110933998418</c:v>
                </c:pt>
                <c:pt idx="39">
                  <c:v>4.8447085729384876</c:v>
                </c:pt>
                <c:pt idx="40">
                  <c:v>4.7947879140045986</c:v>
                </c:pt>
                <c:pt idx="41">
                  <c:v>4.7464290429555804</c:v>
                </c:pt>
                <c:pt idx="42">
                  <c:v>4.7</c:v>
                </c:pt>
                <c:pt idx="43">
                  <c:v>4.6558541381893725</c:v>
                </c:pt>
                <c:pt idx="44">
                  <c:v>4.6143274341880769</c:v>
                </c:pt>
                <c:pt idx="45">
                  <c:v>4.5757359312880714</c:v>
                </c:pt>
                <c:pt idx="46">
                  <c:v>4.5403733341286134</c:v>
                </c:pt>
                <c:pt idx="47">
                  <c:v>4.5085087734266054</c:v>
                </c:pt>
                <c:pt idx="48">
                  <c:v>4.480384757729337</c:v>
                </c:pt>
                <c:pt idx="49">
                  <c:v>4.4562153277780103</c:v>
                </c:pt>
                <c:pt idx="50">
                  <c:v>4.4361844275284552</c:v>
                </c:pt>
                <c:pt idx="51">
                  <c:v>4.420444504226559</c:v>
                </c:pt>
                <c:pt idx="52">
                  <c:v>4.4091153481926755</c:v>
                </c:pt>
                <c:pt idx="53">
                  <c:v>4.402283181144953</c:v>
                </c:pt>
                <c:pt idx="54">
                  <c:v>4.4000000000000004</c:v>
                </c:pt>
                <c:pt idx="55">
                  <c:v>4.402283181144953</c:v>
                </c:pt>
                <c:pt idx="56">
                  <c:v>4.4091153481926755</c:v>
                </c:pt>
                <c:pt idx="57">
                  <c:v>4.420444504226559</c:v>
                </c:pt>
                <c:pt idx="58">
                  <c:v>4.4361844275284552</c:v>
                </c:pt>
                <c:pt idx="59">
                  <c:v>4.4562153277780103</c:v>
                </c:pt>
                <c:pt idx="60">
                  <c:v>4.480384757729337</c:v>
                </c:pt>
                <c:pt idx="61">
                  <c:v>4.5085087734266054</c:v>
                </c:pt>
                <c:pt idx="62">
                  <c:v>4.5403733341286134</c:v>
                </c:pt>
                <c:pt idx="63">
                  <c:v>4.5757359312880714</c:v>
                </c:pt>
                <c:pt idx="64">
                  <c:v>4.614327434188076</c:v>
                </c:pt>
                <c:pt idx="65">
                  <c:v>4.6558541381893725</c:v>
                </c:pt>
                <c:pt idx="66">
                  <c:v>4.6999999999999993</c:v>
                </c:pt>
                <c:pt idx="67">
                  <c:v>4.7464290429555804</c:v>
                </c:pt>
                <c:pt idx="68">
                  <c:v>4.7947879140045986</c:v>
                </c:pt>
                <c:pt idx="69">
                  <c:v>4.8447085729384876</c:v>
                </c:pt>
                <c:pt idx="70">
                  <c:v>4.8958110933998418</c:v>
                </c:pt>
                <c:pt idx="71">
                  <c:v>4.9477065543514049</c:v>
                </c:pt>
                <c:pt idx="72">
                  <c:v>5</c:v>
                </c:pt>
              </c:numCache>
            </c:numRef>
          </c:yVal>
          <c:smooth val="0"/>
          <c:extLst>
            <c:ext xmlns:c16="http://schemas.microsoft.com/office/drawing/2014/chart" uri="{C3380CC4-5D6E-409C-BE32-E72D297353CC}">
              <c16:uniqueId val="{00000008-1E1F-8A4D-A6A4-6C8909F3A370}"/>
            </c:ext>
          </c:extLst>
        </c:ser>
        <c:ser>
          <c:idx val="7"/>
          <c:order val="7"/>
          <c:tx>
            <c:v>Callypic-Circle</c:v>
          </c:tx>
          <c:spPr>
            <a:ln w="6350" cap="rnd">
              <a:solidFill>
                <a:schemeClr val="tx1"/>
              </a:solidFill>
              <a:round/>
            </a:ln>
            <a:effectLst/>
          </c:spPr>
          <c:marker>
            <c:symbol val="none"/>
          </c:marker>
          <c:xVal>
            <c:numRef>
              <c:f>'Front, Back Dial'!$K$176:$K$248</c:f>
              <c:numCache>
                <c:formatCode>0.00</c:formatCode>
                <c:ptCount val="73"/>
                <c:pt idx="0">
                  <c:v>-0.9</c:v>
                </c:pt>
                <c:pt idx="1">
                  <c:v>-0.90228318114495265</c:v>
                </c:pt>
                <c:pt idx="2">
                  <c:v>-0.90911534819267525</c:v>
                </c:pt>
                <c:pt idx="3">
                  <c:v>-0.92044450422655899</c:v>
                </c:pt>
                <c:pt idx="4">
                  <c:v>-0.93618442752845499</c:v>
                </c:pt>
                <c:pt idx="5">
                  <c:v>-0.9562153277780101</c:v>
                </c:pt>
                <c:pt idx="6">
                  <c:v>-0.98038475772933675</c:v>
                </c:pt>
                <c:pt idx="7">
                  <c:v>-1.0085087734266049</c:v>
                </c:pt>
                <c:pt idx="8">
                  <c:v>-1.0403733341286132</c:v>
                </c:pt>
                <c:pt idx="9">
                  <c:v>-1.0757359312880714</c:v>
                </c:pt>
                <c:pt idx="10">
                  <c:v>-1.1143274341880764</c:v>
                </c:pt>
                <c:pt idx="11">
                  <c:v>-1.1558541381893723</c:v>
                </c:pt>
                <c:pt idx="12">
                  <c:v>-1.2</c:v>
                </c:pt>
                <c:pt idx="13">
                  <c:v>-1.2464290429555804</c:v>
                </c:pt>
                <c:pt idx="14">
                  <c:v>-1.2947879140045988</c:v>
                </c:pt>
                <c:pt idx="15">
                  <c:v>-1.3447085729384876</c:v>
                </c:pt>
                <c:pt idx="16">
                  <c:v>-1.3958110933998418</c:v>
                </c:pt>
                <c:pt idx="17">
                  <c:v>-1.4477065543514052</c:v>
                </c:pt>
                <c:pt idx="18">
                  <c:v>-1.5</c:v>
                </c:pt>
                <c:pt idx="19">
                  <c:v>-1.5522934456485948</c:v>
                </c:pt>
                <c:pt idx="20">
                  <c:v>-1.6041889066001582</c:v>
                </c:pt>
                <c:pt idx="21">
                  <c:v>-1.6552914270615124</c:v>
                </c:pt>
                <c:pt idx="22">
                  <c:v>-1.7052120859954012</c:v>
                </c:pt>
                <c:pt idx="23">
                  <c:v>-1.7535709570444196</c:v>
                </c:pt>
                <c:pt idx="24">
                  <c:v>-1.7999999999999998</c:v>
                </c:pt>
                <c:pt idx="25">
                  <c:v>-1.8441458618106277</c:v>
                </c:pt>
                <c:pt idx="26">
                  <c:v>-1.8856725658119236</c:v>
                </c:pt>
                <c:pt idx="27">
                  <c:v>-1.9242640687119286</c:v>
                </c:pt>
                <c:pt idx="28">
                  <c:v>-1.9596266658713868</c:v>
                </c:pt>
                <c:pt idx="29">
                  <c:v>-1.9914912265733951</c:v>
                </c:pt>
                <c:pt idx="30">
                  <c:v>-2.019615242270663</c:v>
                </c:pt>
                <c:pt idx="31">
                  <c:v>-2.0437846722219897</c:v>
                </c:pt>
                <c:pt idx="32">
                  <c:v>-2.0638155724715448</c:v>
                </c:pt>
                <c:pt idx="33">
                  <c:v>-2.079555495773441</c:v>
                </c:pt>
                <c:pt idx="34">
                  <c:v>-2.0908846518073245</c:v>
                </c:pt>
                <c:pt idx="35">
                  <c:v>-2.0977168188550475</c:v>
                </c:pt>
                <c:pt idx="36">
                  <c:v>-2.1</c:v>
                </c:pt>
                <c:pt idx="37">
                  <c:v>-2.0977168188550475</c:v>
                </c:pt>
                <c:pt idx="38">
                  <c:v>-2.0908846518073245</c:v>
                </c:pt>
                <c:pt idx="39">
                  <c:v>-2.079555495773441</c:v>
                </c:pt>
                <c:pt idx="40">
                  <c:v>-2.0638155724715448</c:v>
                </c:pt>
                <c:pt idx="41">
                  <c:v>-2.0437846722219901</c:v>
                </c:pt>
                <c:pt idx="42">
                  <c:v>-2.019615242270663</c:v>
                </c:pt>
                <c:pt idx="43">
                  <c:v>-1.9914912265733951</c:v>
                </c:pt>
                <c:pt idx="44">
                  <c:v>-1.9596266658713868</c:v>
                </c:pt>
                <c:pt idx="45">
                  <c:v>-1.9242640687119286</c:v>
                </c:pt>
                <c:pt idx="46">
                  <c:v>-1.8856725658119236</c:v>
                </c:pt>
                <c:pt idx="47">
                  <c:v>-1.8441458618106279</c:v>
                </c:pt>
                <c:pt idx="48">
                  <c:v>-1.8000000000000003</c:v>
                </c:pt>
                <c:pt idx="49">
                  <c:v>-1.7535709570444196</c:v>
                </c:pt>
                <c:pt idx="50">
                  <c:v>-1.7052120859954012</c:v>
                </c:pt>
                <c:pt idx="51">
                  <c:v>-1.6552914270615124</c:v>
                </c:pt>
                <c:pt idx="52">
                  <c:v>-1.6041889066001582</c:v>
                </c:pt>
                <c:pt idx="53">
                  <c:v>-1.5522934456485951</c:v>
                </c:pt>
                <c:pt idx="54">
                  <c:v>-1.5</c:v>
                </c:pt>
                <c:pt idx="55">
                  <c:v>-1.4477065543514052</c:v>
                </c:pt>
                <c:pt idx="56">
                  <c:v>-1.395811093399842</c:v>
                </c:pt>
                <c:pt idx="57">
                  <c:v>-1.3447085729384878</c:v>
                </c:pt>
                <c:pt idx="58">
                  <c:v>-1.2947879140045986</c:v>
                </c:pt>
                <c:pt idx="59">
                  <c:v>-1.2464290429555802</c:v>
                </c:pt>
                <c:pt idx="60">
                  <c:v>-1.2</c:v>
                </c:pt>
                <c:pt idx="61">
                  <c:v>-1.1558541381893723</c:v>
                </c:pt>
                <c:pt idx="62">
                  <c:v>-1.1143274341880764</c:v>
                </c:pt>
                <c:pt idx="63">
                  <c:v>-1.0757359312880717</c:v>
                </c:pt>
                <c:pt idx="64">
                  <c:v>-1.0403733341286134</c:v>
                </c:pt>
                <c:pt idx="65">
                  <c:v>-1.0085087734266049</c:v>
                </c:pt>
                <c:pt idx="66">
                  <c:v>-0.98038475772933698</c:v>
                </c:pt>
                <c:pt idx="67">
                  <c:v>-0.95621532777800999</c:v>
                </c:pt>
                <c:pt idx="68">
                  <c:v>-0.93618442752845499</c:v>
                </c:pt>
                <c:pt idx="69">
                  <c:v>-0.92044450422655899</c:v>
                </c:pt>
                <c:pt idx="70">
                  <c:v>-0.90911534819267525</c:v>
                </c:pt>
                <c:pt idx="71">
                  <c:v>-0.90228318114495265</c:v>
                </c:pt>
                <c:pt idx="72">
                  <c:v>-0.9</c:v>
                </c:pt>
              </c:numCache>
            </c:numRef>
          </c:xVal>
          <c:yVal>
            <c:numRef>
              <c:f>'Front, Back Dial'!$L$176:$L$248</c:f>
              <c:numCache>
                <c:formatCode>0.00</c:formatCode>
                <c:ptCount val="73"/>
                <c:pt idx="0">
                  <c:v>5</c:v>
                </c:pt>
                <c:pt idx="1">
                  <c:v>5.0522934456485951</c:v>
                </c:pt>
                <c:pt idx="2">
                  <c:v>5.1041889066001582</c:v>
                </c:pt>
                <c:pt idx="3">
                  <c:v>5.1552914270615124</c:v>
                </c:pt>
                <c:pt idx="4">
                  <c:v>5.2052120859954014</c:v>
                </c:pt>
                <c:pt idx="5">
                  <c:v>5.2535709570444196</c:v>
                </c:pt>
                <c:pt idx="6">
                  <c:v>5.3</c:v>
                </c:pt>
                <c:pt idx="7">
                  <c:v>5.3441458618106275</c:v>
                </c:pt>
                <c:pt idx="8">
                  <c:v>5.3856725658119231</c:v>
                </c:pt>
                <c:pt idx="9">
                  <c:v>5.4242640687119286</c:v>
                </c:pt>
                <c:pt idx="10">
                  <c:v>5.4596266658713866</c:v>
                </c:pt>
                <c:pt idx="11">
                  <c:v>5.4914912265733946</c:v>
                </c:pt>
                <c:pt idx="12">
                  <c:v>5.519615242270663</c:v>
                </c:pt>
                <c:pt idx="13">
                  <c:v>5.5437846722219897</c:v>
                </c:pt>
                <c:pt idx="14">
                  <c:v>5.5638155724715448</c:v>
                </c:pt>
                <c:pt idx="15">
                  <c:v>5.579555495773441</c:v>
                </c:pt>
                <c:pt idx="16">
                  <c:v>5.5908846518073245</c:v>
                </c:pt>
                <c:pt idx="17">
                  <c:v>5.597716818855047</c:v>
                </c:pt>
                <c:pt idx="18">
                  <c:v>5.6</c:v>
                </c:pt>
                <c:pt idx="19">
                  <c:v>5.597716818855047</c:v>
                </c:pt>
                <c:pt idx="20">
                  <c:v>5.5908846518073245</c:v>
                </c:pt>
                <c:pt idx="21">
                  <c:v>5.579555495773441</c:v>
                </c:pt>
                <c:pt idx="22">
                  <c:v>5.5638155724715448</c:v>
                </c:pt>
                <c:pt idx="23">
                  <c:v>5.5437846722219897</c:v>
                </c:pt>
                <c:pt idx="24">
                  <c:v>5.519615242270663</c:v>
                </c:pt>
                <c:pt idx="25">
                  <c:v>5.4914912265733946</c:v>
                </c:pt>
                <c:pt idx="26">
                  <c:v>5.4596266658713866</c:v>
                </c:pt>
                <c:pt idx="27">
                  <c:v>5.4242640687119286</c:v>
                </c:pt>
                <c:pt idx="28">
                  <c:v>5.385672565811924</c:v>
                </c:pt>
                <c:pt idx="29">
                  <c:v>5.3441458618106275</c:v>
                </c:pt>
                <c:pt idx="30">
                  <c:v>5.3</c:v>
                </c:pt>
                <c:pt idx="31">
                  <c:v>5.2535709570444196</c:v>
                </c:pt>
                <c:pt idx="32">
                  <c:v>5.2052120859954014</c:v>
                </c:pt>
                <c:pt idx="33">
                  <c:v>5.1552914270615124</c:v>
                </c:pt>
                <c:pt idx="34">
                  <c:v>5.1041889066001582</c:v>
                </c:pt>
                <c:pt idx="35">
                  <c:v>5.0522934456485951</c:v>
                </c:pt>
                <c:pt idx="36">
                  <c:v>5</c:v>
                </c:pt>
                <c:pt idx="37">
                  <c:v>4.9477065543514049</c:v>
                </c:pt>
                <c:pt idx="38">
                  <c:v>4.8958110933998418</c:v>
                </c:pt>
                <c:pt idx="39">
                  <c:v>4.8447085729384876</c:v>
                </c:pt>
                <c:pt idx="40">
                  <c:v>4.7947879140045986</c:v>
                </c:pt>
                <c:pt idx="41">
                  <c:v>4.7464290429555804</c:v>
                </c:pt>
                <c:pt idx="42">
                  <c:v>4.7</c:v>
                </c:pt>
                <c:pt idx="43">
                  <c:v>4.6558541381893725</c:v>
                </c:pt>
                <c:pt idx="44">
                  <c:v>4.6143274341880769</c:v>
                </c:pt>
                <c:pt idx="45">
                  <c:v>4.5757359312880714</c:v>
                </c:pt>
                <c:pt idx="46">
                  <c:v>4.5403733341286134</c:v>
                </c:pt>
                <c:pt idx="47">
                  <c:v>4.5085087734266054</c:v>
                </c:pt>
                <c:pt idx="48">
                  <c:v>4.480384757729337</c:v>
                </c:pt>
                <c:pt idx="49">
                  <c:v>4.4562153277780103</c:v>
                </c:pt>
                <c:pt idx="50">
                  <c:v>4.4361844275284552</c:v>
                </c:pt>
                <c:pt idx="51">
                  <c:v>4.420444504226559</c:v>
                </c:pt>
                <c:pt idx="52">
                  <c:v>4.4091153481926755</c:v>
                </c:pt>
                <c:pt idx="53">
                  <c:v>4.402283181144953</c:v>
                </c:pt>
                <c:pt idx="54">
                  <c:v>4.4000000000000004</c:v>
                </c:pt>
                <c:pt idx="55">
                  <c:v>4.402283181144953</c:v>
                </c:pt>
                <c:pt idx="56">
                  <c:v>4.4091153481926755</c:v>
                </c:pt>
                <c:pt idx="57">
                  <c:v>4.420444504226559</c:v>
                </c:pt>
                <c:pt idx="58">
                  <c:v>4.4361844275284552</c:v>
                </c:pt>
                <c:pt idx="59">
                  <c:v>4.4562153277780103</c:v>
                </c:pt>
                <c:pt idx="60">
                  <c:v>4.480384757729337</c:v>
                </c:pt>
                <c:pt idx="61">
                  <c:v>4.5085087734266054</c:v>
                </c:pt>
                <c:pt idx="62">
                  <c:v>4.5403733341286134</c:v>
                </c:pt>
                <c:pt idx="63">
                  <c:v>4.5757359312880714</c:v>
                </c:pt>
                <c:pt idx="64">
                  <c:v>4.614327434188076</c:v>
                </c:pt>
                <c:pt idx="65">
                  <c:v>4.6558541381893725</c:v>
                </c:pt>
                <c:pt idx="66">
                  <c:v>4.6999999999999993</c:v>
                </c:pt>
                <c:pt idx="67">
                  <c:v>4.7464290429555804</c:v>
                </c:pt>
                <c:pt idx="68">
                  <c:v>4.7947879140045986</c:v>
                </c:pt>
                <c:pt idx="69">
                  <c:v>4.8447085729384876</c:v>
                </c:pt>
                <c:pt idx="70">
                  <c:v>4.8958110933998418</c:v>
                </c:pt>
                <c:pt idx="71">
                  <c:v>4.9477065543514049</c:v>
                </c:pt>
                <c:pt idx="72">
                  <c:v>5</c:v>
                </c:pt>
              </c:numCache>
            </c:numRef>
          </c:yVal>
          <c:smooth val="0"/>
          <c:extLst>
            <c:ext xmlns:c16="http://schemas.microsoft.com/office/drawing/2014/chart" uri="{C3380CC4-5D6E-409C-BE32-E72D297353CC}">
              <c16:uniqueId val="{00000009-1E1F-8A4D-A6A4-6C8909F3A370}"/>
            </c:ext>
          </c:extLst>
        </c:ser>
        <c:ser>
          <c:idx val="8"/>
          <c:order val="8"/>
          <c:tx>
            <c:v>Saros-Circle</c:v>
          </c:tx>
          <c:spPr>
            <a:ln w="19050" cap="rnd">
              <a:solidFill>
                <a:schemeClr val="bg1"/>
              </a:solidFill>
              <a:round/>
            </a:ln>
            <a:effectLst/>
          </c:spPr>
          <c:marker>
            <c:symbol val="none"/>
          </c:marker>
          <c:xVal>
            <c:numRef>
              <c:f>'Front, Back Dial'!$O$176:$O$248</c:f>
              <c:numCache>
                <c:formatCode>0.00</c:formatCode>
                <c:ptCount val="73"/>
                <c:pt idx="0">
                  <c:v>5</c:v>
                </c:pt>
                <c:pt idx="1">
                  <c:v>4.9809734904587275</c:v>
                </c:pt>
                <c:pt idx="2">
                  <c:v>4.9240387650610398</c:v>
                </c:pt>
                <c:pt idx="3">
                  <c:v>4.8296291314453415</c:v>
                </c:pt>
                <c:pt idx="4">
                  <c:v>4.6984631039295426</c:v>
                </c:pt>
                <c:pt idx="5">
                  <c:v>4.5315389351832494</c:v>
                </c:pt>
                <c:pt idx="6">
                  <c:v>4.3301270189221936</c:v>
                </c:pt>
                <c:pt idx="7">
                  <c:v>4.0957602214449587</c:v>
                </c:pt>
                <c:pt idx="8">
                  <c:v>3.83022221559489</c:v>
                </c:pt>
                <c:pt idx="9">
                  <c:v>3.5355339059327378</c:v>
                </c:pt>
                <c:pt idx="10">
                  <c:v>3.2139380484326967</c:v>
                </c:pt>
                <c:pt idx="11">
                  <c:v>2.8678821817552307</c:v>
                </c:pt>
                <c:pt idx="12">
                  <c:v>2.5000000000000004</c:v>
                </c:pt>
                <c:pt idx="13">
                  <c:v>2.1130913087034973</c:v>
                </c:pt>
                <c:pt idx="14">
                  <c:v>1.7101007166283442</c:v>
                </c:pt>
                <c:pt idx="15">
                  <c:v>1.2940952255126037</c:v>
                </c:pt>
                <c:pt idx="16">
                  <c:v>0.86824088833465207</c:v>
                </c:pt>
                <c:pt idx="17">
                  <c:v>0.43577871373829069</c:v>
                </c:pt>
                <c:pt idx="18">
                  <c:v>3.06287113727155E-16</c:v>
                </c:pt>
                <c:pt idx="19">
                  <c:v>-0.43577871373829119</c:v>
                </c:pt>
                <c:pt idx="20">
                  <c:v>-0.86824088833465152</c:v>
                </c:pt>
                <c:pt idx="21">
                  <c:v>-1.2940952255126041</c:v>
                </c:pt>
                <c:pt idx="22">
                  <c:v>-1.7101007166283435</c:v>
                </c:pt>
                <c:pt idx="23">
                  <c:v>-2.1130913087034968</c:v>
                </c:pt>
                <c:pt idx="24">
                  <c:v>-2.4999999999999991</c:v>
                </c:pt>
                <c:pt idx="25">
                  <c:v>-2.8678821817552307</c:v>
                </c:pt>
                <c:pt idx="26">
                  <c:v>-3.2139380484326967</c:v>
                </c:pt>
                <c:pt idx="27">
                  <c:v>-3.5355339059327373</c:v>
                </c:pt>
                <c:pt idx="28">
                  <c:v>-3.8302222155948895</c:v>
                </c:pt>
                <c:pt idx="29">
                  <c:v>-4.0957602214449595</c:v>
                </c:pt>
                <c:pt idx="30">
                  <c:v>-4.3301270189221936</c:v>
                </c:pt>
                <c:pt idx="31">
                  <c:v>-4.5315389351832494</c:v>
                </c:pt>
                <c:pt idx="32">
                  <c:v>-4.6984631039295417</c:v>
                </c:pt>
                <c:pt idx="33">
                  <c:v>-4.8296291314453406</c:v>
                </c:pt>
                <c:pt idx="34">
                  <c:v>-4.9240387650610398</c:v>
                </c:pt>
                <c:pt idx="35">
                  <c:v>-4.9809734904587275</c:v>
                </c:pt>
                <c:pt idx="36">
                  <c:v>-5</c:v>
                </c:pt>
                <c:pt idx="37">
                  <c:v>-4.9809734904587275</c:v>
                </c:pt>
                <c:pt idx="38">
                  <c:v>-4.9240387650610398</c:v>
                </c:pt>
                <c:pt idx="39">
                  <c:v>-4.8296291314453415</c:v>
                </c:pt>
                <c:pt idx="40">
                  <c:v>-4.6984631039295426</c:v>
                </c:pt>
                <c:pt idx="41">
                  <c:v>-4.5315389351832502</c:v>
                </c:pt>
                <c:pt idx="42">
                  <c:v>-4.3301270189221928</c:v>
                </c:pt>
                <c:pt idx="43">
                  <c:v>-4.0957602214449587</c:v>
                </c:pt>
                <c:pt idx="44">
                  <c:v>-3.83022221559489</c:v>
                </c:pt>
                <c:pt idx="45">
                  <c:v>-3.5355339059327386</c:v>
                </c:pt>
                <c:pt idx="46">
                  <c:v>-3.2139380484326976</c:v>
                </c:pt>
                <c:pt idx="47">
                  <c:v>-2.867882181755232</c:v>
                </c:pt>
                <c:pt idx="48">
                  <c:v>-2.5000000000000022</c:v>
                </c:pt>
                <c:pt idx="49">
                  <c:v>-2.1130913087034959</c:v>
                </c:pt>
                <c:pt idx="50">
                  <c:v>-1.7101007166283426</c:v>
                </c:pt>
                <c:pt idx="51">
                  <c:v>-1.2940952255126033</c:v>
                </c:pt>
                <c:pt idx="52">
                  <c:v>-0.86824088833465163</c:v>
                </c:pt>
                <c:pt idx="53">
                  <c:v>-0.43577871373829125</c:v>
                </c:pt>
                <c:pt idx="54">
                  <c:v>-9.1886134118146501E-16</c:v>
                </c:pt>
                <c:pt idx="55">
                  <c:v>0.43577871373828947</c:v>
                </c:pt>
                <c:pt idx="56">
                  <c:v>0.86824088833464985</c:v>
                </c:pt>
                <c:pt idx="57">
                  <c:v>1.2940952255126015</c:v>
                </c:pt>
                <c:pt idx="58">
                  <c:v>1.7101007166283448</c:v>
                </c:pt>
                <c:pt idx="59">
                  <c:v>2.1130913087034982</c:v>
                </c:pt>
                <c:pt idx="60">
                  <c:v>2.5000000000000004</c:v>
                </c:pt>
                <c:pt idx="61">
                  <c:v>2.8678821817552302</c:v>
                </c:pt>
                <c:pt idx="62">
                  <c:v>3.2139380484326963</c:v>
                </c:pt>
                <c:pt idx="63">
                  <c:v>3.5355339059327369</c:v>
                </c:pt>
                <c:pt idx="64">
                  <c:v>3.8302222155948891</c:v>
                </c:pt>
                <c:pt idx="65">
                  <c:v>4.0957602214449578</c:v>
                </c:pt>
                <c:pt idx="66">
                  <c:v>4.3301270189221919</c:v>
                </c:pt>
                <c:pt idx="67">
                  <c:v>4.5315389351832502</c:v>
                </c:pt>
                <c:pt idx="68">
                  <c:v>4.6984631039295426</c:v>
                </c:pt>
                <c:pt idx="69">
                  <c:v>4.8296291314453415</c:v>
                </c:pt>
                <c:pt idx="70">
                  <c:v>4.9240387650610398</c:v>
                </c:pt>
                <c:pt idx="71">
                  <c:v>4.9809734904587275</c:v>
                </c:pt>
                <c:pt idx="72">
                  <c:v>5</c:v>
                </c:pt>
              </c:numCache>
            </c:numRef>
          </c:xVal>
          <c:yVal>
            <c:numRef>
              <c:f>'Front, Back Dial'!$P$176:$P$248</c:f>
              <c:numCache>
                <c:formatCode>0.00</c:formatCode>
                <c:ptCount val="73"/>
                <c:pt idx="0">
                  <c:v>-5</c:v>
                </c:pt>
                <c:pt idx="1">
                  <c:v>-4.5642212862617093</c:v>
                </c:pt>
                <c:pt idx="2">
                  <c:v>-4.1317591116653487</c:v>
                </c:pt>
                <c:pt idx="3">
                  <c:v>-3.7059047744873963</c:v>
                </c:pt>
                <c:pt idx="4">
                  <c:v>-3.2898992833716565</c:v>
                </c:pt>
                <c:pt idx="5">
                  <c:v>-2.8869086912965027</c:v>
                </c:pt>
                <c:pt idx="6">
                  <c:v>-2.5000000000000004</c:v>
                </c:pt>
                <c:pt idx="7">
                  <c:v>-2.1321178182447698</c:v>
                </c:pt>
                <c:pt idx="8">
                  <c:v>-1.7860619515673037</c:v>
                </c:pt>
                <c:pt idx="9">
                  <c:v>-1.4644660940672627</c:v>
                </c:pt>
                <c:pt idx="10">
                  <c:v>-1.16977778440511</c:v>
                </c:pt>
                <c:pt idx="11">
                  <c:v>-0.90423977855504134</c:v>
                </c:pt>
                <c:pt idx="12">
                  <c:v>-0.66987298107780724</c:v>
                </c:pt>
                <c:pt idx="13">
                  <c:v>-0.46846106481675065</c:v>
                </c:pt>
                <c:pt idx="14">
                  <c:v>-0.3015368960704583</c:v>
                </c:pt>
                <c:pt idx="15">
                  <c:v>-0.17037086855465855</c:v>
                </c:pt>
                <c:pt idx="16">
                  <c:v>-7.5961234938960231E-2</c:v>
                </c:pt>
                <c:pt idx="17">
                  <c:v>-1.9026509541272496E-2</c:v>
                </c:pt>
                <c:pt idx="18">
                  <c:v>0</c:v>
                </c:pt>
                <c:pt idx="19">
                  <c:v>-1.9026509541272496E-2</c:v>
                </c:pt>
                <c:pt idx="20">
                  <c:v>-7.5961234938960231E-2</c:v>
                </c:pt>
                <c:pt idx="21">
                  <c:v>-0.17037086855465855</c:v>
                </c:pt>
                <c:pt idx="22">
                  <c:v>-0.30153689607045742</c:v>
                </c:pt>
                <c:pt idx="23">
                  <c:v>-0.46846106481674976</c:v>
                </c:pt>
                <c:pt idx="24">
                  <c:v>-0.66987298107780635</c:v>
                </c:pt>
                <c:pt idx="25">
                  <c:v>-0.90423977855504134</c:v>
                </c:pt>
                <c:pt idx="26">
                  <c:v>-1.16977778440511</c:v>
                </c:pt>
                <c:pt idx="27">
                  <c:v>-1.4644660940672622</c:v>
                </c:pt>
                <c:pt idx="28">
                  <c:v>-1.7860619515673024</c:v>
                </c:pt>
                <c:pt idx="29">
                  <c:v>-2.1321178182447702</c:v>
                </c:pt>
                <c:pt idx="30">
                  <c:v>-2.5000000000000004</c:v>
                </c:pt>
                <c:pt idx="31">
                  <c:v>-2.8869086912965027</c:v>
                </c:pt>
                <c:pt idx="32">
                  <c:v>-3.2898992833716556</c:v>
                </c:pt>
                <c:pt idx="33">
                  <c:v>-3.705904774487395</c:v>
                </c:pt>
                <c:pt idx="34">
                  <c:v>-4.1317591116653487</c:v>
                </c:pt>
                <c:pt idx="35">
                  <c:v>-4.5642212862617093</c:v>
                </c:pt>
                <c:pt idx="36">
                  <c:v>-4.9999999999999991</c:v>
                </c:pt>
                <c:pt idx="37">
                  <c:v>-5.4357787137382898</c:v>
                </c:pt>
                <c:pt idx="38">
                  <c:v>-5.8682408883346522</c:v>
                </c:pt>
                <c:pt idx="39">
                  <c:v>-6.2940952255126037</c:v>
                </c:pt>
                <c:pt idx="40">
                  <c:v>-6.7101007166283431</c:v>
                </c:pt>
                <c:pt idx="41">
                  <c:v>-7.1130913087034964</c:v>
                </c:pt>
                <c:pt idx="42">
                  <c:v>-7.5</c:v>
                </c:pt>
                <c:pt idx="43">
                  <c:v>-7.8678821817552311</c:v>
                </c:pt>
                <c:pt idx="44">
                  <c:v>-8.2139380484326967</c:v>
                </c:pt>
                <c:pt idx="45">
                  <c:v>-8.5355339059327378</c:v>
                </c:pt>
                <c:pt idx="46">
                  <c:v>-8.8302222155948904</c:v>
                </c:pt>
                <c:pt idx="47">
                  <c:v>-9.0957602214449587</c:v>
                </c:pt>
                <c:pt idx="48">
                  <c:v>-9.330127018922191</c:v>
                </c:pt>
                <c:pt idx="49">
                  <c:v>-9.5315389351832494</c:v>
                </c:pt>
                <c:pt idx="50">
                  <c:v>-9.6984631039295426</c:v>
                </c:pt>
                <c:pt idx="51">
                  <c:v>-9.8296291314453406</c:v>
                </c:pt>
                <c:pt idx="52">
                  <c:v>-9.9240387650610398</c:v>
                </c:pt>
                <c:pt idx="53">
                  <c:v>-9.9809734904587266</c:v>
                </c:pt>
                <c:pt idx="54">
                  <c:v>-10</c:v>
                </c:pt>
                <c:pt idx="55">
                  <c:v>-9.9809734904587266</c:v>
                </c:pt>
                <c:pt idx="56">
                  <c:v>-9.9240387650610415</c:v>
                </c:pt>
                <c:pt idx="57">
                  <c:v>-9.8296291314453423</c:v>
                </c:pt>
                <c:pt idx="58">
                  <c:v>-9.6984631039295408</c:v>
                </c:pt>
                <c:pt idx="59">
                  <c:v>-9.5315389351832494</c:v>
                </c:pt>
                <c:pt idx="60">
                  <c:v>-9.3301270189221928</c:v>
                </c:pt>
                <c:pt idx="61">
                  <c:v>-9.0957602214449587</c:v>
                </c:pt>
                <c:pt idx="62">
                  <c:v>-8.8302222155948904</c:v>
                </c:pt>
                <c:pt idx="63">
                  <c:v>-8.5355339059327378</c:v>
                </c:pt>
                <c:pt idx="64">
                  <c:v>-8.2139380484326985</c:v>
                </c:pt>
                <c:pt idx="65">
                  <c:v>-7.8678821817552329</c:v>
                </c:pt>
                <c:pt idx="66">
                  <c:v>-7.5000000000000018</c:v>
                </c:pt>
                <c:pt idx="67">
                  <c:v>-7.1130913087034955</c:v>
                </c:pt>
                <c:pt idx="68">
                  <c:v>-6.7101007166283431</c:v>
                </c:pt>
                <c:pt idx="69">
                  <c:v>-6.2940952255126037</c:v>
                </c:pt>
                <c:pt idx="70">
                  <c:v>-5.8682408883346522</c:v>
                </c:pt>
                <c:pt idx="71">
                  <c:v>-5.4357787137382916</c:v>
                </c:pt>
                <c:pt idx="72">
                  <c:v>-5.0000000000000009</c:v>
                </c:pt>
              </c:numCache>
            </c:numRef>
          </c:yVal>
          <c:smooth val="0"/>
          <c:extLst>
            <c:ext xmlns:c16="http://schemas.microsoft.com/office/drawing/2014/chart" uri="{C3380CC4-5D6E-409C-BE32-E72D297353CC}">
              <c16:uniqueId val="{0000000A-1E1F-8A4D-A6A4-6C8909F3A370}"/>
            </c:ext>
          </c:extLst>
        </c:ser>
        <c:ser>
          <c:idx val="9"/>
          <c:order val="9"/>
          <c:tx>
            <c:v>Exeligmos-Circle</c:v>
          </c:tx>
          <c:spPr>
            <a:ln w="6350" cap="rnd">
              <a:solidFill>
                <a:schemeClr val="tx1"/>
              </a:solidFill>
              <a:round/>
            </a:ln>
            <a:effectLst/>
          </c:spPr>
          <c:marker>
            <c:symbol val="none"/>
          </c:marker>
          <c:xVal>
            <c:numRef>
              <c:f>'Front, Back Dial'!$S$176:$S$248</c:f>
              <c:numCache>
                <c:formatCode>0.00</c:formatCode>
                <c:ptCount val="73"/>
                <c:pt idx="0">
                  <c:v>3</c:v>
                </c:pt>
                <c:pt idx="1">
                  <c:v>2.9961946980917453</c:v>
                </c:pt>
                <c:pt idx="2">
                  <c:v>2.9848077530122081</c:v>
                </c:pt>
                <c:pt idx="3">
                  <c:v>2.9659258262890682</c:v>
                </c:pt>
                <c:pt idx="4">
                  <c:v>2.9396926207859084</c:v>
                </c:pt>
                <c:pt idx="5">
                  <c:v>2.90630778703665</c:v>
                </c:pt>
                <c:pt idx="6">
                  <c:v>2.8660254037844388</c:v>
                </c:pt>
                <c:pt idx="7">
                  <c:v>2.8191520442889919</c:v>
                </c:pt>
                <c:pt idx="8">
                  <c:v>2.7660444431189779</c:v>
                </c:pt>
                <c:pt idx="9">
                  <c:v>2.7071067811865475</c:v>
                </c:pt>
                <c:pt idx="10">
                  <c:v>2.6427876096865393</c:v>
                </c:pt>
                <c:pt idx="11">
                  <c:v>2.573576436351046</c:v>
                </c:pt>
                <c:pt idx="12">
                  <c:v>2.5</c:v>
                </c:pt>
                <c:pt idx="13">
                  <c:v>2.4226182617406993</c:v>
                </c:pt>
                <c:pt idx="14">
                  <c:v>2.3420201433256689</c:v>
                </c:pt>
                <c:pt idx="15">
                  <c:v>2.2588190451025207</c:v>
                </c:pt>
                <c:pt idx="16">
                  <c:v>2.1736481776669305</c:v>
                </c:pt>
                <c:pt idx="17">
                  <c:v>2.0871557427476581</c:v>
                </c:pt>
                <c:pt idx="18">
                  <c:v>2</c:v>
                </c:pt>
                <c:pt idx="19">
                  <c:v>1.9128442572523419</c:v>
                </c:pt>
                <c:pt idx="20">
                  <c:v>1.8263518223330697</c:v>
                </c:pt>
                <c:pt idx="21">
                  <c:v>1.7411809548974793</c:v>
                </c:pt>
                <c:pt idx="22">
                  <c:v>1.6579798566743313</c:v>
                </c:pt>
                <c:pt idx="23">
                  <c:v>1.5773817382593007</c:v>
                </c:pt>
                <c:pt idx="24">
                  <c:v>1.5000000000000002</c:v>
                </c:pt>
                <c:pt idx="25">
                  <c:v>1.426423563648954</c:v>
                </c:pt>
                <c:pt idx="26">
                  <c:v>1.3572123903134607</c:v>
                </c:pt>
                <c:pt idx="27">
                  <c:v>1.2928932188134525</c:v>
                </c:pt>
                <c:pt idx="28">
                  <c:v>1.2339555568810221</c:v>
                </c:pt>
                <c:pt idx="29">
                  <c:v>1.1808479557110081</c:v>
                </c:pt>
                <c:pt idx="30">
                  <c:v>1.1339745962155612</c:v>
                </c:pt>
                <c:pt idx="31">
                  <c:v>1.09369221296335</c:v>
                </c:pt>
                <c:pt idx="32">
                  <c:v>1.0603073792140916</c:v>
                </c:pt>
                <c:pt idx="33">
                  <c:v>1.0340741737109318</c:v>
                </c:pt>
                <c:pt idx="34">
                  <c:v>1.0151922469877919</c:v>
                </c:pt>
                <c:pt idx="35">
                  <c:v>1.0038053019082545</c:v>
                </c:pt>
                <c:pt idx="36">
                  <c:v>1</c:v>
                </c:pt>
                <c:pt idx="37">
                  <c:v>1.0038053019082545</c:v>
                </c:pt>
                <c:pt idx="38">
                  <c:v>1.0151922469877919</c:v>
                </c:pt>
                <c:pt idx="39">
                  <c:v>1.0340741737109318</c:v>
                </c:pt>
                <c:pt idx="40">
                  <c:v>1.0603073792140916</c:v>
                </c:pt>
                <c:pt idx="41">
                  <c:v>1.09369221296335</c:v>
                </c:pt>
                <c:pt idx="42">
                  <c:v>1.1339745962155614</c:v>
                </c:pt>
                <c:pt idx="43">
                  <c:v>1.1808479557110081</c:v>
                </c:pt>
                <c:pt idx="44">
                  <c:v>1.2339555568810221</c:v>
                </c:pt>
                <c:pt idx="45">
                  <c:v>1.2928932188134523</c:v>
                </c:pt>
                <c:pt idx="46">
                  <c:v>1.3572123903134605</c:v>
                </c:pt>
                <c:pt idx="47">
                  <c:v>1.4264235636489535</c:v>
                </c:pt>
                <c:pt idx="48">
                  <c:v>1.4999999999999996</c:v>
                </c:pt>
                <c:pt idx="49">
                  <c:v>1.5773817382593007</c:v>
                </c:pt>
                <c:pt idx="50">
                  <c:v>1.6579798566743316</c:v>
                </c:pt>
                <c:pt idx="51">
                  <c:v>1.7411809548974793</c:v>
                </c:pt>
                <c:pt idx="52">
                  <c:v>1.8263518223330697</c:v>
                </c:pt>
                <c:pt idx="53">
                  <c:v>1.9128442572523419</c:v>
                </c:pt>
                <c:pt idx="54">
                  <c:v>1.9999999999999998</c:v>
                </c:pt>
                <c:pt idx="55">
                  <c:v>2.0871557427476577</c:v>
                </c:pt>
                <c:pt idx="56">
                  <c:v>2.1736481776669301</c:v>
                </c:pt>
                <c:pt idx="57">
                  <c:v>2.2588190451025203</c:v>
                </c:pt>
                <c:pt idx="58">
                  <c:v>2.3420201433256689</c:v>
                </c:pt>
                <c:pt idx="59">
                  <c:v>2.4226182617406997</c:v>
                </c:pt>
                <c:pt idx="60">
                  <c:v>2.5</c:v>
                </c:pt>
                <c:pt idx="61">
                  <c:v>2.573576436351046</c:v>
                </c:pt>
                <c:pt idx="62">
                  <c:v>2.6427876096865393</c:v>
                </c:pt>
                <c:pt idx="63">
                  <c:v>2.7071067811865475</c:v>
                </c:pt>
                <c:pt idx="64">
                  <c:v>2.7660444431189779</c:v>
                </c:pt>
                <c:pt idx="65">
                  <c:v>2.8191520442889915</c:v>
                </c:pt>
                <c:pt idx="66">
                  <c:v>2.8660254037844384</c:v>
                </c:pt>
                <c:pt idx="67">
                  <c:v>2.90630778703665</c:v>
                </c:pt>
                <c:pt idx="68">
                  <c:v>2.9396926207859084</c:v>
                </c:pt>
                <c:pt idx="69">
                  <c:v>2.9659258262890682</c:v>
                </c:pt>
                <c:pt idx="70">
                  <c:v>2.9848077530122081</c:v>
                </c:pt>
                <c:pt idx="71">
                  <c:v>2.9961946980917453</c:v>
                </c:pt>
                <c:pt idx="72">
                  <c:v>3</c:v>
                </c:pt>
              </c:numCache>
            </c:numRef>
          </c:xVal>
          <c:yVal>
            <c:numRef>
              <c:f>'Front, Back Dial'!$T$176:$T$248</c:f>
              <c:numCache>
                <c:formatCode>0.00</c:formatCode>
                <c:ptCount val="73"/>
                <c:pt idx="0">
                  <c:v>-5</c:v>
                </c:pt>
                <c:pt idx="1">
                  <c:v>-4.9128442572523419</c:v>
                </c:pt>
                <c:pt idx="2">
                  <c:v>-4.8263518223330699</c:v>
                </c:pt>
                <c:pt idx="3">
                  <c:v>-4.7411809548974793</c:v>
                </c:pt>
                <c:pt idx="4">
                  <c:v>-4.6579798566743316</c:v>
                </c:pt>
                <c:pt idx="5">
                  <c:v>-4.5773817382593007</c:v>
                </c:pt>
                <c:pt idx="6">
                  <c:v>-4.5</c:v>
                </c:pt>
                <c:pt idx="7">
                  <c:v>-4.426423563648954</c:v>
                </c:pt>
                <c:pt idx="8">
                  <c:v>-4.3572123903134603</c:v>
                </c:pt>
                <c:pt idx="9">
                  <c:v>-4.2928932188134521</c:v>
                </c:pt>
                <c:pt idx="10">
                  <c:v>-4.2339555568810221</c:v>
                </c:pt>
                <c:pt idx="11">
                  <c:v>-4.1808479557110081</c:v>
                </c:pt>
                <c:pt idx="12">
                  <c:v>-4.1339745962155616</c:v>
                </c:pt>
                <c:pt idx="13">
                  <c:v>-4.09369221296335</c:v>
                </c:pt>
                <c:pt idx="14">
                  <c:v>-4.060307379214092</c:v>
                </c:pt>
                <c:pt idx="15">
                  <c:v>-4.0340741737109314</c:v>
                </c:pt>
                <c:pt idx="16">
                  <c:v>-4.0151922469877919</c:v>
                </c:pt>
                <c:pt idx="17">
                  <c:v>-4.0038053019082547</c:v>
                </c:pt>
                <c:pt idx="18">
                  <c:v>-4</c:v>
                </c:pt>
                <c:pt idx="19">
                  <c:v>-4.0038053019082547</c:v>
                </c:pt>
                <c:pt idx="20">
                  <c:v>-4.0151922469877919</c:v>
                </c:pt>
                <c:pt idx="21">
                  <c:v>-4.0340741737109314</c:v>
                </c:pt>
                <c:pt idx="22">
                  <c:v>-4.0603073792140911</c:v>
                </c:pt>
                <c:pt idx="23">
                  <c:v>-4.09369221296335</c:v>
                </c:pt>
                <c:pt idx="24">
                  <c:v>-4.1339745962155616</c:v>
                </c:pt>
                <c:pt idx="25">
                  <c:v>-4.1808479557110081</c:v>
                </c:pt>
                <c:pt idx="26">
                  <c:v>-4.2339555568810221</c:v>
                </c:pt>
                <c:pt idx="27">
                  <c:v>-4.2928932188134521</c:v>
                </c:pt>
                <c:pt idx="28">
                  <c:v>-4.3572123903134603</c:v>
                </c:pt>
                <c:pt idx="29">
                  <c:v>-4.426423563648954</c:v>
                </c:pt>
                <c:pt idx="30">
                  <c:v>-4.5</c:v>
                </c:pt>
                <c:pt idx="31">
                  <c:v>-4.5773817382593007</c:v>
                </c:pt>
                <c:pt idx="32">
                  <c:v>-4.6579798566743307</c:v>
                </c:pt>
                <c:pt idx="33">
                  <c:v>-4.7411809548974793</c:v>
                </c:pt>
                <c:pt idx="34">
                  <c:v>-4.8263518223330699</c:v>
                </c:pt>
                <c:pt idx="35">
                  <c:v>-4.9128442572523419</c:v>
                </c:pt>
                <c:pt idx="36">
                  <c:v>-5</c:v>
                </c:pt>
                <c:pt idx="37">
                  <c:v>-5.0871557427476581</c:v>
                </c:pt>
                <c:pt idx="38">
                  <c:v>-5.1736481776669301</c:v>
                </c:pt>
                <c:pt idx="39">
                  <c:v>-5.2588190451025207</c:v>
                </c:pt>
                <c:pt idx="40">
                  <c:v>-5.3420201433256684</c:v>
                </c:pt>
                <c:pt idx="41">
                  <c:v>-5.4226182617406993</c:v>
                </c:pt>
                <c:pt idx="42">
                  <c:v>-5.5</c:v>
                </c:pt>
                <c:pt idx="43">
                  <c:v>-5.573576436351046</c:v>
                </c:pt>
                <c:pt idx="44">
                  <c:v>-5.6427876096865397</c:v>
                </c:pt>
                <c:pt idx="45">
                  <c:v>-5.7071067811865479</c:v>
                </c:pt>
                <c:pt idx="46">
                  <c:v>-5.7660444431189779</c:v>
                </c:pt>
                <c:pt idx="47">
                  <c:v>-5.8191520442889919</c:v>
                </c:pt>
                <c:pt idx="48">
                  <c:v>-5.8660254037844384</c:v>
                </c:pt>
                <c:pt idx="49">
                  <c:v>-5.90630778703665</c:v>
                </c:pt>
                <c:pt idx="50">
                  <c:v>-5.9396926207859089</c:v>
                </c:pt>
                <c:pt idx="51">
                  <c:v>-5.9659258262890686</c:v>
                </c:pt>
                <c:pt idx="52">
                  <c:v>-5.9848077530122081</c:v>
                </c:pt>
                <c:pt idx="53">
                  <c:v>-5.9961946980917453</c:v>
                </c:pt>
                <c:pt idx="54">
                  <c:v>-6</c:v>
                </c:pt>
                <c:pt idx="55">
                  <c:v>-5.9961946980917453</c:v>
                </c:pt>
                <c:pt idx="56">
                  <c:v>-5.9848077530122081</c:v>
                </c:pt>
                <c:pt idx="57">
                  <c:v>-5.9659258262890686</c:v>
                </c:pt>
                <c:pt idx="58">
                  <c:v>-5.939692620785908</c:v>
                </c:pt>
                <c:pt idx="59">
                  <c:v>-5.90630778703665</c:v>
                </c:pt>
                <c:pt idx="60">
                  <c:v>-5.8660254037844384</c:v>
                </c:pt>
                <c:pt idx="61">
                  <c:v>-5.8191520442889919</c:v>
                </c:pt>
                <c:pt idx="62">
                  <c:v>-5.7660444431189779</c:v>
                </c:pt>
                <c:pt idx="63">
                  <c:v>-5.7071067811865479</c:v>
                </c:pt>
                <c:pt idx="64">
                  <c:v>-5.6427876096865397</c:v>
                </c:pt>
                <c:pt idx="65">
                  <c:v>-5.5735764363510469</c:v>
                </c:pt>
                <c:pt idx="66">
                  <c:v>-5.5</c:v>
                </c:pt>
                <c:pt idx="67">
                  <c:v>-5.4226182617406993</c:v>
                </c:pt>
                <c:pt idx="68">
                  <c:v>-5.3420201433256684</c:v>
                </c:pt>
                <c:pt idx="69">
                  <c:v>-5.2588190451025207</c:v>
                </c:pt>
                <c:pt idx="70">
                  <c:v>-5.1736481776669301</c:v>
                </c:pt>
                <c:pt idx="71">
                  <c:v>-5.0871557427476581</c:v>
                </c:pt>
                <c:pt idx="72">
                  <c:v>-5</c:v>
                </c:pt>
              </c:numCache>
            </c:numRef>
          </c:yVal>
          <c:smooth val="0"/>
          <c:extLst>
            <c:ext xmlns:c16="http://schemas.microsoft.com/office/drawing/2014/chart" uri="{C3380CC4-5D6E-409C-BE32-E72D297353CC}">
              <c16:uniqueId val="{0000000B-1E1F-8A4D-A6A4-6C8909F3A370}"/>
            </c:ext>
          </c:extLst>
        </c:ser>
        <c:ser>
          <c:idx val="10"/>
          <c:order val="10"/>
          <c:tx>
            <c:v>Olympic-Line1</c:v>
          </c:tx>
          <c:spPr>
            <a:ln w="19050" cap="rnd">
              <a:solidFill>
                <a:schemeClr val="accent5">
                  <a:lumMod val="60000"/>
                </a:schemeClr>
              </a:solidFill>
              <a:round/>
            </a:ln>
            <a:effectLst/>
          </c:spPr>
          <c:marker>
            <c:symbol val="none"/>
          </c:marker>
          <c:dPt>
            <c:idx val="1"/>
            <c:marker>
              <c:symbol val="none"/>
            </c:marker>
            <c:bubble3D val="0"/>
            <c:spPr>
              <a:ln w="12700" cap="rnd">
                <a:solidFill>
                  <a:schemeClr val="tx1"/>
                </a:solidFill>
                <a:round/>
              </a:ln>
              <a:effectLst/>
            </c:spPr>
            <c:extLst>
              <c:ext xmlns:c16="http://schemas.microsoft.com/office/drawing/2014/chart" uri="{C3380CC4-5D6E-409C-BE32-E72D297353CC}">
                <c16:uniqueId val="{0000000D-1E1F-8A4D-A6A4-6C8909F3A370}"/>
              </c:ext>
            </c:extLst>
          </c:dPt>
          <c:xVal>
            <c:numRef>
              <c:f>'Front, Back Dial'!$G$250:$G$251</c:f>
              <c:numCache>
                <c:formatCode>0.00</c:formatCode>
                <c:ptCount val="2"/>
                <c:pt idx="0">
                  <c:v>2.5977168188550475</c:v>
                </c:pt>
                <c:pt idx="1">
                  <c:v>1.4022831811449525</c:v>
                </c:pt>
              </c:numCache>
            </c:numRef>
          </c:xVal>
          <c:yVal>
            <c:numRef>
              <c:f>'Front, Back Dial'!$H$250:$H$251</c:f>
              <c:numCache>
                <c:formatCode>0.00</c:formatCode>
                <c:ptCount val="2"/>
                <c:pt idx="0">
                  <c:v>5.0522934456485951</c:v>
                </c:pt>
                <c:pt idx="1">
                  <c:v>4.9477065543514049</c:v>
                </c:pt>
              </c:numCache>
            </c:numRef>
          </c:yVal>
          <c:smooth val="0"/>
          <c:extLst>
            <c:ext xmlns:c16="http://schemas.microsoft.com/office/drawing/2014/chart" uri="{C3380CC4-5D6E-409C-BE32-E72D297353CC}">
              <c16:uniqueId val="{0000000C-1E1F-8A4D-A6A4-6C8909F3A370}"/>
            </c:ext>
          </c:extLst>
        </c:ser>
        <c:ser>
          <c:idx val="11"/>
          <c:order val="11"/>
          <c:tx>
            <c:v>Olympic-Line2</c:v>
          </c:tx>
          <c:spPr>
            <a:ln w="12700" cap="rnd">
              <a:solidFill>
                <a:schemeClr val="tx1"/>
              </a:solidFill>
              <a:round/>
            </a:ln>
            <a:effectLst/>
          </c:spPr>
          <c:marker>
            <c:symbol val="none"/>
          </c:marker>
          <c:xVal>
            <c:numRef>
              <c:f>'Front, Back Dial'!$G$252:$G$253</c:f>
              <c:numCache>
                <c:formatCode>0.00</c:formatCode>
                <c:ptCount val="2"/>
                <c:pt idx="0">
                  <c:v>1.9477065543514052</c:v>
                </c:pt>
                <c:pt idx="1">
                  <c:v>2.0522934456485946</c:v>
                </c:pt>
              </c:numCache>
            </c:numRef>
          </c:xVal>
          <c:yVal>
            <c:numRef>
              <c:f>'Front, Back Dial'!$H$252:$H$253</c:f>
              <c:numCache>
                <c:formatCode>0.00</c:formatCode>
                <c:ptCount val="2"/>
                <c:pt idx="0">
                  <c:v>5.597716818855047</c:v>
                </c:pt>
                <c:pt idx="1">
                  <c:v>4.402283181144953</c:v>
                </c:pt>
              </c:numCache>
            </c:numRef>
          </c:yVal>
          <c:smooth val="0"/>
          <c:extLst>
            <c:ext xmlns:c16="http://schemas.microsoft.com/office/drawing/2014/chart" uri="{C3380CC4-5D6E-409C-BE32-E72D297353CC}">
              <c16:uniqueId val="{0000000E-1E1F-8A4D-A6A4-6C8909F3A370}"/>
            </c:ext>
          </c:extLst>
        </c:ser>
        <c:ser>
          <c:idx val="12"/>
          <c:order val="12"/>
          <c:tx>
            <c:v>Callypic-Line1</c:v>
          </c:tx>
          <c:spPr>
            <a:ln w="12700" cap="rnd">
              <a:solidFill>
                <a:schemeClr val="tx1"/>
              </a:solidFill>
              <a:round/>
            </a:ln>
            <a:effectLst/>
          </c:spPr>
          <c:marker>
            <c:symbol val="none"/>
          </c:marker>
          <c:dLbls>
            <c:dLbl>
              <c:idx val="0"/>
              <c:delete val="1"/>
              <c:extLst>
                <c:ext xmlns:c15="http://schemas.microsoft.com/office/drawing/2012/chart" uri="{CE6537A1-D6FC-4f65-9D91-7224C49458BB}">
                  <c15:layout>
                    <c:manualLayout>
                      <c:w val="0.10450121654501217"/>
                      <c:h val="4.5271105010295132E-2"/>
                    </c:manualLayout>
                  </c15:layout>
                </c:ext>
                <c:ext xmlns:c16="http://schemas.microsoft.com/office/drawing/2014/chart" uri="{C3380CC4-5D6E-409C-BE32-E72D297353CC}">
                  <c16:uniqueId val="{00000016-1E1F-8A4D-A6A4-6C8909F3A370}"/>
                </c:ext>
              </c:extLst>
            </c:dLbl>
            <c:dLbl>
              <c:idx val="1"/>
              <c:delete val="1"/>
              <c:extLst>
                <c:ext xmlns:c15="http://schemas.microsoft.com/office/drawing/2012/chart" uri="{CE6537A1-D6FC-4f65-9D91-7224C49458BB}"/>
                <c:ext xmlns:c16="http://schemas.microsoft.com/office/drawing/2014/chart" uri="{C3380CC4-5D6E-409C-BE32-E72D297353CC}">
                  <c16:uniqueId val="{00000015-1E1F-8A4D-A6A4-6C8909F3A3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Dial'!$K$250:$K$251</c:f>
              <c:numCache>
                <c:formatCode>0.00</c:formatCode>
                <c:ptCount val="2"/>
                <c:pt idx="0">
                  <c:v>-0.90228318114495265</c:v>
                </c:pt>
                <c:pt idx="1">
                  <c:v>-2.0977168188550475</c:v>
                </c:pt>
              </c:numCache>
            </c:numRef>
          </c:xVal>
          <c:yVal>
            <c:numRef>
              <c:f>'Front, Back Dial'!$L$250:$L$251</c:f>
              <c:numCache>
                <c:formatCode>0.00</c:formatCode>
                <c:ptCount val="2"/>
                <c:pt idx="0">
                  <c:v>4.9477065543514049</c:v>
                </c:pt>
                <c:pt idx="1">
                  <c:v>5.0522934456485951</c:v>
                </c:pt>
              </c:numCache>
            </c:numRef>
          </c:yVal>
          <c:smooth val="0"/>
          <c:extLst>
            <c:ext xmlns:c16="http://schemas.microsoft.com/office/drawing/2014/chart" uri="{C3380CC4-5D6E-409C-BE32-E72D297353CC}">
              <c16:uniqueId val="{0000000F-1E1F-8A4D-A6A4-6C8909F3A370}"/>
            </c:ext>
          </c:extLst>
        </c:ser>
        <c:ser>
          <c:idx val="13"/>
          <c:order val="13"/>
          <c:tx>
            <c:v>Callypic-Line2</c:v>
          </c:tx>
          <c:spPr>
            <a:ln w="12700" cap="rnd">
              <a:solidFill>
                <a:schemeClr val="tx1"/>
              </a:solidFill>
              <a:round/>
            </a:ln>
            <a:effectLst/>
          </c:spPr>
          <c:marker>
            <c:symbol val="none"/>
          </c:marker>
          <c:xVal>
            <c:numRef>
              <c:f>'Front, Back Dial'!$K$252:$K$253</c:f>
              <c:numCache>
                <c:formatCode>0.00</c:formatCode>
                <c:ptCount val="2"/>
                <c:pt idx="0">
                  <c:v>-1.4477065543514052</c:v>
                </c:pt>
                <c:pt idx="1">
                  <c:v>-1.5522934456485951</c:v>
                </c:pt>
              </c:numCache>
            </c:numRef>
          </c:xVal>
          <c:yVal>
            <c:numRef>
              <c:f>'Front, Back Dial'!$L$252:$L$253</c:f>
              <c:numCache>
                <c:formatCode>0.00</c:formatCode>
                <c:ptCount val="2"/>
                <c:pt idx="0">
                  <c:v>5.597716818855047</c:v>
                </c:pt>
                <c:pt idx="1">
                  <c:v>4.402283181144953</c:v>
                </c:pt>
              </c:numCache>
            </c:numRef>
          </c:yVal>
          <c:smooth val="0"/>
          <c:extLst>
            <c:ext xmlns:c16="http://schemas.microsoft.com/office/drawing/2014/chart" uri="{C3380CC4-5D6E-409C-BE32-E72D297353CC}">
              <c16:uniqueId val="{00000010-1E1F-8A4D-A6A4-6C8909F3A370}"/>
            </c:ext>
          </c:extLst>
        </c:ser>
        <c:ser>
          <c:idx val="14"/>
          <c:order val="14"/>
          <c:tx>
            <c:v>Exeligmos-Line1</c:v>
          </c:tx>
          <c:spPr>
            <a:ln w="6350" cap="rnd">
              <a:solidFill>
                <a:schemeClr val="tx1"/>
              </a:solidFill>
              <a:round/>
            </a:ln>
            <a:effectLst/>
          </c:spPr>
          <c:marker>
            <c:symbol val="none"/>
          </c:marker>
          <c:xVal>
            <c:numRef>
              <c:f>'Front, Back Dial'!$S$250:$S$251</c:f>
              <c:numCache>
                <c:formatCode>0.00</c:formatCode>
                <c:ptCount val="2"/>
                <c:pt idx="0">
                  <c:v>1.9128442572523419</c:v>
                </c:pt>
                <c:pt idx="1">
                  <c:v>2</c:v>
                </c:pt>
              </c:numCache>
            </c:numRef>
          </c:xVal>
          <c:yVal>
            <c:numRef>
              <c:f>'Front, Back Dial'!$T$250:$T$251</c:f>
              <c:numCache>
                <c:formatCode>0.00</c:formatCode>
                <c:ptCount val="2"/>
                <c:pt idx="0">
                  <c:v>-4.0038053019082547</c:v>
                </c:pt>
                <c:pt idx="1">
                  <c:v>-5</c:v>
                </c:pt>
              </c:numCache>
            </c:numRef>
          </c:yVal>
          <c:smooth val="0"/>
          <c:extLst>
            <c:ext xmlns:c16="http://schemas.microsoft.com/office/drawing/2014/chart" uri="{C3380CC4-5D6E-409C-BE32-E72D297353CC}">
              <c16:uniqueId val="{00000019-1E1F-8A4D-A6A4-6C8909F3A370}"/>
            </c:ext>
          </c:extLst>
        </c:ser>
        <c:ser>
          <c:idx val="15"/>
          <c:order val="15"/>
          <c:tx>
            <c:v>Exeligmos-Line2</c:v>
          </c:tx>
          <c:spPr>
            <a:ln w="6350" cap="rnd">
              <a:solidFill>
                <a:schemeClr val="tx1"/>
              </a:solidFill>
              <a:round/>
            </a:ln>
            <a:effectLst/>
          </c:spPr>
          <c:marker>
            <c:symbol val="none"/>
          </c:marker>
          <c:xVal>
            <c:numRef>
              <c:f>'Front, Back Dial'!$S$252:$S$253</c:f>
              <c:numCache>
                <c:formatCode>0.00</c:formatCode>
                <c:ptCount val="2"/>
                <c:pt idx="0">
                  <c:v>1.1808479557110081</c:v>
                </c:pt>
                <c:pt idx="1">
                  <c:v>2</c:v>
                </c:pt>
              </c:numCache>
            </c:numRef>
          </c:xVal>
          <c:yVal>
            <c:numRef>
              <c:f>'Front, Back Dial'!$T$252:$T$253</c:f>
              <c:numCache>
                <c:formatCode>0.00</c:formatCode>
                <c:ptCount val="2"/>
                <c:pt idx="0">
                  <c:v>-5.573576436351046</c:v>
                </c:pt>
                <c:pt idx="1">
                  <c:v>-5</c:v>
                </c:pt>
              </c:numCache>
            </c:numRef>
          </c:yVal>
          <c:smooth val="0"/>
          <c:extLst>
            <c:ext xmlns:c16="http://schemas.microsoft.com/office/drawing/2014/chart" uri="{C3380CC4-5D6E-409C-BE32-E72D297353CC}">
              <c16:uniqueId val="{0000001A-1E1F-8A4D-A6A4-6C8909F3A370}"/>
            </c:ext>
          </c:extLst>
        </c:ser>
        <c:ser>
          <c:idx val="16"/>
          <c:order val="16"/>
          <c:tx>
            <c:v>Exeligmos-Line3</c:v>
          </c:tx>
          <c:spPr>
            <a:ln w="6350" cap="rnd">
              <a:solidFill>
                <a:schemeClr val="tx1"/>
              </a:solidFill>
              <a:round/>
            </a:ln>
            <a:effectLst/>
          </c:spPr>
          <c:marker>
            <c:symbol val="none"/>
          </c:marker>
          <c:xVal>
            <c:numRef>
              <c:f>'Front, Back Dial'!$S$254:$S$255</c:f>
              <c:numCache>
                <c:formatCode>0.00</c:formatCode>
                <c:ptCount val="2"/>
                <c:pt idx="0">
                  <c:v>2.90630778703665</c:v>
                </c:pt>
                <c:pt idx="1">
                  <c:v>2</c:v>
                </c:pt>
              </c:numCache>
            </c:numRef>
          </c:xVal>
          <c:yVal>
            <c:numRef>
              <c:f>'Front, Back Dial'!$T$254:$T$255</c:f>
              <c:numCache>
                <c:formatCode>0.00</c:formatCode>
                <c:ptCount val="2"/>
                <c:pt idx="0">
                  <c:v>-5.4226182617406993</c:v>
                </c:pt>
                <c:pt idx="1">
                  <c:v>-5</c:v>
                </c:pt>
              </c:numCache>
            </c:numRef>
          </c:yVal>
          <c:smooth val="0"/>
          <c:extLst>
            <c:ext xmlns:c16="http://schemas.microsoft.com/office/drawing/2014/chart" uri="{C3380CC4-5D6E-409C-BE32-E72D297353CC}">
              <c16:uniqueId val="{0000001B-1E1F-8A4D-A6A4-6C8909F3A370}"/>
            </c:ext>
          </c:extLst>
        </c:ser>
        <c:ser>
          <c:idx val="17"/>
          <c:order val="17"/>
          <c:tx>
            <c:v>Metonic-Origin</c:v>
          </c:tx>
          <c:spPr>
            <a:ln w="66675" cap="rnd">
              <a:solidFill>
                <a:schemeClr val="accent4">
                  <a:lumMod val="75000"/>
                </a:schemeClr>
              </a:solidFill>
              <a:round/>
            </a:ln>
            <a:effectLst/>
          </c:spPr>
          <c:marker>
            <c:symbol val="none"/>
          </c:marker>
          <c:dPt>
            <c:idx val="0"/>
            <c:marker>
              <c:symbol val="circle"/>
              <c:size val="20"/>
              <c:spPr>
                <a:solidFill>
                  <a:schemeClr val="accent4">
                    <a:lumMod val="75000"/>
                  </a:schemeClr>
                </a:solidFill>
                <a:ln w="9525">
                  <a:solidFill>
                    <a:schemeClr val="tx1"/>
                  </a:solidFill>
                </a:ln>
                <a:effectLst/>
              </c:spPr>
            </c:marker>
            <c:bubble3D val="0"/>
            <c:extLst>
              <c:ext xmlns:c16="http://schemas.microsoft.com/office/drawing/2014/chart" uri="{C3380CC4-5D6E-409C-BE32-E72D297353CC}">
                <c16:uniqueId val="{0000001D-1E1F-8A4D-A6A4-6C8909F3A370}"/>
              </c:ext>
            </c:extLst>
          </c:dPt>
          <c:xVal>
            <c:numRef>
              <c:f>'Front, Back Dial'!$C$122</c:f>
              <c:numCache>
                <c:formatCode>0.00</c:formatCode>
                <c:ptCount val="1"/>
                <c:pt idx="0">
                  <c:v>0</c:v>
                </c:pt>
              </c:numCache>
            </c:numRef>
          </c:xVal>
          <c:yVal>
            <c:numRef>
              <c:f>'Front, Back Dial'!$C$123</c:f>
              <c:numCache>
                <c:formatCode>0.00</c:formatCode>
                <c:ptCount val="1"/>
                <c:pt idx="0">
                  <c:v>5</c:v>
                </c:pt>
              </c:numCache>
            </c:numRef>
          </c:yVal>
          <c:smooth val="0"/>
          <c:extLst>
            <c:ext xmlns:c16="http://schemas.microsoft.com/office/drawing/2014/chart" uri="{C3380CC4-5D6E-409C-BE32-E72D297353CC}">
              <c16:uniqueId val="{0000001C-1E1F-8A4D-A6A4-6C8909F3A370}"/>
            </c:ext>
          </c:extLst>
        </c:ser>
        <c:ser>
          <c:idx val="18"/>
          <c:order val="18"/>
          <c:tx>
            <c:v>Olympic-Origin</c:v>
          </c:tx>
          <c:spPr>
            <a:ln w="31750" cap="rnd">
              <a:solidFill>
                <a:schemeClr val="accent1">
                  <a:lumMod val="80000"/>
                </a:schemeClr>
              </a:solidFill>
              <a:round/>
            </a:ln>
            <a:effectLst/>
          </c:spPr>
          <c:marker>
            <c:symbol val="circle"/>
            <c:size val="8"/>
            <c:spPr>
              <a:solidFill>
                <a:schemeClr val="accent4">
                  <a:lumMod val="75000"/>
                </a:schemeClr>
              </a:solidFill>
              <a:ln w="9525">
                <a:solidFill>
                  <a:schemeClr val="tx1"/>
                </a:solidFill>
              </a:ln>
              <a:effectLst/>
            </c:spPr>
          </c:marker>
          <c:xVal>
            <c:numRef>
              <c:f>'Front, Back Dial'!$C$132</c:f>
              <c:numCache>
                <c:formatCode>0.00</c:formatCode>
                <c:ptCount val="1"/>
                <c:pt idx="0">
                  <c:v>2</c:v>
                </c:pt>
              </c:numCache>
            </c:numRef>
          </c:xVal>
          <c:yVal>
            <c:numRef>
              <c:f>'Front, Back Dial'!$C$133</c:f>
              <c:numCache>
                <c:formatCode>0.00</c:formatCode>
                <c:ptCount val="1"/>
                <c:pt idx="0">
                  <c:v>5</c:v>
                </c:pt>
              </c:numCache>
            </c:numRef>
          </c:yVal>
          <c:smooth val="0"/>
          <c:extLst>
            <c:ext xmlns:c16="http://schemas.microsoft.com/office/drawing/2014/chart" uri="{C3380CC4-5D6E-409C-BE32-E72D297353CC}">
              <c16:uniqueId val="{0000001E-1E1F-8A4D-A6A4-6C8909F3A370}"/>
            </c:ext>
          </c:extLst>
        </c:ser>
        <c:ser>
          <c:idx val="19"/>
          <c:order val="19"/>
          <c:tx>
            <c:v>Callypic-Origin</c:v>
          </c:tx>
          <c:spPr>
            <a:ln w="19050" cap="rnd">
              <a:solidFill>
                <a:schemeClr val="accent2">
                  <a:lumMod val="80000"/>
                </a:schemeClr>
              </a:solidFill>
              <a:round/>
            </a:ln>
            <a:effectLst/>
          </c:spPr>
          <c:marker>
            <c:symbol val="circle"/>
            <c:size val="8"/>
            <c:spPr>
              <a:solidFill>
                <a:schemeClr val="accent4">
                  <a:lumMod val="75000"/>
                </a:schemeClr>
              </a:solidFill>
              <a:ln w="9525">
                <a:solidFill>
                  <a:schemeClr val="tx1"/>
                </a:solidFill>
              </a:ln>
              <a:effectLst/>
            </c:spPr>
          </c:marker>
          <c:xVal>
            <c:numRef>
              <c:f>'Front, Back Dial'!$C$142</c:f>
              <c:numCache>
                <c:formatCode>0.00</c:formatCode>
                <c:ptCount val="1"/>
                <c:pt idx="0">
                  <c:v>-1.5</c:v>
                </c:pt>
              </c:numCache>
            </c:numRef>
          </c:xVal>
          <c:yVal>
            <c:numRef>
              <c:f>'Front, Back Dial'!$C$143</c:f>
              <c:numCache>
                <c:formatCode>0.00</c:formatCode>
                <c:ptCount val="1"/>
                <c:pt idx="0">
                  <c:v>5</c:v>
                </c:pt>
              </c:numCache>
            </c:numRef>
          </c:yVal>
          <c:smooth val="0"/>
          <c:extLst>
            <c:ext xmlns:c16="http://schemas.microsoft.com/office/drawing/2014/chart" uri="{C3380CC4-5D6E-409C-BE32-E72D297353CC}">
              <c16:uniqueId val="{0000001F-1E1F-8A4D-A6A4-6C8909F3A370}"/>
            </c:ext>
          </c:extLst>
        </c:ser>
        <c:ser>
          <c:idx val="20"/>
          <c:order val="20"/>
          <c:tx>
            <c:v>Saros-Origin</c:v>
          </c:tx>
          <c:spPr>
            <a:ln w="19050" cap="rnd">
              <a:solidFill>
                <a:schemeClr val="accent3">
                  <a:lumMod val="80000"/>
                </a:schemeClr>
              </a:solidFill>
              <a:round/>
            </a:ln>
            <a:effectLst/>
          </c:spPr>
          <c:marker>
            <c:symbol val="circle"/>
            <c:size val="20"/>
            <c:spPr>
              <a:solidFill>
                <a:schemeClr val="accent4">
                  <a:lumMod val="75000"/>
                </a:schemeClr>
              </a:solidFill>
              <a:ln w="9525">
                <a:solidFill>
                  <a:schemeClr val="tx1"/>
                </a:solidFill>
              </a:ln>
              <a:effectLst/>
            </c:spPr>
          </c:marker>
          <c:xVal>
            <c:numRef>
              <c:f>'Front, Back Dial'!$C$152</c:f>
              <c:numCache>
                <c:formatCode>0.00</c:formatCode>
                <c:ptCount val="1"/>
                <c:pt idx="0">
                  <c:v>0</c:v>
                </c:pt>
              </c:numCache>
            </c:numRef>
          </c:xVal>
          <c:yVal>
            <c:numRef>
              <c:f>'Front, Back Dial'!$C$153</c:f>
              <c:numCache>
                <c:formatCode>0.00</c:formatCode>
                <c:ptCount val="1"/>
                <c:pt idx="0">
                  <c:v>-5</c:v>
                </c:pt>
              </c:numCache>
            </c:numRef>
          </c:yVal>
          <c:smooth val="0"/>
          <c:extLst>
            <c:ext xmlns:c16="http://schemas.microsoft.com/office/drawing/2014/chart" uri="{C3380CC4-5D6E-409C-BE32-E72D297353CC}">
              <c16:uniqueId val="{00000020-1E1F-8A4D-A6A4-6C8909F3A370}"/>
            </c:ext>
          </c:extLst>
        </c:ser>
        <c:ser>
          <c:idx val="21"/>
          <c:order val="21"/>
          <c:tx>
            <c:v>Exeligmos-Origin</c:v>
          </c:tx>
          <c:spPr>
            <a:ln w="19050" cap="rnd">
              <a:solidFill>
                <a:schemeClr val="accent4">
                  <a:lumMod val="80000"/>
                </a:schemeClr>
              </a:solidFill>
              <a:round/>
            </a:ln>
            <a:effectLst/>
          </c:spPr>
          <c:marker>
            <c:symbol val="circle"/>
            <c:size val="8"/>
            <c:spPr>
              <a:solidFill>
                <a:schemeClr val="accent4">
                  <a:lumMod val="75000"/>
                </a:schemeClr>
              </a:solidFill>
              <a:ln w="9525">
                <a:solidFill>
                  <a:schemeClr val="tx1"/>
                </a:solidFill>
              </a:ln>
              <a:effectLst/>
            </c:spPr>
          </c:marker>
          <c:xVal>
            <c:numRef>
              <c:f>'Front, Back Dial'!$C$162</c:f>
              <c:numCache>
                <c:formatCode>0.00</c:formatCode>
                <c:ptCount val="1"/>
                <c:pt idx="0">
                  <c:v>2</c:v>
                </c:pt>
              </c:numCache>
            </c:numRef>
          </c:xVal>
          <c:yVal>
            <c:numRef>
              <c:f>'Front, Back Dial'!$C$163</c:f>
              <c:numCache>
                <c:formatCode>0.00</c:formatCode>
                <c:ptCount val="1"/>
                <c:pt idx="0">
                  <c:v>-5</c:v>
                </c:pt>
              </c:numCache>
            </c:numRef>
          </c:yVal>
          <c:smooth val="0"/>
          <c:extLst>
            <c:ext xmlns:c16="http://schemas.microsoft.com/office/drawing/2014/chart" uri="{C3380CC4-5D6E-409C-BE32-E72D297353CC}">
              <c16:uniqueId val="{00000021-1E1F-8A4D-A6A4-6C8909F3A370}"/>
            </c:ext>
          </c:extLst>
        </c:ser>
        <c:dLbls>
          <c:showLegendKey val="0"/>
          <c:showVal val="0"/>
          <c:showCatName val="0"/>
          <c:showSerName val="0"/>
          <c:showPercent val="0"/>
          <c:showBubbleSize val="0"/>
        </c:dLbls>
        <c:axId val="2078210368"/>
        <c:axId val="1032126976"/>
      </c:scatterChart>
      <c:valAx>
        <c:axId val="2078210368"/>
        <c:scaling>
          <c:orientation val="minMax"/>
          <c:max val="6"/>
          <c:min val="-6"/>
        </c:scaling>
        <c:delete val="0"/>
        <c:axPos val="b"/>
        <c:majorGridlines>
          <c:spPr>
            <a:ln w="9525" cap="flat" cmpd="sng" algn="ctr">
              <a:noFill/>
              <a:round/>
            </a:ln>
            <a:effectLst/>
          </c:spPr>
        </c:majorGridlines>
        <c:numFmt formatCode="0.00"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032126976"/>
        <c:crosses val="autoZero"/>
        <c:crossBetween val="midCat"/>
      </c:valAx>
      <c:valAx>
        <c:axId val="1032126976"/>
        <c:scaling>
          <c:orientation val="minMax"/>
          <c:max val="11"/>
          <c:min val="-11"/>
        </c:scaling>
        <c:delete val="0"/>
        <c:axPos val="l"/>
        <c:majorGridlines>
          <c:spPr>
            <a:ln w="9525" cap="flat" cmpd="sng" algn="ctr">
              <a:noFill/>
              <a:round/>
            </a:ln>
            <a:effectLst/>
          </c:spPr>
        </c:majorGridlines>
        <c:numFmt formatCode="0.00"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078210368"/>
        <c:crosses val="autoZero"/>
        <c:crossBetween val="midCat"/>
      </c:valAx>
      <c:spPr>
        <a:solidFill>
          <a:schemeClr val="accent4">
            <a:lumMod val="5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Mercury-Pointer</c:v>
          </c:tx>
          <c:spPr>
            <a:ln w="44450" cap="rnd" cmpd="dbl">
              <a:solidFill>
                <a:schemeClr val="tx1"/>
              </a:solidFill>
              <a:round/>
            </a:ln>
            <a:effectLst/>
          </c:spPr>
          <c:marker>
            <c:symbol val="none"/>
          </c:marker>
          <c:xVal>
            <c:numRef>
              <c:f>'Front, Back Dial'!$N$122:$O$122</c:f>
              <c:numCache>
                <c:formatCode>0.00</c:formatCode>
                <c:ptCount val="2"/>
                <c:pt idx="0">
                  <c:v>0</c:v>
                </c:pt>
                <c:pt idx="1">
                  <c:v>4.8209070726490442</c:v>
                </c:pt>
              </c:numCache>
            </c:numRef>
          </c:xVal>
          <c:yVal>
            <c:numRef>
              <c:f>'Front, Back Dial'!$N$123:$O$123</c:f>
              <c:numCache>
                <c:formatCode>0.00</c:formatCode>
                <c:ptCount val="2"/>
                <c:pt idx="0">
                  <c:v>0</c:v>
                </c:pt>
                <c:pt idx="1">
                  <c:v>-5.7453333233923356</c:v>
                </c:pt>
              </c:numCache>
            </c:numRef>
          </c:yVal>
          <c:smooth val="0"/>
          <c:extLst>
            <c:ext xmlns:c16="http://schemas.microsoft.com/office/drawing/2014/chart" uri="{C3380CC4-5D6E-409C-BE32-E72D297353CC}">
              <c16:uniqueId val="{00000000-D8DD-5F4D-82D6-9265613E8B37}"/>
            </c:ext>
          </c:extLst>
        </c:ser>
        <c:ser>
          <c:idx val="1"/>
          <c:order val="1"/>
          <c:tx>
            <c:v>Mercury-Body</c:v>
          </c:tx>
          <c:spPr>
            <a:ln w="19050" cap="rnd">
              <a:solidFill>
                <a:schemeClr val="accent2"/>
              </a:solidFill>
              <a:round/>
            </a:ln>
            <a:effectLst/>
          </c:spPr>
          <c:marker>
            <c:symbol val="circle"/>
            <c:size val="10"/>
            <c:spPr>
              <a:solidFill>
                <a:srgbClr val="00B050"/>
              </a:solidFill>
              <a:ln w="9525">
                <a:solidFill>
                  <a:schemeClr val="tx1"/>
                </a:solidFill>
              </a:ln>
              <a:effectLst/>
            </c:spPr>
          </c:marker>
          <c:dLbls>
            <c:dLbl>
              <c:idx val="0"/>
              <c:layout>
                <c:manualLayout>
                  <c:x val="-1.0554089709762533E-2"/>
                  <c:y val="-1.3986013986013986E-2"/>
                </c:manualLayout>
              </c:layout>
              <c:tx>
                <c:rich>
                  <a:bodyPr/>
                  <a:lstStyle/>
                  <a:p>
                    <a:r>
                      <a:rPr lang="en-US"/>
                      <a:t>Mercury</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Dial'!$P$122</c:f>
              <c:numCache>
                <c:formatCode>0.00</c:formatCode>
                <c:ptCount val="1"/>
                <c:pt idx="0">
                  <c:v>1.9283628290596178</c:v>
                </c:pt>
              </c:numCache>
            </c:numRef>
          </c:xVal>
          <c:yVal>
            <c:numRef>
              <c:f>'Front, Back Dial'!$P$123</c:f>
              <c:numCache>
                <c:formatCode>0.00</c:formatCode>
                <c:ptCount val="1"/>
                <c:pt idx="0">
                  <c:v>-2.2981333293569346</c:v>
                </c:pt>
              </c:numCache>
            </c:numRef>
          </c:yVal>
          <c:smooth val="0"/>
          <c:extLst>
            <c:ext xmlns:c16="http://schemas.microsoft.com/office/drawing/2014/chart" uri="{C3380CC4-5D6E-409C-BE32-E72D297353CC}">
              <c16:uniqueId val="{00000001-D8DD-5F4D-82D6-9265613E8B37}"/>
            </c:ext>
          </c:extLst>
        </c:ser>
        <c:ser>
          <c:idx val="2"/>
          <c:order val="2"/>
          <c:tx>
            <c:v>Mars-Pointer</c:v>
          </c:tx>
          <c:spPr>
            <a:ln w="50800" cap="rnd" cmpd="dbl">
              <a:solidFill>
                <a:schemeClr val="tx1"/>
              </a:solidFill>
              <a:round/>
            </a:ln>
            <a:effectLst/>
          </c:spPr>
          <c:marker>
            <c:symbol val="none"/>
          </c:marker>
          <c:xVal>
            <c:numRef>
              <c:f>'Front, Back Dial'!$N$129:$O$129</c:f>
              <c:numCache>
                <c:formatCode>0.00</c:formatCode>
                <c:ptCount val="2"/>
                <c:pt idx="0">
                  <c:v>0</c:v>
                </c:pt>
                <c:pt idx="1">
                  <c:v>-2.3176274578121068</c:v>
                </c:pt>
              </c:numCache>
            </c:numRef>
          </c:xVal>
          <c:yVal>
            <c:numRef>
              <c:f>'Front, Back Dial'!$N$130:$O$130</c:f>
              <c:numCache>
                <c:formatCode>0.00</c:formatCode>
                <c:ptCount val="2"/>
                <c:pt idx="0">
                  <c:v>0</c:v>
                </c:pt>
                <c:pt idx="1">
                  <c:v>-7.1329238722136514</c:v>
                </c:pt>
              </c:numCache>
            </c:numRef>
          </c:yVal>
          <c:smooth val="0"/>
          <c:extLst>
            <c:ext xmlns:c16="http://schemas.microsoft.com/office/drawing/2014/chart" uri="{C3380CC4-5D6E-409C-BE32-E72D297353CC}">
              <c16:uniqueId val="{00000003-D8DD-5F4D-82D6-9265613E8B37}"/>
            </c:ext>
          </c:extLst>
        </c:ser>
        <c:ser>
          <c:idx val="3"/>
          <c:order val="3"/>
          <c:tx>
            <c:v>Mars-Body</c:v>
          </c:tx>
          <c:spPr>
            <a:ln w="19050" cap="rnd">
              <a:solidFill>
                <a:schemeClr val="accent4"/>
              </a:solidFill>
              <a:round/>
            </a:ln>
            <a:effectLst/>
          </c:spPr>
          <c:marker>
            <c:symbol val="circle"/>
            <c:size val="10"/>
            <c:spPr>
              <a:solidFill>
                <a:schemeClr val="bg1"/>
              </a:solidFill>
              <a:ln w="9525">
                <a:solidFill>
                  <a:schemeClr val="tx1"/>
                </a:solidFill>
              </a:ln>
              <a:effectLst/>
            </c:spPr>
          </c:marker>
          <c:dPt>
            <c:idx val="0"/>
            <c:marker>
              <c:symbol val="circle"/>
              <c:size val="10"/>
              <c:spPr>
                <a:solidFill>
                  <a:srgbClr val="C00000"/>
                </a:solidFill>
                <a:ln w="9525">
                  <a:solidFill>
                    <a:schemeClr val="tx1"/>
                  </a:solidFill>
                </a:ln>
                <a:effectLst/>
              </c:spPr>
            </c:marker>
            <c:bubble3D val="0"/>
            <c:extLst>
              <c:ext xmlns:c16="http://schemas.microsoft.com/office/drawing/2014/chart" uri="{C3380CC4-5D6E-409C-BE32-E72D297353CC}">
                <c16:uniqueId val="{00000005-D8DD-5F4D-82D6-9265613E8B37}"/>
              </c:ext>
            </c:extLst>
          </c:dPt>
          <c:dLbls>
            <c:dLbl>
              <c:idx val="0"/>
              <c:layout>
                <c:manualLayout>
                  <c:x val="-5.2770448548813314E-3"/>
                  <c:y val="1.0489510489510362E-2"/>
                </c:manualLayout>
              </c:layout>
              <c:tx>
                <c:rich>
                  <a:bodyPr/>
                  <a:lstStyle/>
                  <a:p>
                    <a:r>
                      <a:rPr lang="en-US"/>
                      <a:t>Mars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Dial'!$P$129</c:f>
              <c:numCache>
                <c:formatCode>0.00</c:formatCode>
                <c:ptCount val="1"/>
                <c:pt idx="0">
                  <c:v>-1.390576474687264</c:v>
                </c:pt>
              </c:numCache>
            </c:numRef>
          </c:xVal>
          <c:yVal>
            <c:numRef>
              <c:f>'Front, Back Dial'!$P$130</c:f>
              <c:numCache>
                <c:formatCode>0.00</c:formatCode>
                <c:ptCount val="1"/>
                <c:pt idx="0">
                  <c:v>-4.2797543233281905</c:v>
                </c:pt>
              </c:numCache>
            </c:numRef>
          </c:yVal>
          <c:smooth val="0"/>
          <c:extLst>
            <c:ext xmlns:c16="http://schemas.microsoft.com/office/drawing/2014/chart" uri="{C3380CC4-5D6E-409C-BE32-E72D297353CC}">
              <c16:uniqueId val="{00000004-D8DD-5F4D-82D6-9265613E8B37}"/>
            </c:ext>
          </c:extLst>
        </c:ser>
        <c:ser>
          <c:idx val="4"/>
          <c:order val="4"/>
          <c:tx>
            <c:v>Jupiter-Pointer</c:v>
          </c:tx>
          <c:spPr>
            <a:ln w="19050" cap="rnd" cmpd="dbl">
              <a:solidFill>
                <a:schemeClr val="tx1"/>
              </a:solidFill>
              <a:round/>
            </a:ln>
            <a:effectLst/>
          </c:spPr>
          <c:marker>
            <c:symbol val="none"/>
          </c:marker>
          <c:dPt>
            <c:idx val="1"/>
            <c:marker>
              <c:symbol val="none"/>
            </c:marker>
            <c:bubble3D val="0"/>
            <c:spPr>
              <a:ln w="50800" cap="rnd" cmpd="dbl">
                <a:solidFill>
                  <a:schemeClr val="tx1"/>
                </a:solidFill>
                <a:round/>
              </a:ln>
              <a:effectLst/>
            </c:spPr>
            <c:extLst>
              <c:ext xmlns:c16="http://schemas.microsoft.com/office/drawing/2014/chart" uri="{C3380CC4-5D6E-409C-BE32-E72D297353CC}">
                <c16:uniqueId val="{00000008-D8DD-5F4D-82D6-9265613E8B37}"/>
              </c:ext>
            </c:extLst>
          </c:dPt>
          <c:xVal>
            <c:numRef>
              <c:f>'Front, Back Dial'!$N$136:$O$136</c:f>
              <c:numCache>
                <c:formatCode>0.00</c:formatCode>
                <c:ptCount val="2"/>
                <c:pt idx="0">
                  <c:v>0</c:v>
                </c:pt>
                <c:pt idx="1">
                  <c:v>2.5651510749425173</c:v>
                </c:pt>
              </c:numCache>
            </c:numRef>
          </c:xVal>
          <c:yVal>
            <c:numRef>
              <c:f>'Front, Back Dial'!$N$137:$O$137</c:f>
              <c:numCache>
                <c:formatCode>0.00</c:formatCode>
                <c:ptCount val="2"/>
                <c:pt idx="0">
                  <c:v>0</c:v>
                </c:pt>
                <c:pt idx="1">
                  <c:v>-7.0476946558943121</c:v>
                </c:pt>
              </c:numCache>
            </c:numRef>
          </c:yVal>
          <c:smooth val="0"/>
          <c:extLst>
            <c:ext xmlns:c16="http://schemas.microsoft.com/office/drawing/2014/chart" uri="{C3380CC4-5D6E-409C-BE32-E72D297353CC}">
              <c16:uniqueId val="{00000006-D8DD-5F4D-82D6-9265613E8B37}"/>
            </c:ext>
          </c:extLst>
        </c:ser>
        <c:ser>
          <c:idx val="5"/>
          <c:order val="5"/>
          <c:tx>
            <c:v>Jupiter-Body</c:v>
          </c:tx>
          <c:spPr>
            <a:ln w="19050" cap="rnd">
              <a:solidFill>
                <a:schemeClr val="accent6"/>
              </a:solidFill>
              <a:round/>
            </a:ln>
            <a:effectLst/>
          </c:spPr>
          <c:marker>
            <c:symbol val="circle"/>
            <c:size val="10"/>
            <c:spPr>
              <a:solidFill>
                <a:schemeClr val="bg1"/>
              </a:solidFill>
              <a:ln w="9525">
                <a:solidFill>
                  <a:schemeClr val="tx1"/>
                </a:solidFill>
              </a:ln>
              <a:effectLst/>
            </c:spPr>
          </c:marker>
          <c:dLbls>
            <c:dLbl>
              <c:idx val="0"/>
              <c:layout>
                <c:manualLayout>
                  <c:x val="-1.7590149516270889E-3"/>
                  <c:y val="-1.3986013986014114E-2"/>
                </c:manualLayout>
              </c:layout>
              <c:tx>
                <c:rich>
                  <a:bodyPr/>
                  <a:lstStyle/>
                  <a:p>
                    <a:r>
                      <a:rPr lang="en-US"/>
                      <a:t>Jupiter</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Dial'!$P$136</c:f>
              <c:numCache>
                <c:formatCode>0.00</c:formatCode>
                <c:ptCount val="1"/>
                <c:pt idx="0">
                  <c:v>1.7785047452934788</c:v>
                </c:pt>
              </c:numCache>
            </c:numRef>
          </c:xVal>
          <c:yVal>
            <c:numRef>
              <c:f>'Front, Back Dial'!$P$137</c:f>
              <c:numCache>
                <c:formatCode>0.00</c:formatCode>
                <c:ptCount val="1"/>
                <c:pt idx="0">
                  <c:v>-4.8864016280867233</c:v>
                </c:pt>
              </c:numCache>
            </c:numRef>
          </c:yVal>
          <c:smooth val="0"/>
          <c:extLst>
            <c:ext xmlns:c16="http://schemas.microsoft.com/office/drawing/2014/chart" uri="{C3380CC4-5D6E-409C-BE32-E72D297353CC}">
              <c16:uniqueId val="{00000007-D8DD-5F4D-82D6-9265613E8B37}"/>
            </c:ext>
          </c:extLst>
        </c:ser>
        <c:ser>
          <c:idx val="6"/>
          <c:order val="6"/>
          <c:tx>
            <c:v>Venus-Pointer</c:v>
          </c:tx>
          <c:spPr>
            <a:ln w="50800" cap="rnd" cmpd="dbl">
              <a:solidFill>
                <a:schemeClr val="tx1"/>
              </a:solidFill>
              <a:round/>
            </a:ln>
            <a:effectLst/>
          </c:spPr>
          <c:marker>
            <c:symbol val="none"/>
          </c:marker>
          <c:xVal>
            <c:numRef>
              <c:f>'Front, Back Dial'!$N$143:$O$143</c:f>
              <c:numCache>
                <c:formatCode>0.00</c:formatCode>
                <c:ptCount val="2"/>
                <c:pt idx="0">
                  <c:v>0</c:v>
                </c:pt>
                <c:pt idx="1">
                  <c:v>-7.5</c:v>
                </c:pt>
              </c:numCache>
            </c:numRef>
          </c:xVal>
          <c:yVal>
            <c:numRef>
              <c:f>'Front, Back Dial'!$N$144:$O$144</c:f>
              <c:numCache>
                <c:formatCode>0.00</c:formatCode>
                <c:ptCount val="2"/>
                <c:pt idx="0">
                  <c:v>0</c:v>
                </c:pt>
                <c:pt idx="1">
                  <c:v>9.1886134118146501E-16</c:v>
                </c:pt>
              </c:numCache>
            </c:numRef>
          </c:yVal>
          <c:smooth val="0"/>
          <c:extLst>
            <c:ext xmlns:c16="http://schemas.microsoft.com/office/drawing/2014/chart" uri="{C3380CC4-5D6E-409C-BE32-E72D297353CC}">
              <c16:uniqueId val="{00000009-D8DD-5F4D-82D6-9265613E8B37}"/>
            </c:ext>
          </c:extLst>
        </c:ser>
        <c:ser>
          <c:idx val="7"/>
          <c:order val="7"/>
          <c:tx>
            <c:v>Venus-Body</c:v>
          </c:tx>
          <c:spPr>
            <a:ln w="19050" cap="rnd">
              <a:solidFill>
                <a:schemeClr val="accent2">
                  <a:lumMod val="60000"/>
                </a:schemeClr>
              </a:solidFill>
              <a:round/>
            </a:ln>
            <a:effectLst/>
          </c:spPr>
          <c:marker>
            <c:symbol val="circle"/>
            <c:size val="10"/>
            <c:spPr>
              <a:solidFill>
                <a:schemeClr val="accent5">
                  <a:lumMod val="75000"/>
                </a:schemeClr>
              </a:solidFill>
              <a:ln w="9525">
                <a:solidFill>
                  <a:schemeClr val="tx1"/>
                </a:solidFill>
              </a:ln>
              <a:effectLst/>
            </c:spPr>
          </c:marker>
          <c:dLbls>
            <c:dLbl>
              <c:idx val="0"/>
              <c:layout>
                <c:manualLayout>
                  <c:x val="-2.6385224274406364E-2"/>
                  <c:y val="-2.7972027972027972E-2"/>
                </c:manualLayout>
              </c:layout>
              <c:tx>
                <c:rich>
                  <a:bodyPr/>
                  <a:lstStyle/>
                  <a:p>
                    <a:r>
                      <a:rPr lang="en-US"/>
                      <a:t>Venus</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Dial'!$P$143</c:f>
              <c:numCache>
                <c:formatCode>0.00</c:formatCode>
                <c:ptCount val="1"/>
                <c:pt idx="0">
                  <c:v>-3.8</c:v>
                </c:pt>
              </c:numCache>
            </c:numRef>
          </c:xVal>
          <c:yVal>
            <c:numRef>
              <c:f>'Front, Back Dial'!$P$144</c:f>
              <c:numCache>
                <c:formatCode>0.00</c:formatCode>
                <c:ptCount val="1"/>
                <c:pt idx="0">
                  <c:v>4.655564128652756E-16</c:v>
                </c:pt>
              </c:numCache>
            </c:numRef>
          </c:yVal>
          <c:smooth val="0"/>
          <c:extLst>
            <c:ext xmlns:c16="http://schemas.microsoft.com/office/drawing/2014/chart" uri="{C3380CC4-5D6E-409C-BE32-E72D297353CC}">
              <c16:uniqueId val="{0000000A-D8DD-5F4D-82D6-9265613E8B37}"/>
            </c:ext>
          </c:extLst>
        </c:ser>
        <c:ser>
          <c:idx val="8"/>
          <c:order val="8"/>
          <c:tx>
            <c:v>Saturn-Pointer</c:v>
          </c:tx>
          <c:spPr>
            <a:ln w="50800" cap="rnd" cmpd="dbl">
              <a:solidFill>
                <a:schemeClr val="tx1"/>
              </a:solidFill>
              <a:round/>
            </a:ln>
            <a:effectLst/>
          </c:spPr>
          <c:marker>
            <c:symbol val="none"/>
          </c:marker>
          <c:xVal>
            <c:numRef>
              <c:f>'Front, Back Dial'!$N$150:$O$150</c:f>
              <c:numCache>
                <c:formatCode>0.00</c:formatCode>
                <c:ptCount val="2"/>
                <c:pt idx="0">
                  <c:v>0</c:v>
                </c:pt>
                <c:pt idx="1">
                  <c:v>4.9204427174288048</c:v>
                </c:pt>
              </c:numCache>
            </c:numRef>
          </c:xVal>
          <c:yVal>
            <c:numRef>
              <c:f>'Front, Back Dial'!$N$151:$O$151</c:f>
              <c:numCache>
                <c:formatCode>0.00</c:formatCode>
                <c:ptCount val="2"/>
                <c:pt idx="0">
                  <c:v>0</c:v>
                </c:pt>
                <c:pt idx="1">
                  <c:v>5.6603218516707905</c:v>
                </c:pt>
              </c:numCache>
            </c:numRef>
          </c:yVal>
          <c:smooth val="0"/>
          <c:extLst>
            <c:ext xmlns:c16="http://schemas.microsoft.com/office/drawing/2014/chart" uri="{C3380CC4-5D6E-409C-BE32-E72D297353CC}">
              <c16:uniqueId val="{0000000B-D8DD-5F4D-82D6-9265613E8B37}"/>
            </c:ext>
          </c:extLst>
        </c:ser>
        <c:ser>
          <c:idx val="9"/>
          <c:order val="9"/>
          <c:tx>
            <c:v>Saturn-Body</c:v>
          </c:tx>
          <c:spPr>
            <a:ln w="19050" cap="rnd">
              <a:solidFill>
                <a:schemeClr val="accent4">
                  <a:lumMod val="60000"/>
                </a:schemeClr>
              </a:solidFill>
              <a:round/>
            </a:ln>
            <a:effectLst/>
          </c:spPr>
          <c:marker>
            <c:symbol val="circle"/>
            <c:size val="10"/>
            <c:spPr>
              <a:solidFill>
                <a:schemeClr val="tx1"/>
              </a:solidFill>
              <a:ln w="9525">
                <a:solidFill>
                  <a:schemeClr val="tx1"/>
                </a:solidFill>
              </a:ln>
              <a:effectLst/>
            </c:spPr>
          </c:marker>
          <c:dLbls>
            <c:dLbl>
              <c:idx val="0"/>
              <c:layout>
                <c:manualLayout>
                  <c:x val="-7.9155672823219003E-2"/>
                  <c:y val="-1.7482517482517483E-3"/>
                </c:manualLayout>
              </c:layout>
              <c:tx>
                <c:rich>
                  <a:bodyPr/>
                  <a:lstStyle/>
                  <a:p>
                    <a:r>
                      <a:rPr lang="en-US"/>
                      <a:t>Saturn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Dial'!$P$150</c:f>
              <c:numCache>
                <c:formatCode>0.00</c:formatCode>
                <c:ptCount val="1"/>
                <c:pt idx="0">
                  <c:v>3.9363541739430437</c:v>
                </c:pt>
              </c:numCache>
            </c:numRef>
          </c:xVal>
          <c:yVal>
            <c:numRef>
              <c:f>'Front, Back Dial'!$P$151</c:f>
              <c:numCache>
                <c:formatCode>0.00</c:formatCode>
                <c:ptCount val="1"/>
                <c:pt idx="0">
                  <c:v>4.5282574813366319</c:v>
                </c:pt>
              </c:numCache>
            </c:numRef>
          </c:yVal>
          <c:smooth val="0"/>
          <c:extLst>
            <c:ext xmlns:c16="http://schemas.microsoft.com/office/drawing/2014/chart" uri="{C3380CC4-5D6E-409C-BE32-E72D297353CC}">
              <c16:uniqueId val="{0000000C-D8DD-5F4D-82D6-9265613E8B37}"/>
            </c:ext>
          </c:extLst>
        </c:ser>
        <c:ser>
          <c:idx val="11"/>
          <c:order val="10"/>
          <c:tx>
            <c:v>Date-Pointer</c:v>
          </c:tx>
          <c:spPr>
            <a:ln w="50800" cap="rnd" cmpd="dbl">
              <a:solidFill>
                <a:schemeClr val="tx1"/>
              </a:solidFill>
              <a:round/>
            </a:ln>
            <a:effectLst/>
          </c:spPr>
          <c:marker>
            <c:symbol val="none"/>
          </c:marker>
          <c:dLbls>
            <c:dLbl>
              <c:idx val="1"/>
              <c:layout>
                <c:manualLayout>
                  <c:x val="-4.0457343887423169E-2"/>
                  <c:y val="-1.9230769230769294E-2"/>
                </c:manualLayout>
              </c:layout>
              <c:tx>
                <c:rich>
                  <a:bodyPr/>
                  <a:lstStyle/>
                  <a:p>
                    <a:r>
                      <a:rPr lang="en-US"/>
                      <a:t>Date</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'Front, Back Dial'!$N$157:$O$157</c:f>
              <c:numCache>
                <c:formatCode>0.00</c:formatCode>
                <c:ptCount val="2"/>
                <c:pt idx="0">
                  <c:v>0</c:v>
                </c:pt>
                <c:pt idx="1">
                  <c:v>1.173258487801732</c:v>
                </c:pt>
              </c:numCache>
            </c:numRef>
          </c:xVal>
          <c:yVal>
            <c:numRef>
              <c:f>'Front, Back Dial'!$N$158:$O$158</c:f>
              <c:numCache>
                <c:formatCode>0.00</c:formatCode>
                <c:ptCount val="2"/>
                <c:pt idx="0">
                  <c:v>0</c:v>
                </c:pt>
                <c:pt idx="1">
                  <c:v>7.4076625544635331</c:v>
                </c:pt>
              </c:numCache>
            </c:numRef>
          </c:yVal>
          <c:smooth val="0"/>
          <c:extLst>
            <c:ext xmlns:c16="http://schemas.microsoft.com/office/drawing/2014/chart" uri="{C3380CC4-5D6E-409C-BE32-E72D297353CC}">
              <c16:uniqueId val="{0000000F-D8DD-5F4D-82D6-9265613E8B37}"/>
            </c:ext>
          </c:extLst>
        </c:ser>
        <c:ser>
          <c:idx val="12"/>
          <c:order val="11"/>
          <c:tx>
            <c:v>Lunar-Origin</c:v>
          </c:tx>
          <c:spPr>
            <a:ln w="19050" cap="rnd">
              <a:solidFill>
                <a:schemeClr val="accent1">
                  <a:lumMod val="80000"/>
                  <a:lumOff val="20000"/>
                </a:schemeClr>
              </a:solidFill>
              <a:round/>
            </a:ln>
            <a:effectLst/>
          </c:spPr>
          <c:marker>
            <c:symbol val="circle"/>
            <c:size val="64"/>
            <c:spPr>
              <a:solidFill>
                <a:schemeClr val="accent4">
                  <a:lumMod val="60000"/>
                  <a:lumOff val="40000"/>
                </a:schemeClr>
              </a:solidFill>
              <a:ln w="9525">
                <a:solidFill>
                  <a:schemeClr val="tx1"/>
                </a:solidFill>
              </a:ln>
              <a:effectLst/>
            </c:spPr>
          </c:marker>
          <c:dPt>
            <c:idx val="0"/>
            <c:marker>
              <c:symbol val="circle"/>
              <c:size val="72"/>
              <c:spPr>
                <a:solidFill>
                  <a:schemeClr val="accent4">
                    <a:lumMod val="60000"/>
                    <a:lumOff val="40000"/>
                  </a:schemeClr>
                </a:solidFill>
                <a:ln w="9525">
                  <a:solidFill>
                    <a:schemeClr val="tx1"/>
                  </a:solidFill>
                </a:ln>
                <a:effectLst/>
              </c:spPr>
            </c:marker>
            <c:bubble3D val="0"/>
            <c:extLst>
              <c:ext xmlns:c16="http://schemas.microsoft.com/office/drawing/2014/chart" uri="{C3380CC4-5D6E-409C-BE32-E72D297353CC}">
                <c16:uniqueId val="{00000014-D8DD-5F4D-82D6-9265613E8B37}"/>
              </c:ext>
            </c:extLst>
          </c:dPt>
          <c:xVal>
            <c:numLit>
              <c:formatCode>General</c:formatCode>
              <c:ptCount val="1"/>
              <c:pt idx="0">
                <c:v>0</c:v>
              </c:pt>
            </c:numLit>
          </c:xVal>
          <c:yVal>
            <c:numLit>
              <c:formatCode>General</c:formatCode>
              <c:ptCount val="1"/>
              <c:pt idx="0">
                <c:v>0</c:v>
              </c:pt>
            </c:numLit>
          </c:yVal>
          <c:smooth val="0"/>
          <c:extLst>
            <c:ext xmlns:c16="http://schemas.microsoft.com/office/drawing/2014/chart" uri="{C3380CC4-5D6E-409C-BE32-E72D297353CC}">
              <c16:uniqueId val="{00000010-D8DD-5F4D-82D6-9265613E8B37}"/>
            </c:ext>
          </c:extLst>
        </c:ser>
        <c:ser>
          <c:idx val="13"/>
          <c:order val="12"/>
          <c:tx>
            <c:v>12-Month-Inner</c:v>
          </c:tx>
          <c:spPr>
            <a:ln w="19050" cap="rnd">
              <a:solidFill>
                <a:schemeClr val="tx1"/>
              </a:solidFill>
              <a:round/>
            </a:ln>
            <a:effectLst/>
          </c:spPr>
          <c:marker>
            <c:symbol val="none"/>
          </c:marker>
          <c:xVal>
            <c:numRef>
              <c:f>'Front, Back Dial'!$X$176:$X$248</c:f>
              <c:numCache>
                <c:formatCode>0.00</c:formatCode>
                <c:ptCount val="73"/>
                <c:pt idx="0">
                  <c:v>6.2</c:v>
                </c:pt>
                <c:pt idx="1">
                  <c:v>6.1764071281688224</c:v>
                </c:pt>
                <c:pt idx="2">
                  <c:v>6.1058080686756897</c:v>
                </c:pt>
                <c:pt idx="3">
                  <c:v>5.9887401229922235</c:v>
                </c:pt>
                <c:pt idx="4">
                  <c:v>5.8260942488726322</c:v>
                </c:pt>
                <c:pt idx="5">
                  <c:v>5.6191082796272296</c:v>
                </c:pt>
                <c:pt idx="6">
                  <c:v>5.3693575034635197</c:v>
                </c:pt>
                <c:pt idx="7">
                  <c:v>5.0787426745917497</c:v>
                </c:pt>
                <c:pt idx="8">
                  <c:v>4.7494755473376635</c:v>
                </c:pt>
                <c:pt idx="9">
                  <c:v>4.3840620433565949</c:v>
                </c:pt>
                <c:pt idx="10">
                  <c:v>3.9852831800565442</c:v>
                </c:pt>
                <c:pt idx="11">
                  <c:v>3.5561739053764865</c:v>
                </c:pt>
                <c:pt idx="12">
                  <c:v>3.100000000000001</c:v>
                </c:pt>
                <c:pt idx="13">
                  <c:v>2.6202332227923364</c:v>
                </c:pt>
                <c:pt idx="14">
                  <c:v>2.1205248886191468</c:v>
                </c:pt>
                <c:pt idx="15">
                  <c:v>1.6046780796356286</c:v>
                </c:pt>
                <c:pt idx="16">
                  <c:v>1.0766187015349686</c:v>
                </c:pt>
                <c:pt idx="17">
                  <c:v>0.54036560503548048</c:v>
                </c:pt>
                <c:pt idx="18">
                  <c:v>3.797960210216722E-16</c:v>
                </c:pt>
                <c:pt idx="19">
                  <c:v>-0.54036560503548103</c:v>
                </c:pt>
                <c:pt idx="20">
                  <c:v>-1.076618701534968</c:v>
                </c:pt>
                <c:pt idx="21">
                  <c:v>-1.6046780796356293</c:v>
                </c:pt>
                <c:pt idx="22">
                  <c:v>-2.1205248886191459</c:v>
                </c:pt>
                <c:pt idx="23">
                  <c:v>-2.6202332227923359</c:v>
                </c:pt>
                <c:pt idx="24">
                  <c:v>-3.0999999999999988</c:v>
                </c:pt>
                <c:pt idx="25">
                  <c:v>-3.5561739053764865</c:v>
                </c:pt>
                <c:pt idx="26">
                  <c:v>-3.9852831800565442</c:v>
                </c:pt>
                <c:pt idx="27">
                  <c:v>-4.384062043356594</c:v>
                </c:pt>
                <c:pt idx="28">
                  <c:v>-4.7494755473376635</c:v>
                </c:pt>
                <c:pt idx="29">
                  <c:v>-5.0787426745917497</c:v>
                </c:pt>
                <c:pt idx="30">
                  <c:v>-5.3693575034635197</c:v>
                </c:pt>
                <c:pt idx="31">
                  <c:v>-5.6191082796272296</c:v>
                </c:pt>
                <c:pt idx="32">
                  <c:v>-5.8260942488726322</c:v>
                </c:pt>
                <c:pt idx="33">
                  <c:v>-5.9887401229922226</c:v>
                </c:pt>
                <c:pt idx="34">
                  <c:v>-6.1058080686756897</c:v>
                </c:pt>
                <c:pt idx="35">
                  <c:v>-6.1764071281688224</c:v>
                </c:pt>
                <c:pt idx="36">
                  <c:v>-6.2</c:v>
                </c:pt>
                <c:pt idx="37">
                  <c:v>-6.1764071281688224</c:v>
                </c:pt>
                <c:pt idx="38">
                  <c:v>-6.1058080686756897</c:v>
                </c:pt>
                <c:pt idx="39">
                  <c:v>-5.9887401229922235</c:v>
                </c:pt>
                <c:pt idx="40">
                  <c:v>-5.8260942488726322</c:v>
                </c:pt>
                <c:pt idx="41">
                  <c:v>-5.6191082796272305</c:v>
                </c:pt>
                <c:pt idx="42">
                  <c:v>-5.3693575034635197</c:v>
                </c:pt>
                <c:pt idx="43">
                  <c:v>-5.0787426745917497</c:v>
                </c:pt>
                <c:pt idx="44">
                  <c:v>-4.7494755473376635</c:v>
                </c:pt>
                <c:pt idx="45">
                  <c:v>-4.3840620433565958</c:v>
                </c:pt>
                <c:pt idx="46">
                  <c:v>-3.9852831800565447</c:v>
                </c:pt>
                <c:pt idx="47">
                  <c:v>-3.5561739053764878</c:v>
                </c:pt>
                <c:pt idx="48">
                  <c:v>-3.1000000000000028</c:v>
                </c:pt>
                <c:pt idx="49">
                  <c:v>-2.6202332227923351</c:v>
                </c:pt>
                <c:pt idx="50">
                  <c:v>-2.120524888619145</c:v>
                </c:pt>
                <c:pt idx="51">
                  <c:v>-1.6046780796356279</c:v>
                </c:pt>
                <c:pt idx="52">
                  <c:v>-1.0766187015349682</c:v>
                </c:pt>
                <c:pt idx="53">
                  <c:v>-0.54036560503548114</c:v>
                </c:pt>
                <c:pt idx="54">
                  <c:v>-1.1393880630650166E-15</c:v>
                </c:pt>
                <c:pt idx="55">
                  <c:v>0.54036560503547892</c:v>
                </c:pt>
                <c:pt idx="56">
                  <c:v>1.0766187015349657</c:v>
                </c:pt>
                <c:pt idx="57">
                  <c:v>1.6046780796356259</c:v>
                </c:pt>
                <c:pt idx="58">
                  <c:v>2.1205248886191477</c:v>
                </c:pt>
                <c:pt idx="59">
                  <c:v>2.6202332227923377</c:v>
                </c:pt>
                <c:pt idx="60">
                  <c:v>3.100000000000001</c:v>
                </c:pt>
                <c:pt idx="61">
                  <c:v>3.5561739053764856</c:v>
                </c:pt>
                <c:pt idx="62">
                  <c:v>3.9852831800565434</c:v>
                </c:pt>
                <c:pt idx="63">
                  <c:v>4.384062043356594</c:v>
                </c:pt>
                <c:pt idx="64">
                  <c:v>4.7494755473376626</c:v>
                </c:pt>
                <c:pt idx="65">
                  <c:v>5.0787426745917479</c:v>
                </c:pt>
                <c:pt idx="66">
                  <c:v>5.3693575034635179</c:v>
                </c:pt>
                <c:pt idx="67">
                  <c:v>5.6191082796272305</c:v>
                </c:pt>
                <c:pt idx="68">
                  <c:v>5.8260942488726322</c:v>
                </c:pt>
                <c:pt idx="69">
                  <c:v>5.9887401229922235</c:v>
                </c:pt>
                <c:pt idx="70">
                  <c:v>6.1058080686756897</c:v>
                </c:pt>
                <c:pt idx="71">
                  <c:v>6.1764071281688224</c:v>
                </c:pt>
                <c:pt idx="72">
                  <c:v>6.2</c:v>
                </c:pt>
              </c:numCache>
            </c:numRef>
          </c:xVal>
          <c:yVal>
            <c:numRef>
              <c:f>'Front, Back Dial'!$Y$176:$Y$248</c:f>
              <c:numCache>
                <c:formatCode>0.00</c:formatCode>
                <c:ptCount val="73"/>
                <c:pt idx="0">
                  <c:v>0</c:v>
                </c:pt>
                <c:pt idx="1">
                  <c:v>0.54036560503548059</c:v>
                </c:pt>
                <c:pt idx="2">
                  <c:v>1.0766187015349682</c:v>
                </c:pt>
                <c:pt idx="3">
                  <c:v>1.6046780796356286</c:v>
                </c:pt>
                <c:pt idx="4">
                  <c:v>2.1205248886191459</c:v>
                </c:pt>
                <c:pt idx="5">
                  <c:v>2.6202332227923364</c:v>
                </c:pt>
                <c:pt idx="6">
                  <c:v>3.0999999999999996</c:v>
                </c:pt>
                <c:pt idx="7">
                  <c:v>3.5561739053764856</c:v>
                </c:pt>
                <c:pt idx="8">
                  <c:v>3.9852831800565434</c:v>
                </c:pt>
                <c:pt idx="9">
                  <c:v>4.384062043356594</c:v>
                </c:pt>
                <c:pt idx="10">
                  <c:v>4.7494755473376635</c:v>
                </c:pt>
                <c:pt idx="11">
                  <c:v>5.0787426745917497</c:v>
                </c:pt>
                <c:pt idx="12">
                  <c:v>5.3693575034635197</c:v>
                </c:pt>
                <c:pt idx="13">
                  <c:v>5.6191082796272296</c:v>
                </c:pt>
                <c:pt idx="14">
                  <c:v>5.8260942488726322</c:v>
                </c:pt>
                <c:pt idx="15">
                  <c:v>5.9887401229922235</c:v>
                </c:pt>
                <c:pt idx="16">
                  <c:v>6.1058080686756897</c:v>
                </c:pt>
                <c:pt idx="17">
                  <c:v>6.1764071281688224</c:v>
                </c:pt>
                <c:pt idx="18">
                  <c:v>6.2</c:v>
                </c:pt>
                <c:pt idx="19">
                  <c:v>6.1764071281688224</c:v>
                </c:pt>
                <c:pt idx="20">
                  <c:v>6.1058080686756897</c:v>
                </c:pt>
                <c:pt idx="21">
                  <c:v>5.9887401229922235</c:v>
                </c:pt>
                <c:pt idx="22">
                  <c:v>5.8260942488726322</c:v>
                </c:pt>
                <c:pt idx="23">
                  <c:v>5.6191082796272305</c:v>
                </c:pt>
                <c:pt idx="24">
                  <c:v>5.3693575034635197</c:v>
                </c:pt>
                <c:pt idx="25">
                  <c:v>5.0787426745917488</c:v>
                </c:pt>
                <c:pt idx="26">
                  <c:v>4.7494755473376635</c:v>
                </c:pt>
                <c:pt idx="27">
                  <c:v>4.3840620433565949</c:v>
                </c:pt>
                <c:pt idx="28">
                  <c:v>3.9852831800565447</c:v>
                </c:pt>
                <c:pt idx="29">
                  <c:v>3.5561739053764847</c:v>
                </c:pt>
                <c:pt idx="30">
                  <c:v>3.0999999999999996</c:v>
                </c:pt>
                <c:pt idx="31">
                  <c:v>2.6202332227923368</c:v>
                </c:pt>
                <c:pt idx="32">
                  <c:v>2.1205248886191472</c:v>
                </c:pt>
                <c:pt idx="33">
                  <c:v>1.6046780796356304</c:v>
                </c:pt>
                <c:pt idx="34">
                  <c:v>1.0766187015349677</c:v>
                </c:pt>
                <c:pt idx="35">
                  <c:v>0.54036560503548081</c:v>
                </c:pt>
                <c:pt idx="36">
                  <c:v>7.5959204204334441E-16</c:v>
                </c:pt>
                <c:pt idx="37">
                  <c:v>-0.54036560503547926</c:v>
                </c:pt>
                <c:pt idx="38">
                  <c:v>-1.0766187015349689</c:v>
                </c:pt>
                <c:pt idx="39">
                  <c:v>-1.604678079635629</c:v>
                </c:pt>
                <c:pt idx="40">
                  <c:v>-2.1205248886191459</c:v>
                </c:pt>
                <c:pt idx="41">
                  <c:v>-2.6202332227923355</c:v>
                </c:pt>
                <c:pt idx="42">
                  <c:v>-3.100000000000001</c:v>
                </c:pt>
                <c:pt idx="43">
                  <c:v>-3.5561739053764865</c:v>
                </c:pt>
                <c:pt idx="44">
                  <c:v>-3.9852831800565434</c:v>
                </c:pt>
                <c:pt idx="45">
                  <c:v>-4.384062043356594</c:v>
                </c:pt>
                <c:pt idx="46">
                  <c:v>-4.7494755473376635</c:v>
                </c:pt>
                <c:pt idx="47">
                  <c:v>-5.0787426745917479</c:v>
                </c:pt>
                <c:pt idx="48">
                  <c:v>-5.3693575034635179</c:v>
                </c:pt>
                <c:pt idx="49">
                  <c:v>-5.6191082796272305</c:v>
                </c:pt>
                <c:pt idx="50">
                  <c:v>-5.8260942488726322</c:v>
                </c:pt>
                <c:pt idx="51">
                  <c:v>-5.9887401229922235</c:v>
                </c:pt>
                <c:pt idx="52">
                  <c:v>-6.1058080686756897</c:v>
                </c:pt>
                <c:pt idx="53">
                  <c:v>-6.1764071281688224</c:v>
                </c:pt>
                <c:pt idx="54">
                  <c:v>-6.2</c:v>
                </c:pt>
                <c:pt idx="55">
                  <c:v>-6.1764071281688224</c:v>
                </c:pt>
                <c:pt idx="56">
                  <c:v>-6.1058080686756906</c:v>
                </c:pt>
                <c:pt idx="57">
                  <c:v>-5.9887401229922244</c:v>
                </c:pt>
                <c:pt idx="58">
                  <c:v>-5.8260942488726322</c:v>
                </c:pt>
                <c:pt idx="59">
                  <c:v>-5.6191082796272296</c:v>
                </c:pt>
                <c:pt idx="60">
                  <c:v>-5.3693575034635197</c:v>
                </c:pt>
                <c:pt idx="61">
                  <c:v>-5.0787426745917497</c:v>
                </c:pt>
                <c:pt idx="62">
                  <c:v>-4.7494755473376644</c:v>
                </c:pt>
                <c:pt idx="63">
                  <c:v>-4.3840620433565958</c:v>
                </c:pt>
                <c:pt idx="64">
                  <c:v>-3.9852831800565456</c:v>
                </c:pt>
                <c:pt idx="65">
                  <c:v>-3.5561739053764883</c:v>
                </c:pt>
                <c:pt idx="66">
                  <c:v>-3.1000000000000028</c:v>
                </c:pt>
                <c:pt idx="67">
                  <c:v>-2.6202332227923351</c:v>
                </c:pt>
                <c:pt idx="68">
                  <c:v>-2.1205248886191455</c:v>
                </c:pt>
                <c:pt idx="69">
                  <c:v>-1.6046780796356284</c:v>
                </c:pt>
                <c:pt idx="70">
                  <c:v>-1.0766187015349684</c:v>
                </c:pt>
                <c:pt idx="71">
                  <c:v>-0.54036560503548159</c:v>
                </c:pt>
                <c:pt idx="72">
                  <c:v>-1.5191840840866888E-15</c:v>
                </c:pt>
              </c:numCache>
            </c:numRef>
          </c:yVal>
          <c:smooth val="0"/>
          <c:extLst>
            <c:ext xmlns:c16="http://schemas.microsoft.com/office/drawing/2014/chart" uri="{C3380CC4-5D6E-409C-BE32-E72D297353CC}">
              <c16:uniqueId val="{00000011-D8DD-5F4D-82D6-9265613E8B37}"/>
            </c:ext>
          </c:extLst>
        </c:ser>
        <c:ser>
          <c:idx val="14"/>
          <c:order val="13"/>
          <c:tx>
            <c:v>12-Month-Outer</c:v>
          </c:tx>
          <c:spPr>
            <a:ln w="19050" cap="rnd">
              <a:solidFill>
                <a:schemeClr val="tx1"/>
              </a:solidFill>
              <a:round/>
            </a:ln>
            <a:effectLst/>
          </c:spPr>
          <c:marker>
            <c:symbol val="none"/>
          </c:marker>
          <c:xVal>
            <c:numRef>
              <c:f>'Front, Back Dial'!$AB$176:$AB$248</c:f>
              <c:numCache>
                <c:formatCode>0.00</c:formatCode>
                <c:ptCount val="73"/>
                <c:pt idx="0">
                  <c:v>7</c:v>
                </c:pt>
                <c:pt idx="1">
                  <c:v>6.973362886642219</c:v>
                </c:pt>
                <c:pt idx="2">
                  <c:v>6.893654271085456</c:v>
                </c:pt>
                <c:pt idx="3">
                  <c:v>6.7614807840234779</c:v>
                </c:pt>
                <c:pt idx="4">
                  <c:v>6.5778483455013586</c:v>
                </c:pt>
                <c:pt idx="5">
                  <c:v>6.3441545092565494</c:v>
                </c:pt>
                <c:pt idx="6">
                  <c:v>6.0621778264910713</c:v>
                </c:pt>
                <c:pt idx="7">
                  <c:v>5.7340643100229425</c:v>
                </c:pt>
                <c:pt idx="8">
                  <c:v>5.3623111018328462</c:v>
                </c:pt>
                <c:pt idx="9">
                  <c:v>4.9497474683058327</c:v>
                </c:pt>
                <c:pt idx="10">
                  <c:v>4.4995132678057752</c:v>
                </c:pt>
                <c:pt idx="11">
                  <c:v>4.0150350544573232</c:v>
                </c:pt>
                <c:pt idx="12">
                  <c:v>3.5000000000000009</c:v>
                </c:pt>
                <c:pt idx="13">
                  <c:v>2.9583278321848963</c:v>
                </c:pt>
                <c:pt idx="14">
                  <c:v>2.3941410032796817</c:v>
                </c:pt>
                <c:pt idx="15">
                  <c:v>1.8117333157176452</c:v>
                </c:pt>
                <c:pt idx="16">
                  <c:v>1.2155372436685128</c:v>
                </c:pt>
                <c:pt idx="17">
                  <c:v>0.61009019923360697</c:v>
                </c:pt>
                <c:pt idx="18">
                  <c:v>4.28801959218017E-16</c:v>
                </c:pt>
                <c:pt idx="19">
                  <c:v>-0.61009019923360763</c:v>
                </c:pt>
                <c:pt idx="20">
                  <c:v>-1.2155372436685121</c:v>
                </c:pt>
                <c:pt idx="21">
                  <c:v>-1.8117333157176461</c:v>
                </c:pt>
                <c:pt idx="22">
                  <c:v>-2.3941410032796808</c:v>
                </c:pt>
                <c:pt idx="23">
                  <c:v>-2.9583278321848954</c:v>
                </c:pt>
                <c:pt idx="24">
                  <c:v>-3.4999999999999982</c:v>
                </c:pt>
                <c:pt idx="25">
                  <c:v>-4.0150350544573232</c:v>
                </c:pt>
                <c:pt idx="26">
                  <c:v>-4.4995132678057752</c:v>
                </c:pt>
                <c:pt idx="27">
                  <c:v>-4.9497474683058318</c:v>
                </c:pt>
                <c:pt idx="28">
                  <c:v>-5.3623111018328453</c:v>
                </c:pt>
                <c:pt idx="29">
                  <c:v>-5.7340643100229434</c:v>
                </c:pt>
                <c:pt idx="30">
                  <c:v>-6.0621778264910713</c:v>
                </c:pt>
                <c:pt idx="31">
                  <c:v>-6.3441545092565494</c:v>
                </c:pt>
                <c:pt idx="32">
                  <c:v>-6.5778483455013586</c:v>
                </c:pt>
                <c:pt idx="33">
                  <c:v>-6.7614807840234779</c:v>
                </c:pt>
                <c:pt idx="34">
                  <c:v>-6.893654271085456</c:v>
                </c:pt>
                <c:pt idx="35">
                  <c:v>-6.973362886642219</c:v>
                </c:pt>
                <c:pt idx="36">
                  <c:v>-7</c:v>
                </c:pt>
                <c:pt idx="37">
                  <c:v>-6.973362886642219</c:v>
                </c:pt>
                <c:pt idx="38">
                  <c:v>-6.893654271085456</c:v>
                </c:pt>
                <c:pt idx="39">
                  <c:v>-6.7614807840234779</c:v>
                </c:pt>
                <c:pt idx="40">
                  <c:v>-6.5778483455013586</c:v>
                </c:pt>
                <c:pt idx="41">
                  <c:v>-6.3441545092565503</c:v>
                </c:pt>
                <c:pt idx="42">
                  <c:v>-6.0621778264910704</c:v>
                </c:pt>
                <c:pt idx="43">
                  <c:v>-5.7340643100229425</c:v>
                </c:pt>
                <c:pt idx="44">
                  <c:v>-5.3623111018328462</c:v>
                </c:pt>
                <c:pt idx="45">
                  <c:v>-4.9497474683058336</c:v>
                </c:pt>
                <c:pt idx="46">
                  <c:v>-4.4995132678057761</c:v>
                </c:pt>
                <c:pt idx="47">
                  <c:v>-4.015035054457325</c:v>
                </c:pt>
                <c:pt idx="48">
                  <c:v>-3.5000000000000031</c:v>
                </c:pt>
                <c:pt idx="49">
                  <c:v>-2.958327832184894</c:v>
                </c:pt>
                <c:pt idx="50">
                  <c:v>-2.3941410032796799</c:v>
                </c:pt>
                <c:pt idx="51">
                  <c:v>-1.8117333157176443</c:v>
                </c:pt>
                <c:pt idx="52">
                  <c:v>-1.2155372436685123</c:v>
                </c:pt>
                <c:pt idx="53">
                  <c:v>-0.61009019923360774</c:v>
                </c:pt>
                <c:pt idx="54">
                  <c:v>-1.286405877654051E-15</c:v>
                </c:pt>
                <c:pt idx="55">
                  <c:v>0.61009019923360519</c:v>
                </c:pt>
                <c:pt idx="56">
                  <c:v>1.2155372436685097</c:v>
                </c:pt>
                <c:pt idx="57">
                  <c:v>1.8117333157176421</c:v>
                </c:pt>
                <c:pt idx="58">
                  <c:v>2.394141003279683</c:v>
                </c:pt>
                <c:pt idx="59">
                  <c:v>2.9583278321848971</c:v>
                </c:pt>
                <c:pt idx="60">
                  <c:v>3.5000000000000009</c:v>
                </c:pt>
                <c:pt idx="61">
                  <c:v>4.0150350544573223</c:v>
                </c:pt>
                <c:pt idx="62">
                  <c:v>4.4995132678057743</c:v>
                </c:pt>
                <c:pt idx="63">
                  <c:v>4.9497474683058318</c:v>
                </c:pt>
                <c:pt idx="64">
                  <c:v>5.3623111018328444</c:v>
                </c:pt>
                <c:pt idx="65">
                  <c:v>5.7340643100229407</c:v>
                </c:pt>
                <c:pt idx="66">
                  <c:v>6.0621778264910686</c:v>
                </c:pt>
                <c:pt idx="67">
                  <c:v>6.3441545092565503</c:v>
                </c:pt>
                <c:pt idx="68">
                  <c:v>6.5778483455013586</c:v>
                </c:pt>
                <c:pt idx="69">
                  <c:v>6.7614807840234779</c:v>
                </c:pt>
                <c:pt idx="70">
                  <c:v>6.893654271085456</c:v>
                </c:pt>
                <c:pt idx="71">
                  <c:v>6.973362886642219</c:v>
                </c:pt>
                <c:pt idx="72">
                  <c:v>7</c:v>
                </c:pt>
              </c:numCache>
            </c:numRef>
          </c:xVal>
          <c:yVal>
            <c:numRef>
              <c:f>'Front, Back Dial'!$AC$176:$AC$248</c:f>
              <c:numCache>
                <c:formatCode>0.00</c:formatCode>
                <c:ptCount val="73"/>
                <c:pt idx="0">
                  <c:v>0</c:v>
                </c:pt>
                <c:pt idx="1">
                  <c:v>0.61009019923360719</c:v>
                </c:pt>
                <c:pt idx="2">
                  <c:v>1.2155372436685123</c:v>
                </c:pt>
                <c:pt idx="3">
                  <c:v>1.8117333157176452</c:v>
                </c:pt>
                <c:pt idx="4">
                  <c:v>2.3941410032796808</c:v>
                </c:pt>
                <c:pt idx="5">
                  <c:v>2.9583278321848963</c:v>
                </c:pt>
                <c:pt idx="6">
                  <c:v>3.4999999999999996</c:v>
                </c:pt>
                <c:pt idx="7">
                  <c:v>4.0150350544573223</c:v>
                </c:pt>
                <c:pt idx="8">
                  <c:v>4.4995132678057743</c:v>
                </c:pt>
                <c:pt idx="9">
                  <c:v>4.9497474683058318</c:v>
                </c:pt>
                <c:pt idx="10">
                  <c:v>5.3623111018328462</c:v>
                </c:pt>
                <c:pt idx="11">
                  <c:v>5.7340643100229425</c:v>
                </c:pt>
                <c:pt idx="12">
                  <c:v>6.0621778264910704</c:v>
                </c:pt>
                <c:pt idx="13">
                  <c:v>6.3441545092565494</c:v>
                </c:pt>
                <c:pt idx="14">
                  <c:v>6.5778483455013586</c:v>
                </c:pt>
                <c:pt idx="15">
                  <c:v>6.7614807840234779</c:v>
                </c:pt>
                <c:pt idx="16">
                  <c:v>6.893654271085456</c:v>
                </c:pt>
                <c:pt idx="17">
                  <c:v>6.973362886642219</c:v>
                </c:pt>
                <c:pt idx="18">
                  <c:v>7</c:v>
                </c:pt>
                <c:pt idx="19">
                  <c:v>6.973362886642219</c:v>
                </c:pt>
                <c:pt idx="20">
                  <c:v>6.893654271085456</c:v>
                </c:pt>
                <c:pt idx="21">
                  <c:v>6.7614807840234779</c:v>
                </c:pt>
                <c:pt idx="22">
                  <c:v>6.5778483455013586</c:v>
                </c:pt>
                <c:pt idx="23">
                  <c:v>6.3441545092565503</c:v>
                </c:pt>
                <c:pt idx="24">
                  <c:v>6.0621778264910713</c:v>
                </c:pt>
                <c:pt idx="25">
                  <c:v>5.7340643100229416</c:v>
                </c:pt>
                <c:pt idx="26">
                  <c:v>5.3623111018328462</c:v>
                </c:pt>
                <c:pt idx="27">
                  <c:v>4.9497474683058327</c:v>
                </c:pt>
                <c:pt idx="28">
                  <c:v>4.4995132678057761</c:v>
                </c:pt>
                <c:pt idx="29">
                  <c:v>4.0150350544573215</c:v>
                </c:pt>
                <c:pt idx="30">
                  <c:v>3.4999999999999996</c:v>
                </c:pt>
                <c:pt idx="31">
                  <c:v>2.9583278321848967</c:v>
                </c:pt>
                <c:pt idx="32">
                  <c:v>2.3941410032796822</c:v>
                </c:pt>
                <c:pt idx="33">
                  <c:v>1.8117333157176472</c:v>
                </c:pt>
                <c:pt idx="34">
                  <c:v>1.2155372436685119</c:v>
                </c:pt>
                <c:pt idx="35">
                  <c:v>0.61009019923360741</c:v>
                </c:pt>
                <c:pt idx="36">
                  <c:v>8.5760391843603401E-16</c:v>
                </c:pt>
                <c:pt idx="37">
                  <c:v>-0.61009019923360563</c:v>
                </c:pt>
                <c:pt idx="38">
                  <c:v>-1.2155372436685132</c:v>
                </c:pt>
                <c:pt idx="39">
                  <c:v>-1.8117333157176456</c:v>
                </c:pt>
                <c:pt idx="40">
                  <c:v>-2.3941410032796808</c:v>
                </c:pt>
                <c:pt idx="41">
                  <c:v>-2.9583278321848949</c:v>
                </c:pt>
                <c:pt idx="42">
                  <c:v>-3.5000000000000009</c:v>
                </c:pt>
                <c:pt idx="43">
                  <c:v>-4.0150350544573232</c:v>
                </c:pt>
                <c:pt idx="44">
                  <c:v>-4.4995132678057743</c:v>
                </c:pt>
                <c:pt idx="45">
                  <c:v>-4.9497474683058318</c:v>
                </c:pt>
                <c:pt idx="46">
                  <c:v>-5.3623111018328453</c:v>
                </c:pt>
                <c:pt idx="47">
                  <c:v>-5.7340643100229407</c:v>
                </c:pt>
                <c:pt idx="48">
                  <c:v>-6.0621778264910686</c:v>
                </c:pt>
                <c:pt idx="49">
                  <c:v>-6.3441545092565503</c:v>
                </c:pt>
                <c:pt idx="50">
                  <c:v>-6.5778483455013586</c:v>
                </c:pt>
                <c:pt idx="51">
                  <c:v>-6.7614807840234779</c:v>
                </c:pt>
                <c:pt idx="52">
                  <c:v>-6.893654271085456</c:v>
                </c:pt>
                <c:pt idx="53">
                  <c:v>-6.973362886642219</c:v>
                </c:pt>
                <c:pt idx="54">
                  <c:v>-7</c:v>
                </c:pt>
                <c:pt idx="55">
                  <c:v>-6.973362886642219</c:v>
                </c:pt>
                <c:pt idx="56">
                  <c:v>-6.8936542710854569</c:v>
                </c:pt>
                <c:pt idx="57">
                  <c:v>-6.7614807840234787</c:v>
                </c:pt>
                <c:pt idx="58">
                  <c:v>-6.5778483455013586</c:v>
                </c:pt>
                <c:pt idx="59">
                  <c:v>-6.3441545092565494</c:v>
                </c:pt>
                <c:pt idx="60">
                  <c:v>-6.0621778264910704</c:v>
                </c:pt>
                <c:pt idx="61">
                  <c:v>-5.7340643100229425</c:v>
                </c:pt>
                <c:pt idx="62">
                  <c:v>-5.3623111018328471</c:v>
                </c:pt>
                <c:pt idx="63">
                  <c:v>-4.9497474683058336</c:v>
                </c:pt>
                <c:pt idx="64">
                  <c:v>-4.499513267805777</c:v>
                </c:pt>
                <c:pt idx="65">
                  <c:v>-4.015035054457325</c:v>
                </c:pt>
                <c:pt idx="66">
                  <c:v>-3.5000000000000031</c:v>
                </c:pt>
                <c:pt idx="67">
                  <c:v>-2.9583278321848945</c:v>
                </c:pt>
                <c:pt idx="68">
                  <c:v>-2.3941410032796804</c:v>
                </c:pt>
                <c:pt idx="69">
                  <c:v>-1.8117333157176447</c:v>
                </c:pt>
                <c:pt idx="70">
                  <c:v>-1.2155372436685128</c:v>
                </c:pt>
                <c:pt idx="71">
                  <c:v>-0.61009019923360819</c:v>
                </c:pt>
                <c:pt idx="72">
                  <c:v>-1.715207836872068E-15</c:v>
                </c:pt>
              </c:numCache>
            </c:numRef>
          </c:yVal>
          <c:smooth val="0"/>
          <c:extLst>
            <c:ext xmlns:c16="http://schemas.microsoft.com/office/drawing/2014/chart" uri="{C3380CC4-5D6E-409C-BE32-E72D297353CC}">
              <c16:uniqueId val="{00000012-D8DD-5F4D-82D6-9265613E8B37}"/>
            </c:ext>
          </c:extLst>
        </c:ser>
        <c:ser>
          <c:idx val="15"/>
          <c:order val="14"/>
          <c:tx>
            <c:v>Zodiac-Outer</c:v>
          </c:tx>
          <c:spPr>
            <a:ln w="19050" cap="rnd">
              <a:solidFill>
                <a:schemeClr val="tx1"/>
              </a:solidFill>
              <a:round/>
            </a:ln>
            <a:effectLst/>
          </c:spPr>
          <c:marker>
            <c:symbol val="none"/>
          </c:marker>
          <c:xVal>
            <c:numRef>
              <c:f>'Front, Back Dial'!$AF$176:$AF$248</c:f>
              <c:numCache>
                <c:formatCode>0.00</c:formatCode>
                <c:ptCount val="73"/>
                <c:pt idx="0">
                  <c:v>7.7</c:v>
                </c:pt>
                <c:pt idx="1">
                  <c:v>7.6706991753064413</c:v>
                </c:pt>
                <c:pt idx="2">
                  <c:v>7.5830196981940023</c:v>
                </c:pt>
                <c:pt idx="3">
                  <c:v>7.437628862425826</c:v>
                </c:pt>
                <c:pt idx="4">
                  <c:v>7.2356331800514955</c:v>
                </c:pt>
                <c:pt idx="5">
                  <c:v>6.9785699601822051</c:v>
                </c:pt>
                <c:pt idx="6">
                  <c:v>6.6683956091401786</c:v>
                </c:pt>
                <c:pt idx="7">
                  <c:v>6.3074707410252371</c:v>
                </c:pt>
                <c:pt idx="8">
                  <c:v>5.8985422120161308</c:v>
                </c:pt>
                <c:pt idx="9">
                  <c:v>5.4447222151364167</c:v>
                </c:pt>
                <c:pt idx="10">
                  <c:v>4.9494645945863533</c:v>
                </c:pt>
                <c:pt idx="11">
                  <c:v>4.4165385599030555</c:v>
                </c:pt>
                <c:pt idx="12">
                  <c:v>3.850000000000001</c:v>
                </c:pt>
                <c:pt idx="13">
                  <c:v>3.2541606154033857</c:v>
                </c:pt>
                <c:pt idx="14">
                  <c:v>2.6335551036076499</c:v>
                </c:pt>
                <c:pt idx="15">
                  <c:v>1.9929066472894097</c:v>
                </c:pt>
                <c:pt idx="16">
                  <c:v>1.3370909680353642</c:v>
                </c:pt>
                <c:pt idx="17">
                  <c:v>0.67109921915696769</c:v>
                </c:pt>
                <c:pt idx="18">
                  <c:v>4.716821551398187E-16</c:v>
                </c:pt>
                <c:pt idx="19">
                  <c:v>-0.67109921915696846</c:v>
                </c:pt>
                <c:pt idx="20">
                  <c:v>-1.3370909680353633</c:v>
                </c:pt>
                <c:pt idx="21">
                  <c:v>-1.9929066472894106</c:v>
                </c:pt>
                <c:pt idx="22">
                  <c:v>-2.633555103607649</c:v>
                </c:pt>
                <c:pt idx="23">
                  <c:v>-3.2541606154033849</c:v>
                </c:pt>
                <c:pt idx="24">
                  <c:v>-3.8499999999999983</c:v>
                </c:pt>
                <c:pt idx="25">
                  <c:v>-4.4165385599030555</c:v>
                </c:pt>
                <c:pt idx="26">
                  <c:v>-4.9494645945863533</c:v>
                </c:pt>
                <c:pt idx="27">
                  <c:v>-5.4447222151364159</c:v>
                </c:pt>
                <c:pt idx="28">
                  <c:v>-5.8985422120161299</c:v>
                </c:pt>
                <c:pt idx="29">
                  <c:v>-6.307470741025238</c:v>
                </c:pt>
                <c:pt idx="30">
                  <c:v>-6.6683956091401786</c:v>
                </c:pt>
                <c:pt idx="31">
                  <c:v>-6.9785699601822051</c:v>
                </c:pt>
                <c:pt idx="32">
                  <c:v>-7.2356331800514946</c:v>
                </c:pt>
                <c:pt idx="33">
                  <c:v>-7.4376288624258251</c:v>
                </c:pt>
                <c:pt idx="34">
                  <c:v>-7.5830196981940023</c:v>
                </c:pt>
                <c:pt idx="35">
                  <c:v>-7.6706991753064413</c:v>
                </c:pt>
                <c:pt idx="36">
                  <c:v>-7.7</c:v>
                </c:pt>
                <c:pt idx="37">
                  <c:v>-7.6706991753064413</c:v>
                </c:pt>
                <c:pt idx="38">
                  <c:v>-7.5830196981940023</c:v>
                </c:pt>
                <c:pt idx="39">
                  <c:v>-7.437628862425826</c:v>
                </c:pt>
                <c:pt idx="40">
                  <c:v>-7.2356331800514955</c:v>
                </c:pt>
                <c:pt idx="41">
                  <c:v>-6.9785699601822051</c:v>
                </c:pt>
                <c:pt idx="42">
                  <c:v>-6.6683956091401777</c:v>
                </c:pt>
                <c:pt idx="43">
                  <c:v>-6.3074707410252371</c:v>
                </c:pt>
                <c:pt idx="44">
                  <c:v>-5.8985422120161308</c:v>
                </c:pt>
                <c:pt idx="45">
                  <c:v>-5.4447222151364176</c:v>
                </c:pt>
                <c:pt idx="46">
                  <c:v>-4.9494645945863542</c:v>
                </c:pt>
                <c:pt idx="47">
                  <c:v>-4.4165385599030573</c:v>
                </c:pt>
                <c:pt idx="48">
                  <c:v>-3.8500000000000036</c:v>
                </c:pt>
                <c:pt idx="49">
                  <c:v>-3.2541606154033835</c:v>
                </c:pt>
                <c:pt idx="50">
                  <c:v>-2.6335551036076477</c:v>
                </c:pt>
                <c:pt idx="51">
                  <c:v>-1.9929066472894088</c:v>
                </c:pt>
                <c:pt idx="52">
                  <c:v>-1.3370909680353635</c:v>
                </c:pt>
                <c:pt idx="53">
                  <c:v>-0.67109921915696857</c:v>
                </c:pt>
                <c:pt idx="54">
                  <c:v>-1.4150464654194561E-15</c:v>
                </c:pt>
                <c:pt idx="55">
                  <c:v>0.6710992191569658</c:v>
                </c:pt>
                <c:pt idx="56">
                  <c:v>1.3370909680353609</c:v>
                </c:pt>
                <c:pt idx="57">
                  <c:v>1.9929066472894064</c:v>
                </c:pt>
                <c:pt idx="58">
                  <c:v>2.6335551036076512</c:v>
                </c:pt>
                <c:pt idx="59">
                  <c:v>3.2541606154033871</c:v>
                </c:pt>
                <c:pt idx="60">
                  <c:v>3.850000000000001</c:v>
                </c:pt>
                <c:pt idx="61">
                  <c:v>4.4165385599030547</c:v>
                </c:pt>
                <c:pt idx="62">
                  <c:v>4.9494645945863525</c:v>
                </c:pt>
                <c:pt idx="63">
                  <c:v>5.444722215136415</c:v>
                </c:pt>
                <c:pt idx="64">
                  <c:v>5.898542212016129</c:v>
                </c:pt>
                <c:pt idx="65">
                  <c:v>6.3074707410252353</c:v>
                </c:pt>
                <c:pt idx="66">
                  <c:v>6.6683956091401759</c:v>
                </c:pt>
                <c:pt idx="67">
                  <c:v>6.9785699601822051</c:v>
                </c:pt>
                <c:pt idx="68">
                  <c:v>7.2356331800514955</c:v>
                </c:pt>
                <c:pt idx="69">
                  <c:v>7.437628862425826</c:v>
                </c:pt>
                <c:pt idx="70">
                  <c:v>7.5830196981940023</c:v>
                </c:pt>
                <c:pt idx="71">
                  <c:v>7.6706991753064413</c:v>
                </c:pt>
                <c:pt idx="72">
                  <c:v>7.7</c:v>
                </c:pt>
              </c:numCache>
            </c:numRef>
          </c:xVal>
          <c:yVal>
            <c:numRef>
              <c:f>'Front, Back Dial'!$AG$176:$AG$248</c:f>
              <c:numCache>
                <c:formatCode>0.00</c:formatCode>
                <c:ptCount val="73"/>
                <c:pt idx="0">
                  <c:v>0</c:v>
                </c:pt>
                <c:pt idx="1">
                  <c:v>0.67109921915696791</c:v>
                </c:pt>
                <c:pt idx="2">
                  <c:v>1.3370909680353635</c:v>
                </c:pt>
                <c:pt idx="3">
                  <c:v>1.9929066472894097</c:v>
                </c:pt>
                <c:pt idx="4">
                  <c:v>2.633555103607649</c:v>
                </c:pt>
                <c:pt idx="5">
                  <c:v>3.2541606154033857</c:v>
                </c:pt>
                <c:pt idx="6">
                  <c:v>3.8499999999999996</c:v>
                </c:pt>
                <c:pt idx="7">
                  <c:v>4.4165385599030547</c:v>
                </c:pt>
                <c:pt idx="8">
                  <c:v>4.9494645945863525</c:v>
                </c:pt>
                <c:pt idx="9">
                  <c:v>5.4447222151364159</c:v>
                </c:pt>
                <c:pt idx="10">
                  <c:v>5.8985422120161308</c:v>
                </c:pt>
                <c:pt idx="11">
                  <c:v>6.3074707410252371</c:v>
                </c:pt>
                <c:pt idx="12">
                  <c:v>6.6683956091401777</c:v>
                </c:pt>
                <c:pt idx="13">
                  <c:v>6.9785699601822051</c:v>
                </c:pt>
                <c:pt idx="14">
                  <c:v>7.2356331800514946</c:v>
                </c:pt>
                <c:pt idx="15">
                  <c:v>7.437628862425826</c:v>
                </c:pt>
                <c:pt idx="16">
                  <c:v>7.5830196981940023</c:v>
                </c:pt>
                <c:pt idx="17">
                  <c:v>7.6706991753064413</c:v>
                </c:pt>
                <c:pt idx="18">
                  <c:v>7.7</c:v>
                </c:pt>
                <c:pt idx="19">
                  <c:v>7.6706991753064413</c:v>
                </c:pt>
                <c:pt idx="20">
                  <c:v>7.5830196981940023</c:v>
                </c:pt>
                <c:pt idx="21">
                  <c:v>7.437628862425826</c:v>
                </c:pt>
                <c:pt idx="22">
                  <c:v>7.2356331800514955</c:v>
                </c:pt>
                <c:pt idx="23">
                  <c:v>6.9785699601822051</c:v>
                </c:pt>
                <c:pt idx="24">
                  <c:v>6.6683956091401786</c:v>
                </c:pt>
                <c:pt idx="25">
                  <c:v>6.3074707410252362</c:v>
                </c:pt>
                <c:pt idx="26">
                  <c:v>5.8985422120161308</c:v>
                </c:pt>
                <c:pt idx="27">
                  <c:v>5.4447222151364167</c:v>
                </c:pt>
                <c:pt idx="28">
                  <c:v>4.9494645945863542</c:v>
                </c:pt>
                <c:pt idx="29">
                  <c:v>4.4165385599030538</c:v>
                </c:pt>
                <c:pt idx="30">
                  <c:v>3.8499999999999996</c:v>
                </c:pt>
                <c:pt idx="31">
                  <c:v>3.2541606154033862</c:v>
                </c:pt>
                <c:pt idx="32">
                  <c:v>2.6335551036076503</c:v>
                </c:pt>
                <c:pt idx="33">
                  <c:v>1.9929066472894119</c:v>
                </c:pt>
                <c:pt idx="34">
                  <c:v>1.3370909680353631</c:v>
                </c:pt>
                <c:pt idx="35">
                  <c:v>0.67109921915696813</c:v>
                </c:pt>
                <c:pt idx="36">
                  <c:v>9.4336431027963741E-16</c:v>
                </c:pt>
                <c:pt idx="37">
                  <c:v>-0.67109921915696613</c:v>
                </c:pt>
                <c:pt idx="38">
                  <c:v>-1.3370909680353646</c:v>
                </c:pt>
                <c:pt idx="39">
                  <c:v>-1.9929066472894101</c:v>
                </c:pt>
                <c:pt idx="40">
                  <c:v>-2.6335551036076486</c:v>
                </c:pt>
                <c:pt idx="41">
                  <c:v>-3.2541606154033844</c:v>
                </c:pt>
                <c:pt idx="42">
                  <c:v>-3.850000000000001</c:v>
                </c:pt>
                <c:pt idx="43">
                  <c:v>-4.4165385599030555</c:v>
                </c:pt>
                <c:pt idx="44">
                  <c:v>-4.9494645945863525</c:v>
                </c:pt>
                <c:pt idx="45">
                  <c:v>-5.4447222151364159</c:v>
                </c:pt>
                <c:pt idx="46">
                  <c:v>-5.8985422120161299</c:v>
                </c:pt>
                <c:pt idx="47">
                  <c:v>-6.3074707410252353</c:v>
                </c:pt>
                <c:pt idx="48">
                  <c:v>-6.6683956091401759</c:v>
                </c:pt>
                <c:pt idx="49">
                  <c:v>-6.9785699601822051</c:v>
                </c:pt>
                <c:pt idx="50">
                  <c:v>-7.2356331800514955</c:v>
                </c:pt>
                <c:pt idx="51">
                  <c:v>-7.437628862425826</c:v>
                </c:pt>
                <c:pt idx="52">
                  <c:v>-7.5830196981940023</c:v>
                </c:pt>
                <c:pt idx="53">
                  <c:v>-7.6706991753064413</c:v>
                </c:pt>
                <c:pt idx="54">
                  <c:v>-7.7</c:v>
                </c:pt>
                <c:pt idx="55">
                  <c:v>-7.6706991753064413</c:v>
                </c:pt>
                <c:pt idx="56">
                  <c:v>-7.5830196981940023</c:v>
                </c:pt>
                <c:pt idx="57">
                  <c:v>-7.4376288624258269</c:v>
                </c:pt>
                <c:pt idx="58">
                  <c:v>-7.2356331800514946</c:v>
                </c:pt>
                <c:pt idx="59">
                  <c:v>-6.9785699601822051</c:v>
                </c:pt>
                <c:pt idx="60">
                  <c:v>-6.6683956091401777</c:v>
                </c:pt>
                <c:pt idx="61">
                  <c:v>-6.3074707410252371</c:v>
                </c:pt>
                <c:pt idx="62">
                  <c:v>-5.8985422120161317</c:v>
                </c:pt>
                <c:pt idx="63">
                  <c:v>-5.4447222151364176</c:v>
                </c:pt>
                <c:pt idx="64">
                  <c:v>-4.9494645945863551</c:v>
                </c:pt>
                <c:pt idx="65">
                  <c:v>-4.4165385599030582</c:v>
                </c:pt>
                <c:pt idx="66">
                  <c:v>-3.8500000000000036</c:v>
                </c:pt>
                <c:pt idx="67">
                  <c:v>-3.254160615403384</c:v>
                </c:pt>
                <c:pt idx="68">
                  <c:v>-2.6335551036076481</c:v>
                </c:pt>
                <c:pt idx="69">
                  <c:v>-1.9929066472894092</c:v>
                </c:pt>
                <c:pt idx="70">
                  <c:v>-1.337090968035364</c:v>
                </c:pt>
                <c:pt idx="71">
                  <c:v>-0.67109921915696902</c:v>
                </c:pt>
                <c:pt idx="72">
                  <c:v>-1.8867286205592748E-15</c:v>
                </c:pt>
              </c:numCache>
            </c:numRef>
          </c:yVal>
          <c:smooth val="0"/>
          <c:extLst>
            <c:ext xmlns:c16="http://schemas.microsoft.com/office/drawing/2014/chart" uri="{C3380CC4-5D6E-409C-BE32-E72D297353CC}">
              <c16:uniqueId val="{00000013-D8DD-5F4D-82D6-9265613E8B37}"/>
            </c:ext>
          </c:extLst>
        </c:ser>
        <c:ser>
          <c:idx val="16"/>
          <c:order val="15"/>
          <c:tx>
            <c:v>Moon-Pointer</c:v>
          </c:tx>
          <c:spPr>
            <a:ln w="50800" cap="rnd" cmpd="dbl">
              <a:solidFill>
                <a:schemeClr val="tx1"/>
              </a:solidFill>
              <a:round/>
            </a:ln>
            <a:effectLst/>
          </c:spPr>
          <c:marker>
            <c:symbol val="none"/>
          </c:marker>
          <c:xVal>
            <c:numRef>
              <c:f>'Front, Back Dial'!$N$164:$O$164</c:f>
              <c:numCache>
                <c:formatCode>0.00</c:formatCode>
                <c:ptCount val="2"/>
                <c:pt idx="0">
                  <c:v>0</c:v>
                </c:pt>
                <c:pt idx="1">
                  <c:v>-2.317627457812105</c:v>
                </c:pt>
              </c:numCache>
            </c:numRef>
          </c:xVal>
          <c:yVal>
            <c:numRef>
              <c:f>'Front, Back Dial'!$N$165:$O$165</c:f>
              <c:numCache>
                <c:formatCode>0.00</c:formatCode>
                <c:ptCount val="2"/>
                <c:pt idx="0">
                  <c:v>0</c:v>
                </c:pt>
                <c:pt idx="1">
                  <c:v>7.1329238722136523</c:v>
                </c:pt>
              </c:numCache>
            </c:numRef>
          </c:yVal>
          <c:smooth val="0"/>
          <c:extLst>
            <c:ext xmlns:c16="http://schemas.microsoft.com/office/drawing/2014/chart" uri="{C3380CC4-5D6E-409C-BE32-E72D297353CC}">
              <c16:uniqueId val="{00000019-D8DD-5F4D-82D6-9265613E8B37}"/>
            </c:ext>
          </c:extLst>
        </c:ser>
        <c:ser>
          <c:idx val="17"/>
          <c:order val="16"/>
          <c:tx>
            <c:v>Moon-Body</c:v>
          </c:tx>
          <c:spPr>
            <a:ln w="19050" cap="rnd">
              <a:solidFill>
                <a:schemeClr val="accent6">
                  <a:lumMod val="80000"/>
                  <a:lumOff val="20000"/>
                </a:schemeClr>
              </a:solidFill>
              <a:round/>
            </a:ln>
            <a:effectLst/>
          </c:spPr>
          <c:marker>
            <c:symbol val="circle"/>
            <c:size val="10"/>
            <c:spPr>
              <a:solidFill>
                <a:schemeClr val="bg1"/>
              </a:solidFill>
              <a:ln w="9525">
                <a:solidFill>
                  <a:schemeClr val="tx1"/>
                </a:solidFill>
              </a:ln>
              <a:effectLst/>
            </c:spPr>
          </c:marker>
          <c:dLbls>
            <c:dLbl>
              <c:idx val="0"/>
              <c:layout>
                <c:manualLayout>
                  <c:x val="7.0413705669564002E-4"/>
                  <c:y val="2.9806931654634532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r>
                      <a:rPr lang="en-US"/>
                      <a:t>Moon</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6.6206228353687196E-2"/>
                      <c:h val="3.1606732644657951E-2"/>
                    </c:manualLayout>
                  </c15:layout>
                  <c15:showDataLabelsRange val="0"/>
                </c:ext>
                <c:ext xmlns:c16="http://schemas.microsoft.com/office/drawing/2014/chart" uri="{C3380CC4-5D6E-409C-BE32-E72D297353CC}">
                  <c16:uniqueId val="{0000001B-D8DD-5F4D-82D6-9265613E8B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'Front, Back Dial'!$P$164</c:f>
              <c:numCache>
                <c:formatCode>0.00</c:formatCode>
                <c:ptCount val="1"/>
                <c:pt idx="0">
                  <c:v>-0.24721359549995789</c:v>
                </c:pt>
              </c:numCache>
            </c:numRef>
          </c:xVal>
          <c:yVal>
            <c:numRef>
              <c:f>'Front, Back Dial'!$P$165</c:f>
              <c:numCache>
                <c:formatCode>0.00</c:formatCode>
                <c:ptCount val="1"/>
                <c:pt idx="0">
                  <c:v>0.76084521303612296</c:v>
                </c:pt>
              </c:numCache>
            </c:numRef>
          </c:yVal>
          <c:smooth val="0"/>
          <c:extLst>
            <c:ext xmlns:c16="http://schemas.microsoft.com/office/drawing/2014/chart" uri="{C3380CC4-5D6E-409C-BE32-E72D297353CC}">
              <c16:uniqueId val="{0000001A-D8DD-5F4D-82D6-9265613E8B37}"/>
            </c:ext>
          </c:extLst>
        </c:ser>
        <c:ser>
          <c:idx val="10"/>
          <c:order val="17"/>
          <c:tx>
            <c:v>Origin</c:v>
          </c:tx>
          <c:spPr>
            <a:ln w="19050" cap="rnd">
              <a:solidFill>
                <a:schemeClr val="accent5">
                  <a:lumMod val="60000"/>
                </a:schemeClr>
              </a:solidFill>
              <a:round/>
            </a:ln>
            <a:effectLst/>
          </c:spPr>
          <c:marker>
            <c:symbol val="circle"/>
            <c:size val="36"/>
            <c:spPr>
              <a:solidFill>
                <a:schemeClr val="accent5">
                  <a:lumMod val="60000"/>
                </a:schemeClr>
              </a:solidFill>
              <a:ln w="9525">
                <a:solidFill>
                  <a:schemeClr val="tx1"/>
                </a:solidFill>
              </a:ln>
              <a:effectLst/>
            </c:spPr>
          </c:marker>
          <c:dPt>
            <c:idx val="0"/>
            <c:marker>
              <c:symbol val="circle"/>
              <c:size val="36"/>
              <c:spPr>
                <a:solidFill>
                  <a:schemeClr val="accent4">
                    <a:lumMod val="60000"/>
                    <a:lumOff val="40000"/>
                  </a:schemeClr>
                </a:solidFill>
                <a:ln w="9525">
                  <a:solidFill>
                    <a:schemeClr val="tx1"/>
                  </a:solidFill>
                </a:ln>
                <a:effectLst/>
              </c:spPr>
            </c:marker>
            <c:bubble3D val="0"/>
            <c:extLst>
              <c:ext xmlns:c16="http://schemas.microsoft.com/office/drawing/2014/chart" uri="{C3380CC4-5D6E-409C-BE32-E72D297353CC}">
                <c16:uniqueId val="{0000000E-D8DD-5F4D-82D6-9265613E8B37}"/>
              </c:ext>
            </c:extLst>
          </c:dPt>
          <c:xVal>
            <c:numLit>
              <c:formatCode>General</c:formatCode>
              <c:ptCount val="1"/>
              <c:pt idx="0">
                <c:v>0</c:v>
              </c:pt>
            </c:numLit>
          </c:xVal>
          <c:yVal>
            <c:numLit>
              <c:formatCode>General</c:formatCode>
              <c:ptCount val="1"/>
              <c:pt idx="0">
                <c:v>0</c:v>
              </c:pt>
            </c:numLit>
          </c:yVal>
          <c:smooth val="0"/>
          <c:extLst>
            <c:ext xmlns:c16="http://schemas.microsoft.com/office/drawing/2014/chart" uri="{C3380CC4-5D6E-409C-BE32-E72D297353CC}">
              <c16:uniqueId val="{0000000D-D8DD-5F4D-82D6-9265613E8B37}"/>
            </c:ext>
          </c:extLst>
        </c:ser>
        <c:ser>
          <c:idx val="18"/>
          <c:order val="18"/>
          <c:tx>
            <c:v>MD-L1</c:v>
          </c:tx>
          <c:spPr>
            <a:ln w="19050" cap="rnd">
              <a:solidFill>
                <a:schemeClr val="tx1"/>
              </a:solidFill>
              <a:round/>
            </a:ln>
            <a:effectLst/>
          </c:spPr>
          <c:marker>
            <c:symbol val="none"/>
          </c:marker>
          <c:xVal>
            <c:numRef>
              <c:f>'Front, Back Dial'!$AJ$176:$AJ$177</c:f>
              <c:numCache>
                <c:formatCode>0.00</c:formatCode>
                <c:ptCount val="2"/>
                <c:pt idx="0">
                  <c:v>6.2</c:v>
                </c:pt>
                <c:pt idx="1">
                  <c:v>7</c:v>
                </c:pt>
              </c:numCache>
            </c:numRef>
          </c:xVal>
          <c:yVal>
            <c:numRef>
              <c:f>'Front, Back Dial'!$AK$176:$AK$177</c:f>
              <c:numCache>
                <c:formatCode>0.00</c:formatCode>
                <c:ptCount val="2"/>
                <c:pt idx="0">
                  <c:v>0</c:v>
                </c:pt>
                <c:pt idx="1">
                  <c:v>0</c:v>
                </c:pt>
              </c:numCache>
            </c:numRef>
          </c:yVal>
          <c:smooth val="0"/>
          <c:extLst>
            <c:ext xmlns:c16="http://schemas.microsoft.com/office/drawing/2014/chart" uri="{C3380CC4-5D6E-409C-BE32-E72D297353CC}">
              <c16:uniqueId val="{0000001C-D8DD-5F4D-82D6-9265613E8B37}"/>
            </c:ext>
          </c:extLst>
        </c:ser>
        <c:ser>
          <c:idx val="19"/>
          <c:order val="19"/>
          <c:tx>
            <c:v>MD-L2</c:v>
          </c:tx>
          <c:spPr>
            <a:ln w="19050" cap="rnd">
              <a:solidFill>
                <a:schemeClr val="tx1"/>
              </a:solidFill>
              <a:round/>
            </a:ln>
            <a:effectLst/>
          </c:spPr>
          <c:marker>
            <c:symbol val="none"/>
          </c:marker>
          <c:xVal>
            <c:numRef>
              <c:f>'Front, Back Dial'!$AJ$178:$AJ$179</c:f>
              <c:numCache>
                <c:formatCode>0.00</c:formatCode>
                <c:ptCount val="2"/>
                <c:pt idx="0">
                  <c:v>5.3693575034635197</c:v>
                </c:pt>
                <c:pt idx="1">
                  <c:v>6.0621778264910713</c:v>
                </c:pt>
              </c:numCache>
            </c:numRef>
          </c:xVal>
          <c:yVal>
            <c:numRef>
              <c:f>'Front, Back Dial'!$AK$178:$AK$179</c:f>
              <c:numCache>
                <c:formatCode>0.00</c:formatCode>
                <c:ptCount val="2"/>
                <c:pt idx="0">
                  <c:v>3.0999999999999996</c:v>
                </c:pt>
                <c:pt idx="1">
                  <c:v>3.4999999999999996</c:v>
                </c:pt>
              </c:numCache>
            </c:numRef>
          </c:yVal>
          <c:smooth val="0"/>
          <c:extLst>
            <c:ext xmlns:c16="http://schemas.microsoft.com/office/drawing/2014/chart" uri="{C3380CC4-5D6E-409C-BE32-E72D297353CC}">
              <c16:uniqueId val="{0000001D-D8DD-5F4D-82D6-9265613E8B37}"/>
            </c:ext>
          </c:extLst>
        </c:ser>
        <c:ser>
          <c:idx val="20"/>
          <c:order val="20"/>
          <c:tx>
            <c:v>MD-L3</c:v>
          </c:tx>
          <c:spPr>
            <a:ln w="19050" cap="rnd">
              <a:solidFill>
                <a:schemeClr val="tx1"/>
              </a:solidFill>
              <a:round/>
            </a:ln>
            <a:effectLst/>
          </c:spPr>
          <c:marker>
            <c:symbol val="none"/>
          </c:marker>
          <c:xVal>
            <c:numRef>
              <c:f>'Front, Back Dial'!$AJ$180:$AJ$181</c:f>
              <c:numCache>
                <c:formatCode>0.00</c:formatCode>
                <c:ptCount val="2"/>
                <c:pt idx="0">
                  <c:v>3.100000000000001</c:v>
                </c:pt>
                <c:pt idx="1">
                  <c:v>3.5000000000000009</c:v>
                </c:pt>
              </c:numCache>
            </c:numRef>
          </c:xVal>
          <c:yVal>
            <c:numRef>
              <c:f>'Front, Back Dial'!$AK$180:$AK$181</c:f>
              <c:numCache>
                <c:formatCode>0.00</c:formatCode>
                <c:ptCount val="2"/>
                <c:pt idx="0">
                  <c:v>5.3693575034635197</c:v>
                </c:pt>
                <c:pt idx="1">
                  <c:v>6.0621778264910704</c:v>
                </c:pt>
              </c:numCache>
            </c:numRef>
          </c:yVal>
          <c:smooth val="0"/>
          <c:extLst>
            <c:ext xmlns:c16="http://schemas.microsoft.com/office/drawing/2014/chart" uri="{C3380CC4-5D6E-409C-BE32-E72D297353CC}">
              <c16:uniqueId val="{0000001E-D8DD-5F4D-82D6-9265613E8B37}"/>
            </c:ext>
          </c:extLst>
        </c:ser>
        <c:ser>
          <c:idx val="21"/>
          <c:order val="21"/>
          <c:tx>
            <c:v>MD-L4</c:v>
          </c:tx>
          <c:spPr>
            <a:ln w="19050" cap="rnd">
              <a:solidFill>
                <a:schemeClr val="tx1"/>
              </a:solidFill>
              <a:round/>
            </a:ln>
            <a:effectLst/>
          </c:spPr>
          <c:marker>
            <c:symbol val="none"/>
          </c:marker>
          <c:xVal>
            <c:numRef>
              <c:f>'Front, Back Dial'!$AJ$182:$AJ$183</c:f>
              <c:numCache>
                <c:formatCode>0.00</c:formatCode>
                <c:ptCount val="2"/>
                <c:pt idx="0">
                  <c:v>3.797960210216722E-16</c:v>
                </c:pt>
                <c:pt idx="1">
                  <c:v>4.28801959218017E-16</c:v>
                </c:pt>
              </c:numCache>
            </c:numRef>
          </c:xVal>
          <c:yVal>
            <c:numRef>
              <c:f>'Front, Back Dial'!$AK$182:$AK$183</c:f>
              <c:numCache>
                <c:formatCode>0.00</c:formatCode>
                <c:ptCount val="2"/>
                <c:pt idx="0">
                  <c:v>6.2</c:v>
                </c:pt>
                <c:pt idx="1">
                  <c:v>7</c:v>
                </c:pt>
              </c:numCache>
            </c:numRef>
          </c:yVal>
          <c:smooth val="0"/>
          <c:extLst>
            <c:ext xmlns:c16="http://schemas.microsoft.com/office/drawing/2014/chart" uri="{C3380CC4-5D6E-409C-BE32-E72D297353CC}">
              <c16:uniqueId val="{0000001F-D8DD-5F4D-82D6-9265613E8B37}"/>
            </c:ext>
          </c:extLst>
        </c:ser>
        <c:ser>
          <c:idx val="22"/>
          <c:order val="22"/>
          <c:tx>
            <c:v>MD-L5</c:v>
          </c:tx>
          <c:spPr>
            <a:ln w="19050" cap="rnd">
              <a:solidFill>
                <a:schemeClr val="tx1"/>
              </a:solidFill>
              <a:round/>
            </a:ln>
            <a:effectLst/>
          </c:spPr>
          <c:marker>
            <c:symbol val="none"/>
          </c:marker>
          <c:xVal>
            <c:numRef>
              <c:f>'Front, Back Dial'!$AJ$184:$AJ$185</c:f>
              <c:numCache>
                <c:formatCode>0.00</c:formatCode>
                <c:ptCount val="2"/>
                <c:pt idx="0">
                  <c:v>-3.0999999999999988</c:v>
                </c:pt>
                <c:pt idx="1">
                  <c:v>-3.4999999999999982</c:v>
                </c:pt>
              </c:numCache>
            </c:numRef>
          </c:xVal>
          <c:yVal>
            <c:numRef>
              <c:f>'Front, Back Dial'!$AK$184:$AK$185</c:f>
              <c:numCache>
                <c:formatCode>0.00</c:formatCode>
                <c:ptCount val="2"/>
                <c:pt idx="0">
                  <c:v>5.3693575034635197</c:v>
                </c:pt>
                <c:pt idx="1">
                  <c:v>6.0621778264910713</c:v>
                </c:pt>
              </c:numCache>
            </c:numRef>
          </c:yVal>
          <c:smooth val="0"/>
          <c:extLst>
            <c:ext xmlns:c16="http://schemas.microsoft.com/office/drawing/2014/chart" uri="{C3380CC4-5D6E-409C-BE32-E72D297353CC}">
              <c16:uniqueId val="{00000020-D8DD-5F4D-82D6-9265613E8B37}"/>
            </c:ext>
          </c:extLst>
        </c:ser>
        <c:ser>
          <c:idx val="23"/>
          <c:order val="23"/>
          <c:tx>
            <c:v>MD-L6</c:v>
          </c:tx>
          <c:spPr>
            <a:ln w="19050" cap="rnd">
              <a:solidFill>
                <a:schemeClr val="tx1"/>
              </a:solidFill>
              <a:round/>
            </a:ln>
            <a:effectLst/>
          </c:spPr>
          <c:marker>
            <c:symbol val="none"/>
          </c:marker>
          <c:xVal>
            <c:numRef>
              <c:f>'Front, Back Dial'!$AJ$186:$AJ$187</c:f>
              <c:numCache>
                <c:formatCode>0.00</c:formatCode>
                <c:ptCount val="2"/>
                <c:pt idx="0">
                  <c:v>-5.3693575034635197</c:v>
                </c:pt>
                <c:pt idx="1">
                  <c:v>-6.0621778264910713</c:v>
                </c:pt>
              </c:numCache>
            </c:numRef>
          </c:xVal>
          <c:yVal>
            <c:numRef>
              <c:f>'Front, Back Dial'!$AK$186:$AK$187</c:f>
              <c:numCache>
                <c:formatCode>0.00</c:formatCode>
                <c:ptCount val="2"/>
                <c:pt idx="0">
                  <c:v>3.0999999999999996</c:v>
                </c:pt>
                <c:pt idx="1">
                  <c:v>3.4999999999999996</c:v>
                </c:pt>
              </c:numCache>
            </c:numRef>
          </c:yVal>
          <c:smooth val="0"/>
          <c:extLst>
            <c:ext xmlns:c16="http://schemas.microsoft.com/office/drawing/2014/chart" uri="{C3380CC4-5D6E-409C-BE32-E72D297353CC}">
              <c16:uniqueId val="{00000021-D8DD-5F4D-82D6-9265613E8B37}"/>
            </c:ext>
          </c:extLst>
        </c:ser>
        <c:ser>
          <c:idx val="24"/>
          <c:order val="24"/>
          <c:tx>
            <c:v>MD-L7</c:v>
          </c:tx>
          <c:spPr>
            <a:ln w="19050" cap="rnd">
              <a:solidFill>
                <a:schemeClr val="tx1"/>
              </a:solidFill>
              <a:round/>
            </a:ln>
            <a:effectLst/>
          </c:spPr>
          <c:marker>
            <c:symbol val="none"/>
          </c:marker>
          <c:xVal>
            <c:numRef>
              <c:f>'Front, Back Dial'!$AJ$188:$AJ$189</c:f>
              <c:numCache>
                <c:formatCode>0.00</c:formatCode>
                <c:ptCount val="2"/>
                <c:pt idx="0">
                  <c:v>-6.2</c:v>
                </c:pt>
                <c:pt idx="1">
                  <c:v>-7</c:v>
                </c:pt>
              </c:numCache>
            </c:numRef>
          </c:xVal>
          <c:yVal>
            <c:numRef>
              <c:f>'Front, Back Dial'!$AK$188:$AK$189</c:f>
              <c:numCache>
                <c:formatCode>0.00</c:formatCode>
                <c:ptCount val="2"/>
                <c:pt idx="0">
                  <c:v>7.5959204204334441E-16</c:v>
                </c:pt>
                <c:pt idx="1">
                  <c:v>8.5760391843603401E-16</c:v>
                </c:pt>
              </c:numCache>
            </c:numRef>
          </c:yVal>
          <c:smooth val="0"/>
          <c:extLst>
            <c:ext xmlns:c16="http://schemas.microsoft.com/office/drawing/2014/chart" uri="{C3380CC4-5D6E-409C-BE32-E72D297353CC}">
              <c16:uniqueId val="{00000022-D8DD-5F4D-82D6-9265613E8B37}"/>
            </c:ext>
          </c:extLst>
        </c:ser>
        <c:ser>
          <c:idx val="25"/>
          <c:order val="25"/>
          <c:tx>
            <c:v>MD-L8</c:v>
          </c:tx>
          <c:spPr>
            <a:ln w="19050" cap="rnd">
              <a:solidFill>
                <a:schemeClr val="tx1"/>
              </a:solidFill>
              <a:round/>
            </a:ln>
            <a:effectLst/>
          </c:spPr>
          <c:marker>
            <c:symbol val="none"/>
          </c:marker>
          <c:xVal>
            <c:numRef>
              <c:f>'Front, Back Dial'!$AJ$190:$AJ$191</c:f>
              <c:numCache>
                <c:formatCode>0.00</c:formatCode>
                <c:ptCount val="2"/>
                <c:pt idx="0">
                  <c:v>-5.3693575034635197</c:v>
                </c:pt>
                <c:pt idx="1">
                  <c:v>-6.0621778264910704</c:v>
                </c:pt>
              </c:numCache>
            </c:numRef>
          </c:xVal>
          <c:yVal>
            <c:numRef>
              <c:f>'Front, Back Dial'!$AK$190:$AK$191</c:f>
              <c:numCache>
                <c:formatCode>0.00</c:formatCode>
                <c:ptCount val="2"/>
                <c:pt idx="0">
                  <c:v>-3.100000000000001</c:v>
                </c:pt>
                <c:pt idx="1">
                  <c:v>-3.5000000000000009</c:v>
                </c:pt>
              </c:numCache>
            </c:numRef>
          </c:yVal>
          <c:smooth val="0"/>
          <c:extLst>
            <c:ext xmlns:c16="http://schemas.microsoft.com/office/drawing/2014/chart" uri="{C3380CC4-5D6E-409C-BE32-E72D297353CC}">
              <c16:uniqueId val="{00000023-D8DD-5F4D-82D6-9265613E8B37}"/>
            </c:ext>
          </c:extLst>
        </c:ser>
        <c:ser>
          <c:idx val="26"/>
          <c:order val="26"/>
          <c:tx>
            <c:v>MD-L9</c:v>
          </c:tx>
          <c:spPr>
            <a:ln w="19050" cap="rnd">
              <a:solidFill>
                <a:schemeClr val="tx1"/>
              </a:solidFill>
              <a:round/>
            </a:ln>
            <a:effectLst/>
          </c:spPr>
          <c:marker>
            <c:symbol val="none"/>
          </c:marker>
          <c:xVal>
            <c:numRef>
              <c:f>'Front, Back Dial'!$AJ$192:$AJ$193</c:f>
              <c:numCache>
                <c:formatCode>0.00</c:formatCode>
                <c:ptCount val="2"/>
                <c:pt idx="0">
                  <c:v>-3.1000000000000028</c:v>
                </c:pt>
                <c:pt idx="1">
                  <c:v>-3.5000000000000031</c:v>
                </c:pt>
              </c:numCache>
            </c:numRef>
          </c:xVal>
          <c:yVal>
            <c:numRef>
              <c:f>'Front, Back Dial'!$AK$192:$AK$193</c:f>
              <c:numCache>
                <c:formatCode>0.00</c:formatCode>
                <c:ptCount val="2"/>
                <c:pt idx="0">
                  <c:v>-5.3693575034635179</c:v>
                </c:pt>
                <c:pt idx="1">
                  <c:v>-6.0621778264910686</c:v>
                </c:pt>
              </c:numCache>
            </c:numRef>
          </c:yVal>
          <c:smooth val="0"/>
          <c:extLst>
            <c:ext xmlns:c16="http://schemas.microsoft.com/office/drawing/2014/chart" uri="{C3380CC4-5D6E-409C-BE32-E72D297353CC}">
              <c16:uniqueId val="{00000024-D8DD-5F4D-82D6-9265613E8B37}"/>
            </c:ext>
          </c:extLst>
        </c:ser>
        <c:ser>
          <c:idx val="27"/>
          <c:order val="27"/>
          <c:tx>
            <c:v>MD-L10</c:v>
          </c:tx>
          <c:spPr>
            <a:ln w="19050" cap="rnd">
              <a:solidFill>
                <a:schemeClr val="tx1"/>
              </a:solidFill>
              <a:round/>
            </a:ln>
            <a:effectLst/>
          </c:spPr>
          <c:marker>
            <c:symbol val="none"/>
          </c:marker>
          <c:xVal>
            <c:numRef>
              <c:f>'Front, Back Dial'!$AJ$194:$AJ$195</c:f>
              <c:numCache>
                <c:formatCode>0.00</c:formatCode>
                <c:ptCount val="2"/>
                <c:pt idx="0">
                  <c:v>-1.1393880630650166E-15</c:v>
                </c:pt>
                <c:pt idx="1">
                  <c:v>-1.286405877654051E-15</c:v>
                </c:pt>
              </c:numCache>
            </c:numRef>
          </c:xVal>
          <c:yVal>
            <c:numRef>
              <c:f>'Front, Back Dial'!$AK$194:$AK$195</c:f>
              <c:numCache>
                <c:formatCode>0.00</c:formatCode>
                <c:ptCount val="2"/>
                <c:pt idx="0">
                  <c:v>-6.2</c:v>
                </c:pt>
                <c:pt idx="1">
                  <c:v>-7</c:v>
                </c:pt>
              </c:numCache>
            </c:numRef>
          </c:yVal>
          <c:smooth val="0"/>
          <c:extLst>
            <c:ext xmlns:c16="http://schemas.microsoft.com/office/drawing/2014/chart" uri="{C3380CC4-5D6E-409C-BE32-E72D297353CC}">
              <c16:uniqueId val="{00000025-D8DD-5F4D-82D6-9265613E8B37}"/>
            </c:ext>
          </c:extLst>
        </c:ser>
        <c:ser>
          <c:idx val="28"/>
          <c:order val="28"/>
          <c:tx>
            <c:v>MD-L11</c:v>
          </c:tx>
          <c:spPr>
            <a:ln w="19050" cap="rnd">
              <a:solidFill>
                <a:schemeClr val="tx1"/>
              </a:solidFill>
              <a:round/>
            </a:ln>
            <a:effectLst/>
          </c:spPr>
          <c:marker>
            <c:symbol val="none"/>
          </c:marker>
          <c:xVal>
            <c:numRef>
              <c:f>'Front, Back Dial'!$AJ$196:$AJ$197</c:f>
              <c:numCache>
                <c:formatCode>0.00</c:formatCode>
                <c:ptCount val="2"/>
                <c:pt idx="0">
                  <c:v>3.100000000000001</c:v>
                </c:pt>
                <c:pt idx="1">
                  <c:v>3.5000000000000009</c:v>
                </c:pt>
              </c:numCache>
            </c:numRef>
          </c:xVal>
          <c:yVal>
            <c:numRef>
              <c:f>'Front, Back Dial'!$AK$196:$AK$197</c:f>
              <c:numCache>
                <c:formatCode>0.00</c:formatCode>
                <c:ptCount val="2"/>
                <c:pt idx="0">
                  <c:v>-5.3693575034635197</c:v>
                </c:pt>
                <c:pt idx="1">
                  <c:v>-6.0621778264910704</c:v>
                </c:pt>
              </c:numCache>
            </c:numRef>
          </c:yVal>
          <c:smooth val="0"/>
          <c:extLst>
            <c:ext xmlns:c16="http://schemas.microsoft.com/office/drawing/2014/chart" uri="{C3380CC4-5D6E-409C-BE32-E72D297353CC}">
              <c16:uniqueId val="{00000026-D8DD-5F4D-82D6-9265613E8B37}"/>
            </c:ext>
          </c:extLst>
        </c:ser>
        <c:ser>
          <c:idx val="29"/>
          <c:order val="29"/>
          <c:tx>
            <c:v>MD-L12</c:v>
          </c:tx>
          <c:spPr>
            <a:ln w="19050" cap="rnd">
              <a:solidFill>
                <a:schemeClr val="tx1"/>
              </a:solidFill>
              <a:round/>
            </a:ln>
            <a:effectLst/>
          </c:spPr>
          <c:marker>
            <c:symbol val="none"/>
          </c:marker>
          <c:xVal>
            <c:numRef>
              <c:f>'Front, Back Dial'!$AJ$198:$AJ$199</c:f>
              <c:numCache>
                <c:formatCode>0.00</c:formatCode>
                <c:ptCount val="2"/>
                <c:pt idx="0">
                  <c:v>5.3693575034635179</c:v>
                </c:pt>
                <c:pt idx="1">
                  <c:v>6.0621778264910686</c:v>
                </c:pt>
              </c:numCache>
            </c:numRef>
          </c:xVal>
          <c:yVal>
            <c:numRef>
              <c:f>'Front, Back Dial'!$AK$198:$AK$199</c:f>
              <c:numCache>
                <c:formatCode>0.00</c:formatCode>
                <c:ptCount val="2"/>
                <c:pt idx="0">
                  <c:v>-3.1000000000000028</c:v>
                </c:pt>
                <c:pt idx="1">
                  <c:v>-3.5000000000000031</c:v>
                </c:pt>
              </c:numCache>
            </c:numRef>
          </c:yVal>
          <c:smooth val="0"/>
          <c:extLst>
            <c:ext xmlns:c16="http://schemas.microsoft.com/office/drawing/2014/chart" uri="{C3380CC4-5D6E-409C-BE32-E72D297353CC}">
              <c16:uniqueId val="{00000027-D8DD-5F4D-82D6-9265613E8B37}"/>
            </c:ext>
          </c:extLst>
        </c:ser>
        <c:ser>
          <c:idx val="30"/>
          <c:order val="30"/>
          <c:tx>
            <c:v>ZD-L1</c:v>
          </c:tx>
          <c:spPr>
            <a:ln w="19050" cap="rnd">
              <a:solidFill>
                <a:schemeClr val="tx1"/>
              </a:solidFill>
              <a:round/>
            </a:ln>
            <a:effectLst/>
          </c:spPr>
          <c:marker>
            <c:symbol val="none"/>
          </c:marker>
          <c:xVal>
            <c:numRef>
              <c:f>'Front, Back Dial'!$AN$176:$AN$177</c:f>
              <c:numCache>
                <c:formatCode>0.00</c:formatCode>
                <c:ptCount val="2"/>
                <c:pt idx="0">
                  <c:v>6.5350629854804119</c:v>
                </c:pt>
                <c:pt idx="1">
                  <c:v>7.1885692840284534</c:v>
                </c:pt>
              </c:numCache>
            </c:numRef>
          </c:xVal>
          <c:yVal>
            <c:numRef>
              <c:f>'Front, Back Dial'!$AO$176:$AO$177</c:f>
              <c:numCache>
                <c:formatCode>0.00</c:formatCode>
                <c:ptCount val="2"/>
                <c:pt idx="0">
                  <c:v>2.5085756468171017</c:v>
                </c:pt>
                <c:pt idx="1">
                  <c:v>2.7594332114988123</c:v>
                </c:pt>
              </c:numCache>
            </c:numRef>
          </c:yVal>
          <c:smooth val="0"/>
          <c:extLst>
            <c:ext xmlns:c16="http://schemas.microsoft.com/office/drawing/2014/chart" uri="{C3380CC4-5D6E-409C-BE32-E72D297353CC}">
              <c16:uniqueId val="{00000028-D8DD-5F4D-82D6-9265613E8B37}"/>
            </c:ext>
          </c:extLst>
        </c:ser>
        <c:ser>
          <c:idx val="31"/>
          <c:order val="31"/>
          <c:tx>
            <c:v>ZD-L2</c:v>
          </c:tx>
          <c:spPr>
            <a:ln w="19050" cap="rnd">
              <a:solidFill>
                <a:schemeClr val="tx1"/>
              </a:solidFill>
              <a:round/>
            </a:ln>
            <a:effectLst/>
          </c:spPr>
          <c:marker>
            <c:symbol val="none"/>
          </c:marker>
          <c:xVal>
            <c:numRef>
              <c:f>'Front, Back Dial'!$AN$178:$AN$179</c:f>
              <c:numCache>
                <c:formatCode>0.00</c:formatCode>
                <c:ptCount val="2"/>
                <c:pt idx="0">
                  <c:v>4.4052427373488623</c:v>
                </c:pt>
                <c:pt idx="1">
                  <c:v>4.8457670110837485</c:v>
                </c:pt>
              </c:numCache>
            </c:numRef>
          </c:xVal>
          <c:yVal>
            <c:numRef>
              <c:f>'Front, Back Dial'!$AO$178:$AO$179</c:f>
              <c:numCache>
                <c:formatCode>0.00</c:formatCode>
                <c:ptCount val="2"/>
                <c:pt idx="0">
                  <c:v>5.4400217301987963</c:v>
                </c:pt>
                <c:pt idx="1">
                  <c:v>5.9840239032186764</c:v>
                </c:pt>
              </c:numCache>
            </c:numRef>
          </c:yVal>
          <c:smooth val="0"/>
          <c:extLst>
            <c:ext xmlns:c16="http://schemas.microsoft.com/office/drawing/2014/chart" uri="{C3380CC4-5D6E-409C-BE32-E72D297353CC}">
              <c16:uniqueId val="{00000029-D8DD-5F4D-82D6-9265613E8B37}"/>
            </c:ext>
          </c:extLst>
        </c:ser>
        <c:ser>
          <c:idx val="32"/>
          <c:order val="32"/>
          <c:tx>
            <c:v>ZD-L3</c:v>
          </c:tx>
          <c:spPr>
            <a:ln w="19050" cap="rnd">
              <a:solidFill>
                <a:schemeClr val="tx1"/>
              </a:solidFill>
              <a:round/>
            </a:ln>
            <a:effectLst/>
          </c:spPr>
          <c:marker>
            <c:symbol val="none"/>
          </c:marker>
          <c:xVal>
            <c:numRef>
              <c:f>'Front, Back Dial'!$AN$180:$AN$181</c:f>
              <c:numCache>
                <c:formatCode>0.00</c:formatCode>
                <c:ptCount val="2"/>
                <c:pt idx="0">
                  <c:v>1.0950412552816164</c:v>
                </c:pt>
                <c:pt idx="1">
                  <c:v>1.2045453808097781</c:v>
                </c:pt>
              </c:numCache>
            </c:numRef>
          </c:xVal>
          <c:yVal>
            <c:numRef>
              <c:f>'Front, Back Dial'!$AO$180:$AO$181</c:f>
              <c:numCache>
                <c:formatCode>0.00</c:formatCode>
                <c:ptCount val="2"/>
                <c:pt idx="0">
                  <c:v>6.9138183841659639</c:v>
                </c:pt>
                <c:pt idx="1">
                  <c:v>7.6052002225825612</c:v>
                </c:pt>
              </c:numCache>
            </c:numRef>
          </c:yVal>
          <c:smooth val="0"/>
          <c:extLst>
            <c:ext xmlns:c16="http://schemas.microsoft.com/office/drawing/2014/chart" uri="{C3380CC4-5D6E-409C-BE32-E72D297353CC}">
              <c16:uniqueId val="{0000002A-D8DD-5F4D-82D6-9265613E8B37}"/>
            </c:ext>
          </c:extLst>
        </c:ser>
        <c:ser>
          <c:idx val="33"/>
          <c:order val="33"/>
          <c:tx>
            <c:v>ZD-L4</c:v>
          </c:tx>
          <c:spPr>
            <a:ln w="19050" cap="rnd">
              <a:solidFill>
                <a:schemeClr val="tx1"/>
              </a:solidFill>
              <a:round/>
            </a:ln>
            <a:effectLst/>
          </c:spPr>
          <c:marker>
            <c:symbol val="none"/>
          </c:marker>
          <c:xVal>
            <c:numRef>
              <c:f>'Front, Back Dial'!$AN$182:$AN$183</c:f>
              <c:numCache>
                <c:formatCode>0.00</c:formatCode>
                <c:ptCount val="2"/>
                <c:pt idx="0">
                  <c:v>-2.5085756468171017</c:v>
                </c:pt>
                <c:pt idx="1">
                  <c:v>-2.7594332114988123</c:v>
                </c:pt>
              </c:numCache>
            </c:numRef>
          </c:xVal>
          <c:yVal>
            <c:numRef>
              <c:f>'Front, Back Dial'!$AO$182:$AO$183</c:f>
              <c:numCache>
                <c:formatCode>0.00</c:formatCode>
                <c:ptCount val="2"/>
                <c:pt idx="0">
                  <c:v>6.5350629854804119</c:v>
                </c:pt>
                <c:pt idx="1">
                  <c:v>7.1885692840284534</c:v>
                </c:pt>
              </c:numCache>
            </c:numRef>
          </c:yVal>
          <c:smooth val="0"/>
          <c:extLst>
            <c:ext xmlns:c16="http://schemas.microsoft.com/office/drawing/2014/chart" uri="{C3380CC4-5D6E-409C-BE32-E72D297353CC}">
              <c16:uniqueId val="{0000002B-D8DD-5F4D-82D6-9265613E8B37}"/>
            </c:ext>
          </c:extLst>
        </c:ser>
        <c:ser>
          <c:idx val="34"/>
          <c:order val="34"/>
          <c:tx>
            <c:v>ZD-L5</c:v>
          </c:tx>
          <c:spPr>
            <a:ln w="19050" cap="rnd">
              <a:solidFill>
                <a:schemeClr val="tx1"/>
              </a:solidFill>
              <a:round/>
            </a:ln>
            <a:effectLst/>
          </c:spPr>
          <c:marker>
            <c:symbol val="none"/>
          </c:marker>
          <c:xVal>
            <c:numRef>
              <c:f>'Front, Back Dial'!$AN$184:$AN$185</c:f>
              <c:numCache>
                <c:formatCode>0.00</c:formatCode>
                <c:ptCount val="2"/>
                <c:pt idx="0">
                  <c:v>-5.4400217301987963</c:v>
                </c:pt>
                <c:pt idx="1">
                  <c:v>-5.9840239032186764</c:v>
                </c:pt>
              </c:numCache>
            </c:numRef>
          </c:xVal>
          <c:yVal>
            <c:numRef>
              <c:f>'Front, Back Dial'!$AO$184:$AO$185</c:f>
              <c:numCache>
                <c:formatCode>0.00</c:formatCode>
                <c:ptCount val="2"/>
                <c:pt idx="0">
                  <c:v>4.4052427373488614</c:v>
                </c:pt>
                <c:pt idx="1">
                  <c:v>4.8457670110837476</c:v>
                </c:pt>
              </c:numCache>
            </c:numRef>
          </c:yVal>
          <c:smooth val="0"/>
          <c:extLst>
            <c:ext xmlns:c16="http://schemas.microsoft.com/office/drawing/2014/chart" uri="{C3380CC4-5D6E-409C-BE32-E72D297353CC}">
              <c16:uniqueId val="{0000002C-D8DD-5F4D-82D6-9265613E8B37}"/>
            </c:ext>
          </c:extLst>
        </c:ser>
        <c:ser>
          <c:idx val="35"/>
          <c:order val="35"/>
          <c:tx>
            <c:v>ZD-L6</c:v>
          </c:tx>
          <c:spPr>
            <a:ln w="19050" cap="rnd">
              <a:solidFill>
                <a:schemeClr val="tx1"/>
              </a:solidFill>
              <a:round/>
            </a:ln>
            <a:effectLst/>
          </c:spPr>
          <c:marker>
            <c:symbol val="none"/>
          </c:marker>
          <c:xVal>
            <c:numRef>
              <c:f>'Front, Back Dial'!$AN$186:$AN$187</c:f>
              <c:numCache>
                <c:formatCode>0.00</c:formatCode>
                <c:ptCount val="2"/>
                <c:pt idx="0">
                  <c:v>-6.9138183841659639</c:v>
                </c:pt>
                <c:pt idx="1">
                  <c:v>-7.6052002225825603</c:v>
                </c:pt>
              </c:numCache>
            </c:numRef>
          </c:xVal>
          <c:yVal>
            <c:numRef>
              <c:f>'Front, Back Dial'!$AO$186:$AO$187</c:f>
              <c:numCache>
                <c:formatCode>0.00</c:formatCode>
                <c:ptCount val="2"/>
                <c:pt idx="0">
                  <c:v>1.0950412552816169</c:v>
                </c:pt>
                <c:pt idx="1">
                  <c:v>1.2045453808097786</c:v>
                </c:pt>
              </c:numCache>
            </c:numRef>
          </c:yVal>
          <c:smooth val="0"/>
          <c:extLst>
            <c:ext xmlns:c16="http://schemas.microsoft.com/office/drawing/2014/chart" uri="{C3380CC4-5D6E-409C-BE32-E72D297353CC}">
              <c16:uniqueId val="{0000002D-D8DD-5F4D-82D6-9265613E8B37}"/>
            </c:ext>
          </c:extLst>
        </c:ser>
        <c:ser>
          <c:idx val="36"/>
          <c:order val="36"/>
          <c:tx>
            <c:v>ZD-L7</c:v>
          </c:tx>
          <c:spPr>
            <a:ln w="19050" cap="rnd">
              <a:solidFill>
                <a:schemeClr val="tx1"/>
              </a:solidFill>
              <a:round/>
            </a:ln>
            <a:effectLst/>
          </c:spPr>
          <c:marker>
            <c:symbol val="none"/>
          </c:marker>
          <c:xVal>
            <c:numRef>
              <c:f>'Front, Back Dial'!$AN$188:$AN$189</c:f>
              <c:numCache>
                <c:formatCode>0.00</c:formatCode>
                <c:ptCount val="2"/>
                <c:pt idx="0">
                  <c:v>-6.5350629854804119</c:v>
                </c:pt>
                <c:pt idx="1">
                  <c:v>-7.1885692840284534</c:v>
                </c:pt>
              </c:numCache>
            </c:numRef>
          </c:xVal>
          <c:yVal>
            <c:numRef>
              <c:f>'Front, Back Dial'!$AO$188:$AO$189</c:f>
              <c:numCache>
                <c:formatCode>0.00</c:formatCode>
                <c:ptCount val="2"/>
                <c:pt idx="0">
                  <c:v>-2.508575646817103</c:v>
                </c:pt>
                <c:pt idx="1">
                  <c:v>-2.7594332114988136</c:v>
                </c:pt>
              </c:numCache>
            </c:numRef>
          </c:yVal>
          <c:smooth val="0"/>
          <c:extLst>
            <c:ext xmlns:c16="http://schemas.microsoft.com/office/drawing/2014/chart" uri="{C3380CC4-5D6E-409C-BE32-E72D297353CC}">
              <c16:uniqueId val="{0000002E-D8DD-5F4D-82D6-9265613E8B37}"/>
            </c:ext>
          </c:extLst>
        </c:ser>
        <c:ser>
          <c:idx val="37"/>
          <c:order val="37"/>
          <c:tx>
            <c:v>ZD-L8</c:v>
          </c:tx>
          <c:spPr>
            <a:ln w="19050" cap="rnd">
              <a:solidFill>
                <a:schemeClr val="tx1"/>
              </a:solidFill>
              <a:round/>
            </a:ln>
            <a:effectLst/>
          </c:spPr>
          <c:marker>
            <c:symbol val="none"/>
          </c:marker>
          <c:xVal>
            <c:numRef>
              <c:f>'Front, Back Dial'!$AN$190:$AN$191</c:f>
              <c:numCache>
                <c:formatCode>0.00</c:formatCode>
                <c:ptCount val="2"/>
                <c:pt idx="0">
                  <c:v>-4.405242737348865</c:v>
                </c:pt>
                <c:pt idx="1">
                  <c:v>-4.8457670110837512</c:v>
                </c:pt>
              </c:numCache>
            </c:numRef>
          </c:xVal>
          <c:yVal>
            <c:numRef>
              <c:f>'Front, Back Dial'!$AO$190:$AO$191</c:f>
              <c:numCache>
                <c:formatCode>0.00</c:formatCode>
                <c:ptCount val="2"/>
                <c:pt idx="0">
                  <c:v>-5.4400217301987936</c:v>
                </c:pt>
                <c:pt idx="1">
                  <c:v>-5.9840239032186737</c:v>
                </c:pt>
              </c:numCache>
            </c:numRef>
          </c:yVal>
          <c:smooth val="0"/>
          <c:extLst>
            <c:ext xmlns:c16="http://schemas.microsoft.com/office/drawing/2014/chart" uri="{C3380CC4-5D6E-409C-BE32-E72D297353CC}">
              <c16:uniqueId val="{0000002F-D8DD-5F4D-82D6-9265613E8B37}"/>
            </c:ext>
          </c:extLst>
        </c:ser>
        <c:ser>
          <c:idx val="38"/>
          <c:order val="38"/>
          <c:tx>
            <c:v>ZD-L9</c:v>
          </c:tx>
          <c:spPr>
            <a:ln w="19050" cap="rnd">
              <a:solidFill>
                <a:schemeClr val="tx1"/>
              </a:solidFill>
              <a:round/>
            </a:ln>
            <a:effectLst/>
          </c:spPr>
          <c:marker>
            <c:symbol val="none"/>
          </c:marker>
          <c:xVal>
            <c:numRef>
              <c:f>'Front, Back Dial'!$AN$192:$AN$193</c:f>
              <c:numCache>
                <c:formatCode>0.00</c:formatCode>
                <c:ptCount val="2"/>
                <c:pt idx="0">
                  <c:v>-1.0950412552816173</c:v>
                </c:pt>
                <c:pt idx="1">
                  <c:v>-1.204545380809779</c:v>
                </c:pt>
              </c:numCache>
            </c:numRef>
          </c:xVal>
          <c:yVal>
            <c:numRef>
              <c:f>'Front, Back Dial'!$AO$192:$AO$193</c:f>
              <c:numCache>
                <c:formatCode>0.00</c:formatCode>
                <c:ptCount val="2"/>
                <c:pt idx="0">
                  <c:v>-6.9138183841659639</c:v>
                </c:pt>
                <c:pt idx="1">
                  <c:v>-7.6052002225825603</c:v>
                </c:pt>
              </c:numCache>
            </c:numRef>
          </c:yVal>
          <c:smooth val="0"/>
          <c:extLst>
            <c:ext xmlns:c16="http://schemas.microsoft.com/office/drawing/2014/chart" uri="{C3380CC4-5D6E-409C-BE32-E72D297353CC}">
              <c16:uniqueId val="{00000030-D8DD-5F4D-82D6-9265613E8B37}"/>
            </c:ext>
          </c:extLst>
        </c:ser>
        <c:ser>
          <c:idx val="39"/>
          <c:order val="39"/>
          <c:tx>
            <c:v>ZD-L10</c:v>
          </c:tx>
          <c:spPr>
            <a:ln w="19050" cap="rnd">
              <a:solidFill>
                <a:schemeClr val="tx1"/>
              </a:solidFill>
              <a:round/>
            </a:ln>
            <a:effectLst/>
          </c:spPr>
          <c:marker>
            <c:symbol val="none"/>
          </c:marker>
          <c:xVal>
            <c:numRef>
              <c:f>'Front, Back Dial'!$AN$194:$AN$195</c:f>
              <c:numCache>
                <c:formatCode>0.00</c:formatCode>
                <c:ptCount val="2"/>
                <c:pt idx="0">
                  <c:v>2.5085756468171025</c:v>
                </c:pt>
                <c:pt idx="1">
                  <c:v>2.7594332114988132</c:v>
                </c:pt>
              </c:numCache>
            </c:numRef>
          </c:xVal>
          <c:yVal>
            <c:numRef>
              <c:f>'Front, Back Dial'!$AO$194:$AO$195</c:f>
              <c:numCache>
                <c:formatCode>0.00</c:formatCode>
                <c:ptCount val="2"/>
                <c:pt idx="0">
                  <c:v>-6.5350629854804119</c:v>
                </c:pt>
                <c:pt idx="1">
                  <c:v>-7.1885692840284534</c:v>
                </c:pt>
              </c:numCache>
            </c:numRef>
          </c:yVal>
          <c:smooth val="0"/>
          <c:extLst>
            <c:ext xmlns:c16="http://schemas.microsoft.com/office/drawing/2014/chart" uri="{C3380CC4-5D6E-409C-BE32-E72D297353CC}">
              <c16:uniqueId val="{00000031-D8DD-5F4D-82D6-9265613E8B37}"/>
            </c:ext>
          </c:extLst>
        </c:ser>
        <c:ser>
          <c:idx val="40"/>
          <c:order val="40"/>
          <c:tx>
            <c:v>ZD-L11</c:v>
          </c:tx>
          <c:spPr>
            <a:ln w="19050" cap="rnd">
              <a:solidFill>
                <a:schemeClr val="tx1"/>
              </a:solidFill>
              <a:round/>
            </a:ln>
            <a:effectLst/>
          </c:spPr>
          <c:marker>
            <c:symbol val="none"/>
          </c:marker>
          <c:xVal>
            <c:numRef>
              <c:f>'Front, Back Dial'!$AN$196:$AN$197</c:f>
              <c:numCache>
                <c:formatCode>0.00</c:formatCode>
                <c:ptCount val="2"/>
                <c:pt idx="0">
                  <c:v>5.4400217301987936</c:v>
                </c:pt>
                <c:pt idx="1">
                  <c:v>5.9840239032186737</c:v>
                </c:pt>
              </c:numCache>
            </c:numRef>
          </c:xVal>
          <c:yVal>
            <c:numRef>
              <c:f>'Front, Back Dial'!$AO$196:$AO$197</c:f>
              <c:numCache>
                <c:formatCode>0.00</c:formatCode>
                <c:ptCount val="2"/>
                <c:pt idx="0">
                  <c:v>-4.405242737348865</c:v>
                </c:pt>
                <c:pt idx="1">
                  <c:v>-4.8457670110837512</c:v>
                </c:pt>
              </c:numCache>
            </c:numRef>
          </c:yVal>
          <c:smooth val="0"/>
          <c:extLst>
            <c:ext xmlns:c16="http://schemas.microsoft.com/office/drawing/2014/chart" uri="{C3380CC4-5D6E-409C-BE32-E72D297353CC}">
              <c16:uniqueId val="{00000032-D8DD-5F4D-82D6-9265613E8B37}"/>
            </c:ext>
          </c:extLst>
        </c:ser>
        <c:ser>
          <c:idx val="41"/>
          <c:order val="41"/>
          <c:tx>
            <c:v>ZD-L12</c:v>
          </c:tx>
          <c:spPr>
            <a:ln w="19050" cap="rnd">
              <a:solidFill>
                <a:schemeClr val="tx1"/>
              </a:solidFill>
              <a:round/>
            </a:ln>
            <a:effectLst/>
          </c:spPr>
          <c:marker>
            <c:symbol val="none"/>
          </c:marker>
          <c:xVal>
            <c:numRef>
              <c:f>'Front, Back Dial'!$AN$198:$AN$199</c:f>
              <c:numCache>
                <c:formatCode>0.00</c:formatCode>
                <c:ptCount val="2"/>
                <c:pt idx="0">
                  <c:v>6.9138183841659639</c:v>
                </c:pt>
                <c:pt idx="1">
                  <c:v>7.6052002225825603</c:v>
                </c:pt>
              </c:numCache>
            </c:numRef>
          </c:xVal>
          <c:yVal>
            <c:numRef>
              <c:f>'Front, Back Dial'!$AO$198:$AO$199</c:f>
              <c:numCache>
                <c:formatCode>0.00</c:formatCode>
                <c:ptCount val="2"/>
                <c:pt idx="0">
                  <c:v>-1.0950412552816178</c:v>
                </c:pt>
                <c:pt idx="1">
                  <c:v>-1.2045453808097797</c:v>
                </c:pt>
              </c:numCache>
            </c:numRef>
          </c:yVal>
          <c:smooth val="0"/>
          <c:extLst>
            <c:ext xmlns:c16="http://schemas.microsoft.com/office/drawing/2014/chart" uri="{C3380CC4-5D6E-409C-BE32-E72D297353CC}">
              <c16:uniqueId val="{00000033-D8DD-5F4D-82D6-9265613E8B37}"/>
            </c:ext>
          </c:extLst>
        </c:ser>
        <c:dLbls>
          <c:showLegendKey val="0"/>
          <c:showVal val="0"/>
          <c:showCatName val="0"/>
          <c:showSerName val="0"/>
          <c:showPercent val="0"/>
          <c:showBubbleSize val="0"/>
        </c:dLbls>
        <c:axId val="1226749872"/>
        <c:axId val="959308304"/>
      </c:scatterChart>
      <c:valAx>
        <c:axId val="1226749872"/>
        <c:scaling>
          <c:orientation val="minMax"/>
          <c:max val="8"/>
          <c:min val="-8"/>
        </c:scaling>
        <c:delete val="1"/>
        <c:axPos val="b"/>
        <c:numFmt formatCode="0.00" sourceLinked="1"/>
        <c:majorTickMark val="none"/>
        <c:minorTickMark val="none"/>
        <c:tickLblPos val="none"/>
        <c:crossAx val="959308304"/>
        <c:crosses val="autoZero"/>
        <c:crossBetween val="midCat"/>
      </c:valAx>
      <c:valAx>
        <c:axId val="959308304"/>
        <c:scaling>
          <c:orientation val="minMax"/>
          <c:max val="8"/>
          <c:min val="-8"/>
        </c:scaling>
        <c:delete val="1"/>
        <c:axPos val="l"/>
        <c:numFmt formatCode="0" sourceLinked="0"/>
        <c:majorTickMark val="none"/>
        <c:minorTickMark val="none"/>
        <c:tickLblPos val="none"/>
        <c:crossAx val="1226749872"/>
        <c:crosses val="autoZero"/>
        <c:crossBetween val="midCat"/>
      </c:valAx>
      <c:spPr>
        <a:solidFill>
          <a:srgbClr val="FFFF00"/>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croll" dx="15" fmlaLink="$D$4" horiz="1" max="10000" page="10"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jpg"/><Relationship Id="rId1" Type="http://schemas.openxmlformats.org/officeDocument/2006/relationships/image" Target="../media/image3.jpg"/><Relationship Id="rId4"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tiff"/><Relationship Id="rId1" Type="http://schemas.openxmlformats.org/officeDocument/2006/relationships/image" Target="../media/image5.png"/><Relationship Id="rId5" Type="http://schemas.openxmlformats.org/officeDocument/2006/relationships/image" Target="../media/image9.jp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48</xdr:row>
      <xdr:rowOff>114300</xdr:rowOff>
    </xdr:from>
    <xdr:to>
      <xdr:col>9</xdr:col>
      <xdr:colOff>152400</xdr:colOff>
      <xdr:row>58</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15115932-8C4C-D11F-C4D3-E2CF933CDAAF}"/>
            </a:ext>
          </a:extLst>
        </xdr:cNvPr>
        <xdr:cNvPicPr>
          <a:picLocks noChangeAspect="1"/>
        </xdr:cNvPicPr>
      </xdr:nvPicPr>
      <xdr:blipFill>
        <a:blip xmlns:r="http://schemas.openxmlformats.org/officeDocument/2006/relationships" r:embed="rId2"/>
        <a:stretch>
          <a:fillRect/>
        </a:stretch>
      </xdr:blipFill>
      <xdr:spPr>
        <a:xfrm>
          <a:off x="2184400" y="9969500"/>
          <a:ext cx="5397500" cy="1943100"/>
        </a:xfrm>
        <a:prstGeom prst="rect">
          <a:avLst/>
        </a:prstGeom>
      </xdr:spPr>
    </xdr:pic>
    <xdr:clientData/>
  </xdr:twoCellAnchor>
  <xdr:twoCellAnchor editAs="oneCell">
    <xdr:from>
      <xdr:col>1</xdr:col>
      <xdr:colOff>482140</xdr:colOff>
      <xdr:row>18</xdr:row>
      <xdr:rowOff>0</xdr:rowOff>
    </xdr:from>
    <xdr:to>
      <xdr:col>10</xdr:col>
      <xdr:colOff>376817</xdr:colOff>
      <xdr:row>40</xdr:row>
      <xdr:rowOff>88900</xdr:rowOff>
    </xdr:to>
    <xdr:pic>
      <xdr:nvPicPr>
        <xdr:cNvPr id="4" name="Picture 3" descr="Exploded view of the Antikythera mechanism shows internal gears color-coded by the celestial bodies they were used to track.">
          <a:extLst>
            <a:ext uri="{FF2B5EF4-FFF2-40B4-BE49-F238E27FC236}">
              <a16:creationId xmlns:a16="http://schemas.microsoft.com/office/drawing/2014/main" id="{A0A91D35-D984-5D49-7210-5D3A3B207B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7640" y="3759200"/>
          <a:ext cx="7324177" cy="455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304800</xdr:colOff>
      <xdr:row>69</xdr:row>
      <xdr:rowOff>101600</xdr:rowOff>
    </xdr:from>
    <xdr:to>
      <xdr:col>20</xdr:col>
      <xdr:colOff>457200</xdr:colOff>
      <xdr:row>109</xdr:row>
      <xdr:rowOff>88900</xdr:rowOff>
    </xdr:to>
    <xdr:pic>
      <xdr:nvPicPr>
        <xdr:cNvPr id="3" name="Picture 2">
          <a:extLst>
            <a:ext uri="{FF2B5EF4-FFF2-40B4-BE49-F238E27FC236}">
              <a16:creationId xmlns:a16="http://schemas.microsoft.com/office/drawing/2014/main" id="{6ECEDCBA-5163-5349-B4E0-D616422F58CF}"/>
            </a:ext>
          </a:extLst>
        </xdr:cNvPr>
        <xdr:cNvPicPr>
          <a:picLocks noChangeAspect="1"/>
        </xdr:cNvPicPr>
      </xdr:nvPicPr>
      <xdr:blipFill>
        <a:blip xmlns:r="http://schemas.openxmlformats.org/officeDocument/2006/relationships" r:embed="rId1"/>
        <a:stretch>
          <a:fillRect/>
        </a:stretch>
      </xdr:blipFill>
      <xdr:spPr>
        <a:xfrm>
          <a:off x="9385300" y="14185900"/>
          <a:ext cx="7772400" cy="8115300"/>
        </a:xfrm>
        <a:prstGeom prst="rect">
          <a:avLst/>
        </a:prstGeom>
      </xdr:spPr>
    </xdr:pic>
    <xdr:clientData/>
  </xdr:twoCellAnchor>
  <xdr:twoCellAnchor editAs="oneCell">
    <xdr:from>
      <xdr:col>0</xdr:col>
      <xdr:colOff>457200</xdr:colOff>
      <xdr:row>66</xdr:row>
      <xdr:rowOff>114300</xdr:rowOff>
    </xdr:from>
    <xdr:to>
      <xdr:col>10</xdr:col>
      <xdr:colOff>93290</xdr:colOff>
      <xdr:row>113</xdr:row>
      <xdr:rowOff>12700</xdr:rowOff>
    </xdr:to>
    <xdr:pic>
      <xdr:nvPicPr>
        <xdr:cNvPr id="4" name="Picture 3">
          <a:extLst>
            <a:ext uri="{FF2B5EF4-FFF2-40B4-BE49-F238E27FC236}">
              <a16:creationId xmlns:a16="http://schemas.microsoft.com/office/drawing/2014/main" id="{1E672C07-DA09-8E58-26B6-BED063197FAD}"/>
            </a:ext>
          </a:extLst>
        </xdr:cNvPr>
        <xdr:cNvPicPr>
          <a:picLocks noChangeAspect="1"/>
        </xdr:cNvPicPr>
      </xdr:nvPicPr>
      <xdr:blipFill>
        <a:blip xmlns:r="http://schemas.openxmlformats.org/officeDocument/2006/relationships" r:embed="rId2"/>
        <a:stretch>
          <a:fillRect/>
        </a:stretch>
      </xdr:blipFill>
      <xdr:spPr>
        <a:xfrm>
          <a:off x="457200" y="13525500"/>
          <a:ext cx="7891090" cy="9512300"/>
        </a:xfrm>
        <a:prstGeom prst="rect">
          <a:avLst/>
        </a:prstGeom>
      </xdr:spPr>
    </xdr:pic>
    <xdr:clientData/>
  </xdr:twoCellAnchor>
  <xdr:twoCellAnchor>
    <xdr:from>
      <xdr:col>1</xdr:col>
      <xdr:colOff>673100</xdr:colOff>
      <xdr:row>17</xdr:row>
      <xdr:rowOff>6350</xdr:rowOff>
    </xdr:from>
    <xdr:to>
      <xdr:col>8</xdr:col>
      <xdr:colOff>596900</xdr:colOff>
      <xdr:row>64</xdr:row>
      <xdr:rowOff>177800</xdr:rowOff>
    </xdr:to>
    <xdr:graphicFrame macro="">
      <xdr:nvGraphicFramePr>
        <xdr:cNvPr id="6" name="Chart 5">
          <a:extLst>
            <a:ext uri="{FF2B5EF4-FFF2-40B4-BE49-F238E27FC236}">
              <a16:creationId xmlns:a16="http://schemas.microsoft.com/office/drawing/2014/main" id="{4A1D0F26-1A71-322D-BA80-01CCD8C7BF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679450</xdr:colOff>
      <xdr:row>23</xdr:row>
      <xdr:rowOff>76200</xdr:rowOff>
    </xdr:from>
    <xdr:to>
      <xdr:col>19</xdr:col>
      <xdr:colOff>800100</xdr:colOff>
      <xdr:row>57</xdr:row>
      <xdr:rowOff>88900</xdr:rowOff>
    </xdr:to>
    <xdr:graphicFrame macro="">
      <xdr:nvGraphicFramePr>
        <xdr:cNvPr id="7" name="Chart 6">
          <a:extLst>
            <a:ext uri="{FF2B5EF4-FFF2-40B4-BE49-F238E27FC236}">
              <a16:creationId xmlns:a16="http://schemas.microsoft.com/office/drawing/2014/main" id="{4FBA172B-6E9C-6494-1D49-EDC3386309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12700</xdr:colOff>
          <xdr:row>2</xdr:row>
          <xdr:rowOff>190500</xdr:rowOff>
        </xdr:from>
        <xdr:to>
          <xdr:col>9</xdr:col>
          <xdr:colOff>368300</xdr:colOff>
          <xdr:row>4</xdr:row>
          <xdr:rowOff>12700</xdr:rowOff>
        </xdr:to>
        <xdr:sp macro="" textlink="">
          <xdr:nvSpPr>
            <xdr:cNvPr id="32769" name="Scroll Bar 1" hidden="1">
              <a:extLst>
                <a:ext uri="{63B3BB69-23CF-44E3-9099-C40C66FF867C}">
                  <a14:compatExt spid="_x0000_s32769"/>
                </a:ext>
                <a:ext uri="{FF2B5EF4-FFF2-40B4-BE49-F238E27FC236}">
                  <a16:creationId xmlns:a16="http://schemas.microsoft.com/office/drawing/2014/main" id="{980A2C8A-CE8E-1310-3C05-3BB4C68E5DF2}"/>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c:userShapes xmlns:c="http://schemas.openxmlformats.org/drawingml/2006/chart">
  <cdr:relSizeAnchor xmlns:cdr="http://schemas.openxmlformats.org/drawingml/2006/chartDrawing">
    <cdr:from>
      <cdr:x>0.39173</cdr:x>
      <cdr:y>0.02539</cdr:y>
    </cdr:from>
    <cdr:to>
      <cdr:x>0.61071</cdr:x>
      <cdr:y>0.05148</cdr:y>
    </cdr:to>
    <cdr:sp macro="" textlink="">
      <cdr:nvSpPr>
        <cdr:cNvPr id="2" name="TextBox 1">
          <a:extLst xmlns:a="http://schemas.openxmlformats.org/drawingml/2006/main">
            <a:ext uri="{FF2B5EF4-FFF2-40B4-BE49-F238E27FC236}">
              <a16:creationId xmlns:a16="http://schemas.microsoft.com/office/drawing/2014/main" id="{1256AD37-1AF8-02B9-9E75-8C6E8EFFC0A6}"/>
            </a:ext>
          </a:extLst>
        </cdr:cNvPr>
        <cdr:cNvSpPr txBox="1"/>
      </cdr:nvSpPr>
      <cdr:spPr>
        <a:xfrm xmlns:a="http://schemas.openxmlformats.org/drawingml/2006/main">
          <a:off x="2044700" y="234950"/>
          <a:ext cx="1143000" cy="241300"/>
        </a:xfrm>
        <a:prstGeom xmlns:a="http://schemas.openxmlformats.org/drawingml/2006/main" prst="rect">
          <a:avLst/>
        </a:prstGeom>
        <a:solidFill xmlns:a="http://schemas.openxmlformats.org/drawingml/2006/main">
          <a:schemeClr val="accent4">
            <a:lumMod val="50000"/>
          </a:schemeClr>
        </a:solidFill>
      </cdr:spPr>
      <cdr:txBody>
        <a:bodyPr xmlns:a="http://schemas.openxmlformats.org/drawingml/2006/main" vertOverflow="clip" wrap="square" rtlCol="0"/>
        <a:lstStyle xmlns:a="http://schemas.openxmlformats.org/drawingml/2006/main"/>
        <a:p xmlns:a="http://schemas.openxmlformats.org/drawingml/2006/main">
          <a:pPr algn="ctr"/>
          <a:r>
            <a:rPr lang="en-GB" sz="1100" kern="1200">
              <a:solidFill>
                <a:schemeClr val="bg1"/>
              </a:solidFill>
            </a:rPr>
            <a:t>Metonic Cycle</a:t>
          </a:r>
        </a:p>
      </cdr:txBody>
    </cdr:sp>
  </cdr:relSizeAnchor>
  <cdr:relSizeAnchor xmlns:cdr="http://schemas.openxmlformats.org/drawingml/2006/chartDrawing">
    <cdr:from>
      <cdr:x>0.26521</cdr:x>
      <cdr:y>0.30748</cdr:y>
    </cdr:from>
    <cdr:to>
      <cdr:x>0.48418</cdr:x>
      <cdr:y>0.33356</cdr:y>
    </cdr:to>
    <cdr:sp macro="" textlink="">
      <cdr:nvSpPr>
        <cdr:cNvPr id="3" name="TextBox 1">
          <a:extLst xmlns:a="http://schemas.openxmlformats.org/drawingml/2006/main">
            <a:ext uri="{FF2B5EF4-FFF2-40B4-BE49-F238E27FC236}">
              <a16:creationId xmlns:a16="http://schemas.microsoft.com/office/drawing/2014/main" id="{4E478419-452F-AF96-B44C-353651524F28}"/>
            </a:ext>
          </a:extLst>
        </cdr:cNvPr>
        <cdr:cNvSpPr txBox="1"/>
      </cdr:nvSpPr>
      <cdr:spPr>
        <a:xfrm xmlns:a="http://schemas.openxmlformats.org/drawingml/2006/main">
          <a:off x="1384300" y="2844800"/>
          <a:ext cx="1143000" cy="241300"/>
        </a:xfrm>
        <a:prstGeom xmlns:a="http://schemas.openxmlformats.org/drawingml/2006/main" prst="rect">
          <a:avLst/>
        </a:prstGeom>
        <a:solidFill xmlns:a="http://schemas.openxmlformats.org/drawingml/2006/main">
          <a:schemeClr val="accent4">
            <a:lumMod val="50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kern="1200">
              <a:solidFill>
                <a:schemeClr val="bg1"/>
              </a:solidFill>
            </a:rPr>
            <a:t>Callypic Cycle</a:t>
          </a:r>
        </a:p>
      </cdr:txBody>
    </cdr:sp>
  </cdr:relSizeAnchor>
  <cdr:relSizeAnchor xmlns:cdr="http://schemas.openxmlformats.org/drawingml/2006/chartDrawing">
    <cdr:from>
      <cdr:x>0.54501</cdr:x>
      <cdr:y>0.30885</cdr:y>
    </cdr:from>
    <cdr:to>
      <cdr:x>0.76399</cdr:x>
      <cdr:y>0.33493</cdr:y>
    </cdr:to>
    <cdr:sp macro="" textlink="">
      <cdr:nvSpPr>
        <cdr:cNvPr id="4" name="TextBox 1">
          <a:extLst xmlns:a="http://schemas.openxmlformats.org/drawingml/2006/main">
            <a:ext uri="{FF2B5EF4-FFF2-40B4-BE49-F238E27FC236}">
              <a16:creationId xmlns:a16="http://schemas.microsoft.com/office/drawing/2014/main" id="{36AA6011-424F-87E0-718D-C2DC2D6B876F}"/>
            </a:ext>
          </a:extLst>
        </cdr:cNvPr>
        <cdr:cNvSpPr txBox="1"/>
      </cdr:nvSpPr>
      <cdr:spPr>
        <a:xfrm xmlns:a="http://schemas.openxmlformats.org/drawingml/2006/main">
          <a:off x="2844800" y="2857500"/>
          <a:ext cx="1143000" cy="241300"/>
        </a:xfrm>
        <a:prstGeom xmlns:a="http://schemas.openxmlformats.org/drawingml/2006/main" prst="rect">
          <a:avLst/>
        </a:prstGeom>
        <a:solidFill xmlns:a="http://schemas.openxmlformats.org/drawingml/2006/main">
          <a:schemeClr val="accent4">
            <a:lumMod val="50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kern="1200">
              <a:solidFill>
                <a:schemeClr val="bg1"/>
              </a:solidFill>
            </a:rPr>
            <a:t>Olympic Cycle</a:t>
          </a:r>
        </a:p>
      </cdr:txBody>
    </cdr:sp>
  </cdr:relSizeAnchor>
  <cdr:relSizeAnchor xmlns:cdr="http://schemas.openxmlformats.org/drawingml/2006/chartDrawing">
    <cdr:from>
      <cdr:x>0.38929</cdr:x>
      <cdr:y>0.9499</cdr:y>
    </cdr:from>
    <cdr:to>
      <cdr:x>0.60827</cdr:x>
      <cdr:y>0.97598</cdr:y>
    </cdr:to>
    <cdr:sp macro="" textlink="">
      <cdr:nvSpPr>
        <cdr:cNvPr id="5" name="TextBox 1">
          <a:extLst xmlns:a="http://schemas.openxmlformats.org/drawingml/2006/main">
            <a:ext uri="{FF2B5EF4-FFF2-40B4-BE49-F238E27FC236}">
              <a16:creationId xmlns:a16="http://schemas.microsoft.com/office/drawing/2014/main" id="{69C2A76A-ECF7-6FE9-85F1-3DE46959AE18}"/>
            </a:ext>
          </a:extLst>
        </cdr:cNvPr>
        <cdr:cNvSpPr txBox="1"/>
      </cdr:nvSpPr>
      <cdr:spPr>
        <a:xfrm xmlns:a="http://schemas.openxmlformats.org/drawingml/2006/main">
          <a:off x="2032000" y="8788400"/>
          <a:ext cx="1143000" cy="241300"/>
        </a:xfrm>
        <a:prstGeom xmlns:a="http://schemas.openxmlformats.org/drawingml/2006/main" prst="rect">
          <a:avLst/>
        </a:prstGeom>
        <a:solidFill xmlns:a="http://schemas.openxmlformats.org/drawingml/2006/main">
          <a:schemeClr val="accent4">
            <a:lumMod val="50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kern="1200">
              <a:solidFill>
                <a:schemeClr val="bg1"/>
              </a:solidFill>
            </a:rPr>
            <a:t>Saros Cycle</a:t>
          </a:r>
        </a:p>
      </cdr:txBody>
    </cdr:sp>
  </cdr:relSizeAnchor>
  <cdr:relSizeAnchor xmlns:cdr="http://schemas.openxmlformats.org/drawingml/2006/chartDrawing">
    <cdr:from>
      <cdr:x>0.54258</cdr:x>
      <cdr:y>0.7687</cdr:y>
    </cdr:from>
    <cdr:to>
      <cdr:x>0.76156</cdr:x>
      <cdr:y>0.79478</cdr:y>
    </cdr:to>
    <cdr:sp macro="" textlink="">
      <cdr:nvSpPr>
        <cdr:cNvPr id="6" name="TextBox 1">
          <a:extLst xmlns:a="http://schemas.openxmlformats.org/drawingml/2006/main">
            <a:ext uri="{FF2B5EF4-FFF2-40B4-BE49-F238E27FC236}">
              <a16:creationId xmlns:a16="http://schemas.microsoft.com/office/drawing/2014/main" id="{619D27B8-ABEA-6362-D0EC-9C65E40817DA}"/>
            </a:ext>
          </a:extLst>
        </cdr:cNvPr>
        <cdr:cNvSpPr txBox="1"/>
      </cdr:nvSpPr>
      <cdr:spPr>
        <a:xfrm xmlns:a="http://schemas.openxmlformats.org/drawingml/2006/main">
          <a:off x="2832100" y="7112000"/>
          <a:ext cx="1143000" cy="241300"/>
        </a:xfrm>
        <a:prstGeom xmlns:a="http://schemas.openxmlformats.org/drawingml/2006/main" prst="rect">
          <a:avLst/>
        </a:prstGeom>
        <a:solidFill xmlns:a="http://schemas.openxmlformats.org/drawingml/2006/main">
          <a:schemeClr val="accent4">
            <a:lumMod val="50000"/>
          </a:scheme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kern="1200">
              <a:solidFill>
                <a:schemeClr val="bg1"/>
              </a:solidFill>
            </a:rPr>
            <a:t>Exeligmos Cycle</a:t>
          </a:r>
        </a:p>
      </cdr:txBody>
    </cdr:sp>
  </cdr:relSizeAnchor>
</c:userShapes>
</file>

<file path=xl/drawings/drawing4.xml><?xml version="1.0" encoding="utf-8"?>
<c:userShapes xmlns:c="http://schemas.openxmlformats.org/drawingml/2006/chart">
  <cdr:relSizeAnchor xmlns:cdr="http://schemas.openxmlformats.org/drawingml/2006/chartDrawing">
    <cdr:from>
      <cdr:x>0.76521</cdr:x>
      <cdr:y>0.33392</cdr:y>
    </cdr:from>
    <cdr:to>
      <cdr:x>1</cdr:x>
      <cdr:y>0.39336</cdr:y>
    </cdr:to>
    <cdr:sp macro="" textlink="">
      <cdr:nvSpPr>
        <cdr:cNvPr id="2" name="TextBox 1">
          <a:extLst xmlns:a="http://schemas.openxmlformats.org/drawingml/2006/main">
            <a:ext uri="{FF2B5EF4-FFF2-40B4-BE49-F238E27FC236}">
              <a16:creationId xmlns:a16="http://schemas.microsoft.com/office/drawing/2014/main" id="{7E6514D6-E7CD-79DB-625C-BEB0438EA7B7}"/>
            </a:ext>
          </a:extLst>
        </cdr:cNvPr>
        <cdr:cNvSpPr txBox="1"/>
      </cdr:nvSpPr>
      <cdr:spPr>
        <a:xfrm xmlns:a="http://schemas.openxmlformats.org/drawingml/2006/main">
          <a:off x="6394450" y="2425700"/>
          <a:ext cx="1739900"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kern="1200"/>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774700</xdr:colOff>
      <xdr:row>79</xdr:row>
      <xdr:rowOff>63500</xdr:rowOff>
    </xdr:from>
    <xdr:to>
      <xdr:col>12</xdr:col>
      <xdr:colOff>787400</xdr:colOff>
      <xdr:row>121</xdr:row>
      <xdr:rowOff>184365</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4700" y="15506700"/>
          <a:ext cx="9918700" cy="8655265"/>
        </a:xfrm>
        <a:prstGeom prst="rect">
          <a:avLst/>
        </a:prstGeom>
      </xdr:spPr>
    </xdr:pic>
    <xdr:clientData/>
  </xdr:twoCellAnchor>
  <xdr:twoCellAnchor editAs="oneCell">
    <xdr:from>
      <xdr:col>14</xdr:col>
      <xdr:colOff>732549</xdr:colOff>
      <xdr:row>79</xdr:row>
      <xdr:rowOff>80251</xdr:rowOff>
    </xdr:from>
    <xdr:to>
      <xdr:col>21</xdr:col>
      <xdr:colOff>256640</xdr:colOff>
      <xdr:row>133</xdr:row>
      <xdr:rowOff>66140</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12289549" y="15523451"/>
          <a:ext cx="5302591" cy="10958689"/>
        </a:xfrm>
        <a:prstGeom prst="rect">
          <a:avLst/>
        </a:prstGeom>
      </xdr:spPr>
    </xdr:pic>
    <xdr:clientData/>
  </xdr:twoCellAnchor>
  <xdr:twoCellAnchor editAs="oneCell">
    <xdr:from>
      <xdr:col>1</xdr:col>
      <xdr:colOff>0</xdr:colOff>
      <xdr:row>49</xdr:row>
      <xdr:rowOff>25400</xdr:rowOff>
    </xdr:from>
    <xdr:to>
      <xdr:col>13</xdr:col>
      <xdr:colOff>183115</xdr:colOff>
      <xdr:row>77</xdr:row>
      <xdr:rowOff>149578</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25500" y="9372600"/>
          <a:ext cx="10089115" cy="5813778"/>
        </a:xfrm>
        <a:prstGeom prst="rect">
          <a:avLst/>
        </a:prstGeom>
      </xdr:spPr>
    </xdr:pic>
    <xdr:clientData/>
  </xdr:twoCellAnchor>
  <xdr:twoCellAnchor editAs="oneCell">
    <xdr:from>
      <xdr:col>0</xdr:col>
      <xdr:colOff>812800</xdr:colOff>
      <xdr:row>27</xdr:row>
      <xdr:rowOff>165100</xdr:rowOff>
    </xdr:from>
    <xdr:to>
      <xdr:col>15</xdr:col>
      <xdr:colOff>622300</xdr:colOff>
      <xdr:row>47</xdr:row>
      <xdr:rowOff>77289</xdr:rowOff>
    </xdr:to>
    <xdr:pic>
      <xdr:nvPicPr>
        <xdr:cNvPr id="5" name="Picture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2800" y="5245100"/>
          <a:ext cx="12192000" cy="3976189"/>
        </a:xfrm>
        <a:prstGeom prst="rect">
          <a:avLst/>
        </a:prstGeom>
      </xdr:spPr>
    </xdr:pic>
    <xdr:clientData/>
  </xdr:twoCellAnchor>
  <xdr:twoCellAnchor editAs="oneCell">
    <xdr:from>
      <xdr:col>3</xdr:col>
      <xdr:colOff>520700</xdr:colOff>
      <xdr:row>0</xdr:row>
      <xdr:rowOff>190500</xdr:rowOff>
    </xdr:from>
    <xdr:to>
      <xdr:col>12</xdr:col>
      <xdr:colOff>584200</xdr:colOff>
      <xdr:row>25</xdr:row>
      <xdr:rowOff>165100</xdr:rowOff>
    </xdr:to>
    <xdr:pic>
      <xdr:nvPicPr>
        <xdr:cNvPr id="7" name="Picture 6">
          <a:extLst>
            <a:ext uri="{FF2B5EF4-FFF2-40B4-BE49-F238E27FC236}">
              <a16:creationId xmlns:a16="http://schemas.microsoft.com/office/drawing/2014/main" id="{1CBF756B-F4F1-E7B0-03BC-EA427534ED9D}"/>
            </a:ext>
          </a:extLst>
        </xdr:cNvPr>
        <xdr:cNvPicPr>
          <a:picLocks noChangeAspect="1"/>
        </xdr:cNvPicPr>
      </xdr:nvPicPr>
      <xdr:blipFill>
        <a:blip xmlns:r="http://schemas.openxmlformats.org/officeDocument/2006/relationships" r:embed="rId5"/>
        <a:stretch>
          <a:fillRect/>
        </a:stretch>
      </xdr:blipFill>
      <xdr:spPr>
        <a:xfrm>
          <a:off x="2997200" y="190500"/>
          <a:ext cx="7493000" cy="5054600"/>
        </a:xfrm>
        <a:prstGeom prst="rect">
          <a:avLst/>
        </a:prstGeom>
        <a:ln>
          <a:solidFill>
            <a:schemeClr val="tx1"/>
          </a:solid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theshamblog.com/presenting-the-antikythera-mechanism/" TargetMode="External"/><Relationship Id="rId1" Type="http://schemas.openxmlformats.org/officeDocument/2006/relationships/hyperlink" Target="https://theshamblog.com/presenting-the-antikythera-mechanism/" TargetMode="Externa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D50C1-79CE-AD4E-B7B8-4D9D1516C158}">
  <dimension ref="B2:K47"/>
  <sheetViews>
    <sheetView showGridLines="0" tabSelected="1" workbookViewId="0">
      <selection activeCell="D15" sqref="D15"/>
    </sheetView>
  </sheetViews>
  <sheetFormatPr baseColWidth="10" defaultRowHeight="16"/>
  <cols>
    <col min="1" max="16384" width="10.83203125" style="53"/>
  </cols>
  <sheetData>
    <row r="2" spans="2:11" ht="15" customHeight="1"/>
    <row r="3" spans="2:11" ht="16" customHeight="1">
      <c r="B3" s="59" t="s">
        <v>139</v>
      </c>
      <c r="C3" s="59"/>
      <c r="D3" s="59"/>
      <c r="E3" s="59"/>
      <c r="F3" s="59"/>
      <c r="G3" s="59"/>
      <c r="H3" s="59"/>
      <c r="I3" s="59"/>
      <c r="J3" s="59"/>
      <c r="K3" s="59"/>
    </row>
    <row r="4" spans="2:11" ht="16" customHeight="1">
      <c r="B4" s="59"/>
      <c r="C4" s="59"/>
      <c r="D4" s="59"/>
      <c r="E4" s="59"/>
      <c r="F4" s="59"/>
      <c r="G4" s="59"/>
      <c r="H4" s="59"/>
      <c r="I4" s="59"/>
      <c r="J4" s="59"/>
      <c r="K4" s="59"/>
    </row>
    <row r="5" spans="2:11" ht="16" customHeight="1">
      <c r="B5" s="59"/>
      <c r="C5" s="59"/>
      <c r="D5" s="59"/>
      <c r="E5" s="59"/>
      <c r="F5" s="59"/>
      <c r="G5" s="59"/>
      <c r="H5" s="59"/>
      <c r="I5" s="59"/>
      <c r="J5" s="59"/>
      <c r="K5" s="59"/>
    </row>
    <row r="6" spans="2:11" ht="16" customHeight="1">
      <c r="B6" s="59"/>
      <c r="C6" s="59"/>
      <c r="D6" s="59"/>
      <c r="E6" s="59"/>
      <c r="F6" s="59"/>
      <c r="G6" s="59"/>
      <c r="H6" s="59"/>
      <c r="I6" s="59"/>
      <c r="J6" s="59"/>
      <c r="K6" s="59"/>
    </row>
    <row r="7" spans="2:11" ht="16" customHeight="1">
      <c r="B7" s="59"/>
      <c r="C7" s="59"/>
      <c r="D7" s="59"/>
      <c r="E7" s="59"/>
      <c r="F7" s="59"/>
      <c r="G7" s="59"/>
      <c r="H7" s="59"/>
      <c r="I7" s="59"/>
      <c r="J7" s="59"/>
      <c r="K7" s="59"/>
    </row>
    <row r="8" spans="2:11" ht="16" customHeight="1">
      <c r="B8" s="59"/>
      <c r="C8" s="59"/>
      <c r="D8" s="59"/>
      <c r="E8" s="59"/>
      <c r="F8" s="59"/>
      <c r="G8" s="59"/>
      <c r="H8" s="59"/>
      <c r="I8" s="59"/>
      <c r="J8" s="59"/>
      <c r="K8" s="59"/>
    </row>
    <row r="9" spans="2:11" ht="16" customHeight="1">
      <c r="B9" s="59"/>
      <c r="C9" s="59"/>
      <c r="D9" s="59"/>
      <c r="E9" s="59"/>
      <c r="F9" s="59"/>
      <c r="G9" s="59"/>
      <c r="H9" s="59"/>
      <c r="I9" s="59"/>
      <c r="J9" s="59"/>
      <c r="K9" s="59"/>
    </row>
    <row r="13" spans="2:11" ht="19">
      <c r="D13" s="35" t="s">
        <v>140</v>
      </c>
      <c r="E13" s="36"/>
      <c r="F13" s="37"/>
      <c r="G13" s="37"/>
      <c r="H13" s="37"/>
      <c r="I13" s="38" t="s">
        <v>134</v>
      </c>
    </row>
    <row r="14" spans="2:11" ht="19">
      <c r="D14" s="39"/>
      <c r="E14" s="40"/>
      <c r="F14" s="41"/>
      <c r="G14" s="41"/>
      <c r="H14" s="41"/>
      <c r="I14" s="42"/>
    </row>
    <row r="15" spans="2:11" ht="19">
      <c r="D15" s="43" t="s">
        <v>190</v>
      </c>
      <c r="E15" s="44"/>
      <c r="F15" s="45"/>
      <c r="G15" s="45"/>
      <c r="H15" s="45"/>
      <c r="I15" s="46" t="s">
        <v>160</v>
      </c>
    </row>
    <row r="45" spans="2:11">
      <c r="B45" s="60" t="s">
        <v>137</v>
      </c>
      <c r="C45" s="61"/>
      <c r="D45" s="61"/>
      <c r="E45" s="61"/>
      <c r="F45" s="61"/>
      <c r="G45" s="61"/>
      <c r="H45" s="61"/>
      <c r="I45" s="61"/>
      <c r="J45" s="61"/>
      <c r="K45" s="62"/>
    </row>
    <row r="46" spans="2:11">
      <c r="B46" s="63" t="s">
        <v>136</v>
      </c>
      <c r="C46" s="64"/>
      <c r="D46" s="64"/>
      <c r="E46" s="64"/>
      <c r="F46" s="64"/>
      <c r="G46" s="64"/>
      <c r="H46" s="64"/>
      <c r="I46" s="64"/>
      <c r="J46" s="64"/>
      <c r="K46" s="65"/>
    </row>
    <row r="47" spans="2:11">
      <c r="B47" s="66" t="s">
        <v>138</v>
      </c>
      <c r="C47" s="67"/>
      <c r="D47" s="67"/>
      <c r="E47" s="67"/>
      <c r="F47" s="67"/>
      <c r="G47" s="67"/>
      <c r="H47" s="67"/>
      <c r="I47" s="67"/>
      <c r="J47" s="67"/>
      <c r="K47" s="68"/>
    </row>
  </sheetData>
  <sheetProtection sheet="1" objects="1" scenarios="1"/>
  <mergeCells count="4">
    <mergeCell ref="B3:K9"/>
    <mergeCell ref="B45:K45"/>
    <mergeCell ref="B46:K46"/>
    <mergeCell ref="B47:K47"/>
  </mergeCells>
  <hyperlinks>
    <hyperlink ref="I13" r:id="rId1" xr:uid="{32EC9E53-9606-3446-B10F-D2C0BFE4EFB0}"/>
    <hyperlink ref="B45" r:id="rId2" display="http://www.astronomy-morsels.ch/" xr:uid="{3DC13D67-1FB8-1F44-BF38-87496C52A3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5DE5-F1AF-124A-8C23-FD640537FE79}">
  <sheetPr codeName="Sheet9"/>
  <dimension ref="A2:AL688"/>
  <sheetViews>
    <sheetView showGridLines="0" topLeftCell="A63" workbookViewId="0">
      <selection activeCell="D113" sqref="D113"/>
    </sheetView>
  </sheetViews>
  <sheetFormatPr baseColWidth="10" defaultRowHeight="16"/>
  <cols>
    <col min="1" max="1" width="10.83203125" style="1"/>
    <col min="2" max="2" width="15.83203125" style="6" customWidth="1"/>
    <col min="3" max="3" width="15.83203125" style="4" customWidth="1"/>
    <col min="4" max="4" width="15.83203125" style="5" customWidth="1"/>
    <col min="5" max="5" width="15.83203125" style="4" customWidth="1"/>
    <col min="6" max="6" width="15.83203125" style="5" customWidth="1"/>
    <col min="7" max="8" width="11" style="6" bestFit="1" customWidth="1"/>
    <col min="9" max="9" width="13" style="6" bestFit="1" customWidth="1"/>
    <col min="10" max="10" width="15.83203125" style="6" customWidth="1"/>
    <col min="11" max="11" width="10.83203125" style="5" customWidth="1"/>
    <col min="12" max="15" width="10.83203125" style="6" customWidth="1"/>
    <col min="16" max="16" width="10.83203125" style="6"/>
    <col min="17" max="17" width="15.83203125" style="5" customWidth="1"/>
    <col min="18" max="18" width="14.33203125" style="5" customWidth="1"/>
    <col min="19" max="19" width="10.83203125" style="6"/>
    <col min="20" max="20" width="11" style="6" bestFit="1" customWidth="1"/>
    <col min="21" max="21" width="11" style="7" bestFit="1" customWidth="1"/>
    <col min="22" max="22" width="10.83203125" style="6"/>
    <col min="23" max="23" width="15.83203125" style="6" customWidth="1"/>
    <col min="24" max="25" width="13" style="6" bestFit="1" customWidth="1"/>
    <col min="26" max="26" width="11" style="6" bestFit="1" customWidth="1"/>
    <col min="27" max="29" width="10.83203125" style="6"/>
    <col min="30" max="38" width="10.83203125" style="2"/>
  </cols>
  <sheetData>
    <row r="2" spans="2:34">
      <c r="B2" s="3"/>
      <c r="C2" s="9" t="s">
        <v>7</v>
      </c>
      <c r="R2" s="48" t="s">
        <v>4</v>
      </c>
    </row>
    <row r="3" spans="2:34">
      <c r="B3" s="3"/>
      <c r="C3" s="49" t="s">
        <v>8</v>
      </c>
      <c r="D3" s="5" t="s">
        <v>143</v>
      </c>
      <c r="R3" s="49" t="s">
        <v>5</v>
      </c>
    </row>
    <row r="4" spans="2:34">
      <c r="B4" s="3"/>
      <c r="C4" s="51" t="s">
        <v>145</v>
      </c>
      <c r="D4" s="5" t="s">
        <v>144</v>
      </c>
      <c r="R4" s="50" t="s">
        <v>1</v>
      </c>
    </row>
    <row r="5" spans="2:34">
      <c r="B5" s="3"/>
      <c r="R5" s="50" t="s">
        <v>0</v>
      </c>
    </row>
    <row r="6" spans="2:34">
      <c r="B6" s="3"/>
      <c r="R6" s="50" t="s">
        <v>6</v>
      </c>
    </row>
    <row r="7" spans="2:34">
      <c r="B7" s="3"/>
      <c r="R7" s="50" t="s">
        <v>2</v>
      </c>
    </row>
    <row r="8" spans="2:34">
      <c r="B8" s="3"/>
      <c r="R8" s="51" t="s">
        <v>3</v>
      </c>
    </row>
    <row r="9" spans="2:34">
      <c r="Q9" s="69" t="s">
        <v>9</v>
      </c>
      <c r="R9" s="69"/>
      <c r="S9" s="69"/>
      <c r="T9" s="69"/>
      <c r="U9" s="69"/>
      <c r="W9" s="69" t="s">
        <v>10</v>
      </c>
      <c r="X9" s="69"/>
      <c r="Y9" s="69"/>
      <c r="Z9" s="69"/>
    </row>
    <row r="10" spans="2:34" ht="16" customHeight="1">
      <c r="C10" s="47" t="s">
        <v>142</v>
      </c>
      <c r="D10" s="10"/>
      <c r="E10" s="52"/>
      <c r="Q10" s="69"/>
      <c r="R10" s="69"/>
      <c r="S10" s="69"/>
      <c r="T10" s="69"/>
      <c r="U10" s="69"/>
      <c r="W10" s="69"/>
      <c r="X10" s="69"/>
      <c r="Y10" s="69"/>
      <c r="Z10" s="69"/>
    </row>
    <row r="11" spans="2:34">
      <c r="B11" s="9" t="s">
        <v>35</v>
      </c>
      <c r="C11" s="11" t="s">
        <v>8</v>
      </c>
      <c r="D11" s="10" t="s">
        <v>135</v>
      </c>
      <c r="Q11" s="69"/>
      <c r="R11" s="69"/>
      <c r="S11" s="69"/>
      <c r="T11" s="69"/>
      <c r="U11" s="69"/>
      <c r="W11" s="69"/>
      <c r="X11" s="69"/>
      <c r="Y11" s="69"/>
      <c r="Z11" s="69"/>
    </row>
    <row r="12" spans="2:34">
      <c r="Q12" s="8"/>
      <c r="R12" s="8"/>
      <c r="S12" s="8"/>
      <c r="T12" s="8"/>
      <c r="U12" s="8"/>
      <c r="W12" s="8"/>
      <c r="X12" s="8"/>
      <c r="Y12" s="8"/>
      <c r="Z12" s="8"/>
    </row>
    <row r="13" spans="2:34">
      <c r="B13" s="70" t="s">
        <v>11</v>
      </c>
      <c r="C13" s="70"/>
      <c r="D13" s="70"/>
      <c r="E13" s="70"/>
      <c r="F13" s="70"/>
      <c r="G13" s="70"/>
      <c r="H13" s="70"/>
      <c r="I13" s="70"/>
      <c r="J13" s="70"/>
      <c r="K13" s="70"/>
      <c r="L13" s="70"/>
      <c r="M13" s="70"/>
      <c r="N13" s="12"/>
      <c r="O13" s="12"/>
      <c r="Q13" s="71" t="s">
        <v>12</v>
      </c>
      <c r="R13" s="71"/>
      <c r="S13" s="71"/>
      <c r="T13" s="71"/>
      <c r="U13" s="71"/>
      <c r="W13" s="70" t="s">
        <v>13</v>
      </c>
      <c r="X13" s="70"/>
      <c r="Y13" s="70"/>
      <c r="Z13" s="70"/>
      <c r="AD13" s="1"/>
      <c r="AE13" s="1"/>
      <c r="AF13" s="1"/>
      <c r="AG13" s="1"/>
      <c r="AH13" s="1"/>
    </row>
    <row r="14" spans="2:34">
      <c r="B14" s="13" t="s">
        <v>14</v>
      </c>
      <c r="C14" s="54" t="s">
        <v>15</v>
      </c>
      <c r="D14" s="14" t="s">
        <v>16</v>
      </c>
      <c r="E14" s="14" t="s">
        <v>17</v>
      </c>
      <c r="F14" s="14" t="s">
        <v>16</v>
      </c>
      <c r="G14" s="15" t="s">
        <v>18</v>
      </c>
      <c r="H14" s="15" t="s">
        <v>19</v>
      </c>
      <c r="I14" s="15" t="s">
        <v>20</v>
      </c>
      <c r="J14" s="15" t="s">
        <v>21</v>
      </c>
      <c r="K14" s="14" t="s">
        <v>36</v>
      </c>
      <c r="L14" s="15" t="s">
        <v>22</v>
      </c>
      <c r="M14" s="16" t="s">
        <v>23</v>
      </c>
      <c r="N14" s="17" t="s">
        <v>24</v>
      </c>
      <c r="O14" s="17" t="s">
        <v>25</v>
      </c>
      <c r="Q14" s="18" t="s">
        <v>15</v>
      </c>
      <c r="R14" s="18" t="s">
        <v>16</v>
      </c>
      <c r="S14" s="17" t="s">
        <v>18</v>
      </c>
      <c r="T14" s="17" t="s">
        <v>26</v>
      </c>
      <c r="U14" s="17" t="s">
        <v>20</v>
      </c>
      <c r="W14" s="19" t="s">
        <v>14</v>
      </c>
      <c r="X14" s="17" t="s">
        <v>27</v>
      </c>
      <c r="Y14" s="17" t="s">
        <v>28</v>
      </c>
      <c r="Z14" s="17" t="s">
        <v>25</v>
      </c>
      <c r="AD14" s="1"/>
      <c r="AE14" s="1"/>
      <c r="AF14" s="1"/>
      <c r="AG14" s="1"/>
      <c r="AH14" s="1"/>
    </row>
    <row r="15" spans="2:34">
      <c r="B15" s="20"/>
      <c r="C15" s="21" t="s">
        <v>5</v>
      </c>
      <c r="D15" s="22" t="str">
        <f t="shared" ref="D15:D78" si="0">IF(C15="","",VLOOKUP(C15,$Q$15:$R$514,2,FALSE))</f>
        <v>Converter</v>
      </c>
      <c r="E15" s="23">
        <f>'Front, Back Dial'!D4</f>
        <v>0</v>
      </c>
      <c r="F15" s="24" t="str">
        <f t="shared" ref="F15:F78" si="1">IF(E15="","",IF(ISNUMBER(E15),"-",VLOOKUP(E15,$Q$15:$R$514,2,FALSE)))</f>
        <v>-</v>
      </c>
      <c r="G15" s="25" t="str">
        <f>IF(C15="","",IF(D15='Gear Train'!$R$3,"-",VLOOKUP(C15,$Q$15:$S$514,3,FALSE)))</f>
        <v>-</v>
      </c>
      <c r="H15" s="25" t="str">
        <f>IF(C15="","",IF(OR(D15='Gear Train'!$R$7,D15='Gear Train'!$R$3,D15='Gear Train'!$R$8),"-",VLOOKUP(C15,$Q$15:$T$514,4,FALSE)))</f>
        <v>-</v>
      </c>
      <c r="I15" s="26">
        <f>IF(C15="","",IF(OR(D15='Gear Train'!$R$6,D15='Gear Train'!$R$7,D15='Gear Train'!$R$8,F15='Gear Train'!$R$7),VLOOKUP(E15,$C$15:$M$514,7,FALSE),IF(D15='Gear Train'!$R$3,VLOOKUP(C15,$Q$15:$U$514,5,FALSE),VLOOKUP(E15,$C$15:$M$514,7,FALSE)*M15)))</f>
        <v>78.618834080717491</v>
      </c>
      <c r="J15" s="26">
        <f>IF(C15="","",IF(OR(D15='Gear Train'!$R$6,D15='Gear Train'!$R$7,D15='Gear Train'!$R$8,F15='Gear Train'!$R$7),VLOOKUP(E15,$C$15:$M$514,8,FALSE),IF(D15='Gear Train'!$R$3,E15/I15,VLOOKUP(E15,$C$15:$M$514,8,FALSE)/M15)))</f>
        <v>0</v>
      </c>
      <c r="K15" s="27" t="str">
        <f>IF(C15="","",IF(E15='Front, Back Dial'!$D$4,$C$11,IF(OR(D15='Gear Train'!$R$4,D15='Gear Train'!$R$5),IF(OR(F15='Gear Train'!$R$4,F15='Gear Train'!$R$5,F15='Gear Train'!$R$6),IF(VLOOKUP(E15,$C$15:$M$514,9,FALSE)='Gear Train'!$C$3,'Gear Train'!$C$4,'Gear Train'!$C$3),VLOOKUP(E15,$C$15:$M$514,9,FALSE)),VLOOKUP(E15,$C$15:$M$514,9,FALSE))))</f>
        <v>CW</v>
      </c>
      <c r="L15" s="26" t="str">
        <f>IF(C15="","",IF(G15="-","-",IF(K15='Gear Train'!$C$3,MOD(G15+J15*360,360),MOD(G15-J15*360,360))))</f>
        <v>-</v>
      </c>
      <c r="M15" s="26" t="str">
        <f>IF(C15="","",IF(OR(D15='Gear Train'!$R$6,D15='Gear Train'!$R$7,D15='Gear Train'!$R$8,F15='Gear Train'!$R$7),VLOOKUP(E15,$C$15:$M$514,10,FALSE),IF(D15='Gear Train'!$R$3,"-",IF(F15='Gear Train'!$R$3,1,H15/VLOOKUP(E15,$Q$15:$T$514,4,FALSE)))))</f>
        <v>-</v>
      </c>
      <c r="N15" s="26" t="str">
        <f t="shared" ref="N15:N78" si="2">IF(B15="","",VLOOKUP(B15,$W$15:$X$114,2,FALSE))</f>
        <v/>
      </c>
      <c r="O15" s="28" t="str">
        <f>IF(N15="","",1-I15/N15)</f>
        <v/>
      </c>
      <c r="Q15" s="21" t="s">
        <v>5</v>
      </c>
      <c r="R15" s="21" t="s">
        <v>5</v>
      </c>
      <c r="S15" s="29"/>
      <c r="T15" s="29"/>
      <c r="U15" s="29">
        <f>365.25/M17</f>
        <v>78.618834080717491</v>
      </c>
      <c r="W15" s="30" t="s">
        <v>37</v>
      </c>
      <c r="X15" s="31">
        <v>365.25</v>
      </c>
      <c r="Y15" s="32">
        <f t="shared" ref="Y15:Y78" si="3">IF(W15="","",VLOOKUP(W15,$B$15:$O$514,8,FALSE))</f>
        <v>365.25</v>
      </c>
      <c r="Z15" s="28">
        <f>IF(Y15="","",1-(Y15/X15))</f>
        <v>0</v>
      </c>
      <c r="AD15" s="1"/>
      <c r="AE15" s="1"/>
      <c r="AF15" s="1"/>
      <c r="AG15" s="1"/>
      <c r="AH15" s="1"/>
    </row>
    <row r="16" spans="2:34">
      <c r="B16" s="20"/>
      <c r="C16" s="21" t="s">
        <v>29</v>
      </c>
      <c r="D16" s="22" t="str">
        <f t="shared" si="0"/>
        <v>Crank</v>
      </c>
      <c r="E16" s="23" t="s">
        <v>5</v>
      </c>
      <c r="F16" s="24" t="str">
        <f t="shared" si="1"/>
        <v>Converter</v>
      </c>
      <c r="G16" s="25">
        <f>IF(C16="","",IF(D16='Gear Train'!$R$3,"-",VLOOKUP(C16,$Q$15:$S$514,3,FALSE)))</f>
        <v>0</v>
      </c>
      <c r="H16" s="25">
        <f>IF(C16="","",IF(OR(D16='Gear Train'!$R$7,D16='Gear Train'!$R$3,D16='Gear Train'!$R$8),"-",VLOOKUP(C16,$Q$15:$T$514,4,FALSE)))</f>
        <v>48</v>
      </c>
      <c r="I16" s="26">
        <f>IF(C16="","",IF(OR(D16='Gear Train'!$R$6,D16='Gear Train'!$R$7,D16='Gear Train'!$R$8,F16='Gear Train'!$R$7),VLOOKUP(E16,$C$15:$M$514,7,FALSE),IF(D16='Gear Train'!$R$3,VLOOKUP(C16,$Q$15:$U$514,5,FALSE),VLOOKUP(E16,$C$15:$M$514,7,FALSE)*M16)))</f>
        <v>78.618834080717491</v>
      </c>
      <c r="J16" s="26">
        <f>IF(C16="","",IF(OR(D16='Gear Train'!$R$6,D16='Gear Train'!$R$7,D16='Gear Train'!$R$8,F16='Gear Train'!$R$7),VLOOKUP(E16,$C$15:$M$514,8,FALSE),IF(D16='Gear Train'!$R$3,E16/I16,VLOOKUP(E16,$C$15:$M$514,8,FALSE)/M16)))</f>
        <v>0</v>
      </c>
      <c r="K16" s="27" t="str">
        <f>IF(C16="","",IF(E16='Front, Back Dial'!$D$4,$C$11,IF(OR(D16='Gear Train'!$R$4,D16='Gear Train'!$R$5),IF(OR(F16='Gear Train'!$R$4,F16='Gear Train'!$R$5,F16='Gear Train'!$R$6),IF(VLOOKUP(E16,$C$15:$M$514,9,FALSE)='Gear Train'!$C$3,'Gear Train'!$C$4,'Gear Train'!$C$3),VLOOKUP(E16,$C$15:$M$514,9,FALSE)),VLOOKUP(E16,$C$15:$M$514,9,FALSE))))</f>
        <v>CW</v>
      </c>
      <c r="L16" s="26">
        <f>IF(C16="","",IF(G16="-","-",IF(K16='Gear Train'!$C$3,MOD(G16+J16*360,360),MOD(G16-J16*360,360))))</f>
        <v>0</v>
      </c>
      <c r="M16" s="26">
        <f>IF(C16="","",IF(OR(D16='Gear Train'!$R$6,D16='Gear Train'!$R$7,D16='Gear Train'!$R$8,F16='Gear Train'!$R$7),VLOOKUP(E16,$C$15:$M$514,10,FALSE),IF(D16='Gear Train'!$R$3,"-",IF(F16='Gear Train'!$R$3,1,H16/VLOOKUP(E16,$Q$15:$T$514,4,FALSE)))))</f>
        <v>1</v>
      </c>
      <c r="N16" s="26" t="str">
        <f t="shared" si="2"/>
        <v/>
      </c>
      <c r="O16" s="28" t="str">
        <f t="shared" ref="O16:O79" si="4">IF(N16="","",1-I16/N16)</f>
        <v/>
      </c>
      <c r="Q16" s="21" t="s">
        <v>29</v>
      </c>
      <c r="R16" s="21" t="s">
        <v>1</v>
      </c>
      <c r="S16" s="29"/>
      <c r="T16" s="29">
        <v>48</v>
      </c>
      <c r="U16" s="29"/>
      <c r="W16" s="30" t="s">
        <v>38</v>
      </c>
      <c r="X16" s="31">
        <v>115.88</v>
      </c>
      <c r="Y16" s="32">
        <f t="shared" si="3"/>
        <v>200.18509615384616</v>
      </c>
      <c r="Z16" s="28">
        <f t="shared" ref="Z16:Z79" si="5">IF(Y16="","",1-(Y16/X16))</f>
        <v>-0.72752067788959418</v>
      </c>
      <c r="AD16" s="1"/>
      <c r="AE16" s="1"/>
      <c r="AF16" s="1"/>
      <c r="AG16" s="1"/>
      <c r="AH16" s="1"/>
    </row>
    <row r="17" spans="2:34">
      <c r="B17" s="20"/>
      <c r="C17" s="21" t="s">
        <v>34</v>
      </c>
      <c r="D17" s="22" t="str">
        <f t="shared" si="0"/>
        <v>Gear</v>
      </c>
      <c r="E17" s="21" t="s">
        <v>29</v>
      </c>
      <c r="F17" s="24" t="str">
        <f t="shared" si="1"/>
        <v>Crank</v>
      </c>
      <c r="G17" s="25">
        <f>IF(C17="","",IF(D17='Gear Train'!$R$3,"-",VLOOKUP(C17,$Q$15:$S$514,3,FALSE)))</f>
        <v>0</v>
      </c>
      <c r="H17" s="25">
        <f>IF(C17="","",IF(OR(D17='Gear Train'!$R$7,D17='Gear Train'!$R$3,D17='Gear Train'!$R$8),"-",VLOOKUP(C17,$Q$15:$T$514,4,FALSE)))</f>
        <v>223</v>
      </c>
      <c r="I17" s="26">
        <f>IF(C17="","",IF(OR(D17='Gear Train'!$R$6,D17='Gear Train'!$R$7,D17='Gear Train'!$R$8,F17='Gear Train'!$R$7),VLOOKUP(E17,$C$15:$M$514,7,FALSE),IF(D17='Gear Train'!$R$3,VLOOKUP(C17,$Q$15:$U$514,5,FALSE),VLOOKUP(E17,$C$15:$M$514,7,FALSE)*M17)))</f>
        <v>365.25</v>
      </c>
      <c r="J17" s="26">
        <f>IF(C17="","",IF(OR(D17='Gear Train'!$R$6,D17='Gear Train'!$R$7,D17='Gear Train'!$R$8,F17='Gear Train'!$R$7),VLOOKUP(E17,$C$15:$M$514,8,FALSE),IF(D17='Gear Train'!$R$3,E17/I17,VLOOKUP(E17,$C$15:$M$514,8,FALSE)/M17)))</f>
        <v>0</v>
      </c>
      <c r="K17" s="27" t="str">
        <f>IF(C17="","",IF(E17='Front, Back Dial'!$D$4,$C$11,IF(OR(D17='Gear Train'!$R$4,D17='Gear Train'!$R$5),IF(OR(F17='Gear Train'!$R$4,F17='Gear Train'!$R$5,F17='Gear Train'!$R$6),IF(VLOOKUP(E17,$C$15:$M$514,9,FALSE)='Gear Train'!$C$3,'Gear Train'!$C$4,'Gear Train'!$C$3),VLOOKUP(E17,$C$15:$M$514,9,FALSE)),VLOOKUP(E17,$C$15:$M$514,9,FALSE))))</f>
        <v>CCW</v>
      </c>
      <c r="L17" s="26">
        <f>IF(C17="","",IF(G17="-","-",IF(K17='Gear Train'!$C$3,MOD(G17+J17*360,360),MOD(G17-J17*360,360))))</f>
        <v>0</v>
      </c>
      <c r="M17" s="26">
        <f>IF(C17="","",IF(OR(D17='Gear Train'!$R$6,D17='Gear Train'!$R$7,D17='Gear Train'!$R$8,F17='Gear Train'!$R$7),VLOOKUP(E17,$C$15:$M$514,10,FALSE),IF(D17='Gear Train'!$R$3,"-",IF(F17='Gear Train'!$R$3,1,H17/VLOOKUP(E17,$Q$15:$T$514,4,FALSE)))))</f>
        <v>4.645833333333333</v>
      </c>
      <c r="N17" s="26" t="str">
        <f t="shared" si="2"/>
        <v/>
      </c>
      <c r="O17" s="28" t="str">
        <f t="shared" si="4"/>
        <v/>
      </c>
      <c r="Q17" s="33" t="s">
        <v>34</v>
      </c>
      <c r="R17" s="21" t="s">
        <v>0</v>
      </c>
      <c r="S17" s="29"/>
      <c r="T17" s="29">
        <v>223</v>
      </c>
      <c r="U17" s="29"/>
      <c r="W17" s="30" t="s">
        <v>39</v>
      </c>
      <c r="X17" s="31">
        <v>779.96</v>
      </c>
      <c r="Y17" s="32">
        <f t="shared" si="3"/>
        <v>779.85810810810813</v>
      </c>
      <c r="Z17" s="28">
        <f t="shared" si="5"/>
        <v>1.3063732998086497E-4</v>
      </c>
      <c r="AD17" s="1"/>
      <c r="AE17" s="1"/>
      <c r="AF17" s="1"/>
      <c r="AG17" s="1"/>
      <c r="AH17" s="1"/>
    </row>
    <row r="18" spans="2:34">
      <c r="B18" s="20" t="s">
        <v>37</v>
      </c>
      <c r="C18" s="21" t="s">
        <v>40</v>
      </c>
      <c r="D18" s="22" t="str">
        <f t="shared" si="0"/>
        <v>Axis</v>
      </c>
      <c r="E18" s="21" t="s">
        <v>34</v>
      </c>
      <c r="F18" s="24" t="str">
        <f t="shared" si="1"/>
        <v>Gear</v>
      </c>
      <c r="G18" s="25">
        <f>IF(C18="","",IF(D18='Gear Train'!$R$3,"-",VLOOKUP(C18,$Q$15:$S$514,3,FALSE)))</f>
        <v>0</v>
      </c>
      <c r="H18" s="25" t="str">
        <f>IF(C18="","",IF(OR(D18='Gear Train'!$R$7,D18='Gear Train'!$R$3,D18='Gear Train'!$R$8),"-",VLOOKUP(C18,$Q$15:$T$514,4,FALSE)))</f>
        <v>-</v>
      </c>
      <c r="I18" s="26">
        <f>IF(C18="","",IF(OR(D18='Gear Train'!$R$6,D18='Gear Train'!$R$7,D18='Gear Train'!$R$8,F18='Gear Train'!$R$7),VLOOKUP(E18,$C$15:$M$514,7,FALSE),IF(D18='Gear Train'!$R$3,VLOOKUP(C18,$Q$15:$U$514,5,FALSE),VLOOKUP(E18,$C$15:$M$514,7,FALSE)*M18)))</f>
        <v>365.25</v>
      </c>
      <c r="J18" s="26">
        <f>IF(C18="","",IF(OR(D18='Gear Train'!$R$6,D18='Gear Train'!$R$7,D18='Gear Train'!$R$8,F18='Gear Train'!$R$7),VLOOKUP(E18,$C$15:$M$514,8,FALSE),IF(D18='Gear Train'!$R$3,E18/I18,VLOOKUP(E18,$C$15:$M$514,8,FALSE)/M18)))</f>
        <v>0</v>
      </c>
      <c r="K18" s="27" t="str">
        <f>IF(C18="","",IF(E18='Front, Back Dial'!$D$4,$C$11,IF(OR(D18='Gear Train'!$R$4,D18='Gear Train'!$R$5),IF(OR(F18='Gear Train'!$R$4,F18='Gear Train'!$R$5,F18='Gear Train'!$R$6),IF(VLOOKUP(E18,$C$15:$M$514,9,FALSE)='Gear Train'!$C$3,'Gear Train'!$C$4,'Gear Train'!$C$3),VLOOKUP(E18,$C$15:$M$514,9,FALSE)),VLOOKUP(E18,$C$15:$M$514,9,FALSE))))</f>
        <v>CCW</v>
      </c>
      <c r="L18" s="26">
        <f>IF(C18="","",IF(G18="-","-",IF(K18='Gear Train'!$C$3,MOD(G18+J18*360,360),MOD(G18-J18*360,360))))</f>
        <v>0</v>
      </c>
      <c r="M18" s="26">
        <f>IF(C18="","",IF(OR(D18='Gear Train'!$R$6,D18='Gear Train'!$R$7,D18='Gear Train'!$R$8,F18='Gear Train'!$R$7),VLOOKUP(E18,$C$15:$M$514,10,FALSE),IF(D18='Gear Train'!$R$3,"-",IF(F18='Gear Train'!$R$3,1,H18/VLOOKUP(E18,$Q$15:$T$514,4,FALSE)))))</f>
        <v>0</v>
      </c>
      <c r="N18" s="26">
        <f t="shared" si="2"/>
        <v>365.25</v>
      </c>
      <c r="O18" s="28">
        <f t="shared" si="4"/>
        <v>0</v>
      </c>
      <c r="Q18" s="33" t="s">
        <v>41</v>
      </c>
      <c r="R18" s="21" t="s">
        <v>0</v>
      </c>
      <c r="S18" s="29"/>
      <c r="T18" s="29">
        <v>64</v>
      </c>
      <c r="U18" s="29"/>
      <c r="W18" s="30" t="s">
        <v>42</v>
      </c>
      <c r="X18" s="31">
        <v>398.88</v>
      </c>
      <c r="Y18" s="32">
        <f t="shared" si="3"/>
        <v>398.89144736842104</v>
      </c>
      <c r="Z18" s="28">
        <f t="shared" si="5"/>
        <v>-2.8698777629898586E-5</v>
      </c>
      <c r="AD18" s="1"/>
      <c r="AE18" s="1"/>
      <c r="AF18" s="1"/>
      <c r="AG18" s="1"/>
      <c r="AH18" s="1"/>
    </row>
    <row r="19" spans="2:34">
      <c r="B19" s="20"/>
      <c r="C19" s="21"/>
      <c r="D19" s="22" t="str">
        <f t="shared" si="0"/>
        <v/>
      </c>
      <c r="E19" s="21"/>
      <c r="F19" s="24" t="str">
        <f t="shared" si="1"/>
        <v/>
      </c>
      <c r="G19" s="25" t="str">
        <f>IF(C19="","",IF(D19='Gear Train'!$R$3,"-",VLOOKUP(C19,$Q$15:$S$514,3,FALSE)))</f>
        <v/>
      </c>
      <c r="H19" s="25" t="str">
        <f>IF(C19="","",IF(OR(D19='Gear Train'!$R$7,D19='Gear Train'!$R$3,D19='Gear Train'!$R$8),"-",VLOOKUP(C19,$Q$15:$T$514,4,FALSE)))</f>
        <v/>
      </c>
      <c r="I19" s="26" t="str">
        <f>IF(C19="","",IF(OR(D19='Gear Train'!$R$6,D19='Gear Train'!$R$7,D19='Gear Train'!$R$8,F19='Gear Train'!$R$7),VLOOKUP(E19,$C$15:$M$514,7,FALSE),IF(D19='Gear Train'!$R$3,VLOOKUP(C19,$Q$15:$U$514,5,FALSE),VLOOKUP(E19,$C$15:$M$514,7,FALSE)*M19)))</f>
        <v/>
      </c>
      <c r="J19" s="26" t="str">
        <f>IF(C19="","",IF(OR(D19='Gear Train'!$R$6,D19='Gear Train'!$R$7,D19='Gear Train'!$R$8,F19='Gear Train'!$R$7),VLOOKUP(E19,$C$15:$M$514,8,FALSE),IF(D19='Gear Train'!$R$3,E19/I19,VLOOKUP(E19,$C$15:$M$514,8,FALSE)/M19)))</f>
        <v/>
      </c>
      <c r="K19" s="27" t="str">
        <f>IF(C19="","",IF(E19='Front, Back Dial'!$D$4,$C$11,IF(OR(D19='Gear Train'!$R$4,D19='Gear Train'!$R$5),IF(OR(F19='Gear Train'!$R$4,F19='Gear Train'!$R$5,F19='Gear Train'!$R$6),IF(VLOOKUP(E19,$C$15:$M$514,9,FALSE)='Gear Train'!$C$3,'Gear Train'!$C$4,'Gear Train'!$C$3),VLOOKUP(E19,$C$15:$M$514,9,FALSE)),VLOOKUP(E19,$C$15:$M$514,9,FALSE))))</f>
        <v/>
      </c>
      <c r="L19" s="26" t="str">
        <f>IF(C19="","",IF(G19="-","-",IF(K19='Gear Train'!$C$3,MOD(G19+J19*360,360),MOD(G19-J19*360,360))))</f>
        <v/>
      </c>
      <c r="M19" s="26" t="str">
        <f>IF(C19="","",IF(OR(D19='Gear Train'!$R$6,D19='Gear Train'!$R$7,D19='Gear Train'!$R$8,F19='Gear Train'!$R$7),VLOOKUP(E19,$C$15:$M$514,10,FALSE),IF(D19='Gear Train'!$R$3,"-",IF(F19='Gear Train'!$R$3,1,H19/VLOOKUP(E19,$Q$15:$T$514,4,FALSE)))))</f>
        <v/>
      </c>
      <c r="N19" s="26" t="str">
        <f t="shared" si="2"/>
        <v/>
      </c>
      <c r="O19" s="28" t="str">
        <f t="shared" si="4"/>
        <v/>
      </c>
      <c r="Q19" s="33" t="s">
        <v>43</v>
      </c>
      <c r="R19" s="21" t="s">
        <v>0</v>
      </c>
      <c r="S19" s="29"/>
      <c r="T19" s="29">
        <v>32</v>
      </c>
      <c r="U19" s="29"/>
      <c r="W19" s="30" t="s">
        <v>44</v>
      </c>
      <c r="X19" s="31">
        <v>583.92999999999995</v>
      </c>
      <c r="Y19" s="32">
        <f t="shared" si="3"/>
        <v>584.4</v>
      </c>
      <c r="Z19" s="28">
        <f t="shared" si="5"/>
        <v>-8.0489099720870705E-4</v>
      </c>
      <c r="AD19" s="1"/>
      <c r="AE19" s="1"/>
      <c r="AF19" s="1"/>
      <c r="AG19" s="1"/>
      <c r="AH19" s="1"/>
    </row>
    <row r="20" spans="2:34">
      <c r="B20" s="20"/>
      <c r="C20" s="21" t="s">
        <v>45</v>
      </c>
      <c r="D20" s="22" t="str">
        <f t="shared" si="0"/>
        <v>Gear</v>
      </c>
      <c r="E20" s="21" t="s">
        <v>40</v>
      </c>
      <c r="F20" s="24" t="str">
        <f t="shared" si="1"/>
        <v>Axis</v>
      </c>
      <c r="G20" s="25">
        <f>IF(C20="","",IF(D20='Gear Train'!$R$3,"-",VLOOKUP(C20,$Q$15:$S$514,3,FALSE)))</f>
        <v>0</v>
      </c>
      <c r="H20" s="25">
        <f>IF(C20="","",IF(OR(D20='Gear Train'!$R$7,D20='Gear Train'!$R$3,D20='Gear Train'!$R$8),"-",VLOOKUP(C20,$Q$15:$T$514,4,FALSE)))</f>
        <v>104</v>
      </c>
      <c r="I20" s="26">
        <f>IF(C20="","",IF(OR(D20='Gear Train'!$R$6,D20='Gear Train'!$R$7,D20='Gear Train'!$R$8,F20='Gear Train'!$R$7),VLOOKUP(E20,$C$15:$M$514,7,FALSE),IF(D20='Gear Train'!$R$3,VLOOKUP(C20,$Q$15:$U$514,5,FALSE),VLOOKUP(E20,$C$15:$M$514,7,FALSE)*M20)))</f>
        <v>365.25</v>
      </c>
      <c r="J20" s="26">
        <f>IF(C20="","",IF(OR(D20='Gear Train'!$R$6,D20='Gear Train'!$R$7,D20='Gear Train'!$R$8,F20='Gear Train'!$R$7),VLOOKUP(E20,$C$15:$M$514,8,FALSE),IF(D20='Gear Train'!$R$3,E20/I20,VLOOKUP(E20,$C$15:$M$514,8,FALSE)/M20)))</f>
        <v>0</v>
      </c>
      <c r="K20" s="27" t="str">
        <f>IF(C20="","",IF(E20='Front, Back Dial'!$D$4,$C$11,IF(OR(D20='Gear Train'!$R$4,D20='Gear Train'!$R$5),IF(OR(F20='Gear Train'!$R$4,F20='Gear Train'!$R$5,F20='Gear Train'!$R$6),IF(VLOOKUP(E20,$C$15:$M$514,9,FALSE)='Gear Train'!$C$3,'Gear Train'!$C$4,'Gear Train'!$C$3),VLOOKUP(E20,$C$15:$M$514,9,FALSE)),VLOOKUP(E20,$C$15:$M$514,9,FALSE))))</f>
        <v>CCW</v>
      </c>
      <c r="L20" s="26">
        <f>IF(C20="","",IF(G20="-","-",IF(K20='Gear Train'!$C$3,MOD(G20+J20*360,360),MOD(G20-J20*360,360))))</f>
        <v>0</v>
      </c>
      <c r="M20" s="26">
        <f>IF(C20="","",IF(OR(D20='Gear Train'!$R$6,D20='Gear Train'!$R$7,D20='Gear Train'!$R$8,F20='Gear Train'!$R$7),VLOOKUP(E20,$C$15:$M$514,10,FALSE),IF(D20='Gear Train'!$R$3,"-",IF(F20='Gear Train'!$R$3,1,H20/VLOOKUP(E20,$Q$15:$T$514,4,FALSE)))))</f>
        <v>0</v>
      </c>
      <c r="N20" s="26" t="str">
        <f t="shared" si="2"/>
        <v/>
      </c>
      <c r="O20" s="28" t="str">
        <f t="shared" si="4"/>
        <v/>
      </c>
      <c r="Q20" s="33" t="s">
        <v>30</v>
      </c>
      <c r="R20" s="21" t="s">
        <v>0</v>
      </c>
      <c r="S20" s="29"/>
      <c r="T20" s="29">
        <v>38</v>
      </c>
      <c r="U20" s="29"/>
      <c r="W20" s="30" t="s">
        <v>46</v>
      </c>
      <c r="X20" s="31">
        <v>378.09</v>
      </c>
      <c r="Y20" s="32">
        <f t="shared" si="3"/>
        <v>378.06578947368428</v>
      </c>
      <c r="Z20" s="28">
        <f t="shared" si="5"/>
        <v>6.4033765282633937E-5</v>
      </c>
      <c r="AD20" s="1"/>
      <c r="AE20" s="1"/>
      <c r="AF20" s="1"/>
      <c r="AG20" s="1"/>
      <c r="AH20" s="1"/>
    </row>
    <row r="21" spans="2:34">
      <c r="B21" s="20"/>
      <c r="C21" s="21" t="s">
        <v>47</v>
      </c>
      <c r="D21" s="22" t="str">
        <f t="shared" si="0"/>
        <v>Gear</v>
      </c>
      <c r="E21" s="21" t="s">
        <v>45</v>
      </c>
      <c r="F21" s="24" t="str">
        <f t="shared" si="1"/>
        <v>Gear</v>
      </c>
      <c r="G21" s="25">
        <f>IF(C21="","",IF(D21='Gear Train'!$R$3,"-",VLOOKUP(C21,$Q$15:$S$514,3,FALSE)))</f>
        <v>0</v>
      </c>
      <c r="H21" s="25">
        <f>IF(C21="","",IF(OR(D21='Gear Train'!$R$7,D21='Gear Train'!$R$3,D21='Gear Train'!$R$8),"-",VLOOKUP(C21,$Q$15:$T$514,4,FALSE)))</f>
        <v>33</v>
      </c>
      <c r="I21" s="26">
        <f>IF(C21="","",IF(OR(D21='Gear Train'!$R$6,D21='Gear Train'!$R$7,D21='Gear Train'!$R$8,F21='Gear Train'!$R$7),VLOOKUP(E21,$C$15:$M$514,7,FALSE),IF(D21='Gear Train'!$R$3,VLOOKUP(C21,$Q$15:$U$514,5,FALSE),VLOOKUP(E21,$C$15:$M$514,7,FALSE)*M21)))</f>
        <v>115.89663461538461</v>
      </c>
      <c r="J21" s="26">
        <f>IF(C21="","",IF(OR(D21='Gear Train'!$R$6,D21='Gear Train'!$R$7,D21='Gear Train'!$R$8,F21='Gear Train'!$R$7),VLOOKUP(E21,$C$15:$M$514,8,FALSE),IF(D21='Gear Train'!$R$3,E21/I21,VLOOKUP(E21,$C$15:$M$514,8,FALSE)/M21)))</f>
        <v>0</v>
      </c>
      <c r="K21" s="27" t="str">
        <f>IF(C21="","",IF(E21='Front, Back Dial'!$D$4,$C$11,IF(OR(D21='Gear Train'!$R$4,D21='Gear Train'!$R$5),IF(OR(F21='Gear Train'!$R$4,F21='Gear Train'!$R$5,F21='Gear Train'!$R$6),IF(VLOOKUP(E21,$C$15:$M$514,9,FALSE)='Gear Train'!$C$3,'Gear Train'!$C$4,'Gear Train'!$C$3),VLOOKUP(E21,$C$15:$M$514,9,FALSE)),VLOOKUP(E21,$C$15:$M$514,9,FALSE))))</f>
        <v>CW</v>
      </c>
      <c r="L21" s="26">
        <f>IF(C21="","",IF(G21="-","-",IF(K21='Gear Train'!$C$3,MOD(G21+J21*360,360),MOD(G21-J21*360,360))))</f>
        <v>0</v>
      </c>
      <c r="M21" s="26">
        <f>IF(C21="","",IF(OR(D21='Gear Train'!$R$6,D21='Gear Train'!$R$7,D21='Gear Train'!$R$8,F21='Gear Train'!$R$7),VLOOKUP(E21,$C$15:$M$514,10,FALSE),IF(D21='Gear Train'!$R$3,"-",IF(F21='Gear Train'!$R$3,1,H21/VLOOKUP(E21,$Q$15:$T$514,4,FALSE)))))</f>
        <v>0.31730769230769229</v>
      </c>
      <c r="N21" s="26" t="str">
        <f t="shared" si="2"/>
        <v/>
      </c>
      <c r="O21" s="28" t="str">
        <f t="shared" si="4"/>
        <v/>
      </c>
      <c r="Q21" s="33" t="s">
        <v>31</v>
      </c>
      <c r="R21" s="21" t="s">
        <v>0</v>
      </c>
      <c r="S21" s="29"/>
      <c r="T21" s="29">
        <v>48</v>
      </c>
      <c r="U21" s="29"/>
      <c r="W21" s="30" t="s">
        <v>184</v>
      </c>
      <c r="X21" s="31">
        <v>365.25</v>
      </c>
      <c r="Y21" s="32">
        <f t="shared" si="3"/>
        <v>365.25</v>
      </c>
      <c r="Z21" s="28">
        <f t="shared" si="5"/>
        <v>0</v>
      </c>
      <c r="AD21" s="1"/>
      <c r="AE21" s="1"/>
      <c r="AF21" s="1"/>
      <c r="AG21" s="1"/>
      <c r="AH21" s="1"/>
    </row>
    <row r="22" spans="2:34">
      <c r="B22" s="20"/>
      <c r="C22" s="21" t="s">
        <v>182</v>
      </c>
      <c r="D22" s="22" t="str">
        <f t="shared" ref="D22:D85" si="6">IF(C22="","",VLOOKUP(C22,$Q$15:$R$514,2,FALSE))</f>
        <v>Gear</v>
      </c>
      <c r="E22" s="21" t="s">
        <v>47</v>
      </c>
      <c r="F22" s="24" t="str">
        <f t="shared" ref="F22:F85" si="7">IF(E22="","",IF(ISNUMBER(E22),"-",VLOOKUP(E22,$Q$15:$R$514,2,FALSE)))</f>
        <v>Gear</v>
      </c>
      <c r="G22" s="25">
        <f>IF(C22="","",IF(D22='Gear Train'!$R$3,"-",VLOOKUP(C22,$Q$15:$S$514,3,FALSE)))</f>
        <v>0</v>
      </c>
      <c r="H22" s="25">
        <f>IF(C22="","",IF(OR(D22='Gear Train'!$R$7,D22='Gear Train'!$R$3,D22='Gear Train'!$R$8),"-",VLOOKUP(C22,$Q$15:$T$514,4,FALSE)))</f>
        <v>57</v>
      </c>
      <c r="I22" s="26">
        <f>IF(C22="","",IF(OR(D22='Gear Train'!$R$6,D22='Gear Train'!$R$7,D22='Gear Train'!$R$8,F22='Gear Train'!$R$7),VLOOKUP(E22,$C$15:$M$514,7,FALSE),IF(D22='Gear Train'!$R$3,VLOOKUP(C22,$Q$15:$U$514,5,FALSE),VLOOKUP(E22,$C$15:$M$514,7,FALSE)*M22)))</f>
        <v>200.18509615384616</v>
      </c>
      <c r="J22" s="26">
        <f>IF(C22="","",IF(OR(D22='Gear Train'!$R$6,D22='Gear Train'!$R$7,D22='Gear Train'!$R$8,F22='Gear Train'!$R$7),VLOOKUP(E22,$C$15:$M$514,8,FALSE),IF(D22='Gear Train'!$R$3,E22/I22,VLOOKUP(E22,$C$15:$M$514,8,FALSE)/M22)))</f>
        <v>0</v>
      </c>
      <c r="K22" s="27" t="str">
        <f>IF(C22="","",IF(E22='Front, Back Dial'!$D$4,$C$11,IF(OR(D22='Gear Train'!$R$4,D22='Gear Train'!$R$5),IF(OR(F22='Gear Train'!$R$4,F22='Gear Train'!$R$5,F22='Gear Train'!$R$6),IF(VLOOKUP(E22,$C$15:$M$514,9,FALSE)='Gear Train'!$C$3,'Gear Train'!$C$4,'Gear Train'!$C$3),VLOOKUP(E22,$C$15:$M$514,9,FALSE)),VLOOKUP(E22,$C$15:$M$514,9,FALSE))))</f>
        <v>CCW</v>
      </c>
      <c r="L22" s="26">
        <f>IF(C22="","",IF(G22="-","-",IF(K22='Gear Train'!$C$3,MOD(G22+J22*360,360),MOD(G22-J22*360,360))))</f>
        <v>0</v>
      </c>
      <c r="M22" s="26">
        <f>IF(C22="","",IF(OR(D22='Gear Train'!$R$6,D22='Gear Train'!$R$7,D22='Gear Train'!$R$8,F22='Gear Train'!$R$7),VLOOKUP(E22,$C$15:$M$514,10,FALSE),IF(D22='Gear Train'!$R$3,"-",IF(F22='Gear Train'!$R$3,1,H22/VLOOKUP(E22,$Q$15:$T$514,4,FALSE)))))</f>
        <v>1.7272727272727273</v>
      </c>
      <c r="N22" s="26" t="str">
        <f t="shared" ref="N22:N85" si="8">IF(B22="","",VLOOKUP(B22,$W$15:$X$114,2,FALSE))</f>
        <v/>
      </c>
      <c r="O22" s="28" t="str">
        <f t="shared" ref="O22:O85" si="9">IF(N22="","",1-I22/N22)</f>
        <v/>
      </c>
      <c r="Q22" s="33" t="s">
        <v>49</v>
      </c>
      <c r="R22" s="21" t="s">
        <v>0</v>
      </c>
      <c r="S22" s="29"/>
      <c r="T22" s="29">
        <v>24</v>
      </c>
      <c r="U22" s="29"/>
      <c r="W22" s="30"/>
      <c r="X22" s="31"/>
      <c r="Y22" s="32" t="str">
        <f t="shared" si="3"/>
        <v/>
      </c>
      <c r="Z22" s="28" t="str">
        <f t="shared" si="5"/>
        <v/>
      </c>
      <c r="AD22" s="1"/>
      <c r="AE22" s="1"/>
      <c r="AF22" s="1"/>
      <c r="AG22" s="1"/>
      <c r="AH22" s="1"/>
    </row>
    <row r="23" spans="2:34">
      <c r="B23" s="20" t="s">
        <v>38</v>
      </c>
      <c r="C23" s="21" t="s">
        <v>48</v>
      </c>
      <c r="D23" s="22" t="str">
        <f t="shared" ref="D23:D86" si="10">IF(C23="","",VLOOKUP(C23,$Q$15:$R$514,2,FALSE))</f>
        <v>Pointer</v>
      </c>
      <c r="E23" s="21" t="s">
        <v>182</v>
      </c>
      <c r="F23" s="24" t="str">
        <f t="shared" ref="F23:F86" si="11">IF(E23="","",IF(ISNUMBER(E23),"-",VLOOKUP(E23,$Q$15:$R$514,2,FALSE)))</f>
        <v>Gear</v>
      </c>
      <c r="G23" s="25">
        <f>IF(C23="","",IF(D23='Gear Train'!$R$3,"-",VLOOKUP(C23,$Q$15:$S$514,3,FALSE)))</f>
        <v>0</v>
      </c>
      <c r="H23" s="25" t="str">
        <f>IF(C23="","",IF(OR(D23='Gear Train'!$R$7,D23='Gear Train'!$R$3,D23='Gear Train'!$R$8),"-",VLOOKUP(C23,$Q$15:$T$514,4,FALSE)))</f>
        <v>-</v>
      </c>
      <c r="I23" s="26">
        <f>IF(C23="","",IF(OR(D23='Gear Train'!$R$6,D23='Gear Train'!$R$7,D23='Gear Train'!$R$8,F23='Gear Train'!$R$7),VLOOKUP(E23,$C$15:$M$514,7,FALSE),IF(D23='Gear Train'!$R$3,VLOOKUP(C23,$Q$15:$U$514,5,FALSE),VLOOKUP(E23,$C$15:$M$514,7,FALSE)*M23)))</f>
        <v>200.18509615384616</v>
      </c>
      <c r="J23" s="26">
        <f>IF(C23="","",IF(OR(D23='Gear Train'!$R$6,D23='Gear Train'!$R$7,D23='Gear Train'!$R$8,F23='Gear Train'!$R$7),VLOOKUP(E23,$C$15:$M$514,8,FALSE),IF(D23='Gear Train'!$R$3,E23/I23,VLOOKUP(E23,$C$15:$M$514,8,FALSE)/M23)))</f>
        <v>0</v>
      </c>
      <c r="K23" s="27" t="str">
        <f>IF(C23="","",IF(E23='Front, Back Dial'!$D$4,$C$11,IF(OR(D23='Gear Train'!$R$4,D23='Gear Train'!$R$5),IF(OR(F23='Gear Train'!$R$4,F23='Gear Train'!$R$5,F23='Gear Train'!$R$6),IF(VLOOKUP(E23,$C$15:$M$514,9,FALSE)='Gear Train'!$C$3,'Gear Train'!$C$4,'Gear Train'!$C$3),VLOOKUP(E23,$C$15:$M$514,9,FALSE)),VLOOKUP(E23,$C$15:$M$514,9,FALSE))))</f>
        <v>CCW</v>
      </c>
      <c r="L23" s="26">
        <f>IF(C23="","",IF(G23="-","-",IF(K23='Gear Train'!$C$3,MOD(G23+J23*360,360),MOD(G23-J23*360,360))))</f>
        <v>0</v>
      </c>
      <c r="M23" s="26">
        <f>IF(C23="","",IF(OR(D23='Gear Train'!$R$6,D23='Gear Train'!$R$7,D23='Gear Train'!$R$8,F23='Gear Train'!$R$7),VLOOKUP(E23,$C$15:$M$514,10,FALSE),IF(D23='Gear Train'!$R$3,"-",IF(F23='Gear Train'!$R$3,1,H23/VLOOKUP(E23,$Q$15:$T$514,4,FALSE)))))</f>
        <v>0</v>
      </c>
      <c r="N23" s="26">
        <f t="shared" ref="N23:N86" si="12">IF(B23="","",VLOOKUP(B23,$W$15:$X$114,2,FALSE))</f>
        <v>115.88</v>
      </c>
      <c r="O23" s="28">
        <f t="shared" ref="O23:O86" si="13">IF(N23="","",1-I23/N23)</f>
        <v>-0.72752067788959418</v>
      </c>
      <c r="Q23" s="33" t="s">
        <v>50</v>
      </c>
      <c r="R23" s="21" t="s">
        <v>0</v>
      </c>
      <c r="S23" s="29"/>
      <c r="T23" s="29">
        <v>127</v>
      </c>
      <c r="U23" s="29"/>
      <c r="W23" s="30" t="s">
        <v>51</v>
      </c>
      <c r="X23" s="31">
        <v>1387.94</v>
      </c>
      <c r="Y23" s="32">
        <f t="shared" si="3"/>
        <v>1387.95</v>
      </c>
      <c r="Z23" s="28">
        <f t="shared" si="5"/>
        <v>-7.2049224029147041E-6</v>
      </c>
      <c r="AD23" s="1"/>
      <c r="AE23" s="1"/>
      <c r="AF23" s="1"/>
      <c r="AG23" s="1"/>
      <c r="AH23" s="1"/>
    </row>
    <row r="24" spans="2:34">
      <c r="B24" s="20"/>
      <c r="C24" s="21"/>
      <c r="D24" s="22" t="str">
        <f t="shared" ref="D24:D87" si="14">IF(C24="","",VLOOKUP(C24,$Q$15:$R$514,2,FALSE))</f>
        <v/>
      </c>
      <c r="E24" s="21"/>
      <c r="F24" s="24" t="str">
        <f t="shared" ref="F24:F87" si="15">IF(E24="","",IF(ISNUMBER(E24),"-",VLOOKUP(E24,$Q$15:$R$514,2,FALSE)))</f>
        <v/>
      </c>
      <c r="G24" s="25" t="str">
        <f>IF(C24="","",IF(D24='Gear Train'!$R$3,"-",VLOOKUP(C24,$Q$15:$S$514,3,FALSE)))</f>
        <v/>
      </c>
      <c r="H24" s="25" t="str">
        <f>IF(C24="","",IF(OR(D24='Gear Train'!$R$7,D24='Gear Train'!$R$3,D24='Gear Train'!$R$8),"-",VLOOKUP(C24,$Q$15:$T$514,4,FALSE)))</f>
        <v/>
      </c>
      <c r="I24" s="26" t="str">
        <f>IF(C24="","",IF(OR(D24='Gear Train'!$R$6,D24='Gear Train'!$R$7,D24='Gear Train'!$R$8,F24='Gear Train'!$R$7),VLOOKUP(E24,$C$15:$M$514,7,FALSE),IF(D24='Gear Train'!$R$3,VLOOKUP(C24,$Q$15:$U$514,5,FALSE),VLOOKUP(E24,$C$15:$M$514,7,FALSE)*M24)))</f>
        <v/>
      </c>
      <c r="J24" s="26" t="str">
        <f>IF(C24="","",IF(OR(D24='Gear Train'!$R$6,D24='Gear Train'!$R$7,D24='Gear Train'!$R$8,F24='Gear Train'!$R$7),VLOOKUP(E24,$C$15:$M$514,8,FALSE),IF(D24='Gear Train'!$R$3,E24/I24,VLOOKUP(E24,$C$15:$M$514,8,FALSE)/M24)))</f>
        <v/>
      </c>
      <c r="K24" s="27" t="str">
        <f>IF(C24="","",IF(E24='Front, Back Dial'!$D$4,$C$11,IF(OR(D24='Gear Train'!$R$4,D24='Gear Train'!$R$5),IF(OR(F24='Gear Train'!$R$4,F24='Gear Train'!$R$5,F24='Gear Train'!$R$6),IF(VLOOKUP(E24,$C$15:$M$514,9,FALSE)='Gear Train'!$C$3,'Gear Train'!$C$4,'Gear Train'!$C$3),VLOOKUP(E24,$C$15:$M$514,9,FALSE)),VLOOKUP(E24,$C$15:$M$514,9,FALSE))))</f>
        <v/>
      </c>
      <c r="L24" s="26" t="str">
        <f>IF(C24="","",IF(G24="-","-",IF(K24='Gear Train'!$C$3,MOD(G24+J24*360,360),MOD(G24-J24*360,360))))</f>
        <v/>
      </c>
      <c r="M24" s="26" t="str">
        <f>IF(C24="","",IF(OR(D24='Gear Train'!$R$6,D24='Gear Train'!$R$7,D24='Gear Train'!$R$8,F24='Gear Train'!$R$7),VLOOKUP(E24,$C$15:$M$514,10,FALSE),IF(D24='Gear Train'!$R$3,"-",IF(F24='Gear Train'!$R$3,1,H24/VLOOKUP(E24,$Q$15:$T$514,4,FALSE)))))</f>
        <v/>
      </c>
      <c r="N24" s="26" t="str">
        <f t="shared" ref="N24:N87" si="16">IF(B24="","",VLOOKUP(B24,$W$15:$X$114,2,FALSE))</f>
        <v/>
      </c>
      <c r="O24" s="28" t="str">
        <f t="shared" ref="O24:O87" si="17">IF(N24="","",1-I24/N24)</f>
        <v/>
      </c>
      <c r="Q24" s="33" t="s">
        <v>53</v>
      </c>
      <c r="R24" s="21" t="s">
        <v>0</v>
      </c>
      <c r="S24" s="29"/>
      <c r="T24" s="29">
        <v>32</v>
      </c>
      <c r="U24" s="29"/>
      <c r="W24" s="30" t="s">
        <v>54</v>
      </c>
      <c r="X24" s="31">
        <v>1461</v>
      </c>
      <c r="Y24" s="32">
        <f t="shared" si="3"/>
        <v>1461</v>
      </c>
      <c r="Z24" s="28">
        <f t="shared" si="5"/>
        <v>0</v>
      </c>
      <c r="AD24" s="1"/>
      <c r="AE24" s="1"/>
      <c r="AF24" s="1"/>
      <c r="AG24" s="1"/>
      <c r="AH24" s="1"/>
    </row>
    <row r="25" spans="2:34">
      <c r="B25" s="20"/>
      <c r="C25" s="21" t="s">
        <v>52</v>
      </c>
      <c r="D25" s="22" t="str">
        <f t="shared" ref="D25:D88" si="18">IF(C25="","",VLOOKUP(C25,$Q$15:$R$514,2,FALSE))</f>
        <v>Gear</v>
      </c>
      <c r="E25" s="21" t="s">
        <v>40</v>
      </c>
      <c r="F25" s="24" t="str">
        <f t="shared" ref="F25:F88" si="19">IF(E25="","",IF(ISNUMBER(E25),"-",VLOOKUP(E25,$Q$15:$R$514,2,FALSE)))</f>
        <v>Axis</v>
      </c>
      <c r="G25" s="25">
        <f>IF(C25="","",IF(D25='Gear Train'!$R$3,"-",VLOOKUP(C25,$Q$15:$S$514,3,FALSE)))</f>
        <v>0</v>
      </c>
      <c r="H25" s="25">
        <f>IF(C25="","",IF(OR(D25='Gear Train'!$R$7,D25='Gear Train'!$R$3,D25='Gear Train'!$R$8),"-",VLOOKUP(C25,$Q$15:$T$514,4,FALSE)))</f>
        <v>37</v>
      </c>
      <c r="I25" s="26">
        <f>IF(C25="","",IF(OR(D25='Gear Train'!$R$6,D25='Gear Train'!$R$7,D25='Gear Train'!$R$8,F25='Gear Train'!$R$7),VLOOKUP(E25,$C$15:$M$514,7,FALSE),IF(D25='Gear Train'!$R$3,VLOOKUP(C25,$Q$15:$U$514,5,FALSE),VLOOKUP(E25,$C$15:$M$514,7,FALSE)*M25)))</f>
        <v>365.25</v>
      </c>
      <c r="J25" s="26">
        <f>IF(C25="","",IF(OR(D25='Gear Train'!$R$6,D25='Gear Train'!$R$7,D25='Gear Train'!$R$8,F25='Gear Train'!$R$7),VLOOKUP(E25,$C$15:$M$514,8,FALSE),IF(D25='Gear Train'!$R$3,E25/I25,VLOOKUP(E25,$C$15:$M$514,8,FALSE)/M25)))</f>
        <v>0</v>
      </c>
      <c r="K25" s="27" t="str">
        <f>IF(C25="","",IF(E25='Front, Back Dial'!$D$4,$C$11,IF(OR(D25='Gear Train'!$R$4,D25='Gear Train'!$R$5),IF(OR(F25='Gear Train'!$R$4,F25='Gear Train'!$R$5,F25='Gear Train'!$R$6),IF(VLOOKUP(E25,$C$15:$M$514,9,FALSE)='Gear Train'!$C$3,'Gear Train'!$C$4,'Gear Train'!$C$3),VLOOKUP(E25,$C$15:$M$514,9,FALSE)),VLOOKUP(E25,$C$15:$M$514,9,FALSE))))</f>
        <v>CCW</v>
      </c>
      <c r="L25" s="26">
        <f>IF(C25="","",IF(G25="-","-",IF(K25='Gear Train'!$C$3,MOD(G25+J25*360,360),MOD(G25-J25*360,360))))</f>
        <v>0</v>
      </c>
      <c r="M25" s="26">
        <f>IF(C25="","",IF(OR(D25='Gear Train'!$R$6,D25='Gear Train'!$R$7,D25='Gear Train'!$R$8,F25='Gear Train'!$R$7),VLOOKUP(E25,$C$15:$M$514,10,FALSE),IF(D25='Gear Train'!$R$3,"-",IF(F25='Gear Train'!$R$3,1,H25/VLOOKUP(E25,$Q$15:$T$514,4,FALSE)))))</f>
        <v>0</v>
      </c>
      <c r="N25" s="26" t="str">
        <f t="shared" ref="N25:N88" si="20">IF(B25="","",VLOOKUP(B25,$W$15:$X$114,2,FALSE))</f>
        <v/>
      </c>
      <c r="O25" s="28" t="str">
        <f t="shared" ref="O25:O88" si="21">IF(N25="","",1-I25/N25)</f>
        <v/>
      </c>
      <c r="Q25" s="33" t="s">
        <v>56</v>
      </c>
      <c r="R25" s="21" t="s">
        <v>0</v>
      </c>
      <c r="S25" s="29"/>
      <c r="T25" s="29">
        <v>32</v>
      </c>
      <c r="U25" s="29"/>
      <c r="W25" s="30" t="s">
        <v>57</v>
      </c>
      <c r="X25" s="31">
        <v>27758.799999999999</v>
      </c>
      <c r="Y25" s="32">
        <f t="shared" si="3"/>
        <v>27759</v>
      </c>
      <c r="Z25" s="28">
        <f t="shared" si="5"/>
        <v>-7.2049224029147041E-6</v>
      </c>
      <c r="AD25" s="1"/>
      <c r="AE25" s="1"/>
      <c r="AF25" s="1"/>
      <c r="AG25" s="1"/>
      <c r="AH25" s="1"/>
    </row>
    <row r="26" spans="2:34">
      <c r="B26" s="20"/>
      <c r="C26" s="21" t="s">
        <v>55</v>
      </c>
      <c r="D26" s="22" t="str">
        <f t="shared" ref="D26:D89" si="22">IF(C26="","",VLOOKUP(C26,$Q$15:$R$514,2,FALSE))</f>
        <v>Gear</v>
      </c>
      <c r="E26" s="21" t="s">
        <v>52</v>
      </c>
      <c r="F26" s="24" t="str">
        <f t="shared" ref="F26:F89" si="23">IF(E26="","",IF(ISNUMBER(E26),"-",VLOOKUP(E26,$Q$15:$R$514,2,FALSE)))</f>
        <v>Gear</v>
      </c>
      <c r="G26" s="25">
        <f>IF(C26="","",IF(D26='Gear Train'!$R$3,"-",VLOOKUP(C26,$Q$15:$S$514,3,FALSE)))</f>
        <v>0</v>
      </c>
      <c r="H26" s="25">
        <f>IF(C26="","",IF(OR(D26='Gear Train'!$R$7,D26='Gear Train'!$R$3,D26='Gear Train'!$R$8),"-",VLOOKUP(C26,$Q$15:$T$514,4,FALSE)))</f>
        <v>79</v>
      </c>
      <c r="I26" s="26">
        <f>IF(C26="","",IF(OR(D26='Gear Train'!$R$6,D26='Gear Train'!$R$7,D26='Gear Train'!$R$8,F26='Gear Train'!$R$7),VLOOKUP(E26,$C$15:$M$514,7,FALSE),IF(D26='Gear Train'!$R$3,VLOOKUP(C26,$Q$15:$U$514,5,FALSE),VLOOKUP(E26,$C$15:$M$514,7,FALSE)*M26)))</f>
        <v>779.85810810810813</v>
      </c>
      <c r="J26" s="26">
        <f>IF(C26="","",IF(OR(D26='Gear Train'!$R$6,D26='Gear Train'!$R$7,D26='Gear Train'!$R$8,F26='Gear Train'!$R$7),VLOOKUP(E26,$C$15:$M$514,8,FALSE),IF(D26='Gear Train'!$R$3,E26/I26,VLOOKUP(E26,$C$15:$M$514,8,FALSE)/M26)))</f>
        <v>0</v>
      </c>
      <c r="K26" s="27" t="str">
        <f>IF(C26="","",IF(E26='Front, Back Dial'!$D$4,$C$11,IF(OR(D26='Gear Train'!$R$4,D26='Gear Train'!$R$5),IF(OR(F26='Gear Train'!$R$4,F26='Gear Train'!$R$5,F26='Gear Train'!$R$6),IF(VLOOKUP(E26,$C$15:$M$514,9,FALSE)='Gear Train'!$C$3,'Gear Train'!$C$4,'Gear Train'!$C$3),VLOOKUP(E26,$C$15:$M$514,9,FALSE)),VLOOKUP(E26,$C$15:$M$514,9,FALSE))))</f>
        <v>CW</v>
      </c>
      <c r="L26" s="26">
        <f>IF(C26="","",IF(G26="-","-",IF(K26='Gear Train'!$C$3,MOD(G26+J26*360,360),MOD(G26-J26*360,360))))</f>
        <v>0</v>
      </c>
      <c r="M26" s="26">
        <f>IF(C26="","",IF(OR(D26='Gear Train'!$R$6,D26='Gear Train'!$R$7,D26='Gear Train'!$R$8,F26='Gear Train'!$R$7),VLOOKUP(E26,$C$15:$M$514,10,FALSE),IF(D26='Gear Train'!$R$3,"-",IF(F26='Gear Train'!$R$3,1,H26/VLOOKUP(E26,$Q$15:$T$514,4,FALSE)))))</f>
        <v>2.1351351351351351</v>
      </c>
      <c r="N26" s="26" t="str">
        <f t="shared" ref="N26:N89" si="24">IF(B26="","",VLOOKUP(B26,$W$15:$X$114,2,FALSE))</f>
        <v/>
      </c>
      <c r="O26" s="28" t="str">
        <f t="shared" ref="O26:O89" si="25">IF(N26="","",1-I26/N26)</f>
        <v/>
      </c>
      <c r="Q26" s="33" t="s">
        <v>59</v>
      </c>
      <c r="R26" s="21" t="s">
        <v>0</v>
      </c>
      <c r="S26" s="29"/>
      <c r="T26" s="29">
        <v>223</v>
      </c>
      <c r="U26" s="29"/>
      <c r="W26" s="30" t="s">
        <v>179</v>
      </c>
      <c r="X26" s="31">
        <v>3232.4625000000001</v>
      </c>
      <c r="Y26" s="32">
        <f t="shared" si="3"/>
        <v>3244.3694968553464</v>
      </c>
      <c r="Z26" s="28">
        <f t="shared" si="5"/>
        <v>-3.6835684421230308E-3</v>
      </c>
      <c r="AD26" s="1"/>
      <c r="AE26" s="1"/>
      <c r="AF26" s="1"/>
      <c r="AG26" s="1"/>
      <c r="AH26" s="1"/>
    </row>
    <row r="27" spans="2:34">
      <c r="B27" s="20"/>
      <c r="C27" s="21" t="s">
        <v>58</v>
      </c>
      <c r="D27" s="22" t="str">
        <f t="shared" ref="D27:D90" si="26">IF(C27="","",VLOOKUP(C27,$Q$15:$R$514,2,FALSE))</f>
        <v>Axis</v>
      </c>
      <c r="E27" s="21" t="s">
        <v>55</v>
      </c>
      <c r="F27" s="24" t="str">
        <f t="shared" ref="F27:F90" si="27">IF(E27="","",IF(ISNUMBER(E27),"-",VLOOKUP(E27,$Q$15:$R$514,2,FALSE)))</f>
        <v>Gear</v>
      </c>
      <c r="G27" s="25">
        <f>IF(C27="","",IF(D27='Gear Train'!$R$3,"-",VLOOKUP(C27,$Q$15:$S$514,3,FALSE)))</f>
        <v>0</v>
      </c>
      <c r="H27" s="25" t="str">
        <f>IF(C27="","",IF(OR(D27='Gear Train'!$R$7,D27='Gear Train'!$R$3,D27='Gear Train'!$R$8),"-",VLOOKUP(C27,$Q$15:$T$514,4,FALSE)))</f>
        <v>-</v>
      </c>
      <c r="I27" s="26">
        <f>IF(C27="","",IF(OR(D27='Gear Train'!$R$6,D27='Gear Train'!$R$7,D27='Gear Train'!$R$8,F27='Gear Train'!$R$7),VLOOKUP(E27,$C$15:$M$514,7,FALSE),IF(D27='Gear Train'!$R$3,VLOOKUP(C27,$Q$15:$U$514,5,FALSE),VLOOKUP(E27,$C$15:$M$514,7,FALSE)*M27)))</f>
        <v>779.85810810810813</v>
      </c>
      <c r="J27" s="26">
        <f>IF(C27="","",IF(OR(D27='Gear Train'!$R$6,D27='Gear Train'!$R$7,D27='Gear Train'!$R$8,F27='Gear Train'!$R$7),VLOOKUP(E27,$C$15:$M$514,8,FALSE),IF(D27='Gear Train'!$R$3,E27/I27,VLOOKUP(E27,$C$15:$M$514,8,FALSE)/M27)))</f>
        <v>0</v>
      </c>
      <c r="K27" s="27" t="str">
        <f>IF(C27="","",IF(E27='Front, Back Dial'!$D$4,$C$11,IF(OR(D27='Gear Train'!$R$4,D27='Gear Train'!$R$5),IF(OR(F27='Gear Train'!$R$4,F27='Gear Train'!$R$5,F27='Gear Train'!$R$6),IF(VLOOKUP(E27,$C$15:$M$514,9,FALSE)='Gear Train'!$C$3,'Gear Train'!$C$4,'Gear Train'!$C$3),VLOOKUP(E27,$C$15:$M$514,9,FALSE)),VLOOKUP(E27,$C$15:$M$514,9,FALSE))))</f>
        <v>CW</v>
      </c>
      <c r="L27" s="26">
        <f>IF(C27="","",IF(G27="-","-",IF(K27='Gear Train'!$C$3,MOD(G27+J27*360,360),MOD(G27-J27*360,360))))</f>
        <v>0</v>
      </c>
      <c r="M27" s="26">
        <f>IF(C27="","",IF(OR(D27='Gear Train'!$R$6,D27='Gear Train'!$R$7,D27='Gear Train'!$R$8,F27='Gear Train'!$R$7),VLOOKUP(E27,$C$15:$M$514,10,FALSE),IF(D27='Gear Train'!$R$3,"-",IF(F27='Gear Train'!$R$3,1,H27/VLOOKUP(E27,$Q$15:$T$514,4,FALSE)))))</f>
        <v>0</v>
      </c>
      <c r="N27" s="26" t="str">
        <f t="shared" ref="N27:N90" si="28">IF(B27="","",VLOOKUP(B27,$W$15:$X$114,2,FALSE))</f>
        <v/>
      </c>
      <c r="O27" s="28" t="str">
        <f t="shared" ref="O27:O90" si="29">IF(N27="","",1-I27/N27)</f>
        <v/>
      </c>
      <c r="Q27" s="33" t="s">
        <v>61</v>
      </c>
      <c r="R27" s="21" t="s">
        <v>0</v>
      </c>
      <c r="S27" s="29"/>
      <c r="T27" s="29">
        <v>188</v>
      </c>
      <c r="U27" s="29"/>
      <c r="W27" s="30" t="s">
        <v>62</v>
      </c>
      <c r="X27" s="31">
        <v>1646.33</v>
      </c>
      <c r="Y27" s="32">
        <f t="shared" si="3"/>
        <v>1646.3449468085107</v>
      </c>
      <c r="Z27" s="28">
        <f t="shared" si="5"/>
        <v>-9.0788654223405985E-6</v>
      </c>
      <c r="AD27" s="1"/>
      <c r="AE27" s="1"/>
      <c r="AF27" s="1"/>
      <c r="AG27" s="1"/>
      <c r="AH27" s="1"/>
    </row>
    <row r="28" spans="2:34">
      <c r="B28" s="20"/>
      <c r="C28" s="21" t="s">
        <v>60</v>
      </c>
      <c r="D28" s="22" t="str">
        <f t="shared" ref="D28:D91" si="30">IF(C28="","",VLOOKUP(C28,$Q$15:$R$514,2,FALSE))</f>
        <v>Gear</v>
      </c>
      <c r="E28" s="21" t="s">
        <v>58</v>
      </c>
      <c r="F28" s="24" t="str">
        <f t="shared" ref="F28:F91" si="31">IF(E28="","",IF(ISNUMBER(E28),"-",VLOOKUP(E28,$Q$15:$R$514,2,FALSE)))</f>
        <v>Axis</v>
      </c>
      <c r="G28" s="25">
        <f>IF(C28="","",IF(D28='Gear Train'!$R$3,"-",VLOOKUP(C28,$Q$15:$S$514,3,FALSE)))</f>
        <v>0</v>
      </c>
      <c r="H28" s="25">
        <f>IF(C28="","",IF(OR(D28='Gear Train'!$R$7,D28='Gear Train'!$R$3,D28='Gear Train'!$R$8),"-",VLOOKUP(C28,$Q$15:$T$514,4,FALSE)))</f>
        <v>69</v>
      </c>
      <c r="I28" s="26">
        <f>IF(C28="","",IF(OR(D28='Gear Train'!$R$6,D28='Gear Train'!$R$7,D28='Gear Train'!$R$8,F28='Gear Train'!$R$7),VLOOKUP(E28,$C$15:$M$514,7,FALSE),IF(D28='Gear Train'!$R$3,VLOOKUP(C28,$Q$15:$U$514,5,FALSE),VLOOKUP(E28,$C$15:$M$514,7,FALSE)*M28)))</f>
        <v>779.85810810810813</v>
      </c>
      <c r="J28" s="26">
        <f>IF(C28="","",IF(OR(D28='Gear Train'!$R$6,D28='Gear Train'!$R$7,D28='Gear Train'!$R$8,F28='Gear Train'!$R$7),VLOOKUP(E28,$C$15:$M$514,8,FALSE),IF(D28='Gear Train'!$R$3,E28/I28,VLOOKUP(E28,$C$15:$M$514,8,FALSE)/M28)))</f>
        <v>0</v>
      </c>
      <c r="K28" s="27" t="str">
        <f>IF(C28="","",IF(E28='Front, Back Dial'!$D$4,$C$11,IF(OR(D28='Gear Train'!$R$4,D28='Gear Train'!$R$5),IF(OR(F28='Gear Train'!$R$4,F28='Gear Train'!$R$5,F28='Gear Train'!$R$6),IF(VLOOKUP(E28,$C$15:$M$514,9,FALSE)='Gear Train'!$C$3,'Gear Train'!$C$4,'Gear Train'!$C$3),VLOOKUP(E28,$C$15:$M$514,9,FALSE)),VLOOKUP(E28,$C$15:$M$514,9,FALSE))))</f>
        <v>CW</v>
      </c>
      <c r="L28" s="26">
        <f>IF(C28="","",IF(G28="-","-",IF(K28='Gear Train'!$C$3,MOD(G28+J28*360,360),MOD(G28-J28*360,360))))</f>
        <v>0</v>
      </c>
      <c r="M28" s="26">
        <f>IF(C28="","",IF(OR(D28='Gear Train'!$R$6,D28='Gear Train'!$R$7,D28='Gear Train'!$R$8,F28='Gear Train'!$R$7),VLOOKUP(E28,$C$15:$M$514,10,FALSE),IF(D28='Gear Train'!$R$3,"-",IF(F28='Gear Train'!$R$3,1,H28/VLOOKUP(E28,$Q$15:$T$514,4,FALSE)))))</f>
        <v>0</v>
      </c>
      <c r="N28" s="26" t="str">
        <f t="shared" ref="N28:N91" si="32">IF(B28="","",VLOOKUP(B28,$W$15:$X$114,2,FALSE))</f>
        <v/>
      </c>
      <c r="O28" s="28" t="str">
        <f t="shared" ref="O28:O91" si="33">IF(N28="","",1-I28/N28)</f>
        <v/>
      </c>
      <c r="Q28" s="33" t="s">
        <v>64</v>
      </c>
      <c r="R28" s="21" t="s">
        <v>0</v>
      </c>
      <c r="S28" s="29"/>
      <c r="T28" s="29">
        <v>50</v>
      </c>
      <c r="U28" s="29"/>
      <c r="W28" s="30" t="s">
        <v>65</v>
      </c>
      <c r="X28" s="31">
        <v>19755.8</v>
      </c>
      <c r="Y28" s="32">
        <f t="shared" si="3"/>
        <v>19756.139361702128</v>
      </c>
      <c r="Z28" s="28">
        <f t="shared" si="5"/>
        <v>-1.7177826366454596E-5</v>
      </c>
      <c r="AD28" s="1"/>
      <c r="AE28" s="1"/>
      <c r="AF28" s="1"/>
      <c r="AG28" s="1"/>
      <c r="AH28" s="1"/>
    </row>
    <row r="29" spans="2:34">
      <c r="B29" s="20"/>
      <c r="C29" s="21" t="s">
        <v>63</v>
      </c>
      <c r="D29" s="22" t="str">
        <f t="shared" ref="D29:D92" si="34">IF(C29="","",VLOOKUP(C29,$Q$15:$R$514,2,FALSE))</f>
        <v>Gear</v>
      </c>
      <c r="E29" s="21" t="s">
        <v>60</v>
      </c>
      <c r="F29" s="24" t="str">
        <f t="shared" ref="F29:F92" si="35">IF(E29="","",IF(ISNUMBER(E29),"-",VLOOKUP(E29,$Q$15:$R$514,2,FALSE)))</f>
        <v>Gear</v>
      </c>
      <c r="G29" s="25">
        <f>IF(C29="","",IF(D29='Gear Train'!$R$3,"-",VLOOKUP(C29,$Q$15:$S$514,3,FALSE)))</f>
        <v>0</v>
      </c>
      <c r="H29" s="25">
        <f>IF(C29="","",IF(OR(D29='Gear Train'!$R$7,D29='Gear Train'!$R$3,D29='Gear Train'!$R$8),"-",VLOOKUP(C29,$Q$15:$T$514,4,FALSE)))</f>
        <v>69</v>
      </c>
      <c r="I29" s="26">
        <f>IF(C29="","",IF(OR(D29='Gear Train'!$R$6,D29='Gear Train'!$R$7,D29='Gear Train'!$R$8,F29='Gear Train'!$R$7),VLOOKUP(E29,$C$15:$M$514,7,FALSE),IF(D29='Gear Train'!$R$3,VLOOKUP(C29,$Q$15:$U$514,5,FALSE),VLOOKUP(E29,$C$15:$M$514,7,FALSE)*M29)))</f>
        <v>779.85810810810813</v>
      </c>
      <c r="J29" s="26">
        <f>IF(C29="","",IF(OR(D29='Gear Train'!$R$6,D29='Gear Train'!$R$7,D29='Gear Train'!$R$8,F29='Gear Train'!$R$7),VLOOKUP(E29,$C$15:$M$514,8,FALSE),IF(D29='Gear Train'!$R$3,E29/I29,VLOOKUP(E29,$C$15:$M$514,8,FALSE)/M29)))</f>
        <v>0</v>
      </c>
      <c r="K29" s="27" t="str">
        <f>IF(C29="","",IF(E29='Front, Back Dial'!$D$4,$C$11,IF(OR(D29='Gear Train'!$R$4,D29='Gear Train'!$R$5),IF(OR(F29='Gear Train'!$R$4,F29='Gear Train'!$R$5,F29='Gear Train'!$R$6),IF(VLOOKUP(E29,$C$15:$M$514,9,FALSE)='Gear Train'!$C$3,'Gear Train'!$C$4,'Gear Train'!$C$3),VLOOKUP(E29,$C$15:$M$514,9,FALSE)),VLOOKUP(E29,$C$15:$M$514,9,FALSE))))</f>
        <v>CCW</v>
      </c>
      <c r="L29" s="26">
        <f>IF(C29="","",IF(G29="-","-",IF(K29='Gear Train'!$C$3,MOD(G29+J29*360,360),MOD(G29-J29*360,360))))</f>
        <v>0</v>
      </c>
      <c r="M29" s="26">
        <f>IF(C29="","",IF(OR(D29='Gear Train'!$R$6,D29='Gear Train'!$R$7,D29='Gear Train'!$R$8,F29='Gear Train'!$R$7),VLOOKUP(E29,$C$15:$M$514,10,FALSE),IF(D29='Gear Train'!$R$3,"-",IF(F29='Gear Train'!$R$3,1,H29/VLOOKUP(E29,$Q$15:$T$514,4,FALSE)))))</f>
        <v>1</v>
      </c>
      <c r="N29" s="26" t="str">
        <f t="shared" ref="N29:N92" si="36">IF(B29="","",VLOOKUP(B29,$W$15:$X$114,2,FALSE))</f>
        <v/>
      </c>
      <c r="O29" s="28" t="str">
        <f t="shared" ref="O29:O92" si="37">IF(N29="","",1-I29/N29)</f>
        <v/>
      </c>
      <c r="Q29" s="33" t="s">
        <v>67</v>
      </c>
      <c r="R29" s="21" t="s">
        <v>0</v>
      </c>
      <c r="S29" s="29"/>
      <c r="T29" s="29">
        <v>50</v>
      </c>
      <c r="U29" s="29"/>
      <c r="W29" s="30" t="s">
        <v>180</v>
      </c>
      <c r="X29" s="31">
        <v>27.321999999999999</v>
      </c>
      <c r="Y29" s="32">
        <f t="shared" si="3"/>
        <v>27.321850393700785</v>
      </c>
      <c r="Z29" s="28">
        <f t="shared" si="5"/>
        <v>5.4756715911485898E-6</v>
      </c>
      <c r="AD29" s="1"/>
      <c r="AE29" s="1"/>
      <c r="AF29" s="1"/>
      <c r="AG29" s="1"/>
      <c r="AH29" s="1"/>
    </row>
    <row r="30" spans="2:34">
      <c r="B30" s="20" t="s">
        <v>39</v>
      </c>
      <c r="C30" s="21" t="s">
        <v>66</v>
      </c>
      <c r="D30" s="22" t="str">
        <f t="shared" ref="D30:D93" si="38">IF(C30="","",VLOOKUP(C30,$Q$15:$R$514,2,FALSE))</f>
        <v>Pointer</v>
      </c>
      <c r="E30" s="21" t="s">
        <v>63</v>
      </c>
      <c r="F30" s="24" t="str">
        <f t="shared" ref="F30:F93" si="39">IF(E30="","",IF(ISNUMBER(E30),"-",VLOOKUP(E30,$Q$15:$R$514,2,FALSE)))</f>
        <v>Gear</v>
      </c>
      <c r="G30" s="25">
        <f>IF(C30="","",IF(D30='Gear Train'!$R$3,"-",VLOOKUP(C30,$Q$15:$S$514,3,FALSE)))</f>
        <v>0</v>
      </c>
      <c r="H30" s="25" t="str">
        <f>IF(C30="","",IF(OR(D30='Gear Train'!$R$7,D30='Gear Train'!$R$3,D30='Gear Train'!$R$8),"-",VLOOKUP(C30,$Q$15:$T$514,4,FALSE)))</f>
        <v>-</v>
      </c>
      <c r="I30" s="26">
        <f>IF(C30="","",IF(OR(D30='Gear Train'!$R$6,D30='Gear Train'!$R$7,D30='Gear Train'!$R$8,F30='Gear Train'!$R$7),VLOOKUP(E30,$C$15:$M$514,7,FALSE),IF(D30='Gear Train'!$R$3,VLOOKUP(C30,$Q$15:$U$514,5,FALSE),VLOOKUP(E30,$C$15:$M$514,7,FALSE)*M30)))</f>
        <v>779.85810810810813</v>
      </c>
      <c r="J30" s="26">
        <f>IF(C30="","",IF(OR(D30='Gear Train'!$R$6,D30='Gear Train'!$R$7,D30='Gear Train'!$R$8,F30='Gear Train'!$R$7),VLOOKUP(E30,$C$15:$M$514,8,FALSE),IF(D30='Gear Train'!$R$3,E30/I30,VLOOKUP(E30,$C$15:$M$514,8,FALSE)/M30)))</f>
        <v>0</v>
      </c>
      <c r="K30" s="27" t="str">
        <f>IF(C30="","",IF(E30='Front, Back Dial'!$D$4,$C$11,IF(OR(D30='Gear Train'!$R$4,D30='Gear Train'!$R$5),IF(OR(F30='Gear Train'!$R$4,F30='Gear Train'!$R$5,F30='Gear Train'!$R$6),IF(VLOOKUP(E30,$C$15:$M$514,9,FALSE)='Gear Train'!$C$3,'Gear Train'!$C$4,'Gear Train'!$C$3),VLOOKUP(E30,$C$15:$M$514,9,FALSE)),VLOOKUP(E30,$C$15:$M$514,9,FALSE))))</f>
        <v>CCW</v>
      </c>
      <c r="L30" s="26">
        <f>IF(C30="","",IF(G30="-","-",IF(K30='Gear Train'!$C$3,MOD(G30+J30*360,360),MOD(G30-J30*360,360))))</f>
        <v>0</v>
      </c>
      <c r="M30" s="26">
        <f>IF(C30="","",IF(OR(D30='Gear Train'!$R$6,D30='Gear Train'!$R$7,D30='Gear Train'!$R$8,F30='Gear Train'!$R$7),VLOOKUP(E30,$C$15:$M$514,10,FALSE),IF(D30='Gear Train'!$R$3,"-",IF(F30='Gear Train'!$R$3,1,H30/VLOOKUP(E30,$Q$15:$T$514,4,FALSE)))))</f>
        <v>0</v>
      </c>
      <c r="N30" s="26">
        <f t="shared" ref="N30:N93" si="40">IF(B30="","",VLOOKUP(B30,$W$15:$X$114,2,FALSE))</f>
        <v>779.96</v>
      </c>
      <c r="O30" s="28">
        <f t="shared" ref="O30:O93" si="41">IF(N30="","",1-I30/N30)</f>
        <v>1.3063732998086497E-4</v>
      </c>
      <c r="Q30" s="33" t="s">
        <v>68</v>
      </c>
      <c r="R30" s="21" t="s">
        <v>0</v>
      </c>
      <c r="S30" s="29"/>
      <c r="T30" s="29">
        <v>53</v>
      </c>
      <c r="U30" s="29"/>
      <c r="W30" s="30"/>
      <c r="X30" s="31"/>
      <c r="Y30" s="32" t="str">
        <f t="shared" si="3"/>
        <v/>
      </c>
      <c r="Z30" s="28" t="str">
        <f t="shared" si="5"/>
        <v/>
      </c>
      <c r="AD30" s="1"/>
      <c r="AE30" s="1"/>
      <c r="AF30" s="1"/>
      <c r="AG30" s="1"/>
      <c r="AH30" s="1"/>
    </row>
    <row r="31" spans="2:34">
      <c r="B31" s="20"/>
      <c r="C31" s="21"/>
      <c r="D31" s="22" t="str">
        <f t="shared" ref="D31:D94" si="42">IF(C31="","",VLOOKUP(C31,$Q$15:$R$514,2,FALSE))</f>
        <v/>
      </c>
      <c r="E31" s="21"/>
      <c r="F31" s="24" t="str">
        <f t="shared" ref="F31:F94" si="43">IF(E31="","",IF(ISNUMBER(E31),"-",VLOOKUP(E31,$Q$15:$R$514,2,FALSE)))</f>
        <v/>
      </c>
      <c r="G31" s="25" t="str">
        <f>IF(C31="","",IF(D31='Gear Train'!$R$3,"-",VLOOKUP(C31,$Q$15:$S$514,3,FALSE)))</f>
        <v/>
      </c>
      <c r="H31" s="25" t="str">
        <f>IF(C31="","",IF(OR(D31='Gear Train'!$R$7,D31='Gear Train'!$R$3,D31='Gear Train'!$R$8),"-",VLOOKUP(C31,$Q$15:$T$514,4,FALSE)))</f>
        <v/>
      </c>
      <c r="I31" s="26" t="str">
        <f>IF(C31="","",IF(OR(D31='Gear Train'!$R$6,D31='Gear Train'!$R$7,D31='Gear Train'!$R$8,F31='Gear Train'!$R$7),VLOOKUP(E31,$C$15:$M$514,7,FALSE),IF(D31='Gear Train'!$R$3,VLOOKUP(C31,$Q$15:$U$514,5,FALSE),VLOOKUP(E31,$C$15:$M$514,7,FALSE)*M31)))</f>
        <v/>
      </c>
      <c r="J31" s="26" t="str">
        <f>IF(C31="","",IF(OR(D31='Gear Train'!$R$6,D31='Gear Train'!$R$7,D31='Gear Train'!$R$8,F31='Gear Train'!$R$7),VLOOKUP(E31,$C$15:$M$514,8,FALSE),IF(D31='Gear Train'!$R$3,E31/I31,VLOOKUP(E31,$C$15:$M$514,8,FALSE)/M31)))</f>
        <v/>
      </c>
      <c r="K31" s="27" t="str">
        <f>IF(C31="","",IF(E31='Front, Back Dial'!$D$4,$C$11,IF(OR(D31='Gear Train'!$R$4,D31='Gear Train'!$R$5),IF(OR(F31='Gear Train'!$R$4,F31='Gear Train'!$R$5,F31='Gear Train'!$R$6),IF(VLOOKUP(E31,$C$15:$M$514,9,FALSE)='Gear Train'!$C$3,'Gear Train'!$C$4,'Gear Train'!$C$3),VLOOKUP(E31,$C$15:$M$514,9,FALSE)),VLOOKUP(E31,$C$15:$M$514,9,FALSE))))</f>
        <v/>
      </c>
      <c r="L31" s="26" t="str">
        <f>IF(C31="","",IF(G31="-","-",IF(K31='Gear Train'!$C$3,MOD(G31+J31*360,360),MOD(G31-J31*360,360))))</f>
        <v/>
      </c>
      <c r="M31" s="26" t="str">
        <f>IF(C31="","",IF(OR(D31='Gear Train'!$R$6,D31='Gear Train'!$R$7,D31='Gear Train'!$R$8,F31='Gear Train'!$R$7),VLOOKUP(E31,$C$15:$M$514,10,FALSE),IF(D31='Gear Train'!$R$3,"-",IF(F31='Gear Train'!$R$3,1,H31/VLOOKUP(E31,$Q$15:$T$514,4,FALSE)))))</f>
        <v/>
      </c>
      <c r="N31" s="26" t="str">
        <f t="shared" ref="N31:N94" si="44">IF(B31="","",VLOOKUP(B31,$W$15:$X$114,2,FALSE))</f>
        <v/>
      </c>
      <c r="O31" s="28" t="str">
        <f t="shared" ref="O31:O94" si="45">IF(N31="","",1-I31/N31)</f>
        <v/>
      </c>
      <c r="Q31" s="33" t="s">
        <v>70</v>
      </c>
      <c r="R31" s="21" t="s">
        <v>0</v>
      </c>
      <c r="S31" s="29"/>
      <c r="T31" s="29">
        <v>30</v>
      </c>
      <c r="U31" s="29"/>
      <c r="W31" s="30"/>
      <c r="X31" s="31"/>
      <c r="Y31" s="32" t="str">
        <f t="shared" si="3"/>
        <v/>
      </c>
      <c r="Z31" s="28" t="str">
        <f t="shared" si="5"/>
        <v/>
      </c>
      <c r="AD31" s="1"/>
      <c r="AE31" s="1"/>
      <c r="AF31" s="1"/>
      <c r="AG31" s="1"/>
      <c r="AH31" s="1"/>
    </row>
    <row r="32" spans="2:34">
      <c r="B32" s="20"/>
      <c r="C32" s="21" t="s">
        <v>69</v>
      </c>
      <c r="D32" s="22" t="str">
        <f t="shared" ref="D32:D95" si="46">IF(C32="","",VLOOKUP(C32,$Q$15:$R$514,2,FALSE))</f>
        <v>Gear</v>
      </c>
      <c r="E32" s="21" t="s">
        <v>40</v>
      </c>
      <c r="F32" s="24" t="str">
        <f t="shared" ref="F32:F95" si="47">IF(E32="","",IF(ISNUMBER(E32),"-",VLOOKUP(E32,$Q$15:$R$514,2,FALSE)))</f>
        <v>Axis</v>
      </c>
      <c r="G32" s="25">
        <f>IF(C32="","",IF(D32='Gear Train'!$R$3,"-",VLOOKUP(C32,$Q$15:$S$514,3,FALSE)))</f>
        <v>0</v>
      </c>
      <c r="H32" s="25">
        <f>IF(C32="","",IF(OR(D32='Gear Train'!$R$7,D32='Gear Train'!$R$3,D32='Gear Train'!$R$8),"-",VLOOKUP(C32,$Q$15:$T$514,4,FALSE)))</f>
        <v>76</v>
      </c>
      <c r="I32" s="26">
        <f>IF(C32="","",IF(OR(D32='Gear Train'!$R$6,D32='Gear Train'!$R$7,D32='Gear Train'!$R$8,F32='Gear Train'!$R$7),VLOOKUP(E32,$C$15:$M$514,7,FALSE),IF(D32='Gear Train'!$R$3,VLOOKUP(C32,$Q$15:$U$514,5,FALSE),VLOOKUP(E32,$C$15:$M$514,7,FALSE)*M32)))</f>
        <v>365.25</v>
      </c>
      <c r="J32" s="26">
        <f>IF(C32="","",IF(OR(D32='Gear Train'!$R$6,D32='Gear Train'!$R$7,D32='Gear Train'!$R$8,F32='Gear Train'!$R$7),VLOOKUP(E32,$C$15:$M$514,8,FALSE),IF(D32='Gear Train'!$R$3,E32/I32,VLOOKUP(E32,$C$15:$M$514,8,FALSE)/M32)))</f>
        <v>0</v>
      </c>
      <c r="K32" s="27" t="str">
        <f>IF(C32="","",IF(E32='Front, Back Dial'!$D$4,$C$11,IF(OR(D32='Gear Train'!$R$4,D32='Gear Train'!$R$5),IF(OR(F32='Gear Train'!$R$4,F32='Gear Train'!$R$5,F32='Gear Train'!$R$6),IF(VLOOKUP(E32,$C$15:$M$514,9,FALSE)='Gear Train'!$C$3,'Gear Train'!$C$4,'Gear Train'!$C$3),VLOOKUP(E32,$C$15:$M$514,9,FALSE)),VLOOKUP(E32,$C$15:$M$514,9,FALSE))))</f>
        <v>CCW</v>
      </c>
      <c r="L32" s="26">
        <f>IF(C32="","",IF(G32="-","-",IF(K32='Gear Train'!$C$3,MOD(G32+J32*360,360),MOD(G32-J32*360,360))))</f>
        <v>0</v>
      </c>
      <c r="M32" s="26">
        <f>IF(C32="","",IF(OR(D32='Gear Train'!$R$6,D32='Gear Train'!$R$7,D32='Gear Train'!$R$8,F32='Gear Train'!$R$7),VLOOKUP(E32,$C$15:$M$514,10,FALSE),IF(D32='Gear Train'!$R$3,"-",IF(F32='Gear Train'!$R$3,1,H32/VLOOKUP(E32,$Q$15:$T$514,4,FALSE)))))</f>
        <v>0</v>
      </c>
      <c r="N32" s="26" t="str">
        <f t="shared" ref="N32:N95" si="48">IF(B32="","",VLOOKUP(B32,$W$15:$X$114,2,FALSE))</f>
        <v/>
      </c>
      <c r="O32" s="28" t="str">
        <f t="shared" ref="O32:O95" si="49">IF(N32="","",1-I32/N32)</f>
        <v/>
      </c>
      <c r="Q32" s="33" t="s">
        <v>32</v>
      </c>
      <c r="R32" s="21" t="s">
        <v>0</v>
      </c>
      <c r="S32" s="29"/>
      <c r="T32" s="29">
        <v>54</v>
      </c>
      <c r="U32" s="29"/>
      <c r="W32" s="30"/>
      <c r="X32" s="31"/>
      <c r="Y32" s="32" t="str">
        <f t="shared" si="3"/>
        <v/>
      </c>
      <c r="Z32" s="28" t="str">
        <f t="shared" si="5"/>
        <v/>
      </c>
      <c r="AD32" s="1"/>
      <c r="AE32" s="1"/>
      <c r="AF32" s="1"/>
      <c r="AG32" s="1"/>
      <c r="AH32" s="1"/>
    </row>
    <row r="33" spans="2:34">
      <c r="B33" s="20"/>
      <c r="C33" s="21" t="s">
        <v>71</v>
      </c>
      <c r="D33" s="22" t="str">
        <f t="shared" ref="D33:D96" si="50">IF(C33="","",VLOOKUP(C33,$Q$15:$R$514,2,FALSE))</f>
        <v>Gear</v>
      </c>
      <c r="E33" s="21" t="s">
        <v>69</v>
      </c>
      <c r="F33" s="24" t="str">
        <f t="shared" ref="F33:F96" si="51">IF(E33="","",IF(ISNUMBER(E33),"-",VLOOKUP(E33,$Q$15:$R$514,2,FALSE)))</f>
        <v>Gear</v>
      </c>
      <c r="G33" s="25">
        <f>IF(C33="","",IF(D33='Gear Train'!$R$3,"-",VLOOKUP(C33,$Q$15:$S$514,3,FALSE)))</f>
        <v>0</v>
      </c>
      <c r="H33" s="25">
        <f>IF(C33="","",IF(OR(D33='Gear Train'!$R$7,D33='Gear Train'!$R$3,D33='Gear Train'!$R$8),"-",VLOOKUP(C33,$Q$15:$T$514,4,FALSE)))</f>
        <v>83</v>
      </c>
      <c r="I33" s="26">
        <f>IF(C33="","",IF(OR(D33='Gear Train'!$R$6,D33='Gear Train'!$R$7,D33='Gear Train'!$R$8,F33='Gear Train'!$R$7),VLOOKUP(E33,$C$15:$M$514,7,FALSE),IF(D33='Gear Train'!$R$3,VLOOKUP(C33,$Q$15:$U$514,5,FALSE),VLOOKUP(E33,$C$15:$M$514,7,FALSE)*M33)))</f>
        <v>398.89144736842104</v>
      </c>
      <c r="J33" s="26">
        <f>IF(C33="","",IF(OR(D33='Gear Train'!$R$6,D33='Gear Train'!$R$7,D33='Gear Train'!$R$8,F33='Gear Train'!$R$7),VLOOKUP(E33,$C$15:$M$514,8,FALSE),IF(D33='Gear Train'!$R$3,E33/I33,VLOOKUP(E33,$C$15:$M$514,8,FALSE)/M33)))</f>
        <v>0</v>
      </c>
      <c r="K33" s="27" t="str">
        <f>IF(C33="","",IF(E33='Front, Back Dial'!$D$4,$C$11,IF(OR(D33='Gear Train'!$R$4,D33='Gear Train'!$R$5),IF(OR(F33='Gear Train'!$R$4,F33='Gear Train'!$R$5,F33='Gear Train'!$R$6),IF(VLOOKUP(E33,$C$15:$M$514,9,FALSE)='Gear Train'!$C$3,'Gear Train'!$C$4,'Gear Train'!$C$3),VLOOKUP(E33,$C$15:$M$514,9,FALSE)),VLOOKUP(E33,$C$15:$M$514,9,FALSE))))</f>
        <v>CW</v>
      </c>
      <c r="L33" s="26">
        <f>IF(C33="","",IF(G33="-","-",IF(K33='Gear Train'!$C$3,MOD(G33+J33*360,360),MOD(G33-J33*360,360))))</f>
        <v>0</v>
      </c>
      <c r="M33" s="26">
        <f>IF(C33="","",IF(OR(D33='Gear Train'!$R$6,D33='Gear Train'!$R$7,D33='Gear Train'!$R$8,F33='Gear Train'!$R$7),VLOOKUP(E33,$C$15:$M$514,10,FALSE),IF(D33='Gear Train'!$R$3,"-",IF(F33='Gear Train'!$R$3,1,H33/VLOOKUP(E33,$Q$15:$T$514,4,FALSE)))))</f>
        <v>1.0921052631578947</v>
      </c>
      <c r="N33" s="26" t="str">
        <f t="shared" ref="N33:N96" si="52">IF(B33="","",VLOOKUP(B33,$W$15:$X$114,2,FALSE))</f>
        <v/>
      </c>
      <c r="O33" s="28" t="str">
        <f t="shared" ref="O33:O96" si="53">IF(N33="","",1-I33/N33)</f>
        <v/>
      </c>
      <c r="Q33" s="33" t="s">
        <v>33</v>
      </c>
      <c r="R33" s="21" t="s">
        <v>0</v>
      </c>
      <c r="S33" s="29"/>
      <c r="T33" s="29">
        <v>20</v>
      </c>
      <c r="U33" s="29"/>
      <c r="W33" s="30"/>
      <c r="X33" s="31"/>
      <c r="Y33" s="32" t="str">
        <f t="shared" si="3"/>
        <v/>
      </c>
      <c r="Z33" s="28" t="str">
        <f t="shared" si="5"/>
        <v/>
      </c>
      <c r="AD33" s="1"/>
      <c r="AE33" s="1"/>
      <c r="AF33" s="1"/>
      <c r="AG33" s="1"/>
      <c r="AH33" s="1"/>
    </row>
    <row r="34" spans="2:34">
      <c r="B34" s="20"/>
      <c r="C34" s="21" t="s">
        <v>72</v>
      </c>
      <c r="D34" s="22" t="str">
        <f t="shared" ref="D34:D97" si="54">IF(C34="","",VLOOKUP(C34,$Q$15:$R$514,2,FALSE))</f>
        <v>Axis</v>
      </c>
      <c r="E34" s="21" t="s">
        <v>71</v>
      </c>
      <c r="F34" s="24" t="str">
        <f t="shared" ref="F34:F97" si="55">IF(E34="","",IF(ISNUMBER(E34),"-",VLOOKUP(E34,$Q$15:$R$514,2,FALSE)))</f>
        <v>Gear</v>
      </c>
      <c r="G34" s="25">
        <f>IF(C34="","",IF(D34='Gear Train'!$R$3,"-",VLOOKUP(C34,$Q$15:$S$514,3,FALSE)))</f>
        <v>0</v>
      </c>
      <c r="H34" s="25" t="str">
        <f>IF(C34="","",IF(OR(D34='Gear Train'!$R$7,D34='Gear Train'!$R$3,D34='Gear Train'!$R$8),"-",VLOOKUP(C34,$Q$15:$T$514,4,FALSE)))</f>
        <v>-</v>
      </c>
      <c r="I34" s="26">
        <f>IF(C34="","",IF(OR(D34='Gear Train'!$R$6,D34='Gear Train'!$R$7,D34='Gear Train'!$R$8,F34='Gear Train'!$R$7),VLOOKUP(E34,$C$15:$M$514,7,FALSE),IF(D34='Gear Train'!$R$3,VLOOKUP(C34,$Q$15:$U$514,5,FALSE),VLOOKUP(E34,$C$15:$M$514,7,FALSE)*M34)))</f>
        <v>398.89144736842104</v>
      </c>
      <c r="J34" s="26">
        <f>IF(C34="","",IF(OR(D34='Gear Train'!$R$6,D34='Gear Train'!$R$7,D34='Gear Train'!$R$8,F34='Gear Train'!$R$7),VLOOKUP(E34,$C$15:$M$514,8,FALSE),IF(D34='Gear Train'!$R$3,E34/I34,VLOOKUP(E34,$C$15:$M$514,8,FALSE)/M34)))</f>
        <v>0</v>
      </c>
      <c r="K34" s="27" t="str">
        <f>IF(C34="","",IF(E34='Front, Back Dial'!$D$4,$C$11,IF(OR(D34='Gear Train'!$R$4,D34='Gear Train'!$R$5),IF(OR(F34='Gear Train'!$R$4,F34='Gear Train'!$R$5,F34='Gear Train'!$R$6),IF(VLOOKUP(E34,$C$15:$M$514,9,FALSE)='Gear Train'!$C$3,'Gear Train'!$C$4,'Gear Train'!$C$3),VLOOKUP(E34,$C$15:$M$514,9,FALSE)),VLOOKUP(E34,$C$15:$M$514,9,FALSE))))</f>
        <v>CW</v>
      </c>
      <c r="L34" s="26">
        <f>IF(C34="","",IF(G34="-","-",IF(K34='Gear Train'!$C$3,MOD(G34+J34*360,360),MOD(G34-J34*360,360))))</f>
        <v>0</v>
      </c>
      <c r="M34" s="26">
        <f>IF(C34="","",IF(OR(D34='Gear Train'!$R$6,D34='Gear Train'!$R$7,D34='Gear Train'!$R$8,F34='Gear Train'!$R$7),VLOOKUP(E34,$C$15:$M$514,10,FALSE),IF(D34='Gear Train'!$R$3,"-",IF(F34='Gear Train'!$R$3,1,H34/VLOOKUP(E34,$Q$15:$T$514,4,FALSE)))))</f>
        <v>0</v>
      </c>
      <c r="N34" s="26" t="str">
        <f t="shared" ref="N34:N97" si="56">IF(B34="","",VLOOKUP(B34,$W$15:$X$114,2,FALSE))</f>
        <v/>
      </c>
      <c r="O34" s="28" t="str">
        <f t="shared" ref="O34:O97" si="57">IF(N34="","",1-I34/N34)</f>
        <v/>
      </c>
      <c r="Q34" s="33" t="s">
        <v>74</v>
      </c>
      <c r="R34" s="21" t="s">
        <v>0</v>
      </c>
      <c r="S34" s="29"/>
      <c r="T34" s="29">
        <v>60</v>
      </c>
      <c r="U34" s="29"/>
      <c r="W34" s="30"/>
      <c r="X34" s="31"/>
      <c r="Y34" s="32" t="str">
        <f t="shared" si="3"/>
        <v/>
      </c>
      <c r="Z34" s="28" t="str">
        <f t="shared" si="5"/>
        <v/>
      </c>
      <c r="AD34" s="1"/>
      <c r="AE34" s="1"/>
      <c r="AF34" s="1"/>
      <c r="AG34" s="1"/>
      <c r="AH34" s="1"/>
    </row>
    <row r="35" spans="2:34">
      <c r="B35" s="20"/>
      <c r="C35" s="21" t="s">
        <v>73</v>
      </c>
      <c r="D35" s="22" t="str">
        <f t="shared" ref="D35:D98" si="58">IF(C35="","",VLOOKUP(C35,$Q$15:$R$514,2,FALSE))</f>
        <v>Gear</v>
      </c>
      <c r="E35" s="21" t="s">
        <v>72</v>
      </c>
      <c r="F35" s="24" t="str">
        <f t="shared" ref="F35:F98" si="59">IF(E35="","",IF(ISNUMBER(E35),"-",VLOOKUP(E35,$Q$15:$R$514,2,FALSE)))</f>
        <v>Axis</v>
      </c>
      <c r="G35" s="25">
        <f>IF(C35="","",IF(D35='Gear Train'!$R$3,"-",VLOOKUP(C35,$Q$15:$S$514,3,FALSE)))</f>
        <v>0</v>
      </c>
      <c r="H35" s="25">
        <f>IF(C35="","",IF(OR(D35='Gear Train'!$R$7,D35='Gear Train'!$R$3,D35='Gear Train'!$R$8),"-",VLOOKUP(C35,$Q$15:$T$514,4,FALSE)))</f>
        <v>86</v>
      </c>
      <c r="I35" s="26">
        <f>IF(C35="","",IF(OR(D35='Gear Train'!$R$6,D35='Gear Train'!$R$7,D35='Gear Train'!$R$8,F35='Gear Train'!$R$7),VLOOKUP(E35,$C$15:$M$514,7,FALSE),IF(D35='Gear Train'!$R$3,VLOOKUP(C35,$Q$15:$U$514,5,FALSE),VLOOKUP(E35,$C$15:$M$514,7,FALSE)*M35)))</f>
        <v>398.89144736842104</v>
      </c>
      <c r="J35" s="26">
        <f>IF(C35="","",IF(OR(D35='Gear Train'!$R$6,D35='Gear Train'!$R$7,D35='Gear Train'!$R$8,F35='Gear Train'!$R$7),VLOOKUP(E35,$C$15:$M$514,8,FALSE),IF(D35='Gear Train'!$R$3,E35/I35,VLOOKUP(E35,$C$15:$M$514,8,FALSE)/M35)))</f>
        <v>0</v>
      </c>
      <c r="K35" s="27" t="str">
        <f>IF(C35="","",IF(E35='Front, Back Dial'!$D$4,$C$11,IF(OR(D35='Gear Train'!$R$4,D35='Gear Train'!$R$5),IF(OR(F35='Gear Train'!$R$4,F35='Gear Train'!$R$5,F35='Gear Train'!$R$6),IF(VLOOKUP(E35,$C$15:$M$514,9,FALSE)='Gear Train'!$C$3,'Gear Train'!$C$4,'Gear Train'!$C$3),VLOOKUP(E35,$C$15:$M$514,9,FALSE)),VLOOKUP(E35,$C$15:$M$514,9,FALSE))))</f>
        <v>CW</v>
      </c>
      <c r="L35" s="26">
        <f>IF(C35="","",IF(G35="-","-",IF(K35='Gear Train'!$C$3,MOD(G35+J35*360,360),MOD(G35-J35*360,360))))</f>
        <v>0</v>
      </c>
      <c r="M35" s="26">
        <f>IF(C35="","",IF(OR(D35='Gear Train'!$R$6,D35='Gear Train'!$R$7,D35='Gear Train'!$R$8,F35='Gear Train'!$R$7),VLOOKUP(E35,$C$15:$M$514,10,FALSE),IF(D35='Gear Train'!$R$3,"-",IF(F35='Gear Train'!$R$3,1,H35/VLOOKUP(E35,$Q$15:$T$514,4,FALSE)))))</f>
        <v>0</v>
      </c>
      <c r="N35" s="26" t="str">
        <f t="shared" ref="N35:N98" si="60">IF(B35="","",VLOOKUP(B35,$W$15:$X$114,2,FALSE))</f>
        <v/>
      </c>
      <c r="O35" s="28" t="str">
        <f t="shared" ref="O35:O98" si="61">IF(N35="","",1-I35/N35)</f>
        <v/>
      </c>
      <c r="Q35" s="33" t="s">
        <v>76</v>
      </c>
      <c r="R35" s="21" t="s">
        <v>0</v>
      </c>
      <c r="S35" s="29"/>
      <c r="T35" s="29">
        <v>15</v>
      </c>
      <c r="U35" s="29"/>
      <c r="W35" s="30"/>
      <c r="X35" s="31"/>
      <c r="Y35" s="32" t="str">
        <f t="shared" si="3"/>
        <v/>
      </c>
      <c r="Z35" s="28" t="str">
        <f t="shared" si="5"/>
        <v/>
      </c>
      <c r="AD35" s="1"/>
      <c r="AE35" s="1"/>
      <c r="AF35" s="1"/>
      <c r="AG35" s="1"/>
      <c r="AH35" s="1"/>
    </row>
    <row r="36" spans="2:34">
      <c r="B36" s="20"/>
      <c r="C36" s="21" t="s">
        <v>75</v>
      </c>
      <c r="D36" s="22" t="str">
        <f t="shared" ref="D36:D99" si="62">IF(C36="","",VLOOKUP(C36,$Q$15:$R$514,2,FALSE))</f>
        <v>Gear</v>
      </c>
      <c r="E36" s="21" t="s">
        <v>73</v>
      </c>
      <c r="F36" s="24" t="str">
        <f t="shared" ref="F36:F99" si="63">IF(E36="","",IF(ISNUMBER(E36),"-",VLOOKUP(E36,$Q$15:$R$514,2,FALSE)))</f>
        <v>Gear</v>
      </c>
      <c r="G36" s="25">
        <f>IF(C36="","",IF(D36='Gear Train'!$R$3,"-",VLOOKUP(C36,$Q$15:$S$514,3,FALSE)))</f>
        <v>0</v>
      </c>
      <c r="H36" s="25">
        <f>IF(C36="","",IF(OR(D36='Gear Train'!$R$7,D36='Gear Train'!$R$3,D36='Gear Train'!$R$8),"-",VLOOKUP(C36,$Q$15:$T$514,4,FALSE)))</f>
        <v>86</v>
      </c>
      <c r="I36" s="26">
        <f>IF(C36="","",IF(OR(D36='Gear Train'!$R$6,D36='Gear Train'!$R$7,D36='Gear Train'!$R$8,F36='Gear Train'!$R$7),VLOOKUP(E36,$C$15:$M$514,7,FALSE),IF(D36='Gear Train'!$R$3,VLOOKUP(C36,$Q$15:$U$514,5,FALSE),VLOOKUP(E36,$C$15:$M$514,7,FALSE)*M36)))</f>
        <v>398.89144736842104</v>
      </c>
      <c r="J36" s="26">
        <f>IF(C36="","",IF(OR(D36='Gear Train'!$R$6,D36='Gear Train'!$R$7,D36='Gear Train'!$R$8,F36='Gear Train'!$R$7),VLOOKUP(E36,$C$15:$M$514,8,FALSE),IF(D36='Gear Train'!$R$3,E36/I36,VLOOKUP(E36,$C$15:$M$514,8,FALSE)/M36)))</f>
        <v>0</v>
      </c>
      <c r="K36" s="27" t="str">
        <f>IF(C36="","",IF(E36='Front, Back Dial'!$D$4,$C$11,IF(OR(D36='Gear Train'!$R$4,D36='Gear Train'!$R$5),IF(OR(F36='Gear Train'!$R$4,F36='Gear Train'!$R$5,F36='Gear Train'!$R$6),IF(VLOOKUP(E36,$C$15:$M$514,9,FALSE)='Gear Train'!$C$3,'Gear Train'!$C$4,'Gear Train'!$C$3),VLOOKUP(E36,$C$15:$M$514,9,FALSE)),VLOOKUP(E36,$C$15:$M$514,9,FALSE))))</f>
        <v>CCW</v>
      </c>
      <c r="L36" s="26">
        <f>IF(C36="","",IF(G36="-","-",IF(K36='Gear Train'!$C$3,MOD(G36+J36*360,360),MOD(G36-J36*360,360))))</f>
        <v>0</v>
      </c>
      <c r="M36" s="26">
        <f>IF(C36="","",IF(OR(D36='Gear Train'!$R$6,D36='Gear Train'!$R$7,D36='Gear Train'!$R$8,F36='Gear Train'!$R$7),VLOOKUP(E36,$C$15:$M$514,10,FALSE),IF(D36='Gear Train'!$R$3,"-",IF(F36='Gear Train'!$R$3,1,H36/VLOOKUP(E36,$Q$15:$T$514,4,FALSE)))))</f>
        <v>1</v>
      </c>
      <c r="N36" s="26" t="str">
        <f t="shared" ref="N36:N99" si="64">IF(B36="","",VLOOKUP(B36,$W$15:$X$114,2,FALSE))</f>
        <v/>
      </c>
      <c r="O36" s="28" t="str">
        <f t="shared" ref="O36:O99" si="65">IF(N36="","",1-I36/N36)</f>
        <v/>
      </c>
      <c r="Q36" s="33" t="s">
        <v>78</v>
      </c>
      <c r="R36" s="21" t="s">
        <v>0</v>
      </c>
      <c r="S36" s="29"/>
      <c r="T36" s="29">
        <v>60</v>
      </c>
      <c r="U36" s="29"/>
      <c r="W36" s="30"/>
      <c r="X36" s="31"/>
      <c r="Y36" s="32" t="str">
        <f t="shared" si="3"/>
        <v/>
      </c>
      <c r="Z36" s="28" t="str">
        <f t="shared" si="5"/>
        <v/>
      </c>
      <c r="AD36" s="1"/>
      <c r="AE36" s="1"/>
      <c r="AF36" s="1"/>
      <c r="AG36" s="1"/>
      <c r="AH36" s="1"/>
    </row>
    <row r="37" spans="2:34">
      <c r="B37" s="20" t="s">
        <v>42</v>
      </c>
      <c r="C37" s="21" t="s">
        <v>77</v>
      </c>
      <c r="D37" s="22" t="str">
        <f t="shared" ref="D37:D100" si="66">IF(C37="","",VLOOKUP(C37,$Q$15:$R$514,2,FALSE))</f>
        <v>Pointer</v>
      </c>
      <c r="E37" s="21" t="s">
        <v>75</v>
      </c>
      <c r="F37" s="24" t="str">
        <f t="shared" ref="F37:F100" si="67">IF(E37="","",IF(ISNUMBER(E37),"-",VLOOKUP(E37,$Q$15:$R$514,2,FALSE)))</f>
        <v>Gear</v>
      </c>
      <c r="G37" s="25">
        <f>IF(C37="","",IF(D37='Gear Train'!$R$3,"-",VLOOKUP(C37,$Q$15:$S$514,3,FALSE)))</f>
        <v>0</v>
      </c>
      <c r="H37" s="25" t="str">
        <f>IF(C37="","",IF(OR(D37='Gear Train'!$R$7,D37='Gear Train'!$R$3,D37='Gear Train'!$R$8),"-",VLOOKUP(C37,$Q$15:$T$514,4,FALSE)))</f>
        <v>-</v>
      </c>
      <c r="I37" s="26">
        <f>IF(C37="","",IF(OR(D37='Gear Train'!$R$6,D37='Gear Train'!$R$7,D37='Gear Train'!$R$8,F37='Gear Train'!$R$7),VLOOKUP(E37,$C$15:$M$514,7,FALSE),IF(D37='Gear Train'!$R$3,VLOOKUP(C37,$Q$15:$U$514,5,FALSE),VLOOKUP(E37,$C$15:$M$514,7,FALSE)*M37)))</f>
        <v>398.89144736842104</v>
      </c>
      <c r="J37" s="26">
        <f>IF(C37="","",IF(OR(D37='Gear Train'!$R$6,D37='Gear Train'!$R$7,D37='Gear Train'!$R$8,F37='Gear Train'!$R$7),VLOOKUP(E37,$C$15:$M$514,8,FALSE),IF(D37='Gear Train'!$R$3,E37/I37,VLOOKUP(E37,$C$15:$M$514,8,FALSE)/M37)))</f>
        <v>0</v>
      </c>
      <c r="K37" s="27" t="str">
        <f>IF(C37="","",IF(E37='Front, Back Dial'!$D$4,$C$11,IF(OR(D37='Gear Train'!$R$4,D37='Gear Train'!$R$5),IF(OR(F37='Gear Train'!$R$4,F37='Gear Train'!$R$5,F37='Gear Train'!$R$6),IF(VLOOKUP(E37,$C$15:$M$514,9,FALSE)='Gear Train'!$C$3,'Gear Train'!$C$4,'Gear Train'!$C$3),VLOOKUP(E37,$C$15:$M$514,9,FALSE)),VLOOKUP(E37,$C$15:$M$514,9,FALSE))))</f>
        <v>CCW</v>
      </c>
      <c r="L37" s="26">
        <f>IF(C37="","",IF(G37="-","-",IF(K37='Gear Train'!$C$3,MOD(G37+J37*360,360),MOD(G37-J37*360,360))))</f>
        <v>0</v>
      </c>
      <c r="M37" s="26">
        <f>IF(C37="","",IF(OR(D37='Gear Train'!$R$6,D37='Gear Train'!$R$7,D37='Gear Train'!$R$8,F37='Gear Train'!$R$7),VLOOKUP(E37,$C$15:$M$514,10,FALSE),IF(D37='Gear Train'!$R$3,"-",IF(F37='Gear Train'!$R$3,1,H37/VLOOKUP(E37,$Q$15:$T$514,4,FALSE)))))</f>
        <v>0</v>
      </c>
      <c r="N37" s="26">
        <f t="shared" ref="N37:N100" si="68">IF(B37="","",VLOOKUP(B37,$W$15:$X$114,2,FALSE))</f>
        <v>398.88</v>
      </c>
      <c r="O37" s="28">
        <f t="shared" ref="O37:O100" si="69">IF(N37="","",1-I37/N37)</f>
        <v>-2.8698777629898586E-5</v>
      </c>
      <c r="Q37" s="33" t="s">
        <v>79</v>
      </c>
      <c r="R37" s="21" t="s">
        <v>0</v>
      </c>
      <c r="S37" s="29"/>
      <c r="T37" s="29">
        <v>50</v>
      </c>
      <c r="U37" s="29"/>
      <c r="W37" s="30"/>
      <c r="X37" s="31"/>
      <c r="Y37" s="32" t="str">
        <f t="shared" si="3"/>
        <v/>
      </c>
      <c r="Z37" s="28" t="str">
        <f t="shared" si="5"/>
        <v/>
      </c>
      <c r="AD37" s="1"/>
      <c r="AE37" s="1"/>
      <c r="AF37" s="1"/>
      <c r="AG37" s="1"/>
      <c r="AH37" s="1"/>
    </row>
    <row r="38" spans="2:34">
      <c r="B38" s="20"/>
      <c r="C38" s="21"/>
      <c r="D38" s="22" t="str">
        <f t="shared" ref="D38:D101" si="70">IF(C38="","",VLOOKUP(C38,$Q$15:$R$514,2,FALSE))</f>
        <v/>
      </c>
      <c r="E38" s="21"/>
      <c r="F38" s="24" t="str">
        <f t="shared" ref="F38:F101" si="71">IF(E38="","",IF(ISNUMBER(E38),"-",VLOOKUP(E38,$Q$15:$R$514,2,FALSE)))</f>
        <v/>
      </c>
      <c r="G38" s="25" t="str">
        <f>IF(C38="","",IF(D38='Gear Train'!$R$3,"-",VLOOKUP(C38,$Q$15:$S$514,3,FALSE)))</f>
        <v/>
      </c>
      <c r="H38" s="25" t="str">
        <f>IF(C38="","",IF(OR(D38='Gear Train'!$R$7,D38='Gear Train'!$R$3,D38='Gear Train'!$R$8),"-",VLOOKUP(C38,$Q$15:$T$514,4,FALSE)))</f>
        <v/>
      </c>
      <c r="I38" s="26" t="str">
        <f>IF(C38="","",IF(OR(D38='Gear Train'!$R$6,D38='Gear Train'!$R$7,D38='Gear Train'!$R$8,F38='Gear Train'!$R$7),VLOOKUP(E38,$C$15:$M$514,7,FALSE),IF(D38='Gear Train'!$R$3,VLOOKUP(C38,$Q$15:$U$514,5,FALSE),VLOOKUP(E38,$C$15:$M$514,7,FALSE)*M38)))</f>
        <v/>
      </c>
      <c r="J38" s="26" t="str">
        <f>IF(C38="","",IF(OR(D38='Gear Train'!$R$6,D38='Gear Train'!$R$7,D38='Gear Train'!$R$8,F38='Gear Train'!$R$7),VLOOKUP(E38,$C$15:$M$514,8,FALSE),IF(D38='Gear Train'!$R$3,E38/I38,VLOOKUP(E38,$C$15:$M$514,8,FALSE)/M38)))</f>
        <v/>
      </c>
      <c r="K38" s="27" t="str">
        <f>IF(C38="","",IF(E38='Front, Back Dial'!$D$4,$C$11,IF(OR(D38='Gear Train'!$R$4,D38='Gear Train'!$R$5),IF(OR(F38='Gear Train'!$R$4,F38='Gear Train'!$R$5,F38='Gear Train'!$R$6),IF(VLOOKUP(E38,$C$15:$M$514,9,FALSE)='Gear Train'!$C$3,'Gear Train'!$C$4,'Gear Train'!$C$3),VLOOKUP(E38,$C$15:$M$514,9,FALSE)),VLOOKUP(E38,$C$15:$M$514,9,FALSE))))</f>
        <v/>
      </c>
      <c r="L38" s="26" t="str">
        <f>IF(C38="","",IF(G38="-","-",IF(K38='Gear Train'!$C$3,MOD(G38+J38*360,360),MOD(G38-J38*360,360))))</f>
        <v/>
      </c>
      <c r="M38" s="26" t="str">
        <f>IF(C38="","",IF(OR(D38='Gear Train'!$R$6,D38='Gear Train'!$R$7,D38='Gear Train'!$R$8,F38='Gear Train'!$R$7),VLOOKUP(E38,$C$15:$M$514,10,FALSE),IF(D38='Gear Train'!$R$3,"-",IF(F38='Gear Train'!$R$3,1,H38/VLOOKUP(E38,$Q$15:$T$514,4,FALSE)))))</f>
        <v/>
      </c>
      <c r="N38" s="26" t="str">
        <f t="shared" ref="N38:N101" si="72">IF(B38="","",VLOOKUP(B38,$W$15:$X$114,2,FALSE))</f>
        <v/>
      </c>
      <c r="O38" s="28" t="str">
        <f t="shared" ref="O38:O101" si="73">IF(N38="","",1-I38/N38)</f>
        <v/>
      </c>
      <c r="Q38" s="33" t="s">
        <v>81</v>
      </c>
      <c r="R38" s="21" t="s">
        <v>0</v>
      </c>
      <c r="S38" s="29"/>
      <c r="T38" s="29">
        <v>50</v>
      </c>
      <c r="U38" s="29"/>
      <c r="W38" s="30"/>
      <c r="X38" s="31"/>
      <c r="Y38" s="32" t="str">
        <f t="shared" si="3"/>
        <v/>
      </c>
      <c r="Z38" s="28" t="str">
        <f t="shared" si="5"/>
        <v/>
      </c>
      <c r="AD38" s="1"/>
      <c r="AE38" s="1"/>
      <c r="AF38" s="1"/>
      <c r="AG38" s="1"/>
      <c r="AH38" s="1"/>
    </row>
    <row r="39" spans="2:34">
      <c r="B39" s="20"/>
      <c r="C39" s="21" t="s">
        <v>80</v>
      </c>
      <c r="D39" s="22" t="str">
        <f t="shared" ref="D39:D102" si="74">IF(C39="","",VLOOKUP(C39,$Q$15:$R$514,2,FALSE))</f>
        <v>Gear</v>
      </c>
      <c r="E39" s="21" t="s">
        <v>40</v>
      </c>
      <c r="F39" s="24" t="str">
        <f t="shared" ref="F39:F102" si="75">IF(E39="","",IF(ISNUMBER(E39),"-",VLOOKUP(E39,$Q$15:$R$514,2,FALSE)))</f>
        <v>Axis</v>
      </c>
      <c r="G39" s="25">
        <f>IF(C39="","",IF(D39='Gear Train'!$R$3,"-",VLOOKUP(C39,$Q$15:$S$514,3,FALSE)))</f>
        <v>0</v>
      </c>
      <c r="H39" s="25">
        <f>IF(C39="","",IF(OR(D39='Gear Train'!$R$7,D39='Gear Train'!$R$3,D39='Gear Train'!$R$8),"-",VLOOKUP(C39,$Q$15:$T$514,4,FALSE)))</f>
        <v>40</v>
      </c>
      <c r="I39" s="26">
        <f>IF(C39="","",IF(OR(D39='Gear Train'!$R$6,D39='Gear Train'!$R$7,D39='Gear Train'!$R$8,F39='Gear Train'!$R$7),VLOOKUP(E39,$C$15:$M$514,7,FALSE),IF(D39='Gear Train'!$R$3,VLOOKUP(C39,$Q$15:$U$514,5,FALSE),VLOOKUP(E39,$C$15:$M$514,7,FALSE)*M39)))</f>
        <v>365.25</v>
      </c>
      <c r="J39" s="26">
        <f>IF(C39="","",IF(OR(D39='Gear Train'!$R$6,D39='Gear Train'!$R$7,D39='Gear Train'!$R$8,F39='Gear Train'!$R$7),VLOOKUP(E39,$C$15:$M$514,8,FALSE),IF(D39='Gear Train'!$R$3,E39/I39,VLOOKUP(E39,$C$15:$M$514,8,FALSE)/M39)))</f>
        <v>0</v>
      </c>
      <c r="K39" s="27" t="str">
        <f>IF(C39="","",IF(E39='Front, Back Dial'!$D$4,$C$11,IF(OR(D39='Gear Train'!$R$4,D39='Gear Train'!$R$5),IF(OR(F39='Gear Train'!$R$4,F39='Gear Train'!$R$5,F39='Gear Train'!$R$6),IF(VLOOKUP(E39,$C$15:$M$514,9,FALSE)='Gear Train'!$C$3,'Gear Train'!$C$4,'Gear Train'!$C$3),VLOOKUP(E39,$C$15:$M$514,9,FALSE)),VLOOKUP(E39,$C$15:$M$514,9,FALSE))))</f>
        <v>CCW</v>
      </c>
      <c r="L39" s="26">
        <f>IF(C39="","",IF(G39="-","-",IF(K39='Gear Train'!$C$3,MOD(G39+J39*360,360),MOD(G39-J39*360,360))))</f>
        <v>0</v>
      </c>
      <c r="M39" s="26">
        <f>IF(C39="","",IF(OR(D39='Gear Train'!$R$6,D39='Gear Train'!$R$7,D39='Gear Train'!$R$8,F39='Gear Train'!$R$7),VLOOKUP(E39,$C$15:$M$514,10,FALSE),IF(D39='Gear Train'!$R$3,"-",IF(F39='Gear Train'!$R$3,1,H39/VLOOKUP(E39,$Q$15:$T$514,4,FALSE)))))</f>
        <v>0</v>
      </c>
      <c r="N39" s="26" t="str">
        <f t="shared" ref="N39:N102" si="76">IF(B39="","",VLOOKUP(B39,$W$15:$X$114,2,FALSE))</f>
        <v/>
      </c>
      <c r="O39" s="28" t="str">
        <f t="shared" ref="O39:O102" si="77">IF(N39="","",1-I39/N39)</f>
        <v/>
      </c>
      <c r="Q39" s="33" t="s">
        <v>83</v>
      </c>
      <c r="R39" s="21" t="s">
        <v>0</v>
      </c>
      <c r="S39" s="29"/>
      <c r="T39" s="29">
        <v>38</v>
      </c>
      <c r="U39" s="29"/>
      <c r="W39" s="30"/>
      <c r="X39" s="31"/>
      <c r="Y39" s="32" t="str">
        <f t="shared" si="3"/>
        <v/>
      </c>
      <c r="Z39" s="28" t="str">
        <f t="shared" si="5"/>
        <v/>
      </c>
      <c r="AD39" s="1"/>
      <c r="AE39" s="1"/>
      <c r="AF39" s="1"/>
      <c r="AG39" s="1"/>
      <c r="AH39" s="1"/>
    </row>
    <row r="40" spans="2:34">
      <c r="B40" s="20"/>
      <c r="C40" s="21" t="s">
        <v>82</v>
      </c>
      <c r="D40" s="22" t="str">
        <f t="shared" ref="D40:D103" si="78">IF(C40="","",VLOOKUP(C40,$Q$15:$R$514,2,FALSE))</f>
        <v>Gear</v>
      </c>
      <c r="E40" s="21" t="s">
        <v>80</v>
      </c>
      <c r="F40" s="24" t="str">
        <f t="shared" ref="F40:F103" si="79">IF(E40="","",IF(ISNUMBER(E40),"-",VLOOKUP(E40,$Q$15:$R$514,2,FALSE)))</f>
        <v>Gear</v>
      </c>
      <c r="G40" s="25">
        <f>IF(C40="","",IF(D40='Gear Train'!$R$3,"-",VLOOKUP(C40,$Q$15:$S$514,3,FALSE)))</f>
        <v>0</v>
      </c>
      <c r="H40" s="25">
        <f>IF(C40="","",IF(OR(D40='Gear Train'!$R$7,D40='Gear Train'!$R$3,D40='Gear Train'!$R$8),"-",VLOOKUP(C40,$Q$15:$T$514,4,FALSE)))</f>
        <v>64</v>
      </c>
      <c r="I40" s="26">
        <f>IF(C40="","",IF(OR(D40='Gear Train'!$R$6,D40='Gear Train'!$R$7,D40='Gear Train'!$R$8,F40='Gear Train'!$R$7),VLOOKUP(E40,$C$15:$M$514,7,FALSE),IF(D40='Gear Train'!$R$3,VLOOKUP(C40,$Q$15:$U$514,5,FALSE),VLOOKUP(E40,$C$15:$M$514,7,FALSE)*M40)))</f>
        <v>584.4</v>
      </c>
      <c r="J40" s="26">
        <f>IF(C40="","",IF(OR(D40='Gear Train'!$R$6,D40='Gear Train'!$R$7,D40='Gear Train'!$R$8,F40='Gear Train'!$R$7),VLOOKUP(E40,$C$15:$M$514,8,FALSE),IF(D40='Gear Train'!$R$3,E40/I40,VLOOKUP(E40,$C$15:$M$514,8,FALSE)/M40)))</f>
        <v>0</v>
      </c>
      <c r="K40" s="27" t="str">
        <f>IF(C40="","",IF(E40='Front, Back Dial'!$D$4,$C$11,IF(OR(D40='Gear Train'!$R$4,D40='Gear Train'!$R$5),IF(OR(F40='Gear Train'!$R$4,F40='Gear Train'!$R$5,F40='Gear Train'!$R$6),IF(VLOOKUP(E40,$C$15:$M$514,9,FALSE)='Gear Train'!$C$3,'Gear Train'!$C$4,'Gear Train'!$C$3),VLOOKUP(E40,$C$15:$M$514,9,FALSE)),VLOOKUP(E40,$C$15:$M$514,9,FALSE))))</f>
        <v>CW</v>
      </c>
      <c r="L40" s="26">
        <f>IF(C40="","",IF(G40="-","-",IF(K40='Gear Train'!$C$3,MOD(G40+J40*360,360),MOD(G40-J40*360,360))))</f>
        <v>0</v>
      </c>
      <c r="M40" s="26">
        <f>IF(C40="","",IF(OR(D40='Gear Train'!$R$6,D40='Gear Train'!$R$7,D40='Gear Train'!$R$8,F40='Gear Train'!$R$7),VLOOKUP(E40,$C$15:$M$514,10,FALSE),IF(D40='Gear Train'!$R$3,"-",IF(F40='Gear Train'!$R$3,1,H40/VLOOKUP(E40,$Q$15:$T$514,4,FALSE)))))</f>
        <v>1.6</v>
      </c>
      <c r="N40" s="26" t="str">
        <f t="shared" ref="N40:N103" si="80">IF(B40="","",VLOOKUP(B40,$W$15:$X$114,2,FALSE))</f>
        <v/>
      </c>
      <c r="O40" s="28" t="str">
        <f t="shared" ref="O40:O103" si="81">IF(N40="","",1-I40/N40)</f>
        <v/>
      </c>
      <c r="Q40" s="33" t="s">
        <v>85</v>
      </c>
      <c r="R40" s="21" t="s">
        <v>0</v>
      </c>
      <c r="S40" s="29"/>
      <c r="T40" s="29">
        <v>53</v>
      </c>
      <c r="U40" s="29"/>
      <c r="W40" s="30"/>
      <c r="X40" s="31"/>
      <c r="Y40" s="32" t="str">
        <f t="shared" si="3"/>
        <v/>
      </c>
      <c r="Z40" s="28" t="str">
        <f t="shared" si="5"/>
        <v/>
      </c>
      <c r="AD40" s="1"/>
      <c r="AE40" s="1"/>
      <c r="AF40" s="1"/>
      <c r="AG40" s="1"/>
      <c r="AH40" s="1"/>
    </row>
    <row r="41" spans="2:34">
      <c r="B41" s="20"/>
      <c r="C41" s="21" t="s">
        <v>181</v>
      </c>
      <c r="D41" s="22" t="str">
        <f t="shared" ref="D41:D104" si="82">IF(C41="","",VLOOKUP(C41,$Q$15:$R$514,2,FALSE))</f>
        <v>Gear</v>
      </c>
      <c r="E41" s="21" t="s">
        <v>82</v>
      </c>
      <c r="F41" s="24" t="str">
        <f t="shared" ref="F41:F104" si="83">IF(E41="","",IF(ISNUMBER(E41),"-",VLOOKUP(E41,$Q$15:$R$514,2,FALSE)))</f>
        <v>Gear</v>
      </c>
      <c r="G41" s="25">
        <f>IF(C41="","",IF(D41='Gear Train'!$R$3,"-",VLOOKUP(C41,$Q$15:$S$514,3,FALSE)))</f>
        <v>0</v>
      </c>
      <c r="H41" s="25">
        <f>IF(C41="","",IF(OR(D41='Gear Train'!$R$7,D41='Gear Train'!$R$3,D41='Gear Train'!$R$8),"-",VLOOKUP(C41,$Q$15:$T$514,4,FALSE)))</f>
        <v>64</v>
      </c>
      <c r="I41" s="26">
        <f>IF(C41="","",IF(OR(D41='Gear Train'!$R$6,D41='Gear Train'!$R$7,D41='Gear Train'!$R$8,F41='Gear Train'!$R$7),VLOOKUP(E41,$C$15:$M$514,7,FALSE),IF(D41='Gear Train'!$R$3,VLOOKUP(C41,$Q$15:$U$514,5,FALSE),VLOOKUP(E41,$C$15:$M$514,7,FALSE)*M41)))</f>
        <v>584.4</v>
      </c>
      <c r="J41" s="26">
        <f>IF(C41="","",IF(OR(D41='Gear Train'!$R$6,D41='Gear Train'!$R$7,D41='Gear Train'!$R$8,F41='Gear Train'!$R$7),VLOOKUP(E41,$C$15:$M$514,8,FALSE),IF(D41='Gear Train'!$R$3,E41/I41,VLOOKUP(E41,$C$15:$M$514,8,FALSE)/M41)))</f>
        <v>0</v>
      </c>
      <c r="K41" s="27" t="str">
        <f>IF(C41="","",IF(E41='Front, Back Dial'!$D$4,$C$11,IF(OR(D41='Gear Train'!$R$4,D41='Gear Train'!$R$5),IF(OR(F41='Gear Train'!$R$4,F41='Gear Train'!$R$5,F41='Gear Train'!$R$6),IF(VLOOKUP(E41,$C$15:$M$514,9,FALSE)='Gear Train'!$C$3,'Gear Train'!$C$4,'Gear Train'!$C$3),VLOOKUP(E41,$C$15:$M$514,9,FALSE)),VLOOKUP(E41,$C$15:$M$514,9,FALSE))))</f>
        <v>CCW</v>
      </c>
      <c r="L41" s="26">
        <f>IF(C41="","",IF(G41="-","-",IF(K41='Gear Train'!$C$3,MOD(G41+J41*360,360),MOD(G41-J41*360,360))))</f>
        <v>0</v>
      </c>
      <c r="M41" s="26">
        <f>IF(C41="","",IF(OR(D41='Gear Train'!$R$6,D41='Gear Train'!$R$7,D41='Gear Train'!$R$8,F41='Gear Train'!$R$7),VLOOKUP(E41,$C$15:$M$514,10,FALSE),IF(D41='Gear Train'!$R$3,"-",IF(F41='Gear Train'!$R$3,1,H41/VLOOKUP(E41,$Q$15:$T$514,4,FALSE)))))</f>
        <v>1</v>
      </c>
      <c r="N41" s="26" t="str">
        <f t="shared" ref="N41:N104" si="84">IF(B41="","",VLOOKUP(B41,$W$15:$X$114,2,FALSE))</f>
        <v/>
      </c>
      <c r="O41" s="28" t="str">
        <f t="shared" ref="O41:O104" si="85">IF(N41="","",1-I41/N41)</f>
        <v/>
      </c>
      <c r="Q41" s="33" t="s">
        <v>86</v>
      </c>
      <c r="R41" s="21" t="s">
        <v>0</v>
      </c>
      <c r="S41" s="29"/>
      <c r="T41" s="29">
        <v>96</v>
      </c>
      <c r="U41" s="29"/>
      <c r="W41" s="30"/>
      <c r="X41" s="31"/>
      <c r="Y41" s="32" t="str">
        <f t="shared" si="3"/>
        <v/>
      </c>
      <c r="Z41" s="28" t="str">
        <f t="shared" si="5"/>
        <v/>
      </c>
      <c r="AD41" s="1"/>
      <c r="AE41" s="1"/>
      <c r="AF41" s="1"/>
      <c r="AG41" s="1"/>
      <c r="AH41" s="1"/>
    </row>
    <row r="42" spans="2:34">
      <c r="B42" s="20" t="s">
        <v>44</v>
      </c>
      <c r="C42" s="21" t="s">
        <v>84</v>
      </c>
      <c r="D42" s="22" t="str">
        <f t="shared" ref="D42:D105" si="86">IF(C42="","",VLOOKUP(C42,$Q$15:$R$514,2,FALSE))</f>
        <v>Pointer</v>
      </c>
      <c r="E42" s="21" t="s">
        <v>181</v>
      </c>
      <c r="F42" s="24" t="str">
        <f t="shared" ref="F42:F105" si="87">IF(E42="","",IF(ISNUMBER(E42),"-",VLOOKUP(E42,$Q$15:$R$514,2,FALSE)))</f>
        <v>Gear</v>
      </c>
      <c r="G42" s="25">
        <f>IF(C42="","",IF(D42='Gear Train'!$R$3,"-",VLOOKUP(C42,$Q$15:$S$514,3,FALSE)))</f>
        <v>0</v>
      </c>
      <c r="H42" s="25" t="str">
        <f>IF(C42="","",IF(OR(D42='Gear Train'!$R$7,D42='Gear Train'!$R$3,D42='Gear Train'!$R$8),"-",VLOOKUP(C42,$Q$15:$T$514,4,FALSE)))</f>
        <v>-</v>
      </c>
      <c r="I42" s="26">
        <f>IF(C42="","",IF(OR(D42='Gear Train'!$R$6,D42='Gear Train'!$R$7,D42='Gear Train'!$R$8,F42='Gear Train'!$R$7),VLOOKUP(E42,$C$15:$M$514,7,FALSE),IF(D42='Gear Train'!$R$3,VLOOKUP(C42,$Q$15:$U$514,5,FALSE),VLOOKUP(E42,$C$15:$M$514,7,FALSE)*M42)))</f>
        <v>584.4</v>
      </c>
      <c r="J42" s="26">
        <f>IF(C42="","",IF(OR(D42='Gear Train'!$R$6,D42='Gear Train'!$R$7,D42='Gear Train'!$R$8,F42='Gear Train'!$R$7),VLOOKUP(E42,$C$15:$M$514,8,FALSE),IF(D42='Gear Train'!$R$3,E42/I42,VLOOKUP(E42,$C$15:$M$514,8,FALSE)/M42)))</f>
        <v>0</v>
      </c>
      <c r="K42" s="27" t="str">
        <f>IF(C42="","",IF(E42='Front, Back Dial'!$D$4,$C$11,IF(OR(D42='Gear Train'!$R$4,D42='Gear Train'!$R$5),IF(OR(F42='Gear Train'!$R$4,F42='Gear Train'!$R$5,F42='Gear Train'!$R$6),IF(VLOOKUP(E42,$C$15:$M$514,9,FALSE)='Gear Train'!$C$3,'Gear Train'!$C$4,'Gear Train'!$C$3),VLOOKUP(E42,$C$15:$M$514,9,FALSE)),VLOOKUP(E42,$C$15:$M$514,9,FALSE))))</f>
        <v>CCW</v>
      </c>
      <c r="L42" s="26">
        <f>IF(C42="","",IF(G42="-","-",IF(K42='Gear Train'!$C$3,MOD(G42+J42*360,360),MOD(G42-J42*360,360))))</f>
        <v>0</v>
      </c>
      <c r="M42" s="26">
        <f>IF(C42="","",IF(OR(D42='Gear Train'!$R$6,D42='Gear Train'!$R$7,D42='Gear Train'!$R$8,F42='Gear Train'!$R$7),VLOOKUP(E42,$C$15:$M$514,10,FALSE),IF(D42='Gear Train'!$R$3,"-",IF(F42='Gear Train'!$R$3,1,H42/VLOOKUP(E42,$Q$15:$T$514,4,FALSE)))))</f>
        <v>0</v>
      </c>
      <c r="N42" s="26">
        <f t="shared" ref="N42:N105" si="88">IF(B42="","",VLOOKUP(B42,$W$15:$X$114,2,FALSE))</f>
        <v>583.92999999999995</v>
      </c>
      <c r="O42" s="28">
        <f t="shared" ref="O42:O105" si="89">IF(N42="","",1-I42/N42)</f>
        <v>-8.0489099720870705E-4</v>
      </c>
      <c r="Q42" s="33" t="s">
        <v>88</v>
      </c>
      <c r="R42" s="21" t="s">
        <v>0</v>
      </c>
      <c r="S42" s="29"/>
      <c r="T42" s="29">
        <v>15</v>
      </c>
      <c r="U42" s="29"/>
      <c r="W42" s="30"/>
      <c r="X42" s="31"/>
      <c r="Y42" s="32" t="str">
        <f t="shared" si="3"/>
        <v/>
      </c>
      <c r="Z42" s="28" t="str">
        <f t="shared" si="5"/>
        <v/>
      </c>
      <c r="AD42" s="1"/>
      <c r="AE42" s="1"/>
      <c r="AF42" s="1"/>
      <c r="AG42" s="1"/>
      <c r="AH42" s="1"/>
    </row>
    <row r="43" spans="2:34">
      <c r="B43" s="20"/>
      <c r="C43" s="21"/>
      <c r="D43" s="22" t="str">
        <f t="shared" ref="D43:D106" si="90">IF(C43="","",VLOOKUP(C43,$Q$15:$R$514,2,FALSE))</f>
        <v/>
      </c>
      <c r="E43" s="21"/>
      <c r="F43" s="24" t="str">
        <f t="shared" ref="F43:F106" si="91">IF(E43="","",IF(ISNUMBER(E43),"-",VLOOKUP(E43,$Q$15:$R$514,2,FALSE)))</f>
        <v/>
      </c>
      <c r="G43" s="25" t="str">
        <f>IF(C43="","",IF(D43='Gear Train'!$R$3,"-",VLOOKUP(C43,$Q$15:$S$514,3,FALSE)))</f>
        <v/>
      </c>
      <c r="H43" s="25" t="str">
        <f>IF(C43="","",IF(OR(D43='Gear Train'!$R$7,D43='Gear Train'!$R$3,D43='Gear Train'!$R$8),"-",VLOOKUP(C43,$Q$15:$T$514,4,FALSE)))</f>
        <v/>
      </c>
      <c r="I43" s="26" t="str">
        <f>IF(C43="","",IF(OR(D43='Gear Train'!$R$6,D43='Gear Train'!$R$7,D43='Gear Train'!$R$8,F43='Gear Train'!$R$7),VLOOKUP(E43,$C$15:$M$514,7,FALSE),IF(D43='Gear Train'!$R$3,VLOOKUP(C43,$Q$15:$U$514,5,FALSE),VLOOKUP(E43,$C$15:$M$514,7,FALSE)*M43)))</f>
        <v/>
      </c>
      <c r="J43" s="26" t="str">
        <f>IF(C43="","",IF(OR(D43='Gear Train'!$R$6,D43='Gear Train'!$R$7,D43='Gear Train'!$R$8,F43='Gear Train'!$R$7),VLOOKUP(E43,$C$15:$M$514,8,FALSE),IF(D43='Gear Train'!$R$3,E43/I43,VLOOKUP(E43,$C$15:$M$514,8,FALSE)/M43)))</f>
        <v/>
      </c>
      <c r="K43" s="27" t="str">
        <f>IF(C43="","",IF(E43='Front, Back Dial'!$D$4,$C$11,IF(OR(D43='Gear Train'!$R$4,D43='Gear Train'!$R$5),IF(OR(F43='Gear Train'!$R$4,F43='Gear Train'!$R$5,F43='Gear Train'!$R$6),IF(VLOOKUP(E43,$C$15:$M$514,9,FALSE)='Gear Train'!$C$3,'Gear Train'!$C$4,'Gear Train'!$C$3),VLOOKUP(E43,$C$15:$M$514,9,FALSE)),VLOOKUP(E43,$C$15:$M$514,9,FALSE))))</f>
        <v/>
      </c>
      <c r="L43" s="26" t="str">
        <f>IF(C43="","",IF(G43="-","-",IF(K43='Gear Train'!$C$3,MOD(G43+J43*360,360),MOD(G43-J43*360,360))))</f>
        <v/>
      </c>
      <c r="M43" s="26" t="str">
        <f>IF(C43="","",IF(OR(D43='Gear Train'!$R$6,D43='Gear Train'!$R$7,D43='Gear Train'!$R$8,F43='Gear Train'!$R$7),VLOOKUP(E43,$C$15:$M$514,10,FALSE),IF(D43='Gear Train'!$R$3,"-",IF(F43='Gear Train'!$R$3,1,H43/VLOOKUP(E43,$Q$15:$T$514,4,FALSE)))))</f>
        <v/>
      </c>
      <c r="N43" s="26" t="str">
        <f t="shared" ref="N43:N106" si="92">IF(B43="","",VLOOKUP(B43,$W$15:$X$114,2,FALSE))</f>
        <v/>
      </c>
      <c r="O43" s="28" t="str">
        <f t="shared" ref="O43:O106" si="93">IF(N43="","",1-I43/N43)</f>
        <v/>
      </c>
      <c r="Q43" s="33" t="s">
        <v>90</v>
      </c>
      <c r="R43" s="21" t="s">
        <v>0</v>
      </c>
      <c r="S43" s="29"/>
      <c r="T43" s="29">
        <v>27</v>
      </c>
      <c r="U43" s="29"/>
      <c r="W43" s="30"/>
      <c r="X43" s="31"/>
      <c r="Y43" s="32" t="str">
        <f t="shared" si="3"/>
        <v/>
      </c>
      <c r="Z43" s="28" t="str">
        <f t="shared" si="5"/>
        <v/>
      </c>
      <c r="AD43" s="1"/>
      <c r="AE43" s="1"/>
      <c r="AF43" s="1"/>
      <c r="AG43" s="1"/>
      <c r="AH43" s="1"/>
    </row>
    <row r="44" spans="2:34">
      <c r="B44" s="20"/>
      <c r="C44" s="21" t="s">
        <v>87</v>
      </c>
      <c r="D44" s="22" t="str">
        <f t="shared" ref="D44:D107" si="94">IF(C44="","",VLOOKUP(C44,$Q$15:$R$514,2,FALSE))</f>
        <v>Gear</v>
      </c>
      <c r="E44" s="21" t="s">
        <v>40</v>
      </c>
      <c r="F44" s="24" t="str">
        <f t="shared" ref="F44:F107" si="95">IF(E44="","",IF(ISNUMBER(E44),"-",VLOOKUP(E44,$Q$15:$R$514,2,FALSE)))</f>
        <v>Axis</v>
      </c>
      <c r="G44" s="25">
        <f>IF(C44="","",IF(D44='Gear Train'!$R$3,"-",VLOOKUP(C44,$Q$15:$S$514,3,FALSE)))</f>
        <v>0</v>
      </c>
      <c r="H44" s="25">
        <f>IF(C44="","",IF(OR(D44='Gear Train'!$R$7,D44='Gear Train'!$R$3,D44='Gear Train'!$R$8),"-",VLOOKUP(C44,$Q$15:$T$514,4,FALSE)))</f>
        <v>57</v>
      </c>
      <c r="I44" s="26">
        <f>IF(C44="","",IF(OR(D44='Gear Train'!$R$6,D44='Gear Train'!$R$7,D44='Gear Train'!$R$8,F44='Gear Train'!$R$7),VLOOKUP(E44,$C$15:$M$514,7,FALSE),IF(D44='Gear Train'!$R$3,VLOOKUP(C44,$Q$15:$U$514,5,FALSE),VLOOKUP(E44,$C$15:$M$514,7,FALSE)*M44)))</f>
        <v>365.25</v>
      </c>
      <c r="J44" s="26">
        <f>IF(C44="","",IF(OR(D44='Gear Train'!$R$6,D44='Gear Train'!$R$7,D44='Gear Train'!$R$8,F44='Gear Train'!$R$7),VLOOKUP(E44,$C$15:$M$514,8,FALSE),IF(D44='Gear Train'!$R$3,E44/I44,VLOOKUP(E44,$C$15:$M$514,8,FALSE)/M44)))</f>
        <v>0</v>
      </c>
      <c r="K44" s="27" t="str">
        <f>IF(C44="","",IF(E44='Front, Back Dial'!$D$4,$C$11,IF(OR(D44='Gear Train'!$R$4,D44='Gear Train'!$R$5),IF(OR(F44='Gear Train'!$R$4,F44='Gear Train'!$R$5,F44='Gear Train'!$R$6),IF(VLOOKUP(E44,$C$15:$M$514,9,FALSE)='Gear Train'!$C$3,'Gear Train'!$C$4,'Gear Train'!$C$3),VLOOKUP(E44,$C$15:$M$514,9,FALSE)),VLOOKUP(E44,$C$15:$M$514,9,FALSE))))</f>
        <v>CCW</v>
      </c>
      <c r="L44" s="26">
        <f>IF(C44="","",IF(G44="-","-",IF(K44='Gear Train'!$C$3,MOD(G44+J44*360,360),MOD(G44-J44*360,360))))</f>
        <v>0</v>
      </c>
      <c r="M44" s="26">
        <f>IF(C44="","",IF(OR(D44='Gear Train'!$R$6,D44='Gear Train'!$R$7,D44='Gear Train'!$R$8,F44='Gear Train'!$R$7),VLOOKUP(E44,$C$15:$M$514,10,FALSE),IF(D44='Gear Train'!$R$3,"-",IF(F44='Gear Train'!$R$3,1,H44/VLOOKUP(E44,$Q$15:$T$514,4,FALSE)))))</f>
        <v>0</v>
      </c>
      <c r="N44" s="26" t="str">
        <f t="shared" ref="N44:N107" si="96">IF(B44="","",VLOOKUP(B44,$W$15:$X$114,2,FALSE))</f>
        <v/>
      </c>
      <c r="O44" s="28" t="str">
        <f t="shared" ref="O44:O107" si="97">IF(N44="","",1-I44/N44)</f>
        <v/>
      </c>
      <c r="Q44" s="33" t="s">
        <v>92</v>
      </c>
      <c r="R44" s="21" t="s">
        <v>0</v>
      </c>
      <c r="S44" s="29"/>
      <c r="T44" s="29">
        <v>53</v>
      </c>
      <c r="U44" s="29"/>
      <c r="W44" s="30"/>
      <c r="X44" s="31"/>
      <c r="Y44" s="32" t="str">
        <f t="shared" si="3"/>
        <v/>
      </c>
      <c r="Z44" s="28" t="str">
        <f t="shared" si="5"/>
        <v/>
      </c>
      <c r="AD44" s="1"/>
      <c r="AE44" s="1"/>
      <c r="AF44" s="1"/>
      <c r="AG44" s="1"/>
      <c r="AH44" s="1"/>
    </row>
    <row r="45" spans="2:34">
      <c r="B45" s="20"/>
      <c r="C45" s="21" t="s">
        <v>89</v>
      </c>
      <c r="D45" s="22" t="str">
        <f t="shared" ref="D45:D108" si="98">IF(C45="","",VLOOKUP(C45,$Q$15:$R$514,2,FALSE))</f>
        <v>Gear</v>
      </c>
      <c r="E45" s="21" t="s">
        <v>87</v>
      </c>
      <c r="F45" s="24" t="str">
        <f t="shared" ref="F45:F108" si="99">IF(E45="","",IF(ISNUMBER(E45),"-",VLOOKUP(E45,$Q$15:$R$514,2,FALSE)))</f>
        <v>Gear</v>
      </c>
      <c r="G45" s="25">
        <f>IF(C45="","",IF(D45='Gear Train'!$R$3,"-",VLOOKUP(C45,$Q$15:$S$514,3,FALSE)))</f>
        <v>0</v>
      </c>
      <c r="H45" s="25">
        <f>IF(C45="","",IF(OR(D45='Gear Train'!$R$7,D45='Gear Train'!$R$3,D45='Gear Train'!$R$8),"-",VLOOKUP(C45,$Q$15:$T$514,4,FALSE)))</f>
        <v>59</v>
      </c>
      <c r="I45" s="26">
        <f>IF(C45="","",IF(OR(D45='Gear Train'!$R$6,D45='Gear Train'!$R$7,D45='Gear Train'!$R$8,F45='Gear Train'!$R$7),VLOOKUP(E45,$C$15:$M$514,7,FALSE),IF(D45='Gear Train'!$R$3,VLOOKUP(C45,$Q$15:$U$514,5,FALSE),VLOOKUP(E45,$C$15:$M$514,7,FALSE)*M45)))</f>
        <v>378.06578947368428</v>
      </c>
      <c r="J45" s="26">
        <f>IF(C45="","",IF(OR(D45='Gear Train'!$R$6,D45='Gear Train'!$R$7,D45='Gear Train'!$R$8,F45='Gear Train'!$R$7),VLOOKUP(E45,$C$15:$M$514,8,FALSE),IF(D45='Gear Train'!$R$3,E45/I45,VLOOKUP(E45,$C$15:$M$514,8,FALSE)/M45)))</f>
        <v>0</v>
      </c>
      <c r="K45" s="27" t="str">
        <f>IF(C45="","",IF(E45='Front, Back Dial'!$D$4,$C$11,IF(OR(D45='Gear Train'!$R$4,D45='Gear Train'!$R$5),IF(OR(F45='Gear Train'!$R$4,F45='Gear Train'!$R$5,F45='Gear Train'!$R$6),IF(VLOOKUP(E45,$C$15:$M$514,9,FALSE)='Gear Train'!$C$3,'Gear Train'!$C$4,'Gear Train'!$C$3),VLOOKUP(E45,$C$15:$M$514,9,FALSE)),VLOOKUP(E45,$C$15:$M$514,9,FALSE))))</f>
        <v>CW</v>
      </c>
      <c r="L45" s="26">
        <f>IF(C45="","",IF(G45="-","-",IF(K45='Gear Train'!$C$3,MOD(G45+J45*360,360),MOD(G45-J45*360,360))))</f>
        <v>0</v>
      </c>
      <c r="M45" s="26">
        <f>IF(C45="","",IF(OR(D45='Gear Train'!$R$6,D45='Gear Train'!$R$7,D45='Gear Train'!$R$8,F45='Gear Train'!$R$7),VLOOKUP(E45,$C$15:$M$514,10,FALSE),IF(D45='Gear Train'!$R$3,"-",IF(F45='Gear Train'!$R$3,1,H45/VLOOKUP(E45,$Q$15:$T$514,4,FALSE)))))</f>
        <v>1.0350877192982457</v>
      </c>
      <c r="N45" s="26" t="str">
        <f t="shared" ref="N45:N108" si="100">IF(B45="","",VLOOKUP(B45,$W$15:$X$114,2,FALSE))</f>
        <v/>
      </c>
      <c r="O45" s="28" t="str">
        <f t="shared" ref="O45:O108" si="101">IF(N45="","",1-I45/N45)</f>
        <v/>
      </c>
      <c r="Q45" s="33" t="s">
        <v>94</v>
      </c>
      <c r="R45" s="21" t="s">
        <v>0</v>
      </c>
      <c r="S45" s="29"/>
      <c r="T45" s="29">
        <v>57</v>
      </c>
      <c r="U45" s="29"/>
      <c r="W45" s="30"/>
      <c r="X45" s="31"/>
      <c r="Y45" s="32" t="str">
        <f t="shared" si="3"/>
        <v/>
      </c>
      <c r="Z45" s="28" t="str">
        <f t="shared" si="5"/>
        <v/>
      </c>
      <c r="AD45" s="1"/>
      <c r="AE45" s="1"/>
      <c r="AF45" s="1"/>
      <c r="AG45" s="1"/>
      <c r="AH45" s="1"/>
    </row>
    <row r="46" spans="2:34">
      <c r="B46" s="20"/>
      <c r="C46" s="21" t="s">
        <v>91</v>
      </c>
      <c r="D46" s="22" t="str">
        <f t="shared" ref="D46:D109" si="102">IF(C46="","",VLOOKUP(C46,$Q$15:$R$514,2,FALSE))</f>
        <v>Axis</v>
      </c>
      <c r="E46" s="21" t="s">
        <v>89</v>
      </c>
      <c r="F46" s="24" t="str">
        <f t="shared" ref="F46:F109" si="103">IF(E46="","",IF(ISNUMBER(E46),"-",VLOOKUP(E46,$Q$15:$R$514,2,FALSE)))</f>
        <v>Gear</v>
      </c>
      <c r="G46" s="25">
        <f>IF(C46="","",IF(D46='Gear Train'!$R$3,"-",VLOOKUP(C46,$Q$15:$S$514,3,FALSE)))</f>
        <v>0</v>
      </c>
      <c r="H46" s="25" t="str">
        <f>IF(C46="","",IF(OR(D46='Gear Train'!$R$7,D46='Gear Train'!$R$3,D46='Gear Train'!$R$8),"-",VLOOKUP(C46,$Q$15:$T$514,4,FALSE)))</f>
        <v>-</v>
      </c>
      <c r="I46" s="26">
        <f>IF(C46="","",IF(OR(D46='Gear Train'!$R$6,D46='Gear Train'!$R$7,D46='Gear Train'!$R$8,F46='Gear Train'!$R$7),VLOOKUP(E46,$C$15:$M$514,7,FALSE),IF(D46='Gear Train'!$R$3,VLOOKUP(C46,$Q$15:$U$514,5,FALSE),VLOOKUP(E46,$C$15:$M$514,7,FALSE)*M46)))</f>
        <v>378.06578947368428</v>
      </c>
      <c r="J46" s="26">
        <f>IF(C46="","",IF(OR(D46='Gear Train'!$R$6,D46='Gear Train'!$R$7,D46='Gear Train'!$R$8,F46='Gear Train'!$R$7),VLOOKUP(E46,$C$15:$M$514,8,FALSE),IF(D46='Gear Train'!$R$3,E46/I46,VLOOKUP(E46,$C$15:$M$514,8,FALSE)/M46)))</f>
        <v>0</v>
      </c>
      <c r="K46" s="27" t="str">
        <f>IF(C46="","",IF(E46='Front, Back Dial'!$D$4,$C$11,IF(OR(D46='Gear Train'!$R$4,D46='Gear Train'!$R$5),IF(OR(F46='Gear Train'!$R$4,F46='Gear Train'!$R$5,F46='Gear Train'!$R$6),IF(VLOOKUP(E46,$C$15:$M$514,9,FALSE)='Gear Train'!$C$3,'Gear Train'!$C$4,'Gear Train'!$C$3),VLOOKUP(E46,$C$15:$M$514,9,FALSE)),VLOOKUP(E46,$C$15:$M$514,9,FALSE))))</f>
        <v>CW</v>
      </c>
      <c r="L46" s="26">
        <f>IF(C46="","",IF(G46="-","-",IF(K46='Gear Train'!$C$3,MOD(G46+J46*360,360),MOD(G46-J46*360,360))))</f>
        <v>0</v>
      </c>
      <c r="M46" s="26">
        <f>IF(C46="","",IF(OR(D46='Gear Train'!$R$6,D46='Gear Train'!$R$7,D46='Gear Train'!$R$8,F46='Gear Train'!$R$7),VLOOKUP(E46,$C$15:$M$514,10,FALSE),IF(D46='Gear Train'!$R$3,"-",IF(F46='Gear Train'!$R$3,1,H46/VLOOKUP(E46,$Q$15:$T$514,4,FALSE)))))</f>
        <v>0</v>
      </c>
      <c r="N46" s="26" t="str">
        <f t="shared" ref="N46:N109" si="104">IF(B46="","",VLOOKUP(B46,$W$15:$X$114,2,FALSE))</f>
        <v/>
      </c>
      <c r="O46" s="28" t="str">
        <f t="shared" ref="O46:O109" si="105">IF(N46="","",1-I46/N46)</f>
        <v/>
      </c>
      <c r="Q46" s="33" t="s">
        <v>96</v>
      </c>
      <c r="R46" s="21" t="s">
        <v>0</v>
      </c>
      <c r="S46" s="29"/>
      <c r="T46" s="29">
        <v>15</v>
      </c>
      <c r="U46" s="29"/>
      <c r="W46" s="30"/>
      <c r="X46" s="31"/>
      <c r="Y46" s="32" t="str">
        <f t="shared" si="3"/>
        <v/>
      </c>
      <c r="Z46" s="28" t="str">
        <f t="shared" si="5"/>
        <v/>
      </c>
      <c r="AD46" s="1"/>
      <c r="AE46" s="1"/>
      <c r="AF46" s="1"/>
      <c r="AG46" s="1"/>
      <c r="AH46" s="1"/>
    </row>
    <row r="47" spans="2:34">
      <c r="B47" s="20"/>
      <c r="C47" s="21" t="s">
        <v>93</v>
      </c>
      <c r="D47" s="22" t="str">
        <f t="shared" ref="D47:D110" si="106">IF(C47="","",VLOOKUP(C47,$Q$15:$R$514,2,FALSE))</f>
        <v>Gear</v>
      </c>
      <c r="E47" s="21" t="s">
        <v>91</v>
      </c>
      <c r="F47" s="24" t="str">
        <f t="shared" ref="F47:F110" si="107">IF(E47="","",IF(ISNUMBER(E47),"-",VLOOKUP(E47,$Q$15:$R$514,2,FALSE)))</f>
        <v>Axis</v>
      </c>
      <c r="G47" s="25">
        <f>IF(C47="","",IF(D47='Gear Train'!$R$3,"-",VLOOKUP(C47,$Q$15:$S$514,3,FALSE)))</f>
        <v>0</v>
      </c>
      <c r="H47" s="25">
        <f>IF(C47="","",IF(OR(D47='Gear Train'!$R$7,D47='Gear Train'!$R$3,D47='Gear Train'!$R$8),"-",VLOOKUP(C47,$Q$15:$T$514,4,FALSE)))</f>
        <v>60</v>
      </c>
      <c r="I47" s="26">
        <f>IF(C47="","",IF(OR(D47='Gear Train'!$R$6,D47='Gear Train'!$R$7,D47='Gear Train'!$R$8,F47='Gear Train'!$R$7),VLOOKUP(E47,$C$15:$M$514,7,FALSE),IF(D47='Gear Train'!$R$3,VLOOKUP(C47,$Q$15:$U$514,5,FALSE),VLOOKUP(E47,$C$15:$M$514,7,FALSE)*M47)))</f>
        <v>378.06578947368428</v>
      </c>
      <c r="J47" s="26">
        <f>IF(C47="","",IF(OR(D47='Gear Train'!$R$6,D47='Gear Train'!$R$7,D47='Gear Train'!$R$8,F47='Gear Train'!$R$7),VLOOKUP(E47,$C$15:$M$514,8,FALSE),IF(D47='Gear Train'!$R$3,E47/I47,VLOOKUP(E47,$C$15:$M$514,8,FALSE)/M47)))</f>
        <v>0</v>
      </c>
      <c r="K47" s="27" t="str">
        <f>IF(C47="","",IF(E47='Front, Back Dial'!$D$4,$C$11,IF(OR(D47='Gear Train'!$R$4,D47='Gear Train'!$R$5),IF(OR(F47='Gear Train'!$R$4,F47='Gear Train'!$R$5,F47='Gear Train'!$R$6),IF(VLOOKUP(E47,$C$15:$M$514,9,FALSE)='Gear Train'!$C$3,'Gear Train'!$C$4,'Gear Train'!$C$3),VLOOKUP(E47,$C$15:$M$514,9,FALSE)),VLOOKUP(E47,$C$15:$M$514,9,FALSE))))</f>
        <v>CW</v>
      </c>
      <c r="L47" s="26">
        <f>IF(C47="","",IF(G47="-","-",IF(K47='Gear Train'!$C$3,MOD(G47+J47*360,360),MOD(G47-J47*360,360))))</f>
        <v>0</v>
      </c>
      <c r="M47" s="26">
        <f>IF(C47="","",IF(OR(D47='Gear Train'!$R$6,D47='Gear Train'!$R$7,D47='Gear Train'!$R$8,F47='Gear Train'!$R$7),VLOOKUP(E47,$C$15:$M$514,10,FALSE),IF(D47='Gear Train'!$R$3,"-",IF(F47='Gear Train'!$R$3,1,H47/VLOOKUP(E47,$Q$15:$T$514,4,FALSE)))))</f>
        <v>0</v>
      </c>
      <c r="N47" s="26" t="str">
        <f t="shared" ref="N47:N110" si="108">IF(B47="","",VLOOKUP(B47,$W$15:$X$114,2,FALSE))</f>
        <v/>
      </c>
      <c r="O47" s="28" t="str">
        <f t="shared" ref="O47:O110" si="109">IF(N47="","",1-I47/N47)</f>
        <v/>
      </c>
      <c r="Q47" s="33" t="s">
        <v>98</v>
      </c>
      <c r="R47" s="21" t="s">
        <v>0</v>
      </c>
      <c r="S47" s="29"/>
      <c r="T47" s="29">
        <v>60</v>
      </c>
      <c r="U47" s="29"/>
      <c r="W47" s="30"/>
      <c r="X47" s="31"/>
      <c r="Y47" s="32" t="str">
        <f t="shared" si="3"/>
        <v/>
      </c>
      <c r="Z47" s="28" t="str">
        <f t="shared" si="5"/>
        <v/>
      </c>
      <c r="AD47" s="1"/>
      <c r="AE47" s="1"/>
      <c r="AF47" s="1"/>
      <c r="AG47" s="1"/>
      <c r="AH47" s="1"/>
    </row>
    <row r="48" spans="2:34">
      <c r="B48" s="20"/>
      <c r="C48" s="21" t="s">
        <v>95</v>
      </c>
      <c r="D48" s="22" t="str">
        <f t="shared" ref="D48:D111" si="110">IF(C48="","",VLOOKUP(C48,$Q$15:$R$514,2,FALSE))</f>
        <v>Gear</v>
      </c>
      <c r="E48" s="21" t="s">
        <v>93</v>
      </c>
      <c r="F48" s="24" t="str">
        <f t="shared" ref="F48:F111" si="111">IF(E48="","",IF(ISNUMBER(E48),"-",VLOOKUP(E48,$Q$15:$R$514,2,FALSE)))</f>
        <v>Gear</v>
      </c>
      <c r="G48" s="25">
        <f>IF(C48="","",IF(D48='Gear Train'!$R$3,"-",VLOOKUP(C48,$Q$15:$S$514,3,FALSE)))</f>
        <v>0</v>
      </c>
      <c r="H48" s="25">
        <f>IF(C48="","",IF(OR(D48='Gear Train'!$R$7,D48='Gear Train'!$R$3,D48='Gear Train'!$R$8),"-",VLOOKUP(C48,$Q$15:$T$514,4,FALSE)))</f>
        <v>60</v>
      </c>
      <c r="I48" s="26">
        <f>IF(C48="","",IF(OR(D48='Gear Train'!$R$6,D48='Gear Train'!$R$7,D48='Gear Train'!$R$8,F48='Gear Train'!$R$7),VLOOKUP(E48,$C$15:$M$514,7,FALSE),IF(D48='Gear Train'!$R$3,VLOOKUP(C48,$Q$15:$U$514,5,FALSE),VLOOKUP(E48,$C$15:$M$514,7,FALSE)*M48)))</f>
        <v>378.06578947368428</v>
      </c>
      <c r="J48" s="26">
        <f>IF(C48="","",IF(OR(D48='Gear Train'!$R$6,D48='Gear Train'!$R$7,D48='Gear Train'!$R$8,F48='Gear Train'!$R$7),VLOOKUP(E48,$C$15:$M$514,8,FALSE),IF(D48='Gear Train'!$R$3,E48/I48,VLOOKUP(E48,$C$15:$M$514,8,FALSE)/M48)))</f>
        <v>0</v>
      </c>
      <c r="K48" s="27" t="str">
        <f>IF(C48="","",IF(E48='Front, Back Dial'!$D$4,$C$11,IF(OR(D48='Gear Train'!$R$4,D48='Gear Train'!$R$5),IF(OR(F48='Gear Train'!$R$4,F48='Gear Train'!$R$5,F48='Gear Train'!$R$6),IF(VLOOKUP(E48,$C$15:$M$514,9,FALSE)='Gear Train'!$C$3,'Gear Train'!$C$4,'Gear Train'!$C$3),VLOOKUP(E48,$C$15:$M$514,9,FALSE)),VLOOKUP(E48,$C$15:$M$514,9,FALSE))))</f>
        <v>CCW</v>
      </c>
      <c r="L48" s="26">
        <f>IF(C48="","",IF(G48="-","-",IF(K48='Gear Train'!$C$3,MOD(G48+J48*360,360),MOD(G48-J48*360,360))))</f>
        <v>0</v>
      </c>
      <c r="M48" s="26">
        <f>IF(C48="","",IF(OR(D48='Gear Train'!$R$6,D48='Gear Train'!$R$7,D48='Gear Train'!$R$8,F48='Gear Train'!$R$7),VLOOKUP(E48,$C$15:$M$514,10,FALSE),IF(D48='Gear Train'!$R$3,"-",IF(F48='Gear Train'!$R$3,1,H48/VLOOKUP(E48,$Q$15:$T$514,4,FALSE)))))</f>
        <v>1</v>
      </c>
      <c r="N48" s="26" t="str">
        <f t="shared" ref="N48:N111" si="112">IF(B48="","",VLOOKUP(B48,$W$15:$X$114,2,FALSE))</f>
        <v/>
      </c>
      <c r="O48" s="28" t="str">
        <f t="shared" ref="O48:O111" si="113">IF(N48="","",1-I48/N48)</f>
        <v/>
      </c>
      <c r="Q48" s="33" t="s">
        <v>99</v>
      </c>
      <c r="R48" s="21" t="s">
        <v>0</v>
      </c>
      <c r="S48" s="29"/>
      <c r="T48" s="29">
        <v>60</v>
      </c>
      <c r="U48" s="29"/>
      <c r="W48" s="30"/>
      <c r="X48" s="31"/>
      <c r="Y48" s="32" t="str">
        <f t="shared" si="3"/>
        <v/>
      </c>
      <c r="Z48" s="28" t="str">
        <f t="shared" si="5"/>
        <v/>
      </c>
      <c r="AD48" s="1"/>
      <c r="AE48" s="1"/>
      <c r="AF48" s="1"/>
      <c r="AG48" s="1"/>
      <c r="AH48" s="1"/>
    </row>
    <row r="49" spans="2:34">
      <c r="B49" s="20" t="s">
        <v>46</v>
      </c>
      <c r="C49" s="21" t="s">
        <v>97</v>
      </c>
      <c r="D49" s="22" t="str">
        <f t="shared" ref="D49:D112" si="114">IF(C49="","",VLOOKUP(C49,$Q$15:$R$514,2,FALSE))</f>
        <v>Pointer</v>
      </c>
      <c r="E49" s="21" t="s">
        <v>95</v>
      </c>
      <c r="F49" s="24" t="str">
        <f t="shared" ref="F49:F112" si="115">IF(E49="","",IF(ISNUMBER(E49),"-",VLOOKUP(E49,$Q$15:$R$514,2,FALSE)))</f>
        <v>Gear</v>
      </c>
      <c r="G49" s="25">
        <f>IF(C49="","",IF(D49='Gear Train'!$R$3,"-",VLOOKUP(C49,$Q$15:$S$514,3,FALSE)))</f>
        <v>0</v>
      </c>
      <c r="H49" s="25" t="str">
        <f>IF(C49="","",IF(OR(D49='Gear Train'!$R$7,D49='Gear Train'!$R$3,D49='Gear Train'!$R$8),"-",VLOOKUP(C49,$Q$15:$T$514,4,FALSE)))</f>
        <v>-</v>
      </c>
      <c r="I49" s="26">
        <f>IF(C49="","",IF(OR(D49='Gear Train'!$R$6,D49='Gear Train'!$R$7,D49='Gear Train'!$R$8,F49='Gear Train'!$R$7),VLOOKUP(E49,$C$15:$M$514,7,FALSE),IF(D49='Gear Train'!$R$3,VLOOKUP(C49,$Q$15:$U$514,5,FALSE),VLOOKUP(E49,$C$15:$M$514,7,FALSE)*M49)))</f>
        <v>378.06578947368428</v>
      </c>
      <c r="J49" s="26">
        <f>IF(C49="","",IF(OR(D49='Gear Train'!$R$6,D49='Gear Train'!$R$7,D49='Gear Train'!$R$8,F49='Gear Train'!$R$7),VLOOKUP(E49,$C$15:$M$514,8,FALSE),IF(D49='Gear Train'!$R$3,E49/I49,VLOOKUP(E49,$C$15:$M$514,8,FALSE)/M49)))</f>
        <v>0</v>
      </c>
      <c r="K49" s="27" t="str">
        <f>IF(C49="","",IF(E49='Front, Back Dial'!$D$4,$C$11,IF(OR(D49='Gear Train'!$R$4,D49='Gear Train'!$R$5),IF(OR(F49='Gear Train'!$R$4,F49='Gear Train'!$R$5,F49='Gear Train'!$R$6),IF(VLOOKUP(E49,$C$15:$M$514,9,FALSE)='Gear Train'!$C$3,'Gear Train'!$C$4,'Gear Train'!$C$3),VLOOKUP(E49,$C$15:$M$514,9,FALSE)),VLOOKUP(E49,$C$15:$M$514,9,FALSE))))</f>
        <v>CCW</v>
      </c>
      <c r="L49" s="26">
        <f>IF(C49="","",IF(G49="-","-",IF(K49='Gear Train'!$C$3,MOD(G49+J49*360,360),MOD(G49-J49*360,360))))</f>
        <v>0</v>
      </c>
      <c r="M49" s="26">
        <f>IF(C49="","",IF(OR(D49='Gear Train'!$R$6,D49='Gear Train'!$R$7,D49='Gear Train'!$R$8,F49='Gear Train'!$R$7),VLOOKUP(E49,$C$15:$M$514,10,FALSE),IF(D49='Gear Train'!$R$3,"-",IF(F49='Gear Train'!$R$3,1,H49/VLOOKUP(E49,$Q$15:$T$514,4,FALSE)))))</f>
        <v>0</v>
      </c>
      <c r="N49" s="26">
        <f t="shared" ref="N49:N112" si="116">IF(B49="","",VLOOKUP(B49,$W$15:$X$114,2,FALSE))</f>
        <v>378.09</v>
      </c>
      <c r="O49" s="28">
        <f t="shared" ref="O49:O112" si="117">IF(N49="","",1-I49/N49)</f>
        <v>6.4033765282633937E-5</v>
      </c>
      <c r="Q49" s="33" t="s">
        <v>100</v>
      </c>
      <c r="R49" s="21" t="s">
        <v>0</v>
      </c>
      <c r="S49" s="29"/>
      <c r="T49" s="29">
        <v>12</v>
      </c>
      <c r="U49" s="29"/>
      <c r="W49" s="30"/>
      <c r="X49" s="31"/>
      <c r="Y49" s="32" t="str">
        <f t="shared" si="3"/>
        <v/>
      </c>
      <c r="Z49" s="28" t="str">
        <f t="shared" si="5"/>
        <v/>
      </c>
      <c r="AD49" s="1"/>
      <c r="AE49" s="1"/>
      <c r="AF49" s="1"/>
      <c r="AG49" s="1"/>
      <c r="AH49" s="1"/>
    </row>
    <row r="50" spans="2:34">
      <c r="B50" s="20"/>
      <c r="C50" s="21"/>
      <c r="D50" s="22" t="str">
        <f t="shared" ref="D50:D113" si="118">IF(C50="","",VLOOKUP(C50,$Q$15:$R$514,2,FALSE))</f>
        <v/>
      </c>
      <c r="E50" s="21"/>
      <c r="F50" s="24" t="str">
        <f t="shared" ref="F50:F113" si="119">IF(E50="","",IF(ISNUMBER(E50),"-",VLOOKUP(E50,$Q$15:$R$514,2,FALSE)))</f>
        <v/>
      </c>
      <c r="G50" s="25" t="str">
        <f>IF(C50="","",IF(D50='Gear Train'!$R$3,"-",VLOOKUP(C50,$Q$15:$S$514,3,FALSE)))</f>
        <v/>
      </c>
      <c r="H50" s="25" t="str">
        <f>IF(C50="","",IF(OR(D50='Gear Train'!$R$7,D50='Gear Train'!$R$3,D50='Gear Train'!$R$8),"-",VLOOKUP(C50,$Q$15:$T$514,4,FALSE)))</f>
        <v/>
      </c>
      <c r="I50" s="26" t="str">
        <f>IF(C50="","",IF(OR(D50='Gear Train'!$R$6,D50='Gear Train'!$R$7,D50='Gear Train'!$R$8,F50='Gear Train'!$R$7),VLOOKUP(E50,$C$15:$M$514,7,FALSE),IF(D50='Gear Train'!$R$3,VLOOKUP(C50,$Q$15:$U$514,5,FALSE),VLOOKUP(E50,$C$15:$M$514,7,FALSE)*M50)))</f>
        <v/>
      </c>
      <c r="J50" s="26" t="str">
        <f>IF(C50="","",IF(OR(D50='Gear Train'!$R$6,D50='Gear Train'!$R$7,D50='Gear Train'!$R$8,F50='Gear Train'!$R$7),VLOOKUP(E50,$C$15:$M$514,8,FALSE),IF(D50='Gear Train'!$R$3,E50/I50,VLOOKUP(E50,$C$15:$M$514,8,FALSE)/M50)))</f>
        <v/>
      </c>
      <c r="K50" s="27" t="str">
        <f>IF(C50="","",IF(E50='Front, Back Dial'!$D$4,$C$11,IF(OR(D50='Gear Train'!$R$4,D50='Gear Train'!$R$5),IF(OR(F50='Gear Train'!$R$4,F50='Gear Train'!$R$5,F50='Gear Train'!$R$6),IF(VLOOKUP(E50,$C$15:$M$514,9,FALSE)='Gear Train'!$C$3,'Gear Train'!$C$4,'Gear Train'!$C$3),VLOOKUP(E50,$C$15:$M$514,9,FALSE)),VLOOKUP(E50,$C$15:$M$514,9,FALSE))))</f>
        <v/>
      </c>
      <c r="L50" s="26" t="str">
        <f>IF(C50="","",IF(G50="-","-",IF(K50='Gear Train'!$C$3,MOD(G50+J50*360,360),MOD(G50-J50*360,360))))</f>
        <v/>
      </c>
      <c r="M50" s="26" t="str">
        <f>IF(C50="","",IF(OR(D50='Gear Train'!$R$6,D50='Gear Train'!$R$7,D50='Gear Train'!$R$8,F50='Gear Train'!$R$7),VLOOKUP(E50,$C$15:$M$514,10,FALSE),IF(D50='Gear Train'!$R$3,"-",IF(F50='Gear Train'!$R$3,1,H50/VLOOKUP(E50,$Q$15:$T$514,4,FALSE)))))</f>
        <v/>
      </c>
      <c r="N50" s="26" t="str">
        <f t="shared" ref="N50:N113" si="120">IF(B50="","",VLOOKUP(B50,$W$15:$X$114,2,FALSE))</f>
        <v/>
      </c>
      <c r="O50" s="28" t="str">
        <f t="shared" ref="O50:O113" si="121">IF(N50="","",1-I50/N50)</f>
        <v/>
      </c>
      <c r="Q50" s="33" t="s">
        <v>101</v>
      </c>
      <c r="R50" s="21" t="s">
        <v>0</v>
      </c>
      <c r="S50" s="29"/>
      <c r="T50" s="29">
        <v>60</v>
      </c>
      <c r="U50" s="29"/>
      <c r="W50" s="30"/>
      <c r="X50" s="31"/>
      <c r="Y50" s="32" t="str">
        <f t="shared" si="3"/>
        <v/>
      </c>
      <c r="Z50" s="28" t="str">
        <f t="shared" si="5"/>
        <v/>
      </c>
      <c r="AD50" s="1"/>
      <c r="AE50" s="1"/>
      <c r="AF50" s="1"/>
      <c r="AG50" s="1"/>
      <c r="AH50" s="1"/>
    </row>
    <row r="51" spans="2:34">
      <c r="B51" s="20"/>
      <c r="C51" s="21" t="s">
        <v>41</v>
      </c>
      <c r="D51" s="22" t="str">
        <f t="shared" ref="D51:D114" si="122">IF(C51="","",VLOOKUP(C51,$Q$15:$R$514,2,FALSE))</f>
        <v>Gear</v>
      </c>
      <c r="E51" s="21" t="s">
        <v>40</v>
      </c>
      <c r="F51" s="24" t="str">
        <f t="shared" ref="F51:F114" si="123">IF(E51="","",IF(ISNUMBER(E51),"-",VLOOKUP(E51,$Q$15:$R$514,2,FALSE)))</f>
        <v>Axis</v>
      </c>
      <c r="G51" s="25">
        <f>IF(C51="","",IF(D51='Gear Train'!$R$3,"-",VLOOKUP(C51,$Q$15:$S$514,3,FALSE)))</f>
        <v>0</v>
      </c>
      <c r="H51" s="25">
        <f>IF(C51="","",IF(OR(D51='Gear Train'!$R$7,D51='Gear Train'!$R$3,D51='Gear Train'!$R$8),"-",VLOOKUP(C51,$Q$15:$T$514,4,FALSE)))</f>
        <v>64</v>
      </c>
      <c r="I51" s="26">
        <f>IF(C51="","",IF(OR(D51='Gear Train'!$R$6,D51='Gear Train'!$R$7,D51='Gear Train'!$R$8,F51='Gear Train'!$R$7),VLOOKUP(E51,$C$15:$M$514,7,FALSE),IF(D51='Gear Train'!$R$3,VLOOKUP(C51,$Q$15:$U$514,5,FALSE),VLOOKUP(E51,$C$15:$M$514,7,FALSE)*M51)))</f>
        <v>365.25</v>
      </c>
      <c r="J51" s="26">
        <f>IF(C51="","",IF(OR(D51='Gear Train'!$R$6,D51='Gear Train'!$R$7,D51='Gear Train'!$R$8,F51='Gear Train'!$R$7),VLOOKUP(E51,$C$15:$M$514,8,FALSE),IF(D51='Gear Train'!$R$3,E51/I51,VLOOKUP(E51,$C$15:$M$514,8,FALSE)/M51)))</f>
        <v>0</v>
      </c>
      <c r="K51" s="27" t="str">
        <f>IF(C51="","",IF(E51='Front, Back Dial'!$D$4,$C$11,IF(OR(D51='Gear Train'!$R$4,D51='Gear Train'!$R$5),IF(OR(F51='Gear Train'!$R$4,F51='Gear Train'!$R$5,F51='Gear Train'!$R$6),IF(VLOOKUP(E51,$C$15:$M$514,9,FALSE)='Gear Train'!$C$3,'Gear Train'!$C$4,'Gear Train'!$C$3),VLOOKUP(E51,$C$15:$M$514,9,FALSE)),VLOOKUP(E51,$C$15:$M$514,9,FALSE))))</f>
        <v>CCW</v>
      </c>
      <c r="L51" s="26">
        <f>IF(C51="","",IF(G51="-","-",IF(K51='Gear Train'!$C$3,MOD(G51+J51*360,360),MOD(G51-J51*360,360))))</f>
        <v>0</v>
      </c>
      <c r="M51" s="26">
        <f>IF(C51="","",IF(OR(D51='Gear Train'!$R$6,D51='Gear Train'!$R$7,D51='Gear Train'!$R$8,F51='Gear Train'!$R$7),VLOOKUP(E51,$C$15:$M$514,10,FALSE),IF(D51='Gear Train'!$R$3,"-",IF(F51='Gear Train'!$R$3,1,H51/VLOOKUP(E51,$Q$15:$T$514,4,FALSE)))))</f>
        <v>0</v>
      </c>
      <c r="N51" s="26" t="str">
        <f t="shared" ref="N51:N114" si="124">IF(B51="","",VLOOKUP(B51,$W$15:$X$114,2,FALSE))</f>
        <v/>
      </c>
      <c r="O51" s="28" t="str">
        <f t="shared" ref="O51:O114" si="125">IF(N51="","",1-I51/N51)</f>
        <v/>
      </c>
      <c r="Q51" s="21" t="s">
        <v>69</v>
      </c>
      <c r="R51" s="21" t="s">
        <v>0</v>
      </c>
      <c r="S51" s="29"/>
      <c r="T51" s="29">
        <v>76</v>
      </c>
      <c r="U51" s="29"/>
      <c r="W51" s="30"/>
      <c r="X51" s="31"/>
      <c r="Y51" s="32" t="str">
        <f t="shared" si="3"/>
        <v/>
      </c>
      <c r="Z51" s="28" t="str">
        <f t="shared" si="5"/>
        <v/>
      </c>
      <c r="AD51" s="1"/>
      <c r="AE51" s="1"/>
      <c r="AF51" s="1"/>
      <c r="AG51" s="1"/>
      <c r="AH51" s="1"/>
    </row>
    <row r="52" spans="2:34">
      <c r="B52" s="20"/>
      <c r="C52" s="21" t="s">
        <v>83</v>
      </c>
      <c r="D52" s="22" t="str">
        <f t="shared" ref="D52:D115" si="126">IF(C52="","",VLOOKUP(C52,$Q$15:$R$514,2,FALSE))</f>
        <v>Gear</v>
      </c>
      <c r="E52" s="21" t="s">
        <v>41</v>
      </c>
      <c r="F52" s="24" t="str">
        <f t="shared" ref="F52:F115" si="127">IF(E52="","",IF(ISNUMBER(E52),"-",VLOOKUP(E52,$Q$15:$R$514,2,FALSE)))</f>
        <v>Gear</v>
      </c>
      <c r="G52" s="25">
        <f>IF(C52="","",IF(D52='Gear Train'!$R$3,"-",VLOOKUP(C52,$Q$15:$S$514,3,FALSE)))</f>
        <v>0</v>
      </c>
      <c r="H52" s="25">
        <f>IF(C52="","",IF(OR(D52='Gear Train'!$R$7,D52='Gear Train'!$R$3,D52='Gear Train'!$R$8),"-",VLOOKUP(C52,$Q$15:$T$514,4,FALSE)))</f>
        <v>38</v>
      </c>
      <c r="I52" s="26">
        <f>IF(C52="","",IF(OR(D52='Gear Train'!$R$6,D52='Gear Train'!$R$7,D52='Gear Train'!$R$8,F52='Gear Train'!$R$7),VLOOKUP(E52,$C$15:$M$514,7,FALSE),IF(D52='Gear Train'!$R$3,VLOOKUP(C52,$Q$15:$U$514,5,FALSE),VLOOKUP(E52,$C$15:$M$514,7,FALSE)*M52)))</f>
        <v>216.8671875</v>
      </c>
      <c r="J52" s="26">
        <f>IF(C52="","",IF(OR(D52='Gear Train'!$R$6,D52='Gear Train'!$R$7,D52='Gear Train'!$R$8,F52='Gear Train'!$R$7),VLOOKUP(E52,$C$15:$M$514,8,FALSE),IF(D52='Gear Train'!$R$3,E52/I52,VLOOKUP(E52,$C$15:$M$514,8,FALSE)/M52)))</f>
        <v>0</v>
      </c>
      <c r="K52" s="27" t="str">
        <f>IF(C52="","",IF(E52='Front, Back Dial'!$D$4,$C$11,IF(OR(D52='Gear Train'!$R$4,D52='Gear Train'!$R$5),IF(OR(F52='Gear Train'!$R$4,F52='Gear Train'!$R$5,F52='Gear Train'!$R$6),IF(VLOOKUP(E52,$C$15:$M$514,9,FALSE)='Gear Train'!$C$3,'Gear Train'!$C$4,'Gear Train'!$C$3),VLOOKUP(E52,$C$15:$M$514,9,FALSE)),VLOOKUP(E52,$C$15:$M$514,9,FALSE))))</f>
        <v>CW</v>
      </c>
      <c r="L52" s="26">
        <f>IF(C52="","",IF(G52="-","-",IF(K52='Gear Train'!$C$3,MOD(G52+J52*360,360),MOD(G52-J52*360,360))))</f>
        <v>0</v>
      </c>
      <c r="M52" s="26">
        <f>IF(C52="","",IF(OR(D52='Gear Train'!$R$6,D52='Gear Train'!$R$7,D52='Gear Train'!$R$8,F52='Gear Train'!$R$7),VLOOKUP(E52,$C$15:$M$514,10,FALSE),IF(D52='Gear Train'!$R$3,"-",IF(F52='Gear Train'!$R$3,1,H52/VLOOKUP(E52,$Q$15:$T$514,4,FALSE)))))</f>
        <v>0.59375</v>
      </c>
      <c r="N52" s="26" t="str">
        <f t="shared" ref="N52:N115" si="128">IF(B52="","",VLOOKUP(B52,$W$15:$X$114,2,FALSE))</f>
        <v/>
      </c>
      <c r="O52" s="28" t="str">
        <f t="shared" ref="O52:O115" si="129">IF(N52="","",1-I52/N52)</f>
        <v/>
      </c>
      <c r="Q52" s="21" t="s">
        <v>71</v>
      </c>
      <c r="R52" s="21" t="s">
        <v>0</v>
      </c>
      <c r="S52" s="29"/>
      <c r="T52" s="29">
        <v>83</v>
      </c>
      <c r="U52" s="29"/>
      <c r="W52" s="30"/>
      <c r="X52" s="31"/>
      <c r="Y52" s="32" t="str">
        <f t="shared" si="3"/>
        <v/>
      </c>
      <c r="Z52" s="28" t="str">
        <f t="shared" si="5"/>
        <v/>
      </c>
      <c r="AD52" s="1"/>
      <c r="AE52" s="1"/>
      <c r="AF52" s="1"/>
      <c r="AG52" s="1"/>
      <c r="AH52" s="1"/>
    </row>
    <row r="53" spans="2:34">
      <c r="B53" s="20"/>
      <c r="C53" s="21" t="s">
        <v>102</v>
      </c>
      <c r="D53" s="22" t="str">
        <f t="shared" ref="D53:D116" si="130">IF(C53="","",VLOOKUP(C53,$Q$15:$R$514,2,FALSE))</f>
        <v>Axis</v>
      </c>
      <c r="E53" s="21" t="s">
        <v>83</v>
      </c>
      <c r="F53" s="24" t="str">
        <f t="shared" ref="F53:F116" si="131">IF(E53="","",IF(ISNUMBER(E53),"-",VLOOKUP(E53,$Q$15:$R$514,2,FALSE)))</f>
        <v>Gear</v>
      </c>
      <c r="G53" s="25">
        <f>IF(C53="","",IF(D53='Gear Train'!$R$3,"-",VLOOKUP(C53,$Q$15:$S$514,3,FALSE)))</f>
        <v>0</v>
      </c>
      <c r="H53" s="25" t="str">
        <f>IF(C53="","",IF(OR(D53='Gear Train'!$R$7,D53='Gear Train'!$R$3,D53='Gear Train'!$R$8),"-",VLOOKUP(C53,$Q$15:$T$514,4,FALSE)))</f>
        <v>-</v>
      </c>
      <c r="I53" s="26">
        <f>IF(C53="","",IF(OR(D53='Gear Train'!$R$6,D53='Gear Train'!$R$7,D53='Gear Train'!$R$8,F53='Gear Train'!$R$7),VLOOKUP(E53,$C$15:$M$514,7,FALSE),IF(D53='Gear Train'!$R$3,VLOOKUP(C53,$Q$15:$U$514,5,FALSE),VLOOKUP(E53,$C$15:$M$514,7,FALSE)*M53)))</f>
        <v>216.8671875</v>
      </c>
      <c r="J53" s="26">
        <f>IF(C53="","",IF(OR(D53='Gear Train'!$R$6,D53='Gear Train'!$R$7,D53='Gear Train'!$R$8,F53='Gear Train'!$R$7),VLOOKUP(E53,$C$15:$M$514,8,FALSE),IF(D53='Gear Train'!$R$3,E53/I53,VLOOKUP(E53,$C$15:$M$514,8,FALSE)/M53)))</f>
        <v>0</v>
      </c>
      <c r="K53" s="27" t="str">
        <f>IF(C53="","",IF(E53='Front, Back Dial'!$D$4,$C$11,IF(OR(D53='Gear Train'!$R$4,D53='Gear Train'!$R$5),IF(OR(F53='Gear Train'!$R$4,F53='Gear Train'!$R$5,F53='Gear Train'!$R$6),IF(VLOOKUP(E53,$C$15:$M$514,9,FALSE)='Gear Train'!$C$3,'Gear Train'!$C$4,'Gear Train'!$C$3),VLOOKUP(E53,$C$15:$M$514,9,FALSE)),VLOOKUP(E53,$C$15:$M$514,9,FALSE))))</f>
        <v>CW</v>
      </c>
      <c r="L53" s="26">
        <f>IF(C53="","",IF(G53="-","-",IF(K53='Gear Train'!$C$3,MOD(G53+J53*360,360),MOD(G53-J53*360,360))))</f>
        <v>0</v>
      </c>
      <c r="M53" s="26">
        <f>IF(C53="","",IF(OR(D53='Gear Train'!$R$6,D53='Gear Train'!$R$7,D53='Gear Train'!$R$8,F53='Gear Train'!$R$7),VLOOKUP(E53,$C$15:$M$514,10,FALSE),IF(D53='Gear Train'!$R$3,"-",IF(F53='Gear Train'!$R$3,1,H53/VLOOKUP(E53,$Q$15:$T$514,4,FALSE)))))</f>
        <v>0</v>
      </c>
      <c r="N53" s="26" t="str">
        <f t="shared" ref="N53:N116" si="132">IF(B53="","",VLOOKUP(B53,$W$15:$X$114,2,FALSE))</f>
        <v/>
      </c>
      <c r="O53" s="28" t="str">
        <f t="shared" ref="O53:O116" si="133">IF(N53="","",1-I53/N53)</f>
        <v/>
      </c>
      <c r="Q53" s="21" t="s">
        <v>73</v>
      </c>
      <c r="R53" s="21" t="s">
        <v>0</v>
      </c>
      <c r="S53" s="29"/>
      <c r="T53" s="29">
        <v>86</v>
      </c>
      <c r="U53" s="29"/>
      <c r="W53" s="30"/>
      <c r="X53" s="31"/>
      <c r="Y53" s="32" t="str">
        <f t="shared" si="3"/>
        <v/>
      </c>
      <c r="Z53" s="28" t="str">
        <f t="shared" si="5"/>
        <v/>
      </c>
      <c r="AD53" s="1"/>
      <c r="AE53" s="1"/>
      <c r="AF53" s="1"/>
      <c r="AG53" s="1"/>
      <c r="AH53" s="1"/>
    </row>
    <row r="54" spans="2:34">
      <c r="B54" s="20"/>
      <c r="C54" s="21" t="s">
        <v>85</v>
      </c>
      <c r="D54" s="22" t="str">
        <f t="shared" ref="D54:D117" si="134">IF(C54="","",VLOOKUP(C54,$Q$15:$R$514,2,FALSE))</f>
        <v>Gear</v>
      </c>
      <c r="E54" s="21" t="s">
        <v>102</v>
      </c>
      <c r="F54" s="24" t="str">
        <f t="shared" ref="F54:F117" si="135">IF(E54="","",IF(ISNUMBER(E54),"-",VLOOKUP(E54,$Q$15:$R$514,2,FALSE)))</f>
        <v>Axis</v>
      </c>
      <c r="G54" s="25">
        <f>IF(C54="","",IF(D54='Gear Train'!$R$3,"-",VLOOKUP(C54,$Q$15:$S$514,3,FALSE)))</f>
        <v>0</v>
      </c>
      <c r="H54" s="25">
        <f>IF(C54="","",IF(OR(D54='Gear Train'!$R$7,D54='Gear Train'!$R$3,D54='Gear Train'!$R$8),"-",VLOOKUP(C54,$Q$15:$T$514,4,FALSE)))</f>
        <v>53</v>
      </c>
      <c r="I54" s="26">
        <f>IF(C54="","",IF(OR(D54='Gear Train'!$R$6,D54='Gear Train'!$R$7,D54='Gear Train'!$R$8,F54='Gear Train'!$R$7),VLOOKUP(E54,$C$15:$M$514,7,FALSE),IF(D54='Gear Train'!$R$3,VLOOKUP(C54,$Q$15:$U$514,5,FALSE),VLOOKUP(E54,$C$15:$M$514,7,FALSE)*M54)))</f>
        <v>216.8671875</v>
      </c>
      <c r="J54" s="26">
        <f>IF(C54="","",IF(OR(D54='Gear Train'!$R$6,D54='Gear Train'!$R$7,D54='Gear Train'!$R$8,F54='Gear Train'!$R$7),VLOOKUP(E54,$C$15:$M$514,8,FALSE),IF(D54='Gear Train'!$R$3,E54/I54,VLOOKUP(E54,$C$15:$M$514,8,FALSE)/M54)))</f>
        <v>0</v>
      </c>
      <c r="K54" s="27" t="str">
        <f>IF(C54="","",IF(E54='Front, Back Dial'!$D$4,$C$11,IF(OR(D54='Gear Train'!$R$4,D54='Gear Train'!$R$5),IF(OR(F54='Gear Train'!$R$4,F54='Gear Train'!$R$5,F54='Gear Train'!$R$6),IF(VLOOKUP(E54,$C$15:$M$514,9,FALSE)='Gear Train'!$C$3,'Gear Train'!$C$4,'Gear Train'!$C$3),VLOOKUP(E54,$C$15:$M$514,9,FALSE)),VLOOKUP(E54,$C$15:$M$514,9,FALSE))))</f>
        <v>CW</v>
      </c>
      <c r="L54" s="26">
        <f>IF(C54="","",IF(G54="-","-",IF(K54='Gear Train'!$C$3,MOD(G54+J54*360,360),MOD(G54-J54*360,360))))</f>
        <v>0</v>
      </c>
      <c r="M54" s="26">
        <f>IF(C54="","",IF(OR(D54='Gear Train'!$R$6,D54='Gear Train'!$R$7,D54='Gear Train'!$R$8,F54='Gear Train'!$R$7),VLOOKUP(E54,$C$15:$M$514,10,FALSE),IF(D54='Gear Train'!$R$3,"-",IF(F54='Gear Train'!$R$3,1,H54/VLOOKUP(E54,$Q$15:$T$514,4,FALSE)))))</f>
        <v>0</v>
      </c>
      <c r="N54" s="26" t="str">
        <f t="shared" ref="N54:N117" si="136">IF(B54="","",VLOOKUP(B54,$W$15:$X$114,2,FALSE))</f>
        <v/>
      </c>
      <c r="O54" s="28" t="str">
        <f t="shared" ref="O54:O117" si="137">IF(N54="","",1-I54/N54)</f>
        <v/>
      </c>
      <c r="Q54" s="21" t="s">
        <v>75</v>
      </c>
      <c r="R54" s="21" t="s">
        <v>0</v>
      </c>
      <c r="S54" s="29"/>
      <c r="T54" s="29">
        <v>86</v>
      </c>
      <c r="U54" s="29"/>
      <c r="W54" s="30"/>
      <c r="X54" s="31"/>
      <c r="Y54" s="32" t="str">
        <f t="shared" si="3"/>
        <v/>
      </c>
      <c r="Z54" s="28" t="str">
        <f t="shared" si="5"/>
        <v/>
      </c>
      <c r="AD54" s="1"/>
      <c r="AE54" s="1"/>
      <c r="AF54" s="1"/>
      <c r="AG54" s="1"/>
      <c r="AH54" s="1"/>
    </row>
    <row r="55" spans="2:34">
      <c r="B55" s="20"/>
      <c r="C55" s="21" t="s">
        <v>86</v>
      </c>
      <c r="D55" s="22" t="str">
        <f t="shared" ref="D55:D118" si="138">IF(C55="","",VLOOKUP(C55,$Q$15:$R$514,2,FALSE))</f>
        <v>Gear</v>
      </c>
      <c r="E55" s="21" t="s">
        <v>85</v>
      </c>
      <c r="F55" s="24" t="str">
        <f t="shared" ref="F55:F118" si="139">IF(E55="","",IF(ISNUMBER(E55),"-",VLOOKUP(E55,$Q$15:$R$514,2,FALSE)))</f>
        <v>Gear</v>
      </c>
      <c r="G55" s="25">
        <f>IF(C55="","",IF(D55='Gear Train'!$R$3,"-",VLOOKUP(C55,$Q$15:$S$514,3,FALSE)))</f>
        <v>0</v>
      </c>
      <c r="H55" s="25">
        <f>IF(C55="","",IF(OR(D55='Gear Train'!$R$7,D55='Gear Train'!$R$3,D55='Gear Train'!$R$8),"-",VLOOKUP(C55,$Q$15:$T$514,4,FALSE)))</f>
        <v>96</v>
      </c>
      <c r="I55" s="26">
        <f>IF(C55="","",IF(OR(D55='Gear Train'!$R$6,D55='Gear Train'!$R$7,D55='Gear Train'!$R$8,F55='Gear Train'!$R$7),VLOOKUP(E55,$C$15:$M$514,7,FALSE),IF(D55='Gear Train'!$R$3,VLOOKUP(C55,$Q$15:$U$514,5,FALSE),VLOOKUP(E55,$C$15:$M$514,7,FALSE)*M55)))</f>
        <v>392.81603773584908</v>
      </c>
      <c r="J55" s="26">
        <f>IF(C55="","",IF(OR(D55='Gear Train'!$R$6,D55='Gear Train'!$R$7,D55='Gear Train'!$R$8,F55='Gear Train'!$R$7),VLOOKUP(E55,$C$15:$M$514,8,FALSE),IF(D55='Gear Train'!$R$3,E55/I55,VLOOKUP(E55,$C$15:$M$514,8,FALSE)/M55)))</f>
        <v>0</v>
      </c>
      <c r="K55" s="27" t="str">
        <f>IF(C55="","",IF(E55='Front, Back Dial'!$D$4,$C$11,IF(OR(D55='Gear Train'!$R$4,D55='Gear Train'!$R$5),IF(OR(F55='Gear Train'!$R$4,F55='Gear Train'!$R$5,F55='Gear Train'!$R$6),IF(VLOOKUP(E55,$C$15:$M$514,9,FALSE)='Gear Train'!$C$3,'Gear Train'!$C$4,'Gear Train'!$C$3),VLOOKUP(E55,$C$15:$M$514,9,FALSE)),VLOOKUP(E55,$C$15:$M$514,9,FALSE))))</f>
        <v>CCW</v>
      </c>
      <c r="L55" s="26">
        <f>IF(C55="","",IF(G55="-","-",IF(K55='Gear Train'!$C$3,MOD(G55+J55*360,360),MOD(G55-J55*360,360))))</f>
        <v>0</v>
      </c>
      <c r="M55" s="26">
        <f>IF(C55="","",IF(OR(D55='Gear Train'!$R$6,D55='Gear Train'!$R$7,D55='Gear Train'!$R$8,F55='Gear Train'!$R$7),VLOOKUP(E55,$C$15:$M$514,10,FALSE),IF(D55='Gear Train'!$R$3,"-",IF(F55='Gear Train'!$R$3,1,H55/VLOOKUP(E55,$Q$15:$T$514,4,FALSE)))))</f>
        <v>1.8113207547169812</v>
      </c>
      <c r="N55" s="26" t="str">
        <f t="shared" ref="N55:N118" si="140">IF(B55="","",VLOOKUP(B55,$W$15:$X$114,2,FALSE))</f>
        <v/>
      </c>
      <c r="O55" s="28" t="str">
        <f t="shared" ref="O55:O118" si="141">IF(N55="","",1-I55/N55)</f>
        <v/>
      </c>
      <c r="Q55" s="21" t="s">
        <v>104</v>
      </c>
      <c r="R55" s="21" t="s">
        <v>0</v>
      </c>
      <c r="S55" s="29"/>
      <c r="T55" s="29">
        <v>27</v>
      </c>
      <c r="U55" s="29"/>
      <c r="W55" s="30"/>
      <c r="X55" s="31"/>
      <c r="Y55" s="32" t="str">
        <f t="shared" si="3"/>
        <v/>
      </c>
      <c r="Z55" s="28" t="str">
        <f t="shared" si="5"/>
        <v/>
      </c>
      <c r="AD55" s="1"/>
      <c r="AE55" s="1"/>
      <c r="AF55" s="1"/>
      <c r="AG55" s="1"/>
      <c r="AH55" s="1"/>
    </row>
    <row r="56" spans="2:34">
      <c r="B56" s="20"/>
      <c r="C56" s="21" t="s">
        <v>103</v>
      </c>
      <c r="D56" s="22" t="str">
        <f t="shared" ref="D56:D119" si="142">IF(C56="","",VLOOKUP(C56,$Q$15:$R$514,2,FALSE))</f>
        <v>Axis</v>
      </c>
      <c r="E56" s="21" t="s">
        <v>86</v>
      </c>
      <c r="F56" s="24" t="str">
        <f t="shared" ref="F56:F119" si="143">IF(E56="","",IF(ISNUMBER(E56),"-",VLOOKUP(E56,$Q$15:$R$514,2,FALSE)))</f>
        <v>Gear</v>
      </c>
      <c r="G56" s="25">
        <f>IF(C56="","",IF(D56='Gear Train'!$R$3,"-",VLOOKUP(C56,$Q$15:$S$514,3,FALSE)))</f>
        <v>0</v>
      </c>
      <c r="H56" s="25" t="str">
        <f>IF(C56="","",IF(OR(D56='Gear Train'!$R$7,D56='Gear Train'!$R$3,D56='Gear Train'!$R$8),"-",VLOOKUP(C56,$Q$15:$T$514,4,FALSE)))</f>
        <v>-</v>
      </c>
      <c r="I56" s="26">
        <f>IF(C56="","",IF(OR(D56='Gear Train'!$R$6,D56='Gear Train'!$R$7,D56='Gear Train'!$R$8,F56='Gear Train'!$R$7),VLOOKUP(E56,$C$15:$M$514,7,FALSE),IF(D56='Gear Train'!$R$3,VLOOKUP(C56,$Q$15:$U$514,5,FALSE),VLOOKUP(E56,$C$15:$M$514,7,FALSE)*M56)))</f>
        <v>392.81603773584908</v>
      </c>
      <c r="J56" s="26">
        <f>IF(C56="","",IF(OR(D56='Gear Train'!$R$6,D56='Gear Train'!$R$7,D56='Gear Train'!$R$8,F56='Gear Train'!$R$7),VLOOKUP(E56,$C$15:$M$514,8,FALSE),IF(D56='Gear Train'!$R$3,E56/I56,VLOOKUP(E56,$C$15:$M$514,8,FALSE)/M56)))</f>
        <v>0</v>
      </c>
      <c r="K56" s="27" t="str">
        <f>IF(C56="","",IF(E56='Front, Back Dial'!$D$4,$C$11,IF(OR(D56='Gear Train'!$R$4,D56='Gear Train'!$R$5),IF(OR(F56='Gear Train'!$R$4,F56='Gear Train'!$R$5,F56='Gear Train'!$R$6),IF(VLOOKUP(E56,$C$15:$M$514,9,FALSE)='Gear Train'!$C$3,'Gear Train'!$C$4,'Gear Train'!$C$3),VLOOKUP(E56,$C$15:$M$514,9,FALSE)),VLOOKUP(E56,$C$15:$M$514,9,FALSE))))</f>
        <v>CCW</v>
      </c>
      <c r="L56" s="26">
        <f>IF(C56="","",IF(G56="-","-",IF(K56='Gear Train'!$C$3,MOD(G56+J56*360,360),MOD(G56-J56*360,360))))</f>
        <v>0</v>
      </c>
      <c r="M56" s="26">
        <f>IF(C56="","",IF(OR(D56='Gear Train'!$R$6,D56='Gear Train'!$R$7,D56='Gear Train'!$R$8,F56='Gear Train'!$R$7),VLOOKUP(E56,$C$15:$M$514,10,FALSE),IF(D56='Gear Train'!$R$3,"-",IF(F56='Gear Train'!$R$3,1,H56/VLOOKUP(E56,$Q$15:$T$514,4,FALSE)))))</f>
        <v>0</v>
      </c>
      <c r="N56" s="26" t="str">
        <f t="shared" ref="N56:N119" si="144">IF(B56="","",VLOOKUP(B56,$W$15:$X$114,2,FALSE))</f>
        <v/>
      </c>
      <c r="O56" s="28" t="str">
        <f t="shared" ref="O56:O119" si="145">IF(N56="","",1-I56/N56)</f>
        <v/>
      </c>
      <c r="Q56" s="21" t="s">
        <v>105</v>
      </c>
      <c r="R56" s="21" t="s">
        <v>0</v>
      </c>
      <c r="S56" s="29"/>
      <c r="T56" s="29">
        <v>27</v>
      </c>
      <c r="U56" s="29"/>
      <c r="W56" s="30"/>
      <c r="X56" s="31"/>
      <c r="Y56" s="32" t="str">
        <f t="shared" si="3"/>
        <v/>
      </c>
      <c r="Z56" s="28" t="str">
        <f t="shared" si="5"/>
        <v/>
      </c>
      <c r="AD56" s="1"/>
      <c r="AE56" s="1"/>
      <c r="AF56" s="1"/>
      <c r="AG56" s="1"/>
      <c r="AH56" s="1"/>
    </row>
    <row r="57" spans="2:34">
      <c r="B57" s="20"/>
      <c r="C57" s="21" t="s">
        <v>88</v>
      </c>
      <c r="D57" s="22" t="str">
        <f t="shared" ref="D57:D120" si="146">IF(C57="","",VLOOKUP(C57,$Q$15:$R$514,2,FALSE))</f>
        <v>Gear</v>
      </c>
      <c r="E57" s="21" t="s">
        <v>103</v>
      </c>
      <c r="F57" s="24" t="str">
        <f t="shared" ref="F57:F120" si="147">IF(E57="","",IF(ISNUMBER(E57),"-",VLOOKUP(E57,$Q$15:$R$514,2,FALSE)))</f>
        <v>Axis</v>
      </c>
      <c r="G57" s="25">
        <f>IF(C57="","",IF(D57='Gear Train'!$R$3,"-",VLOOKUP(C57,$Q$15:$S$514,3,FALSE)))</f>
        <v>0</v>
      </c>
      <c r="H57" s="25">
        <f>IF(C57="","",IF(OR(D57='Gear Train'!$R$7,D57='Gear Train'!$R$3,D57='Gear Train'!$R$8),"-",VLOOKUP(C57,$Q$15:$T$514,4,FALSE)))</f>
        <v>15</v>
      </c>
      <c r="I57" s="26">
        <f>IF(C57="","",IF(OR(D57='Gear Train'!$R$6,D57='Gear Train'!$R$7,D57='Gear Train'!$R$8,F57='Gear Train'!$R$7),VLOOKUP(E57,$C$15:$M$514,7,FALSE),IF(D57='Gear Train'!$R$3,VLOOKUP(C57,$Q$15:$U$514,5,FALSE),VLOOKUP(E57,$C$15:$M$514,7,FALSE)*M57)))</f>
        <v>392.81603773584908</v>
      </c>
      <c r="J57" s="26">
        <f>IF(C57="","",IF(OR(D57='Gear Train'!$R$6,D57='Gear Train'!$R$7,D57='Gear Train'!$R$8,F57='Gear Train'!$R$7),VLOOKUP(E57,$C$15:$M$514,8,FALSE),IF(D57='Gear Train'!$R$3,E57/I57,VLOOKUP(E57,$C$15:$M$514,8,FALSE)/M57)))</f>
        <v>0</v>
      </c>
      <c r="K57" s="27" t="str">
        <f>IF(C57="","",IF(E57='Front, Back Dial'!$D$4,$C$11,IF(OR(D57='Gear Train'!$R$4,D57='Gear Train'!$R$5),IF(OR(F57='Gear Train'!$R$4,F57='Gear Train'!$R$5,F57='Gear Train'!$R$6),IF(VLOOKUP(E57,$C$15:$M$514,9,FALSE)='Gear Train'!$C$3,'Gear Train'!$C$4,'Gear Train'!$C$3),VLOOKUP(E57,$C$15:$M$514,9,FALSE)),VLOOKUP(E57,$C$15:$M$514,9,FALSE))))</f>
        <v>CCW</v>
      </c>
      <c r="L57" s="26">
        <f>IF(C57="","",IF(G57="-","-",IF(K57='Gear Train'!$C$3,MOD(G57+J57*360,360),MOD(G57-J57*360,360))))</f>
        <v>0</v>
      </c>
      <c r="M57" s="26">
        <f>IF(C57="","",IF(OR(D57='Gear Train'!$R$6,D57='Gear Train'!$R$7,D57='Gear Train'!$R$8,F57='Gear Train'!$R$7),VLOOKUP(E57,$C$15:$M$514,10,FALSE),IF(D57='Gear Train'!$R$3,"-",IF(F57='Gear Train'!$R$3,1,H57/VLOOKUP(E57,$Q$15:$T$514,4,FALSE)))))</f>
        <v>0</v>
      </c>
      <c r="N57" s="26" t="str">
        <f t="shared" ref="N57:N120" si="148">IF(B57="","",VLOOKUP(B57,$W$15:$X$114,2,FALSE))</f>
        <v/>
      </c>
      <c r="O57" s="28" t="str">
        <f t="shared" ref="O57:O120" si="149">IF(N57="","",1-I57/N57)</f>
        <v/>
      </c>
      <c r="Q57" s="21" t="s">
        <v>107</v>
      </c>
      <c r="R57" s="21" t="s">
        <v>0</v>
      </c>
      <c r="S57" s="29"/>
      <c r="T57" s="29">
        <v>20</v>
      </c>
      <c r="U57" s="29"/>
      <c r="W57" s="30"/>
      <c r="X57" s="31"/>
      <c r="Y57" s="32" t="str">
        <f t="shared" si="3"/>
        <v/>
      </c>
      <c r="Z57" s="28" t="str">
        <f t="shared" si="5"/>
        <v/>
      </c>
      <c r="AD57" s="1"/>
      <c r="AE57" s="1"/>
      <c r="AF57" s="1"/>
      <c r="AG57" s="1"/>
      <c r="AH57" s="1"/>
    </row>
    <row r="58" spans="2:34">
      <c r="B58" s="20"/>
      <c r="C58" s="21" t="s">
        <v>92</v>
      </c>
      <c r="D58" s="22" t="str">
        <f t="shared" ref="D58:D121" si="150">IF(C58="","",VLOOKUP(C58,$Q$15:$R$514,2,FALSE))</f>
        <v>Gear</v>
      </c>
      <c r="E58" s="21" t="s">
        <v>88</v>
      </c>
      <c r="F58" s="24" t="str">
        <f t="shared" ref="F58:F121" si="151">IF(E58="","",IF(ISNUMBER(E58),"-",VLOOKUP(E58,$Q$15:$R$514,2,FALSE)))</f>
        <v>Gear</v>
      </c>
      <c r="G58" s="25">
        <f>IF(C58="","",IF(D58='Gear Train'!$R$3,"-",VLOOKUP(C58,$Q$15:$S$514,3,FALSE)))</f>
        <v>0</v>
      </c>
      <c r="H58" s="25">
        <f>IF(C58="","",IF(OR(D58='Gear Train'!$R$7,D58='Gear Train'!$R$3,D58='Gear Train'!$R$8),"-",VLOOKUP(C58,$Q$15:$T$514,4,FALSE)))</f>
        <v>53</v>
      </c>
      <c r="I58" s="26">
        <f>IF(C58="","",IF(OR(D58='Gear Train'!$R$6,D58='Gear Train'!$R$7,D58='Gear Train'!$R$8,F58='Gear Train'!$R$7),VLOOKUP(E58,$C$15:$M$514,7,FALSE),IF(D58='Gear Train'!$R$3,VLOOKUP(C58,$Q$15:$U$514,5,FALSE),VLOOKUP(E58,$C$15:$M$514,7,FALSE)*M58)))</f>
        <v>1387.95</v>
      </c>
      <c r="J58" s="26">
        <f>IF(C58="","",IF(OR(D58='Gear Train'!$R$6,D58='Gear Train'!$R$7,D58='Gear Train'!$R$8,F58='Gear Train'!$R$7),VLOOKUP(E58,$C$15:$M$514,8,FALSE),IF(D58='Gear Train'!$R$3,E58/I58,VLOOKUP(E58,$C$15:$M$514,8,FALSE)/M58)))</f>
        <v>0</v>
      </c>
      <c r="K58" s="27" t="str">
        <f>IF(C58="","",IF(E58='Front, Back Dial'!$D$4,$C$11,IF(OR(D58='Gear Train'!$R$4,D58='Gear Train'!$R$5),IF(OR(F58='Gear Train'!$R$4,F58='Gear Train'!$R$5,F58='Gear Train'!$R$6),IF(VLOOKUP(E58,$C$15:$M$514,9,FALSE)='Gear Train'!$C$3,'Gear Train'!$C$4,'Gear Train'!$C$3),VLOOKUP(E58,$C$15:$M$514,9,FALSE)),VLOOKUP(E58,$C$15:$M$514,9,FALSE))))</f>
        <v>CW</v>
      </c>
      <c r="L58" s="26">
        <f>IF(C58="","",IF(G58="-","-",IF(K58='Gear Train'!$C$3,MOD(G58+J58*360,360),MOD(G58-J58*360,360))))</f>
        <v>0</v>
      </c>
      <c r="M58" s="26">
        <f>IF(C58="","",IF(OR(D58='Gear Train'!$R$6,D58='Gear Train'!$R$7,D58='Gear Train'!$R$8,F58='Gear Train'!$R$7),VLOOKUP(E58,$C$15:$M$514,10,FALSE),IF(D58='Gear Train'!$R$3,"-",IF(F58='Gear Train'!$R$3,1,H58/VLOOKUP(E58,$Q$15:$T$514,4,FALSE)))))</f>
        <v>3.5333333333333332</v>
      </c>
      <c r="N58" s="26" t="str">
        <f t="shared" ref="N58:N121" si="152">IF(B58="","",VLOOKUP(B58,$W$15:$X$114,2,FALSE))</f>
        <v/>
      </c>
      <c r="O58" s="28" t="str">
        <f t="shared" ref="O58:O121" si="153">IF(N58="","",1-I58/N58)</f>
        <v/>
      </c>
      <c r="Q58" s="21" t="s">
        <v>108</v>
      </c>
      <c r="R58" s="21" t="s">
        <v>0</v>
      </c>
      <c r="S58" s="29"/>
      <c r="T58" s="29">
        <v>20</v>
      </c>
      <c r="U58" s="29"/>
      <c r="W58" s="30"/>
      <c r="X58" s="31"/>
      <c r="Y58" s="32" t="str">
        <f t="shared" si="3"/>
        <v/>
      </c>
      <c r="Z58" s="28" t="str">
        <f t="shared" si="5"/>
        <v/>
      </c>
      <c r="AD58" s="1"/>
      <c r="AE58" s="1"/>
      <c r="AF58" s="1"/>
      <c r="AG58" s="1"/>
      <c r="AH58" s="1"/>
    </row>
    <row r="59" spans="2:34">
      <c r="B59" s="20" t="s">
        <v>51</v>
      </c>
      <c r="C59" s="21" t="s">
        <v>106</v>
      </c>
      <c r="D59" s="22" t="str">
        <f t="shared" ref="D59:D122" si="154">IF(C59="","",VLOOKUP(C59,$Q$15:$R$514,2,FALSE))</f>
        <v>Pointer</v>
      </c>
      <c r="E59" s="21" t="s">
        <v>92</v>
      </c>
      <c r="F59" s="24" t="str">
        <f t="shared" ref="F59:F122" si="155">IF(E59="","",IF(ISNUMBER(E59),"-",VLOOKUP(E59,$Q$15:$R$514,2,FALSE)))</f>
        <v>Gear</v>
      </c>
      <c r="G59" s="25">
        <f>IF(C59="","",IF(D59='Gear Train'!$R$3,"-",VLOOKUP(C59,$Q$15:$S$514,3,FALSE)))</f>
        <v>0</v>
      </c>
      <c r="H59" s="25" t="str">
        <f>IF(C59="","",IF(OR(D59='Gear Train'!$R$7,D59='Gear Train'!$R$3,D59='Gear Train'!$R$8),"-",VLOOKUP(C59,$Q$15:$T$514,4,FALSE)))</f>
        <v>-</v>
      </c>
      <c r="I59" s="26">
        <f>IF(C59="","",IF(OR(D59='Gear Train'!$R$6,D59='Gear Train'!$R$7,D59='Gear Train'!$R$8,F59='Gear Train'!$R$7),VLOOKUP(E59,$C$15:$M$514,7,FALSE),IF(D59='Gear Train'!$R$3,VLOOKUP(C59,$Q$15:$U$514,5,FALSE),VLOOKUP(E59,$C$15:$M$514,7,FALSE)*M59)))</f>
        <v>1387.95</v>
      </c>
      <c r="J59" s="26">
        <f>IF(C59="","",IF(OR(D59='Gear Train'!$R$6,D59='Gear Train'!$R$7,D59='Gear Train'!$R$8,F59='Gear Train'!$R$7),VLOOKUP(E59,$C$15:$M$514,8,FALSE),IF(D59='Gear Train'!$R$3,E59/I59,VLOOKUP(E59,$C$15:$M$514,8,FALSE)/M59)))</f>
        <v>0</v>
      </c>
      <c r="K59" s="27" t="str">
        <f>IF(C59="","",IF(E59='Front, Back Dial'!$D$4,$C$11,IF(OR(D59='Gear Train'!$R$4,D59='Gear Train'!$R$5),IF(OR(F59='Gear Train'!$R$4,F59='Gear Train'!$R$5,F59='Gear Train'!$R$6),IF(VLOOKUP(E59,$C$15:$M$514,9,FALSE)='Gear Train'!$C$3,'Gear Train'!$C$4,'Gear Train'!$C$3),VLOOKUP(E59,$C$15:$M$514,9,FALSE)),VLOOKUP(E59,$C$15:$M$514,9,FALSE))))</f>
        <v>CW</v>
      </c>
      <c r="L59" s="26">
        <f>IF(C59="","",IF(G59="-","-",IF(K59='Gear Train'!$C$3,MOD(G59+J59*360,360),MOD(G59-J59*360,360))))</f>
        <v>0</v>
      </c>
      <c r="M59" s="26">
        <f>IF(C59="","",IF(OR(D59='Gear Train'!$R$6,D59='Gear Train'!$R$7,D59='Gear Train'!$R$8,F59='Gear Train'!$R$7),VLOOKUP(E59,$C$15:$M$514,10,FALSE),IF(D59='Gear Train'!$R$3,"-",IF(F59='Gear Train'!$R$3,1,H59/VLOOKUP(E59,$Q$15:$T$514,4,FALSE)))))</f>
        <v>0</v>
      </c>
      <c r="N59" s="26">
        <f t="shared" ref="N59:N122" si="156">IF(B59="","",VLOOKUP(B59,$W$15:$X$114,2,FALSE))</f>
        <v>1387.94</v>
      </c>
      <c r="O59" s="28">
        <f t="shared" ref="O59:O122" si="157">IF(N59="","",1-I59/N59)</f>
        <v>-7.2049224029147041E-6</v>
      </c>
      <c r="Q59" s="21" t="s">
        <v>52</v>
      </c>
      <c r="R59" s="21" t="s">
        <v>0</v>
      </c>
      <c r="S59" s="29"/>
      <c r="T59" s="29">
        <v>37</v>
      </c>
      <c r="U59" s="29"/>
      <c r="W59" s="30"/>
      <c r="X59" s="31"/>
      <c r="Y59" s="32" t="str">
        <f t="shared" si="3"/>
        <v/>
      </c>
      <c r="Z59" s="28" t="str">
        <f t="shared" si="5"/>
        <v/>
      </c>
      <c r="AD59" s="1"/>
      <c r="AE59" s="1"/>
      <c r="AF59" s="1"/>
      <c r="AG59" s="1"/>
      <c r="AH59" s="1"/>
    </row>
    <row r="60" spans="2:34">
      <c r="B60" s="20"/>
      <c r="C60" s="21"/>
      <c r="D60" s="22" t="str">
        <f t="shared" ref="D60:D123" si="158">IF(C60="","",VLOOKUP(C60,$Q$15:$R$514,2,FALSE))</f>
        <v/>
      </c>
      <c r="E60" s="21"/>
      <c r="F60" s="24" t="str">
        <f t="shared" ref="F60:F123" si="159">IF(E60="","",IF(ISNUMBER(E60),"-",VLOOKUP(E60,$Q$15:$R$514,2,FALSE)))</f>
        <v/>
      </c>
      <c r="G60" s="25" t="str">
        <f>IF(C60="","",IF(D60='Gear Train'!$R$3,"-",VLOOKUP(C60,$Q$15:$S$514,3,FALSE)))</f>
        <v/>
      </c>
      <c r="H60" s="25" t="str">
        <f>IF(C60="","",IF(OR(D60='Gear Train'!$R$7,D60='Gear Train'!$R$3,D60='Gear Train'!$R$8),"-",VLOOKUP(C60,$Q$15:$T$514,4,FALSE)))</f>
        <v/>
      </c>
      <c r="I60" s="26" t="str">
        <f>IF(C60="","",IF(OR(D60='Gear Train'!$R$6,D60='Gear Train'!$R$7,D60='Gear Train'!$R$8,F60='Gear Train'!$R$7),VLOOKUP(E60,$C$15:$M$514,7,FALSE),IF(D60='Gear Train'!$R$3,VLOOKUP(C60,$Q$15:$U$514,5,FALSE),VLOOKUP(E60,$C$15:$M$514,7,FALSE)*M60)))</f>
        <v/>
      </c>
      <c r="J60" s="26" t="str">
        <f>IF(C60="","",IF(OR(D60='Gear Train'!$R$6,D60='Gear Train'!$R$7,D60='Gear Train'!$R$8,F60='Gear Train'!$R$7),VLOOKUP(E60,$C$15:$M$514,8,FALSE),IF(D60='Gear Train'!$R$3,E60/I60,VLOOKUP(E60,$C$15:$M$514,8,FALSE)/M60)))</f>
        <v/>
      </c>
      <c r="K60" s="27" t="str">
        <f>IF(C60="","",IF(E60='Front, Back Dial'!$D$4,$C$11,IF(OR(D60='Gear Train'!$R$4,D60='Gear Train'!$R$5),IF(OR(F60='Gear Train'!$R$4,F60='Gear Train'!$R$5,F60='Gear Train'!$R$6),IF(VLOOKUP(E60,$C$15:$M$514,9,FALSE)='Gear Train'!$C$3,'Gear Train'!$C$4,'Gear Train'!$C$3),VLOOKUP(E60,$C$15:$M$514,9,FALSE)),VLOOKUP(E60,$C$15:$M$514,9,FALSE))))</f>
        <v/>
      </c>
      <c r="L60" s="26" t="str">
        <f>IF(C60="","",IF(G60="-","-",IF(K60='Gear Train'!$C$3,MOD(G60+J60*360,360),MOD(G60-J60*360,360))))</f>
        <v/>
      </c>
      <c r="M60" s="26" t="str">
        <f>IF(C60="","",IF(OR(D60='Gear Train'!$R$6,D60='Gear Train'!$R$7,D60='Gear Train'!$R$8,F60='Gear Train'!$R$7),VLOOKUP(E60,$C$15:$M$514,10,FALSE),IF(D60='Gear Train'!$R$3,"-",IF(F60='Gear Train'!$R$3,1,H60/VLOOKUP(E60,$Q$15:$T$514,4,FALSE)))))</f>
        <v/>
      </c>
      <c r="N60" s="26" t="str">
        <f t="shared" ref="N60:N123" si="160">IF(B60="","",VLOOKUP(B60,$W$15:$X$114,2,FALSE))</f>
        <v/>
      </c>
      <c r="O60" s="28" t="str">
        <f t="shared" ref="O60:O123" si="161">IF(N60="","",1-I60/N60)</f>
        <v/>
      </c>
      <c r="Q60" s="21" t="s">
        <v>55</v>
      </c>
      <c r="R60" s="21" t="s">
        <v>0</v>
      </c>
      <c r="S60" s="29"/>
      <c r="T60" s="29">
        <v>79</v>
      </c>
      <c r="U60" s="29"/>
      <c r="W60" s="30"/>
      <c r="X60" s="31"/>
      <c r="Y60" s="32" t="str">
        <f t="shared" si="3"/>
        <v/>
      </c>
      <c r="Z60" s="28" t="str">
        <f t="shared" si="5"/>
        <v/>
      </c>
      <c r="AD60" s="1"/>
      <c r="AE60" s="1"/>
      <c r="AF60" s="1"/>
      <c r="AG60" s="1"/>
      <c r="AH60" s="1"/>
    </row>
    <row r="61" spans="2:34">
      <c r="B61" s="20"/>
      <c r="C61" s="21" t="s">
        <v>109</v>
      </c>
      <c r="D61" s="22" t="str">
        <f t="shared" ref="D61:D124" si="162">IF(C61="","",VLOOKUP(C61,$Q$15:$R$514,2,FALSE))</f>
        <v>Axis</v>
      </c>
      <c r="E61" s="21" t="s">
        <v>92</v>
      </c>
      <c r="F61" s="24" t="str">
        <f t="shared" ref="F61:F124" si="163">IF(E61="","",IF(ISNUMBER(E61),"-",VLOOKUP(E61,$Q$15:$R$514,2,FALSE)))</f>
        <v>Gear</v>
      </c>
      <c r="G61" s="25">
        <f>IF(C61="","",IF(D61='Gear Train'!$R$3,"-",VLOOKUP(C61,$Q$15:$S$514,3,FALSE)))</f>
        <v>0</v>
      </c>
      <c r="H61" s="25" t="str">
        <f>IF(C61="","",IF(OR(D61='Gear Train'!$R$7,D61='Gear Train'!$R$3,D61='Gear Train'!$R$8),"-",VLOOKUP(C61,$Q$15:$T$514,4,FALSE)))</f>
        <v>-</v>
      </c>
      <c r="I61" s="26">
        <f>IF(C61="","",IF(OR(D61='Gear Train'!$R$6,D61='Gear Train'!$R$7,D61='Gear Train'!$R$8,F61='Gear Train'!$R$7),VLOOKUP(E61,$C$15:$M$514,7,FALSE),IF(D61='Gear Train'!$R$3,VLOOKUP(C61,$Q$15:$U$514,5,FALSE),VLOOKUP(E61,$C$15:$M$514,7,FALSE)*M61)))</f>
        <v>1387.95</v>
      </c>
      <c r="J61" s="26">
        <f>IF(C61="","",IF(OR(D61='Gear Train'!$R$6,D61='Gear Train'!$R$7,D61='Gear Train'!$R$8,F61='Gear Train'!$R$7),VLOOKUP(E61,$C$15:$M$514,8,FALSE),IF(D61='Gear Train'!$R$3,E61/I61,VLOOKUP(E61,$C$15:$M$514,8,FALSE)/M61)))</f>
        <v>0</v>
      </c>
      <c r="K61" s="27" t="str">
        <f>IF(C61="","",IF(E61='Front, Back Dial'!$D$4,$C$11,IF(OR(D61='Gear Train'!$R$4,D61='Gear Train'!$R$5),IF(OR(F61='Gear Train'!$R$4,F61='Gear Train'!$R$5,F61='Gear Train'!$R$6),IF(VLOOKUP(E61,$C$15:$M$514,9,FALSE)='Gear Train'!$C$3,'Gear Train'!$C$4,'Gear Train'!$C$3),VLOOKUP(E61,$C$15:$M$514,9,FALSE)),VLOOKUP(E61,$C$15:$M$514,9,FALSE))))</f>
        <v>CW</v>
      </c>
      <c r="L61" s="26">
        <f>IF(C61="","",IF(G61="-","-",IF(K61='Gear Train'!$C$3,MOD(G61+J61*360,360),MOD(G61-J61*360,360))))</f>
        <v>0</v>
      </c>
      <c r="M61" s="26">
        <f>IF(C61="","",IF(OR(D61='Gear Train'!$R$6,D61='Gear Train'!$R$7,D61='Gear Train'!$R$8,F61='Gear Train'!$R$7),VLOOKUP(E61,$C$15:$M$514,10,FALSE),IF(D61='Gear Train'!$R$3,"-",IF(F61='Gear Train'!$R$3,1,H61/VLOOKUP(E61,$Q$15:$T$514,4,FALSE)))))</f>
        <v>0</v>
      </c>
      <c r="N61" s="26" t="str">
        <f t="shared" ref="N61:N124" si="164">IF(B61="","",VLOOKUP(B61,$W$15:$X$114,2,FALSE))</f>
        <v/>
      </c>
      <c r="O61" s="28" t="str">
        <f t="shared" ref="O61:O124" si="165">IF(N61="","",1-I61/N61)</f>
        <v/>
      </c>
      <c r="Q61" s="21" t="s">
        <v>60</v>
      </c>
      <c r="R61" s="21" t="s">
        <v>0</v>
      </c>
      <c r="S61" s="29"/>
      <c r="T61" s="29">
        <v>69</v>
      </c>
      <c r="U61" s="29"/>
      <c r="W61" s="30"/>
      <c r="X61" s="31"/>
      <c r="Y61" s="32" t="str">
        <f t="shared" si="3"/>
        <v/>
      </c>
      <c r="Z61" s="28" t="str">
        <f t="shared" si="5"/>
        <v/>
      </c>
      <c r="AD61" s="1"/>
      <c r="AE61" s="1"/>
      <c r="AF61" s="1"/>
      <c r="AG61" s="1"/>
      <c r="AH61" s="1"/>
    </row>
    <row r="62" spans="2:34">
      <c r="B62" s="20"/>
      <c r="C62" s="21" t="s">
        <v>96</v>
      </c>
      <c r="D62" s="22" t="str">
        <f t="shared" ref="D62:D125" si="166">IF(C62="","",VLOOKUP(C62,$Q$15:$R$514,2,FALSE))</f>
        <v>Gear</v>
      </c>
      <c r="E62" s="21" t="s">
        <v>109</v>
      </c>
      <c r="F62" s="24" t="str">
        <f t="shared" ref="F62:F125" si="167">IF(E62="","",IF(ISNUMBER(E62),"-",VLOOKUP(E62,$Q$15:$R$514,2,FALSE)))</f>
        <v>Axis</v>
      </c>
      <c r="G62" s="25">
        <f>IF(C62="","",IF(D62='Gear Train'!$R$3,"-",VLOOKUP(C62,$Q$15:$S$514,3,FALSE)))</f>
        <v>0</v>
      </c>
      <c r="H62" s="25">
        <f>IF(C62="","",IF(OR(D62='Gear Train'!$R$7,D62='Gear Train'!$R$3,D62='Gear Train'!$R$8),"-",VLOOKUP(C62,$Q$15:$T$514,4,FALSE)))</f>
        <v>15</v>
      </c>
      <c r="I62" s="26">
        <f>IF(C62="","",IF(OR(D62='Gear Train'!$R$6,D62='Gear Train'!$R$7,D62='Gear Train'!$R$8,F62='Gear Train'!$R$7),VLOOKUP(E62,$C$15:$M$514,7,FALSE),IF(D62='Gear Train'!$R$3,VLOOKUP(C62,$Q$15:$U$514,5,FALSE),VLOOKUP(E62,$C$15:$M$514,7,FALSE)*M62)))</f>
        <v>1387.95</v>
      </c>
      <c r="J62" s="26">
        <f>IF(C62="","",IF(OR(D62='Gear Train'!$R$6,D62='Gear Train'!$R$7,D62='Gear Train'!$R$8,F62='Gear Train'!$R$7),VLOOKUP(E62,$C$15:$M$514,8,FALSE),IF(D62='Gear Train'!$R$3,E62/I62,VLOOKUP(E62,$C$15:$M$514,8,FALSE)/M62)))</f>
        <v>0</v>
      </c>
      <c r="K62" s="27" t="str">
        <f>IF(C62="","",IF(E62='Front, Back Dial'!$D$4,$C$11,IF(OR(D62='Gear Train'!$R$4,D62='Gear Train'!$R$5),IF(OR(F62='Gear Train'!$R$4,F62='Gear Train'!$R$5,F62='Gear Train'!$R$6),IF(VLOOKUP(E62,$C$15:$M$514,9,FALSE)='Gear Train'!$C$3,'Gear Train'!$C$4,'Gear Train'!$C$3),VLOOKUP(E62,$C$15:$M$514,9,FALSE)),VLOOKUP(E62,$C$15:$M$514,9,FALSE))))</f>
        <v>CW</v>
      </c>
      <c r="L62" s="26">
        <f>IF(C62="","",IF(G62="-","-",IF(K62='Gear Train'!$C$3,MOD(G62+J62*360,360),MOD(G62-J62*360,360))))</f>
        <v>0</v>
      </c>
      <c r="M62" s="26">
        <f>IF(C62="","",IF(OR(D62='Gear Train'!$R$6,D62='Gear Train'!$R$7,D62='Gear Train'!$R$8,F62='Gear Train'!$R$7),VLOOKUP(E62,$C$15:$M$514,10,FALSE),IF(D62='Gear Train'!$R$3,"-",IF(F62='Gear Train'!$R$3,1,H62/VLOOKUP(E62,$Q$15:$T$514,4,FALSE)))))</f>
        <v>0</v>
      </c>
      <c r="N62" s="26" t="str">
        <f t="shared" ref="N62:N125" si="168">IF(B62="","",VLOOKUP(B62,$W$15:$X$114,2,FALSE))</f>
        <v/>
      </c>
      <c r="O62" s="28" t="str">
        <f t="shared" ref="O62:O125" si="169">IF(N62="","",1-I62/N62)</f>
        <v/>
      </c>
      <c r="Q62" s="21" t="s">
        <v>63</v>
      </c>
      <c r="R62" s="21" t="s">
        <v>0</v>
      </c>
      <c r="S62" s="29"/>
      <c r="T62" s="29">
        <v>69</v>
      </c>
      <c r="U62" s="29"/>
      <c r="W62" s="30"/>
      <c r="X62" s="31"/>
      <c r="Y62" s="32" t="str">
        <f t="shared" si="3"/>
        <v/>
      </c>
      <c r="Z62" s="28" t="str">
        <f t="shared" si="5"/>
        <v/>
      </c>
      <c r="AD62" s="1"/>
      <c r="AE62" s="1"/>
      <c r="AF62" s="1"/>
      <c r="AG62" s="1"/>
      <c r="AH62" s="1"/>
    </row>
    <row r="63" spans="2:34">
      <c r="B63" s="20"/>
      <c r="C63" s="21" t="s">
        <v>99</v>
      </c>
      <c r="D63" s="22" t="str">
        <f t="shared" ref="D63:D126" si="170">IF(C63="","",VLOOKUP(C63,$Q$15:$R$514,2,FALSE))</f>
        <v>Gear</v>
      </c>
      <c r="E63" s="21" t="s">
        <v>96</v>
      </c>
      <c r="F63" s="24" t="str">
        <f t="shared" ref="F63:F126" si="171">IF(E63="","",IF(ISNUMBER(E63),"-",VLOOKUP(E63,$Q$15:$R$514,2,FALSE)))</f>
        <v>Gear</v>
      </c>
      <c r="G63" s="25">
        <f>IF(C63="","",IF(D63='Gear Train'!$R$3,"-",VLOOKUP(C63,$Q$15:$S$514,3,FALSE)))</f>
        <v>0</v>
      </c>
      <c r="H63" s="25">
        <f>IF(C63="","",IF(OR(D63='Gear Train'!$R$7,D63='Gear Train'!$R$3,D63='Gear Train'!$R$8),"-",VLOOKUP(C63,$Q$15:$T$514,4,FALSE)))</f>
        <v>60</v>
      </c>
      <c r="I63" s="26">
        <f>IF(C63="","",IF(OR(D63='Gear Train'!$R$6,D63='Gear Train'!$R$7,D63='Gear Train'!$R$8,F63='Gear Train'!$R$7),VLOOKUP(E63,$C$15:$M$514,7,FALSE),IF(D63='Gear Train'!$R$3,VLOOKUP(C63,$Q$15:$U$514,5,FALSE),VLOOKUP(E63,$C$15:$M$514,7,FALSE)*M63)))</f>
        <v>5551.8</v>
      </c>
      <c r="J63" s="26">
        <f>IF(C63="","",IF(OR(D63='Gear Train'!$R$6,D63='Gear Train'!$R$7,D63='Gear Train'!$R$8,F63='Gear Train'!$R$7),VLOOKUP(E63,$C$15:$M$514,8,FALSE),IF(D63='Gear Train'!$R$3,E63/I63,VLOOKUP(E63,$C$15:$M$514,8,FALSE)/M63)))</f>
        <v>0</v>
      </c>
      <c r="K63" s="27" t="str">
        <f>IF(C63="","",IF(E63='Front, Back Dial'!$D$4,$C$11,IF(OR(D63='Gear Train'!$R$4,D63='Gear Train'!$R$5),IF(OR(F63='Gear Train'!$R$4,F63='Gear Train'!$R$5,F63='Gear Train'!$R$6),IF(VLOOKUP(E63,$C$15:$M$514,9,FALSE)='Gear Train'!$C$3,'Gear Train'!$C$4,'Gear Train'!$C$3),VLOOKUP(E63,$C$15:$M$514,9,FALSE)),VLOOKUP(E63,$C$15:$M$514,9,FALSE))))</f>
        <v>CCW</v>
      </c>
      <c r="L63" s="26">
        <f>IF(C63="","",IF(G63="-","-",IF(K63='Gear Train'!$C$3,MOD(G63+J63*360,360),MOD(G63-J63*360,360))))</f>
        <v>0</v>
      </c>
      <c r="M63" s="26">
        <f>IF(C63="","",IF(OR(D63='Gear Train'!$R$6,D63='Gear Train'!$R$7,D63='Gear Train'!$R$8,F63='Gear Train'!$R$7),VLOOKUP(E63,$C$15:$M$514,10,FALSE),IF(D63='Gear Train'!$R$3,"-",IF(F63='Gear Train'!$R$3,1,H63/VLOOKUP(E63,$Q$15:$T$514,4,FALSE)))))</f>
        <v>4</v>
      </c>
      <c r="N63" s="26" t="str">
        <f t="shared" ref="N63:N126" si="172">IF(B63="","",VLOOKUP(B63,$W$15:$X$114,2,FALSE))</f>
        <v/>
      </c>
      <c r="O63" s="28" t="str">
        <f t="shared" ref="O63:O126" si="173">IF(N63="","",1-I63/N63)</f>
        <v/>
      </c>
      <c r="Q63" s="21" t="s">
        <v>45</v>
      </c>
      <c r="R63" s="21" t="s">
        <v>0</v>
      </c>
      <c r="S63" s="29"/>
      <c r="T63" s="29">
        <v>104</v>
      </c>
      <c r="U63" s="29"/>
      <c r="W63" s="30"/>
      <c r="X63" s="31"/>
      <c r="Y63" s="32" t="str">
        <f t="shared" si="3"/>
        <v/>
      </c>
      <c r="Z63" s="28" t="str">
        <f t="shared" si="5"/>
        <v/>
      </c>
      <c r="AD63" s="1"/>
      <c r="AE63" s="1"/>
      <c r="AF63" s="1"/>
      <c r="AG63" s="1"/>
      <c r="AH63" s="1"/>
    </row>
    <row r="64" spans="2:34">
      <c r="B64" s="20"/>
      <c r="C64" s="21" t="s">
        <v>110</v>
      </c>
      <c r="D64" s="22" t="str">
        <f t="shared" ref="D64:D127" si="174">IF(C64="","",VLOOKUP(C64,$Q$15:$R$514,2,FALSE))</f>
        <v>Axis</v>
      </c>
      <c r="E64" s="21" t="s">
        <v>99</v>
      </c>
      <c r="F64" s="24" t="str">
        <f t="shared" ref="F64:F127" si="175">IF(E64="","",IF(ISNUMBER(E64),"-",VLOOKUP(E64,$Q$15:$R$514,2,FALSE)))</f>
        <v>Gear</v>
      </c>
      <c r="G64" s="25">
        <f>IF(C64="","",IF(D64='Gear Train'!$R$3,"-",VLOOKUP(C64,$Q$15:$S$514,3,FALSE)))</f>
        <v>0</v>
      </c>
      <c r="H64" s="25" t="str">
        <f>IF(C64="","",IF(OR(D64='Gear Train'!$R$7,D64='Gear Train'!$R$3,D64='Gear Train'!$R$8),"-",VLOOKUP(C64,$Q$15:$T$514,4,FALSE)))</f>
        <v>-</v>
      </c>
      <c r="I64" s="26">
        <f>IF(C64="","",IF(OR(D64='Gear Train'!$R$6,D64='Gear Train'!$R$7,D64='Gear Train'!$R$8,F64='Gear Train'!$R$7),VLOOKUP(E64,$C$15:$M$514,7,FALSE),IF(D64='Gear Train'!$R$3,VLOOKUP(C64,$Q$15:$U$514,5,FALSE),VLOOKUP(E64,$C$15:$M$514,7,FALSE)*M64)))</f>
        <v>5551.8</v>
      </c>
      <c r="J64" s="26">
        <f>IF(C64="","",IF(OR(D64='Gear Train'!$R$6,D64='Gear Train'!$R$7,D64='Gear Train'!$R$8,F64='Gear Train'!$R$7),VLOOKUP(E64,$C$15:$M$514,8,FALSE),IF(D64='Gear Train'!$R$3,E64/I64,VLOOKUP(E64,$C$15:$M$514,8,FALSE)/M64)))</f>
        <v>0</v>
      </c>
      <c r="K64" s="27" t="str">
        <f>IF(C64="","",IF(E64='Front, Back Dial'!$D$4,$C$11,IF(OR(D64='Gear Train'!$R$4,D64='Gear Train'!$R$5),IF(OR(F64='Gear Train'!$R$4,F64='Gear Train'!$R$5,F64='Gear Train'!$R$6),IF(VLOOKUP(E64,$C$15:$M$514,9,FALSE)='Gear Train'!$C$3,'Gear Train'!$C$4,'Gear Train'!$C$3),VLOOKUP(E64,$C$15:$M$514,9,FALSE)),VLOOKUP(E64,$C$15:$M$514,9,FALSE))))</f>
        <v>CCW</v>
      </c>
      <c r="L64" s="26">
        <f>IF(C64="","",IF(G64="-","-",IF(K64='Gear Train'!$C$3,MOD(G64+J64*360,360),MOD(G64-J64*360,360))))</f>
        <v>0</v>
      </c>
      <c r="M64" s="26">
        <f>IF(C64="","",IF(OR(D64='Gear Train'!$R$6,D64='Gear Train'!$R$7,D64='Gear Train'!$R$8,F64='Gear Train'!$R$7),VLOOKUP(E64,$C$15:$M$514,10,FALSE),IF(D64='Gear Train'!$R$3,"-",IF(F64='Gear Train'!$R$3,1,H64/VLOOKUP(E64,$Q$15:$T$514,4,FALSE)))))</f>
        <v>0</v>
      </c>
      <c r="N64" s="26" t="str">
        <f t="shared" ref="N64:N127" si="176">IF(B64="","",VLOOKUP(B64,$W$15:$X$114,2,FALSE))</f>
        <v/>
      </c>
      <c r="O64" s="28" t="str">
        <f t="shared" ref="O64:O127" si="177">IF(N64="","",1-I64/N64)</f>
        <v/>
      </c>
      <c r="Q64" s="21" t="s">
        <v>47</v>
      </c>
      <c r="R64" s="21" t="s">
        <v>0</v>
      </c>
      <c r="S64" s="29"/>
      <c r="T64" s="29">
        <v>33</v>
      </c>
      <c r="U64" s="29"/>
      <c r="W64" s="30"/>
      <c r="X64" s="31"/>
      <c r="Y64" s="32" t="str">
        <f t="shared" si="3"/>
        <v/>
      </c>
      <c r="Z64" s="28" t="str">
        <f t="shared" si="5"/>
        <v/>
      </c>
      <c r="AD64" s="1"/>
      <c r="AE64" s="1"/>
      <c r="AF64" s="1"/>
      <c r="AG64" s="1"/>
      <c r="AH64" s="1"/>
    </row>
    <row r="65" spans="2:34">
      <c r="B65" s="20"/>
      <c r="C65" s="21" t="s">
        <v>100</v>
      </c>
      <c r="D65" s="22" t="str">
        <f t="shared" ref="D65:D128" si="178">IF(C65="","",VLOOKUP(C65,$Q$15:$R$514,2,FALSE))</f>
        <v>Gear</v>
      </c>
      <c r="E65" s="21" t="s">
        <v>110</v>
      </c>
      <c r="F65" s="24" t="str">
        <f t="shared" ref="F65:F128" si="179">IF(E65="","",IF(ISNUMBER(E65),"-",VLOOKUP(E65,$Q$15:$R$514,2,FALSE)))</f>
        <v>Axis</v>
      </c>
      <c r="G65" s="25">
        <f>IF(C65="","",IF(D65='Gear Train'!$R$3,"-",VLOOKUP(C65,$Q$15:$S$514,3,FALSE)))</f>
        <v>0</v>
      </c>
      <c r="H65" s="25">
        <f>IF(C65="","",IF(OR(D65='Gear Train'!$R$7,D65='Gear Train'!$R$3,D65='Gear Train'!$R$8),"-",VLOOKUP(C65,$Q$15:$T$514,4,FALSE)))</f>
        <v>12</v>
      </c>
      <c r="I65" s="26">
        <f>IF(C65="","",IF(OR(D65='Gear Train'!$R$6,D65='Gear Train'!$R$7,D65='Gear Train'!$R$8,F65='Gear Train'!$R$7),VLOOKUP(E65,$C$15:$M$514,7,FALSE),IF(D65='Gear Train'!$R$3,VLOOKUP(C65,$Q$15:$U$514,5,FALSE),VLOOKUP(E65,$C$15:$M$514,7,FALSE)*M65)))</f>
        <v>5551.8</v>
      </c>
      <c r="J65" s="26">
        <f>IF(C65="","",IF(OR(D65='Gear Train'!$R$6,D65='Gear Train'!$R$7,D65='Gear Train'!$R$8,F65='Gear Train'!$R$7),VLOOKUP(E65,$C$15:$M$514,8,FALSE),IF(D65='Gear Train'!$R$3,E65/I65,VLOOKUP(E65,$C$15:$M$514,8,FALSE)/M65)))</f>
        <v>0</v>
      </c>
      <c r="K65" s="27" t="str">
        <f>IF(C65="","",IF(E65='Front, Back Dial'!$D$4,$C$11,IF(OR(D65='Gear Train'!$R$4,D65='Gear Train'!$R$5),IF(OR(F65='Gear Train'!$R$4,F65='Gear Train'!$R$5,F65='Gear Train'!$R$6),IF(VLOOKUP(E65,$C$15:$M$514,9,FALSE)='Gear Train'!$C$3,'Gear Train'!$C$4,'Gear Train'!$C$3),VLOOKUP(E65,$C$15:$M$514,9,FALSE)),VLOOKUP(E65,$C$15:$M$514,9,FALSE))))</f>
        <v>CCW</v>
      </c>
      <c r="L65" s="26">
        <f>IF(C65="","",IF(G65="-","-",IF(K65='Gear Train'!$C$3,MOD(G65+J65*360,360),MOD(G65-J65*360,360))))</f>
        <v>0</v>
      </c>
      <c r="M65" s="26">
        <f>IF(C65="","",IF(OR(D65='Gear Train'!$R$6,D65='Gear Train'!$R$7,D65='Gear Train'!$R$8,F65='Gear Train'!$R$7),VLOOKUP(E65,$C$15:$M$514,10,FALSE),IF(D65='Gear Train'!$R$3,"-",IF(F65='Gear Train'!$R$3,1,H65/VLOOKUP(E65,$Q$15:$T$514,4,FALSE)))))</f>
        <v>0</v>
      </c>
      <c r="N65" s="26" t="str">
        <f t="shared" ref="N65:N128" si="180">IF(B65="","",VLOOKUP(B65,$W$15:$X$114,2,FALSE))</f>
        <v/>
      </c>
      <c r="O65" s="28" t="str">
        <f t="shared" ref="O65:O128" si="181">IF(N65="","",1-I65/N65)</f>
        <v/>
      </c>
      <c r="Q65" s="21" t="s">
        <v>182</v>
      </c>
      <c r="R65" s="21" t="s">
        <v>0</v>
      </c>
      <c r="S65" s="29"/>
      <c r="T65" s="29">
        <v>57</v>
      </c>
      <c r="U65" s="29"/>
      <c r="W65" s="30"/>
      <c r="X65" s="31"/>
      <c r="Y65" s="32" t="str">
        <f t="shared" si="3"/>
        <v/>
      </c>
      <c r="Z65" s="28" t="str">
        <f t="shared" si="5"/>
        <v/>
      </c>
      <c r="AD65" s="1"/>
      <c r="AE65" s="1"/>
      <c r="AF65" s="1"/>
      <c r="AG65" s="1"/>
      <c r="AH65" s="1"/>
    </row>
    <row r="66" spans="2:34">
      <c r="B66" s="20"/>
      <c r="C66" s="21" t="s">
        <v>101</v>
      </c>
      <c r="D66" s="22" t="str">
        <f t="shared" ref="D66:D129" si="182">IF(C66="","",VLOOKUP(C66,$Q$15:$R$514,2,FALSE))</f>
        <v>Gear</v>
      </c>
      <c r="E66" s="21" t="s">
        <v>100</v>
      </c>
      <c r="F66" s="24" t="str">
        <f t="shared" ref="F66:F129" si="183">IF(E66="","",IF(ISNUMBER(E66),"-",VLOOKUP(E66,$Q$15:$R$514,2,FALSE)))</f>
        <v>Gear</v>
      </c>
      <c r="G66" s="25">
        <f>IF(C66="","",IF(D66='Gear Train'!$R$3,"-",VLOOKUP(C66,$Q$15:$S$514,3,FALSE)))</f>
        <v>0</v>
      </c>
      <c r="H66" s="25">
        <f>IF(C66="","",IF(OR(D66='Gear Train'!$R$7,D66='Gear Train'!$R$3,D66='Gear Train'!$R$8),"-",VLOOKUP(C66,$Q$15:$T$514,4,FALSE)))</f>
        <v>60</v>
      </c>
      <c r="I66" s="26">
        <f>IF(C66="","",IF(OR(D66='Gear Train'!$R$6,D66='Gear Train'!$R$7,D66='Gear Train'!$R$8,F66='Gear Train'!$R$7),VLOOKUP(E66,$C$15:$M$514,7,FALSE),IF(D66='Gear Train'!$R$3,VLOOKUP(C66,$Q$15:$U$514,5,FALSE),VLOOKUP(E66,$C$15:$M$514,7,FALSE)*M66)))</f>
        <v>27759</v>
      </c>
      <c r="J66" s="26">
        <f>IF(C66="","",IF(OR(D66='Gear Train'!$R$6,D66='Gear Train'!$R$7,D66='Gear Train'!$R$8,F66='Gear Train'!$R$7),VLOOKUP(E66,$C$15:$M$514,8,FALSE),IF(D66='Gear Train'!$R$3,E66/I66,VLOOKUP(E66,$C$15:$M$514,8,FALSE)/M66)))</f>
        <v>0</v>
      </c>
      <c r="K66" s="27" t="str">
        <f>IF(C66="","",IF(E66='Front, Back Dial'!$D$4,$C$11,IF(OR(D66='Gear Train'!$R$4,D66='Gear Train'!$R$5),IF(OR(F66='Gear Train'!$R$4,F66='Gear Train'!$R$5,F66='Gear Train'!$R$6),IF(VLOOKUP(E66,$C$15:$M$514,9,FALSE)='Gear Train'!$C$3,'Gear Train'!$C$4,'Gear Train'!$C$3),VLOOKUP(E66,$C$15:$M$514,9,FALSE)),VLOOKUP(E66,$C$15:$M$514,9,FALSE))))</f>
        <v>CW</v>
      </c>
      <c r="L66" s="26">
        <f>IF(C66="","",IF(G66="-","-",IF(K66='Gear Train'!$C$3,MOD(G66+J66*360,360),MOD(G66-J66*360,360))))</f>
        <v>0</v>
      </c>
      <c r="M66" s="26">
        <f>IF(C66="","",IF(OR(D66='Gear Train'!$R$6,D66='Gear Train'!$R$7,D66='Gear Train'!$R$8,F66='Gear Train'!$R$7),VLOOKUP(E66,$C$15:$M$514,10,FALSE),IF(D66='Gear Train'!$R$3,"-",IF(F66='Gear Train'!$R$3,1,H66/VLOOKUP(E66,$Q$15:$T$514,4,FALSE)))))</f>
        <v>5</v>
      </c>
      <c r="N66" s="26" t="str">
        <f t="shared" ref="N66:N129" si="184">IF(B66="","",VLOOKUP(B66,$W$15:$X$114,2,FALSE))</f>
        <v/>
      </c>
      <c r="O66" s="28" t="str">
        <f t="shared" ref="O66:O129" si="185">IF(N66="","",1-I66/N66)</f>
        <v/>
      </c>
      <c r="Q66" s="21" t="s">
        <v>87</v>
      </c>
      <c r="R66" s="21" t="s">
        <v>0</v>
      </c>
      <c r="S66" s="29"/>
      <c r="T66" s="29">
        <v>57</v>
      </c>
      <c r="U66" s="29"/>
      <c r="W66" s="30"/>
      <c r="X66" s="31"/>
      <c r="Y66" s="32" t="str">
        <f t="shared" si="3"/>
        <v/>
      </c>
      <c r="Z66" s="28" t="str">
        <f t="shared" si="5"/>
        <v/>
      </c>
      <c r="AD66" s="1"/>
      <c r="AE66" s="1"/>
      <c r="AF66" s="1"/>
      <c r="AG66" s="1"/>
      <c r="AH66" s="1"/>
    </row>
    <row r="67" spans="2:34">
      <c r="B67" s="20" t="s">
        <v>57</v>
      </c>
      <c r="C67" s="21" t="s">
        <v>111</v>
      </c>
      <c r="D67" s="22" t="str">
        <f t="shared" ref="D67:D130" si="186">IF(C67="","",VLOOKUP(C67,$Q$15:$R$514,2,FALSE))</f>
        <v>Pointer</v>
      </c>
      <c r="E67" s="21" t="s">
        <v>101</v>
      </c>
      <c r="F67" s="24" t="str">
        <f t="shared" ref="F67:F130" si="187">IF(E67="","",IF(ISNUMBER(E67),"-",VLOOKUP(E67,$Q$15:$R$514,2,FALSE)))</f>
        <v>Gear</v>
      </c>
      <c r="G67" s="25">
        <f>IF(C67="","",IF(D67='Gear Train'!$R$3,"-",VLOOKUP(C67,$Q$15:$S$514,3,FALSE)))</f>
        <v>0</v>
      </c>
      <c r="H67" s="25" t="str">
        <f>IF(C67="","",IF(OR(D67='Gear Train'!$R$7,D67='Gear Train'!$R$3,D67='Gear Train'!$R$8),"-",VLOOKUP(C67,$Q$15:$T$514,4,FALSE)))</f>
        <v>-</v>
      </c>
      <c r="I67" s="26">
        <f>IF(C67="","",IF(OR(D67='Gear Train'!$R$6,D67='Gear Train'!$R$7,D67='Gear Train'!$R$8,F67='Gear Train'!$R$7),VLOOKUP(E67,$C$15:$M$514,7,FALSE),IF(D67='Gear Train'!$R$3,VLOOKUP(C67,$Q$15:$U$514,5,FALSE),VLOOKUP(E67,$C$15:$M$514,7,FALSE)*M67)))</f>
        <v>27759</v>
      </c>
      <c r="J67" s="26">
        <f>IF(C67="","",IF(OR(D67='Gear Train'!$R$6,D67='Gear Train'!$R$7,D67='Gear Train'!$R$8,F67='Gear Train'!$R$7),VLOOKUP(E67,$C$15:$M$514,8,FALSE),IF(D67='Gear Train'!$R$3,E67/I67,VLOOKUP(E67,$C$15:$M$514,8,FALSE)/M67)))</f>
        <v>0</v>
      </c>
      <c r="K67" s="27" t="str">
        <f>IF(C67="","",IF(E67='Front, Back Dial'!$D$4,$C$11,IF(OR(D67='Gear Train'!$R$4,D67='Gear Train'!$R$5),IF(OR(F67='Gear Train'!$R$4,F67='Gear Train'!$R$5,F67='Gear Train'!$R$6),IF(VLOOKUP(E67,$C$15:$M$514,9,FALSE)='Gear Train'!$C$3,'Gear Train'!$C$4,'Gear Train'!$C$3),VLOOKUP(E67,$C$15:$M$514,9,FALSE)),VLOOKUP(E67,$C$15:$M$514,9,FALSE))))</f>
        <v>CW</v>
      </c>
      <c r="L67" s="26">
        <f>IF(C67="","",IF(G67="-","-",IF(K67='Gear Train'!$C$3,MOD(G67+J67*360,360),MOD(G67-J67*360,360))))</f>
        <v>0</v>
      </c>
      <c r="M67" s="26">
        <f>IF(C67="","",IF(OR(D67='Gear Train'!$R$6,D67='Gear Train'!$R$7,D67='Gear Train'!$R$8,F67='Gear Train'!$R$7),VLOOKUP(E67,$C$15:$M$514,10,FALSE),IF(D67='Gear Train'!$R$3,"-",IF(F67='Gear Train'!$R$3,1,H67/VLOOKUP(E67,$Q$15:$T$514,4,FALSE)))))</f>
        <v>0</v>
      </c>
      <c r="N67" s="26">
        <f t="shared" ref="N67:N130" si="188">IF(B67="","",VLOOKUP(B67,$W$15:$X$114,2,FALSE))</f>
        <v>27758.799999999999</v>
      </c>
      <c r="O67" s="28">
        <f t="shared" ref="O67:O130" si="189">IF(N67="","",1-I67/N67)</f>
        <v>-7.2049224029147041E-6</v>
      </c>
      <c r="Q67" s="21" t="s">
        <v>89</v>
      </c>
      <c r="R67" s="21" t="s">
        <v>0</v>
      </c>
      <c r="S67" s="29"/>
      <c r="T67" s="29">
        <v>59</v>
      </c>
      <c r="U67" s="29"/>
      <c r="W67" s="30"/>
      <c r="X67" s="31"/>
      <c r="Y67" s="32" t="str">
        <f t="shared" si="3"/>
        <v/>
      </c>
      <c r="Z67" s="28" t="str">
        <f t="shared" si="5"/>
        <v/>
      </c>
      <c r="AD67" s="1"/>
      <c r="AE67" s="1"/>
      <c r="AF67" s="1"/>
      <c r="AG67" s="1"/>
      <c r="AH67" s="1"/>
    </row>
    <row r="68" spans="2:34">
      <c r="B68" s="20"/>
      <c r="C68" s="21"/>
      <c r="D68" s="22" t="str">
        <f t="shared" ref="D68:D131" si="190">IF(C68="","",VLOOKUP(C68,$Q$15:$R$514,2,FALSE))</f>
        <v/>
      </c>
      <c r="E68" s="21"/>
      <c r="F68" s="24" t="str">
        <f t="shared" ref="F68:F131" si="191">IF(E68="","",IF(ISNUMBER(E68),"-",VLOOKUP(E68,$Q$15:$R$514,2,FALSE)))</f>
        <v/>
      </c>
      <c r="G68" s="25" t="str">
        <f>IF(C68="","",IF(D68='Gear Train'!$R$3,"-",VLOOKUP(C68,$Q$15:$S$514,3,FALSE)))</f>
        <v/>
      </c>
      <c r="H68" s="25" t="str">
        <f>IF(C68="","",IF(OR(D68='Gear Train'!$R$7,D68='Gear Train'!$R$3,D68='Gear Train'!$R$8),"-",VLOOKUP(C68,$Q$15:$T$514,4,FALSE)))</f>
        <v/>
      </c>
      <c r="I68" s="26" t="str">
        <f>IF(C68="","",IF(OR(D68='Gear Train'!$R$6,D68='Gear Train'!$R$7,D68='Gear Train'!$R$8,F68='Gear Train'!$R$7),VLOOKUP(E68,$C$15:$M$514,7,FALSE),IF(D68='Gear Train'!$R$3,VLOOKUP(C68,$Q$15:$U$514,5,FALSE),VLOOKUP(E68,$C$15:$M$514,7,FALSE)*M68)))</f>
        <v/>
      </c>
      <c r="J68" s="26" t="str">
        <f>IF(C68="","",IF(OR(D68='Gear Train'!$R$6,D68='Gear Train'!$R$7,D68='Gear Train'!$R$8,F68='Gear Train'!$R$7),VLOOKUP(E68,$C$15:$M$514,8,FALSE),IF(D68='Gear Train'!$R$3,E68/I68,VLOOKUP(E68,$C$15:$M$514,8,FALSE)/M68)))</f>
        <v/>
      </c>
      <c r="K68" s="27" t="str">
        <f>IF(C68="","",IF(E68='Front, Back Dial'!$D$4,$C$11,IF(OR(D68='Gear Train'!$R$4,D68='Gear Train'!$R$5),IF(OR(F68='Gear Train'!$R$4,F68='Gear Train'!$R$5,F68='Gear Train'!$R$6),IF(VLOOKUP(E68,$C$15:$M$514,9,FALSE)='Gear Train'!$C$3,'Gear Train'!$C$4,'Gear Train'!$C$3),VLOOKUP(E68,$C$15:$M$514,9,FALSE)),VLOOKUP(E68,$C$15:$M$514,9,FALSE))))</f>
        <v/>
      </c>
      <c r="L68" s="26" t="str">
        <f>IF(C68="","",IF(G68="-","-",IF(K68='Gear Train'!$C$3,MOD(G68+J68*360,360),MOD(G68-J68*360,360))))</f>
        <v/>
      </c>
      <c r="M68" s="26" t="str">
        <f>IF(C68="","",IF(OR(D68='Gear Train'!$R$6,D68='Gear Train'!$R$7,D68='Gear Train'!$R$8,F68='Gear Train'!$R$7),VLOOKUP(E68,$C$15:$M$514,10,FALSE),IF(D68='Gear Train'!$R$3,"-",IF(F68='Gear Train'!$R$3,1,H68/VLOOKUP(E68,$Q$15:$T$514,4,FALSE)))))</f>
        <v/>
      </c>
      <c r="N68" s="26" t="str">
        <f t="shared" ref="N68:N131" si="192">IF(B68="","",VLOOKUP(B68,$W$15:$X$114,2,FALSE))</f>
        <v/>
      </c>
      <c r="O68" s="28" t="str">
        <f t="shared" ref="O68:O131" si="193">IF(N68="","",1-I68/N68)</f>
        <v/>
      </c>
      <c r="Q68" s="21" t="s">
        <v>93</v>
      </c>
      <c r="R68" s="21" t="s">
        <v>0</v>
      </c>
      <c r="S68" s="29"/>
      <c r="T68" s="29">
        <v>60</v>
      </c>
      <c r="U68" s="29"/>
      <c r="W68" s="30"/>
      <c r="X68" s="31"/>
      <c r="Y68" s="32" t="str">
        <f t="shared" si="3"/>
        <v/>
      </c>
      <c r="Z68" s="28" t="str">
        <f t="shared" si="5"/>
        <v/>
      </c>
      <c r="AD68" s="1"/>
      <c r="AE68" s="1"/>
      <c r="AF68" s="1"/>
      <c r="AG68" s="1"/>
      <c r="AH68" s="1"/>
    </row>
    <row r="69" spans="2:34">
      <c r="B69" s="20"/>
      <c r="C69" s="21" t="s">
        <v>112</v>
      </c>
      <c r="D69" s="22" t="str">
        <f t="shared" ref="D69:D132" si="194">IF(C69="","",VLOOKUP(C69,$Q$15:$R$514,2,FALSE))</f>
        <v>Axis</v>
      </c>
      <c r="E69" s="21" t="s">
        <v>92</v>
      </c>
      <c r="F69" s="24" t="str">
        <f t="shared" ref="F69:F132" si="195">IF(E69="","",IF(ISNUMBER(E69),"-",VLOOKUP(E69,$Q$15:$R$514,2,FALSE)))</f>
        <v>Gear</v>
      </c>
      <c r="G69" s="25">
        <f>IF(C69="","",IF(D69='Gear Train'!$R$3,"-",VLOOKUP(C69,$Q$15:$S$514,3,FALSE)))</f>
        <v>0</v>
      </c>
      <c r="H69" s="25" t="str">
        <f>IF(C69="","",IF(OR(D69='Gear Train'!$R$7,D69='Gear Train'!$R$3,D69='Gear Train'!$R$8),"-",VLOOKUP(C69,$Q$15:$T$514,4,FALSE)))</f>
        <v>-</v>
      </c>
      <c r="I69" s="26">
        <f>IF(C69="","",IF(OR(D69='Gear Train'!$R$6,D69='Gear Train'!$R$7,D69='Gear Train'!$R$8,F69='Gear Train'!$R$7),VLOOKUP(E69,$C$15:$M$514,7,FALSE),IF(D69='Gear Train'!$R$3,VLOOKUP(C69,$Q$15:$U$514,5,FALSE),VLOOKUP(E69,$C$15:$M$514,7,FALSE)*M69)))</f>
        <v>1387.95</v>
      </c>
      <c r="J69" s="26">
        <f>IF(C69="","",IF(OR(D69='Gear Train'!$R$6,D69='Gear Train'!$R$7,D69='Gear Train'!$R$8,F69='Gear Train'!$R$7),VLOOKUP(E69,$C$15:$M$514,8,FALSE),IF(D69='Gear Train'!$R$3,E69/I69,VLOOKUP(E69,$C$15:$M$514,8,FALSE)/M69)))</f>
        <v>0</v>
      </c>
      <c r="K69" s="27" t="str">
        <f>IF(C69="","",IF(E69='Front, Back Dial'!$D$4,$C$11,IF(OR(D69='Gear Train'!$R$4,D69='Gear Train'!$R$5),IF(OR(F69='Gear Train'!$R$4,F69='Gear Train'!$R$5,F69='Gear Train'!$R$6),IF(VLOOKUP(E69,$C$15:$M$514,9,FALSE)='Gear Train'!$C$3,'Gear Train'!$C$4,'Gear Train'!$C$3),VLOOKUP(E69,$C$15:$M$514,9,FALSE)),VLOOKUP(E69,$C$15:$M$514,9,FALSE))))</f>
        <v>CW</v>
      </c>
      <c r="L69" s="26">
        <f>IF(C69="","",IF(G69="-","-",IF(K69='Gear Train'!$C$3,MOD(G69+J69*360,360),MOD(G69-J69*360,360))))</f>
        <v>0</v>
      </c>
      <c r="M69" s="26">
        <f>IF(C69="","",IF(OR(D69='Gear Train'!$R$6,D69='Gear Train'!$R$7,D69='Gear Train'!$R$8,F69='Gear Train'!$R$7),VLOOKUP(E69,$C$15:$M$514,10,FALSE),IF(D69='Gear Train'!$R$3,"-",IF(F69='Gear Train'!$R$3,1,H69/VLOOKUP(E69,$Q$15:$T$514,4,FALSE)))))</f>
        <v>0</v>
      </c>
      <c r="N69" s="26" t="str">
        <f t="shared" ref="N69:N132" si="196">IF(B69="","",VLOOKUP(B69,$W$15:$X$114,2,FALSE))</f>
        <v/>
      </c>
      <c r="O69" s="28" t="str">
        <f t="shared" ref="O69:O132" si="197">IF(N69="","",1-I69/N69)</f>
        <v/>
      </c>
      <c r="Q69" s="21" t="s">
        <v>95</v>
      </c>
      <c r="R69" s="21" t="s">
        <v>0</v>
      </c>
      <c r="S69" s="29"/>
      <c r="T69" s="29">
        <v>60</v>
      </c>
      <c r="U69" s="29"/>
      <c r="W69" s="30"/>
      <c r="X69" s="31"/>
      <c r="Y69" s="32" t="str">
        <f t="shared" si="3"/>
        <v/>
      </c>
      <c r="Z69" s="28" t="str">
        <f t="shared" si="5"/>
        <v/>
      </c>
      <c r="AD69" s="1"/>
      <c r="AE69" s="1"/>
      <c r="AF69" s="1"/>
      <c r="AG69" s="1"/>
      <c r="AH69" s="1"/>
    </row>
    <row r="70" spans="2:34">
      <c r="B70" s="20"/>
      <c r="C70" s="21" t="s">
        <v>94</v>
      </c>
      <c r="D70" s="22" t="str">
        <f t="shared" ref="D70:D133" si="198">IF(C70="","",VLOOKUP(C70,$Q$15:$R$514,2,FALSE))</f>
        <v>Gear</v>
      </c>
      <c r="E70" s="21" t="s">
        <v>112</v>
      </c>
      <c r="F70" s="24" t="str">
        <f t="shared" ref="F70:F133" si="199">IF(E70="","",IF(ISNUMBER(E70),"-",VLOOKUP(E70,$Q$15:$R$514,2,FALSE)))</f>
        <v>Axis</v>
      </c>
      <c r="G70" s="25">
        <f>IF(C70="","",IF(D70='Gear Train'!$R$3,"-",VLOOKUP(C70,$Q$15:$S$514,3,FALSE)))</f>
        <v>0</v>
      </c>
      <c r="H70" s="25">
        <f>IF(C70="","",IF(OR(D70='Gear Train'!$R$7,D70='Gear Train'!$R$3,D70='Gear Train'!$R$8),"-",VLOOKUP(C70,$Q$15:$T$514,4,FALSE)))</f>
        <v>57</v>
      </c>
      <c r="I70" s="26">
        <f>IF(C70="","",IF(OR(D70='Gear Train'!$R$6,D70='Gear Train'!$R$7,D70='Gear Train'!$R$8,F70='Gear Train'!$R$7),VLOOKUP(E70,$C$15:$M$514,7,FALSE),IF(D70='Gear Train'!$R$3,VLOOKUP(C70,$Q$15:$U$514,5,FALSE),VLOOKUP(E70,$C$15:$M$514,7,FALSE)*M70)))</f>
        <v>1387.95</v>
      </c>
      <c r="J70" s="26">
        <f>IF(C70="","",IF(OR(D70='Gear Train'!$R$6,D70='Gear Train'!$R$7,D70='Gear Train'!$R$8,F70='Gear Train'!$R$7),VLOOKUP(E70,$C$15:$M$514,8,FALSE),IF(D70='Gear Train'!$R$3,E70/I70,VLOOKUP(E70,$C$15:$M$514,8,FALSE)/M70)))</f>
        <v>0</v>
      </c>
      <c r="K70" s="27" t="str">
        <f>IF(C70="","",IF(E70='Front, Back Dial'!$D$4,$C$11,IF(OR(D70='Gear Train'!$R$4,D70='Gear Train'!$R$5),IF(OR(F70='Gear Train'!$R$4,F70='Gear Train'!$R$5,F70='Gear Train'!$R$6),IF(VLOOKUP(E70,$C$15:$M$514,9,FALSE)='Gear Train'!$C$3,'Gear Train'!$C$4,'Gear Train'!$C$3),VLOOKUP(E70,$C$15:$M$514,9,FALSE)),VLOOKUP(E70,$C$15:$M$514,9,FALSE))))</f>
        <v>CW</v>
      </c>
      <c r="L70" s="26">
        <f>IF(C70="","",IF(G70="-","-",IF(K70='Gear Train'!$C$3,MOD(G70+J70*360,360),MOD(G70-J70*360,360))))</f>
        <v>0</v>
      </c>
      <c r="M70" s="26">
        <f>IF(C70="","",IF(OR(D70='Gear Train'!$R$6,D70='Gear Train'!$R$7,D70='Gear Train'!$R$8,F70='Gear Train'!$R$7),VLOOKUP(E70,$C$15:$M$514,10,FALSE),IF(D70='Gear Train'!$R$3,"-",IF(F70='Gear Train'!$R$3,1,H70/VLOOKUP(E70,$Q$15:$T$514,4,FALSE)))))</f>
        <v>0</v>
      </c>
      <c r="N70" s="26" t="str">
        <f t="shared" ref="N70:N133" si="200">IF(B70="","",VLOOKUP(B70,$W$15:$X$114,2,FALSE))</f>
        <v/>
      </c>
      <c r="O70" s="28" t="str">
        <f t="shared" ref="O70:O133" si="201">IF(N70="","",1-I70/N70)</f>
        <v/>
      </c>
      <c r="Q70" s="21" t="s">
        <v>80</v>
      </c>
      <c r="R70" s="21" t="s">
        <v>0</v>
      </c>
      <c r="S70" s="29"/>
      <c r="T70" s="29">
        <v>40</v>
      </c>
      <c r="U70" s="29"/>
      <c r="W70" s="30"/>
      <c r="X70" s="31"/>
      <c r="Y70" s="32" t="str">
        <f t="shared" si="3"/>
        <v/>
      </c>
      <c r="Z70" s="28" t="str">
        <f t="shared" si="5"/>
        <v/>
      </c>
      <c r="AD70" s="1"/>
      <c r="AE70" s="1"/>
      <c r="AF70" s="1"/>
      <c r="AG70" s="1"/>
      <c r="AH70" s="1"/>
    </row>
    <row r="71" spans="2:34">
      <c r="B71" s="20"/>
      <c r="C71" s="21" t="s">
        <v>98</v>
      </c>
      <c r="D71" s="22" t="str">
        <f t="shared" ref="D71:D134" si="202">IF(C71="","",VLOOKUP(C71,$Q$15:$R$514,2,FALSE))</f>
        <v>Gear</v>
      </c>
      <c r="E71" s="21" t="s">
        <v>94</v>
      </c>
      <c r="F71" s="24" t="str">
        <f t="shared" ref="F71:F134" si="203">IF(E71="","",IF(ISNUMBER(E71),"-",VLOOKUP(E71,$Q$15:$R$514,2,FALSE)))</f>
        <v>Gear</v>
      </c>
      <c r="G71" s="25">
        <f>IF(C71="","",IF(D71='Gear Train'!$R$3,"-",VLOOKUP(C71,$Q$15:$S$514,3,FALSE)))</f>
        <v>0</v>
      </c>
      <c r="H71" s="25">
        <f>IF(C71="","",IF(OR(D71='Gear Train'!$R$7,D71='Gear Train'!$R$3,D71='Gear Train'!$R$8),"-",VLOOKUP(C71,$Q$15:$T$514,4,FALSE)))</f>
        <v>60</v>
      </c>
      <c r="I71" s="26">
        <f>IF(C71="","",IF(OR(D71='Gear Train'!$R$6,D71='Gear Train'!$R$7,D71='Gear Train'!$R$8,F71='Gear Train'!$R$7),VLOOKUP(E71,$C$15:$M$514,7,FALSE),IF(D71='Gear Train'!$R$3,VLOOKUP(C71,$Q$15:$U$514,5,FALSE),VLOOKUP(E71,$C$15:$M$514,7,FALSE)*M71)))</f>
        <v>1461</v>
      </c>
      <c r="J71" s="26">
        <f>IF(C71="","",IF(OR(D71='Gear Train'!$R$6,D71='Gear Train'!$R$7,D71='Gear Train'!$R$8,F71='Gear Train'!$R$7),VLOOKUP(E71,$C$15:$M$514,8,FALSE),IF(D71='Gear Train'!$R$3,E71/I71,VLOOKUP(E71,$C$15:$M$514,8,FALSE)/M71)))</f>
        <v>0</v>
      </c>
      <c r="K71" s="27" t="str">
        <f>IF(C71="","",IF(E71='Front, Back Dial'!$D$4,$C$11,IF(OR(D71='Gear Train'!$R$4,D71='Gear Train'!$R$5),IF(OR(F71='Gear Train'!$R$4,F71='Gear Train'!$R$5,F71='Gear Train'!$R$6),IF(VLOOKUP(E71,$C$15:$M$514,9,FALSE)='Gear Train'!$C$3,'Gear Train'!$C$4,'Gear Train'!$C$3),VLOOKUP(E71,$C$15:$M$514,9,FALSE)),VLOOKUP(E71,$C$15:$M$514,9,FALSE))))</f>
        <v>CCW</v>
      </c>
      <c r="L71" s="26">
        <f>IF(C71="","",IF(G71="-","-",IF(K71='Gear Train'!$C$3,MOD(G71+J71*360,360),MOD(G71-J71*360,360))))</f>
        <v>0</v>
      </c>
      <c r="M71" s="26">
        <f>IF(C71="","",IF(OR(D71='Gear Train'!$R$6,D71='Gear Train'!$R$7,D71='Gear Train'!$R$8,F71='Gear Train'!$R$7),VLOOKUP(E71,$C$15:$M$514,10,FALSE),IF(D71='Gear Train'!$R$3,"-",IF(F71='Gear Train'!$R$3,1,H71/VLOOKUP(E71,$Q$15:$T$514,4,FALSE)))))</f>
        <v>1.0526315789473684</v>
      </c>
      <c r="N71" s="26" t="str">
        <f t="shared" ref="N71:N134" si="204">IF(B71="","",VLOOKUP(B71,$W$15:$X$114,2,FALSE))</f>
        <v/>
      </c>
      <c r="O71" s="28" t="str">
        <f t="shared" ref="O71:O134" si="205">IF(N71="","",1-I71/N71)</f>
        <v/>
      </c>
      <c r="Q71" s="21" t="s">
        <v>114</v>
      </c>
      <c r="R71" s="21" t="s">
        <v>0</v>
      </c>
      <c r="S71" s="29"/>
      <c r="T71" s="29">
        <v>40</v>
      </c>
      <c r="U71" s="29"/>
      <c r="W71" s="30"/>
      <c r="X71" s="31"/>
      <c r="Y71" s="32" t="str">
        <f t="shared" si="3"/>
        <v/>
      </c>
      <c r="Z71" s="28" t="str">
        <f t="shared" si="5"/>
        <v/>
      </c>
      <c r="AD71" s="1"/>
      <c r="AE71" s="1"/>
      <c r="AF71" s="1"/>
      <c r="AG71" s="1"/>
      <c r="AH71" s="1"/>
    </row>
    <row r="72" spans="2:34">
      <c r="B72" s="20" t="s">
        <v>54</v>
      </c>
      <c r="C72" s="21" t="s">
        <v>113</v>
      </c>
      <c r="D72" s="22" t="str">
        <f t="shared" ref="D72:D135" si="206">IF(C72="","",VLOOKUP(C72,$Q$15:$R$514,2,FALSE))</f>
        <v>Pointer</v>
      </c>
      <c r="E72" s="21" t="s">
        <v>98</v>
      </c>
      <c r="F72" s="24" t="str">
        <f t="shared" ref="F72:F135" si="207">IF(E72="","",IF(ISNUMBER(E72),"-",VLOOKUP(E72,$Q$15:$R$514,2,FALSE)))</f>
        <v>Gear</v>
      </c>
      <c r="G72" s="25">
        <f>IF(C72="","",IF(D72='Gear Train'!$R$3,"-",VLOOKUP(C72,$Q$15:$S$514,3,FALSE)))</f>
        <v>0</v>
      </c>
      <c r="H72" s="25" t="str">
        <f>IF(C72="","",IF(OR(D72='Gear Train'!$R$7,D72='Gear Train'!$R$3,D72='Gear Train'!$R$8),"-",VLOOKUP(C72,$Q$15:$T$514,4,FALSE)))</f>
        <v>-</v>
      </c>
      <c r="I72" s="26">
        <f>IF(C72="","",IF(OR(D72='Gear Train'!$R$6,D72='Gear Train'!$R$7,D72='Gear Train'!$R$8,F72='Gear Train'!$R$7),VLOOKUP(E72,$C$15:$M$514,7,FALSE),IF(D72='Gear Train'!$R$3,VLOOKUP(C72,$Q$15:$U$514,5,FALSE),VLOOKUP(E72,$C$15:$M$514,7,FALSE)*M72)))</f>
        <v>1461</v>
      </c>
      <c r="J72" s="26">
        <f>IF(C72="","",IF(OR(D72='Gear Train'!$R$6,D72='Gear Train'!$R$7,D72='Gear Train'!$R$8,F72='Gear Train'!$R$7),VLOOKUP(E72,$C$15:$M$514,8,FALSE),IF(D72='Gear Train'!$R$3,E72/I72,VLOOKUP(E72,$C$15:$M$514,8,FALSE)/M72)))</f>
        <v>0</v>
      </c>
      <c r="K72" s="27" t="str">
        <f>IF(C72="","",IF(E72='Front, Back Dial'!$D$4,$C$11,IF(OR(D72='Gear Train'!$R$4,D72='Gear Train'!$R$5),IF(OR(F72='Gear Train'!$R$4,F72='Gear Train'!$R$5,F72='Gear Train'!$R$6),IF(VLOOKUP(E72,$C$15:$M$514,9,FALSE)='Gear Train'!$C$3,'Gear Train'!$C$4,'Gear Train'!$C$3),VLOOKUP(E72,$C$15:$M$514,9,FALSE)),VLOOKUP(E72,$C$15:$M$514,9,FALSE))))</f>
        <v>CCW</v>
      </c>
      <c r="L72" s="26">
        <f>IF(C72="","",IF(G72="-","-",IF(K72='Gear Train'!$C$3,MOD(G72+J72*360,360),MOD(G72-J72*360,360))))</f>
        <v>0</v>
      </c>
      <c r="M72" s="26">
        <f>IF(C72="","",IF(OR(D72='Gear Train'!$R$6,D72='Gear Train'!$R$7,D72='Gear Train'!$R$8,F72='Gear Train'!$R$7),VLOOKUP(E72,$C$15:$M$514,10,FALSE),IF(D72='Gear Train'!$R$3,"-",IF(F72='Gear Train'!$R$3,1,H72/VLOOKUP(E72,$Q$15:$T$514,4,FALSE)))))</f>
        <v>0</v>
      </c>
      <c r="N72" s="26">
        <f t="shared" ref="N72:N135" si="208">IF(B72="","",VLOOKUP(B72,$W$15:$X$114,2,FALSE))</f>
        <v>1461</v>
      </c>
      <c r="O72" s="28">
        <f t="shared" ref="O72:O135" si="209">IF(N72="","",1-I72/N72)</f>
        <v>0</v>
      </c>
      <c r="Q72" s="21" t="s">
        <v>115</v>
      </c>
      <c r="R72" s="21" t="s">
        <v>0</v>
      </c>
      <c r="S72" s="29"/>
      <c r="T72" s="29">
        <v>40</v>
      </c>
      <c r="U72" s="29"/>
      <c r="W72" s="30"/>
      <c r="X72" s="31"/>
      <c r="Y72" s="32" t="str">
        <f t="shared" si="3"/>
        <v/>
      </c>
      <c r="Z72" s="28" t="str">
        <f t="shared" si="5"/>
        <v/>
      </c>
      <c r="AD72" s="1"/>
      <c r="AE72" s="1"/>
      <c r="AF72" s="1"/>
      <c r="AG72" s="1"/>
      <c r="AH72" s="1"/>
    </row>
    <row r="73" spans="2:34">
      <c r="B73" s="20"/>
      <c r="C73" s="21"/>
      <c r="D73" s="22" t="str">
        <f t="shared" ref="D73:D136" si="210">IF(C73="","",VLOOKUP(C73,$Q$15:$R$514,2,FALSE))</f>
        <v/>
      </c>
      <c r="E73" s="21"/>
      <c r="F73" s="24" t="str">
        <f t="shared" ref="F73:F136" si="211">IF(E73="","",IF(ISNUMBER(E73),"-",VLOOKUP(E73,$Q$15:$R$514,2,FALSE)))</f>
        <v/>
      </c>
      <c r="G73" s="25" t="str">
        <f>IF(C73="","",IF(D73='Gear Train'!$R$3,"-",VLOOKUP(C73,$Q$15:$S$514,3,FALSE)))</f>
        <v/>
      </c>
      <c r="H73" s="25" t="str">
        <f>IF(C73="","",IF(OR(D73='Gear Train'!$R$7,D73='Gear Train'!$R$3,D73='Gear Train'!$R$8),"-",VLOOKUP(C73,$Q$15:$T$514,4,FALSE)))</f>
        <v/>
      </c>
      <c r="I73" s="26" t="str">
        <f>IF(C73="","",IF(OR(D73='Gear Train'!$R$6,D73='Gear Train'!$R$7,D73='Gear Train'!$R$8,F73='Gear Train'!$R$7),VLOOKUP(E73,$C$15:$M$514,7,FALSE),IF(D73='Gear Train'!$R$3,VLOOKUP(C73,$Q$15:$U$514,5,FALSE),VLOOKUP(E73,$C$15:$M$514,7,FALSE)*M73)))</f>
        <v/>
      </c>
      <c r="J73" s="26" t="str">
        <f>IF(C73="","",IF(OR(D73='Gear Train'!$R$6,D73='Gear Train'!$R$7,D73='Gear Train'!$R$8,F73='Gear Train'!$R$7),VLOOKUP(E73,$C$15:$M$514,8,FALSE),IF(D73='Gear Train'!$R$3,E73/I73,VLOOKUP(E73,$C$15:$M$514,8,FALSE)/M73)))</f>
        <v/>
      </c>
      <c r="K73" s="27" t="str">
        <f>IF(C73="","",IF(E73='Front, Back Dial'!$D$4,$C$11,IF(OR(D73='Gear Train'!$R$4,D73='Gear Train'!$R$5),IF(OR(F73='Gear Train'!$R$4,F73='Gear Train'!$R$5,F73='Gear Train'!$R$6),IF(VLOOKUP(E73,$C$15:$M$514,9,FALSE)='Gear Train'!$C$3,'Gear Train'!$C$4,'Gear Train'!$C$3),VLOOKUP(E73,$C$15:$M$514,9,FALSE)),VLOOKUP(E73,$C$15:$M$514,9,FALSE))))</f>
        <v/>
      </c>
      <c r="L73" s="26" t="str">
        <f>IF(C73="","",IF(G73="-","-",IF(K73='Gear Train'!$C$3,MOD(G73+J73*360,360),MOD(G73-J73*360,360))))</f>
        <v/>
      </c>
      <c r="M73" s="26" t="str">
        <f>IF(C73="","",IF(OR(D73='Gear Train'!$R$6,D73='Gear Train'!$R$7,D73='Gear Train'!$R$8,F73='Gear Train'!$R$7),VLOOKUP(E73,$C$15:$M$514,10,FALSE),IF(D73='Gear Train'!$R$3,"-",IF(F73='Gear Train'!$R$3,1,H73/VLOOKUP(E73,$Q$15:$T$514,4,FALSE)))))</f>
        <v/>
      </c>
      <c r="N73" s="26" t="str">
        <f t="shared" ref="N73:N136" si="212">IF(B73="","",VLOOKUP(B73,$W$15:$X$114,2,FALSE))</f>
        <v/>
      </c>
      <c r="O73" s="28" t="str">
        <f t="shared" ref="O73:O136" si="213">IF(N73="","",1-I73/N73)</f>
        <v/>
      </c>
      <c r="Q73" s="21" t="s">
        <v>82</v>
      </c>
      <c r="R73" s="21" t="s">
        <v>0</v>
      </c>
      <c r="S73" s="29"/>
      <c r="T73" s="29">
        <v>64</v>
      </c>
      <c r="U73" s="29"/>
      <c r="W73" s="30"/>
      <c r="X73" s="31"/>
      <c r="Y73" s="32" t="str">
        <f t="shared" si="3"/>
        <v/>
      </c>
      <c r="Z73" s="28" t="str">
        <f t="shared" si="5"/>
        <v/>
      </c>
      <c r="AD73" s="1"/>
      <c r="AE73" s="1"/>
      <c r="AF73" s="1"/>
      <c r="AG73" s="1"/>
      <c r="AH73" s="1"/>
    </row>
    <row r="74" spans="2:34">
      <c r="B74" s="20"/>
      <c r="C74" s="21" t="s">
        <v>116</v>
      </c>
      <c r="D74" s="22" t="str">
        <f t="shared" ref="D74:D137" si="214">IF(C74="","",VLOOKUP(C74,$Q$15:$R$514,2,FALSE))</f>
        <v>Axis</v>
      </c>
      <c r="E74" s="21" t="s">
        <v>34</v>
      </c>
      <c r="F74" s="24" t="str">
        <f t="shared" ref="F74:F137" si="215">IF(E74="","",IF(ISNUMBER(E74),"-",VLOOKUP(E74,$Q$15:$R$514,2,FALSE)))</f>
        <v>Gear</v>
      </c>
      <c r="G74" s="25">
        <f>IF(C74="","",IF(D74='Gear Train'!$R$3,"-",VLOOKUP(C74,$Q$15:$S$514,3,FALSE)))</f>
        <v>0</v>
      </c>
      <c r="H74" s="25" t="str">
        <f>IF(C74="","",IF(OR(D74='Gear Train'!$R$7,D74='Gear Train'!$R$3,D74='Gear Train'!$R$8),"-",VLOOKUP(C74,$Q$15:$T$514,4,FALSE)))</f>
        <v>-</v>
      </c>
      <c r="I74" s="26">
        <f>IF(C74="","",IF(OR(D74='Gear Train'!$R$6,D74='Gear Train'!$R$7,D74='Gear Train'!$R$8,F74='Gear Train'!$R$7),VLOOKUP(E74,$C$15:$M$514,7,FALSE),IF(D74='Gear Train'!$R$3,VLOOKUP(C74,$Q$15:$U$514,5,FALSE),VLOOKUP(E74,$C$15:$M$514,7,FALSE)*M74)))</f>
        <v>365.25</v>
      </c>
      <c r="J74" s="26">
        <f>IF(C74="","",IF(OR(D74='Gear Train'!$R$6,D74='Gear Train'!$R$7,D74='Gear Train'!$R$8,F74='Gear Train'!$R$7),VLOOKUP(E74,$C$15:$M$514,8,FALSE),IF(D74='Gear Train'!$R$3,E74/I74,VLOOKUP(E74,$C$15:$M$514,8,FALSE)/M74)))</f>
        <v>0</v>
      </c>
      <c r="K74" s="27" t="str">
        <f>IF(C74="","",IF(E74='Front, Back Dial'!$D$4,$C$11,IF(OR(D74='Gear Train'!$R$4,D74='Gear Train'!$R$5),IF(OR(F74='Gear Train'!$R$4,F74='Gear Train'!$R$5,F74='Gear Train'!$R$6),IF(VLOOKUP(E74,$C$15:$M$514,9,FALSE)='Gear Train'!$C$3,'Gear Train'!$C$4,'Gear Train'!$C$3),VLOOKUP(E74,$C$15:$M$514,9,FALSE)),VLOOKUP(E74,$C$15:$M$514,9,FALSE))))</f>
        <v>CCW</v>
      </c>
      <c r="L74" s="26">
        <f>IF(C74="","",IF(G74="-","-",IF(K74='Gear Train'!$C$3,MOD(G74+J74*360,360),MOD(G74-J74*360,360))))</f>
        <v>0</v>
      </c>
      <c r="M74" s="26">
        <f>IF(C74="","",IF(OR(D74='Gear Train'!$R$6,D74='Gear Train'!$R$7,D74='Gear Train'!$R$8,F74='Gear Train'!$R$7),VLOOKUP(E74,$C$15:$M$514,10,FALSE),IF(D74='Gear Train'!$R$3,"-",IF(F74='Gear Train'!$R$3,1,H74/VLOOKUP(E74,$Q$15:$T$514,4,FALSE)))))</f>
        <v>0</v>
      </c>
      <c r="N74" s="26" t="str">
        <f t="shared" ref="N74:N137" si="216">IF(B74="","",VLOOKUP(B74,$W$15:$X$114,2,FALSE))</f>
        <v/>
      </c>
      <c r="O74" s="28" t="str">
        <f t="shared" ref="O74:O137" si="217">IF(N74="","",1-I74/N74)</f>
        <v/>
      </c>
      <c r="Q74" s="21" t="s">
        <v>181</v>
      </c>
      <c r="R74" s="21" t="s">
        <v>0</v>
      </c>
      <c r="S74" s="29"/>
      <c r="T74" s="29">
        <v>64</v>
      </c>
      <c r="U74" s="29"/>
      <c r="W74" s="30"/>
      <c r="X74" s="31"/>
      <c r="Y74" s="32" t="str">
        <f t="shared" si="3"/>
        <v/>
      </c>
      <c r="Z74" s="28" t="str">
        <f t="shared" si="5"/>
        <v/>
      </c>
      <c r="AD74" s="1"/>
      <c r="AE74" s="1"/>
      <c r="AF74" s="1"/>
      <c r="AG74" s="1"/>
      <c r="AH74" s="1"/>
    </row>
    <row r="75" spans="2:34">
      <c r="B75" s="20"/>
      <c r="C75" s="21" t="s">
        <v>41</v>
      </c>
      <c r="D75" s="22" t="str">
        <f t="shared" ref="D75:D138" si="218">IF(C75="","",VLOOKUP(C75,$Q$15:$R$514,2,FALSE))</f>
        <v>Gear</v>
      </c>
      <c r="E75" s="21" t="s">
        <v>116</v>
      </c>
      <c r="F75" s="24" t="str">
        <f t="shared" ref="F75:F138" si="219">IF(E75="","",IF(ISNUMBER(E75),"-",VLOOKUP(E75,$Q$15:$R$514,2,FALSE)))</f>
        <v>Axis</v>
      </c>
      <c r="G75" s="25">
        <f>IF(C75="","",IF(D75='Gear Train'!$R$3,"-",VLOOKUP(C75,$Q$15:$S$514,3,FALSE)))</f>
        <v>0</v>
      </c>
      <c r="H75" s="25">
        <f>IF(C75="","",IF(OR(D75='Gear Train'!$R$7,D75='Gear Train'!$R$3,D75='Gear Train'!$R$8),"-",VLOOKUP(C75,$Q$15:$T$514,4,FALSE)))</f>
        <v>64</v>
      </c>
      <c r="I75" s="26">
        <f>IF(C75="","",IF(OR(D75='Gear Train'!$R$6,D75='Gear Train'!$R$7,D75='Gear Train'!$R$8,F75='Gear Train'!$R$7),VLOOKUP(E75,$C$15:$M$514,7,FALSE),IF(D75='Gear Train'!$R$3,VLOOKUP(C75,$Q$15:$U$514,5,FALSE),VLOOKUP(E75,$C$15:$M$514,7,FALSE)*M75)))</f>
        <v>365.25</v>
      </c>
      <c r="J75" s="26">
        <f>IF(C75="","",IF(OR(D75='Gear Train'!$R$6,D75='Gear Train'!$R$7,D75='Gear Train'!$R$8,F75='Gear Train'!$R$7),VLOOKUP(E75,$C$15:$M$514,8,FALSE),IF(D75='Gear Train'!$R$3,E75/I75,VLOOKUP(E75,$C$15:$M$514,8,FALSE)/M75)))</f>
        <v>0</v>
      </c>
      <c r="K75" s="27" t="str">
        <f>IF(C75="","",IF(E75='Front, Back Dial'!$D$4,$C$11,IF(OR(D75='Gear Train'!$R$4,D75='Gear Train'!$R$5),IF(OR(F75='Gear Train'!$R$4,F75='Gear Train'!$R$5,F75='Gear Train'!$R$6),IF(VLOOKUP(E75,$C$15:$M$514,9,FALSE)='Gear Train'!$C$3,'Gear Train'!$C$4,'Gear Train'!$C$3),VLOOKUP(E75,$C$15:$M$514,9,FALSE)),VLOOKUP(E75,$C$15:$M$514,9,FALSE))))</f>
        <v>CCW</v>
      </c>
      <c r="L75" s="26">
        <f>IF(C75="","",IF(G75="-","-",IF(K75='Gear Train'!$C$3,MOD(G75+J75*360,360),MOD(G75-J75*360,360))))</f>
        <v>0</v>
      </c>
      <c r="M75" s="26">
        <f>IF(C75="","",IF(OR(D75='Gear Train'!$R$6,D75='Gear Train'!$R$7,D75='Gear Train'!$R$8,F75='Gear Train'!$R$7),VLOOKUP(E75,$C$15:$M$514,10,FALSE),IF(D75='Gear Train'!$R$3,"-",IF(F75='Gear Train'!$R$3,1,H75/VLOOKUP(E75,$Q$15:$T$514,4,FALSE)))))</f>
        <v>0</v>
      </c>
      <c r="N75" s="26" t="str">
        <f t="shared" ref="N75:N138" si="220">IF(B75="","",VLOOKUP(B75,$W$15:$X$114,2,FALSE))</f>
        <v/>
      </c>
      <c r="O75" s="28" t="str">
        <f t="shared" ref="O75:O138" si="221">IF(N75="","",1-I75/N75)</f>
        <v/>
      </c>
      <c r="Q75" s="21"/>
      <c r="R75" s="21"/>
      <c r="S75" s="29"/>
      <c r="T75" s="29"/>
      <c r="U75" s="29"/>
      <c r="W75" s="30"/>
      <c r="X75" s="31"/>
      <c r="Y75" s="32" t="str">
        <f t="shared" si="3"/>
        <v/>
      </c>
      <c r="Z75" s="28" t="str">
        <f t="shared" si="5"/>
        <v/>
      </c>
      <c r="AD75" s="1"/>
      <c r="AE75" s="1"/>
      <c r="AF75" s="1"/>
      <c r="AG75" s="1"/>
      <c r="AH75" s="1"/>
    </row>
    <row r="76" spans="2:34">
      <c r="B76" s="20"/>
      <c r="C76" s="21" t="s">
        <v>83</v>
      </c>
      <c r="D76" s="22" t="str">
        <f t="shared" ref="D76:D139" si="222">IF(C76="","",VLOOKUP(C76,$Q$15:$R$514,2,FALSE))</f>
        <v>Gear</v>
      </c>
      <c r="E76" s="21" t="s">
        <v>41</v>
      </c>
      <c r="F76" s="24" t="str">
        <f t="shared" ref="F76:F139" si="223">IF(E76="","",IF(ISNUMBER(E76),"-",VLOOKUP(E76,$Q$15:$R$514,2,FALSE)))</f>
        <v>Gear</v>
      </c>
      <c r="G76" s="25">
        <f>IF(C76="","",IF(D76='Gear Train'!$R$3,"-",VLOOKUP(C76,$Q$15:$S$514,3,FALSE)))</f>
        <v>0</v>
      </c>
      <c r="H76" s="25">
        <f>IF(C76="","",IF(OR(D76='Gear Train'!$R$7,D76='Gear Train'!$R$3,D76='Gear Train'!$R$8),"-",VLOOKUP(C76,$Q$15:$T$514,4,FALSE)))</f>
        <v>38</v>
      </c>
      <c r="I76" s="26">
        <f>IF(C76="","",IF(OR(D76='Gear Train'!$R$6,D76='Gear Train'!$R$7,D76='Gear Train'!$R$8,F76='Gear Train'!$R$7),VLOOKUP(E76,$C$15:$M$514,7,FALSE),IF(D76='Gear Train'!$R$3,VLOOKUP(C76,$Q$15:$U$514,5,FALSE),VLOOKUP(E76,$C$15:$M$514,7,FALSE)*M76)))</f>
        <v>216.8671875</v>
      </c>
      <c r="J76" s="26">
        <f>IF(C76="","",IF(OR(D76='Gear Train'!$R$6,D76='Gear Train'!$R$7,D76='Gear Train'!$R$8,F76='Gear Train'!$R$7),VLOOKUP(E76,$C$15:$M$514,8,FALSE),IF(D76='Gear Train'!$R$3,E76/I76,VLOOKUP(E76,$C$15:$M$514,8,FALSE)/M76)))</f>
        <v>0</v>
      </c>
      <c r="K76" s="27" t="str">
        <f>IF(C76="","",IF(E76='Front, Back Dial'!$D$4,$C$11,IF(OR(D76='Gear Train'!$R$4,D76='Gear Train'!$R$5),IF(OR(F76='Gear Train'!$R$4,F76='Gear Train'!$R$5,F76='Gear Train'!$R$6),IF(VLOOKUP(E76,$C$15:$M$514,9,FALSE)='Gear Train'!$C$3,'Gear Train'!$C$4,'Gear Train'!$C$3),VLOOKUP(E76,$C$15:$M$514,9,FALSE)),VLOOKUP(E76,$C$15:$M$514,9,FALSE))))</f>
        <v>CW</v>
      </c>
      <c r="L76" s="26">
        <f>IF(C76="","",IF(G76="-","-",IF(K76='Gear Train'!$C$3,MOD(G76+J76*360,360),MOD(G76-J76*360,360))))</f>
        <v>0</v>
      </c>
      <c r="M76" s="26">
        <f>IF(C76="","",IF(OR(D76='Gear Train'!$R$6,D76='Gear Train'!$R$7,D76='Gear Train'!$R$8,F76='Gear Train'!$R$7),VLOOKUP(E76,$C$15:$M$514,10,FALSE),IF(D76='Gear Train'!$R$3,"-",IF(F76='Gear Train'!$R$3,1,H76/VLOOKUP(E76,$Q$15:$T$514,4,FALSE)))))</f>
        <v>0.59375</v>
      </c>
      <c r="N76" s="26" t="str">
        <f t="shared" ref="N76:N139" si="224">IF(B76="","",VLOOKUP(B76,$W$15:$X$114,2,FALSE))</f>
        <v/>
      </c>
      <c r="O76" s="28" t="str">
        <f t="shared" ref="O76:O139" si="225">IF(N76="","",1-I76/N76)</f>
        <v/>
      </c>
      <c r="Q76" s="21" t="s">
        <v>40</v>
      </c>
      <c r="R76" s="21" t="s">
        <v>2</v>
      </c>
      <c r="S76" s="29"/>
      <c r="T76" s="29"/>
      <c r="U76" s="29"/>
      <c r="W76" s="30"/>
      <c r="X76" s="31"/>
      <c r="Y76" s="32" t="str">
        <f t="shared" si="3"/>
        <v/>
      </c>
      <c r="Z76" s="28" t="str">
        <f t="shared" si="5"/>
        <v/>
      </c>
      <c r="AD76" s="1"/>
      <c r="AE76" s="1"/>
      <c r="AF76" s="1"/>
      <c r="AG76" s="1"/>
      <c r="AH76" s="1"/>
    </row>
    <row r="77" spans="2:34">
      <c r="B77" s="20"/>
      <c r="C77" s="21" t="s">
        <v>117</v>
      </c>
      <c r="D77" s="22" t="str">
        <f t="shared" ref="D77:D140" si="226">IF(C77="","",VLOOKUP(C77,$Q$15:$R$514,2,FALSE))</f>
        <v>Axis</v>
      </c>
      <c r="E77" s="21" t="s">
        <v>83</v>
      </c>
      <c r="F77" s="24" t="str">
        <f t="shared" ref="F77:F140" si="227">IF(E77="","",IF(ISNUMBER(E77),"-",VLOOKUP(E77,$Q$15:$R$514,2,FALSE)))</f>
        <v>Gear</v>
      </c>
      <c r="G77" s="25">
        <f>IF(C77="","",IF(D77='Gear Train'!$R$3,"-",VLOOKUP(C77,$Q$15:$S$514,3,FALSE)))</f>
        <v>0</v>
      </c>
      <c r="H77" s="25" t="str">
        <f>IF(C77="","",IF(OR(D77='Gear Train'!$R$7,D77='Gear Train'!$R$3,D77='Gear Train'!$R$8),"-",VLOOKUP(C77,$Q$15:$T$514,4,FALSE)))</f>
        <v>-</v>
      </c>
      <c r="I77" s="26">
        <f>IF(C77="","",IF(OR(D77='Gear Train'!$R$6,D77='Gear Train'!$R$7,D77='Gear Train'!$R$8,F77='Gear Train'!$R$7),VLOOKUP(E77,$C$15:$M$514,7,FALSE),IF(D77='Gear Train'!$R$3,VLOOKUP(C77,$Q$15:$U$514,5,FALSE),VLOOKUP(E77,$C$15:$M$514,7,FALSE)*M77)))</f>
        <v>216.8671875</v>
      </c>
      <c r="J77" s="26">
        <f>IF(C77="","",IF(OR(D77='Gear Train'!$R$6,D77='Gear Train'!$R$7,D77='Gear Train'!$R$8,F77='Gear Train'!$R$7),VLOOKUP(E77,$C$15:$M$514,8,FALSE),IF(D77='Gear Train'!$R$3,E77/I77,VLOOKUP(E77,$C$15:$M$514,8,FALSE)/M77)))</f>
        <v>0</v>
      </c>
      <c r="K77" s="27" t="str">
        <f>IF(C77="","",IF(E77='Front, Back Dial'!$D$4,$C$11,IF(OR(D77='Gear Train'!$R$4,D77='Gear Train'!$R$5),IF(OR(F77='Gear Train'!$R$4,F77='Gear Train'!$R$5,F77='Gear Train'!$R$6),IF(VLOOKUP(E77,$C$15:$M$514,9,FALSE)='Gear Train'!$C$3,'Gear Train'!$C$4,'Gear Train'!$C$3),VLOOKUP(E77,$C$15:$M$514,9,FALSE)),VLOOKUP(E77,$C$15:$M$514,9,FALSE))))</f>
        <v>CW</v>
      </c>
      <c r="L77" s="26">
        <f>IF(C77="","",IF(G77="-","-",IF(K77='Gear Train'!$C$3,MOD(G77+J77*360,360),MOD(G77-J77*360,360))))</f>
        <v>0</v>
      </c>
      <c r="M77" s="26">
        <f>IF(C77="","",IF(OR(D77='Gear Train'!$R$6,D77='Gear Train'!$R$7,D77='Gear Train'!$R$8,F77='Gear Train'!$R$7),VLOOKUP(E77,$C$15:$M$514,10,FALSE),IF(D77='Gear Train'!$R$3,"-",IF(F77='Gear Train'!$R$3,1,H77/VLOOKUP(E77,$Q$15:$T$514,4,FALSE)))))</f>
        <v>0</v>
      </c>
      <c r="N77" s="26" t="str">
        <f t="shared" ref="N77:N140" si="228">IF(B77="","",VLOOKUP(B77,$W$15:$X$114,2,FALSE))</f>
        <v/>
      </c>
      <c r="O77" s="28" t="str">
        <f t="shared" ref="O77:O140" si="229">IF(N77="","",1-I77/N77)</f>
        <v/>
      </c>
      <c r="Q77" s="21" t="s">
        <v>58</v>
      </c>
      <c r="R77" s="21" t="s">
        <v>2</v>
      </c>
      <c r="S77" s="29"/>
      <c r="T77" s="29"/>
      <c r="U77" s="29"/>
      <c r="W77" s="30"/>
      <c r="X77" s="31"/>
      <c r="Y77" s="32" t="str">
        <f t="shared" si="3"/>
        <v/>
      </c>
      <c r="Z77" s="28" t="str">
        <f t="shared" si="5"/>
        <v/>
      </c>
      <c r="AD77" s="1"/>
      <c r="AE77" s="1"/>
      <c r="AF77" s="1"/>
      <c r="AG77" s="1"/>
      <c r="AH77" s="1"/>
    </row>
    <row r="78" spans="2:34">
      <c r="B78" s="20"/>
      <c r="C78" s="21" t="s">
        <v>85</v>
      </c>
      <c r="D78" s="22" t="str">
        <f t="shared" ref="D78:D141" si="230">IF(C78="","",VLOOKUP(C78,$Q$15:$R$514,2,FALSE))</f>
        <v>Gear</v>
      </c>
      <c r="E78" s="21" t="s">
        <v>117</v>
      </c>
      <c r="F78" s="24" t="str">
        <f t="shared" ref="F78:F141" si="231">IF(E78="","",IF(ISNUMBER(E78),"-",VLOOKUP(E78,$Q$15:$R$514,2,FALSE)))</f>
        <v>Axis</v>
      </c>
      <c r="G78" s="25">
        <f>IF(C78="","",IF(D78='Gear Train'!$R$3,"-",VLOOKUP(C78,$Q$15:$S$514,3,FALSE)))</f>
        <v>0</v>
      </c>
      <c r="H78" s="25">
        <f>IF(C78="","",IF(OR(D78='Gear Train'!$R$7,D78='Gear Train'!$R$3,D78='Gear Train'!$R$8),"-",VLOOKUP(C78,$Q$15:$T$514,4,FALSE)))</f>
        <v>53</v>
      </c>
      <c r="I78" s="26">
        <f>IF(C78="","",IF(OR(D78='Gear Train'!$R$6,D78='Gear Train'!$R$7,D78='Gear Train'!$R$8,F78='Gear Train'!$R$7),VLOOKUP(E78,$C$15:$M$514,7,FALSE),IF(D78='Gear Train'!$R$3,VLOOKUP(C78,$Q$15:$U$514,5,FALSE),VLOOKUP(E78,$C$15:$M$514,7,FALSE)*M78)))</f>
        <v>216.8671875</v>
      </c>
      <c r="J78" s="26">
        <f>IF(C78="","",IF(OR(D78='Gear Train'!$R$6,D78='Gear Train'!$R$7,D78='Gear Train'!$R$8,F78='Gear Train'!$R$7),VLOOKUP(E78,$C$15:$M$514,8,FALSE),IF(D78='Gear Train'!$R$3,E78/I78,VLOOKUP(E78,$C$15:$M$514,8,FALSE)/M78)))</f>
        <v>0</v>
      </c>
      <c r="K78" s="27" t="str">
        <f>IF(C78="","",IF(E78='Front, Back Dial'!$D$4,$C$11,IF(OR(D78='Gear Train'!$R$4,D78='Gear Train'!$R$5),IF(OR(F78='Gear Train'!$R$4,F78='Gear Train'!$R$5,F78='Gear Train'!$R$6),IF(VLOOKUP(E78,$C$15:$M$514,9,FALSE)='Gear Train'!$C$3,'Gear Train'!$C$4,'Gear Train'!$C$3),VLOOKUP(E78,$C$15:$M$514,9,FALSE)),VLOOKUP(E78,$C$15:$M$514,9,FALSE))))</f>
        <v>CW</v>
      </c>
      <c r="L78" s="26">
        <f>IF(C78="","",IF(G78="-","-",IF(K78='Gear Train'!$C$3,MOD(G78+J78*360,360),MOD(G78-J78*360,360))))</f>
        <v>0</v>
      </c>
      <c r="M78" s="26">
        <f>IF(C78="","",IF(OR(D78='Gear Train'!$R$6,D78='Gear Train'!$R$7,D78='Gear Train'!$R$8,F78='Gear Train'!$R$7),VLOOKUP(E78,$C$15:$M$514,10,FALSE),IF(D78='Gear Train'!$R$3,"-",IF(F78='Gear Train'!$R$3,1,H78/VLOOKUP(E78,$Q$15:$T$514,4,FALSE)))))</f>
        <v>0</v>
      </c>
      <c r="N78" s="26" t="str">
        <f t="shared" ref="N78:N141" si="232">IF(B78="","",VLOOKUP(B78,$W$15:$X$114,2,FALSE))</f>
        <v/>
      </c>
      <c r="O78" s="28" t="str">
        <f t="shared" ref="O78:O141" si="233">IF(N78="","",1-I78/N78)</f>
        <v/>
      </c>
      <c r="Q78" s="21" t="s">
        <v>72</v>
      </c>
      <c r="R78" s="21" t="s">
        <v>2</v>
      </c>
      <c r="S78" s="29"/>
      <c r="T78" s="29"/>
      <c r="U78" s="29"/>
      <c r="W78" s="30"/>
      <c r="X78" s="31"/>
      <c r="Y78" s="32" t="str">
        <f t="shared" si="3"/>
        <v/>
      </c>
      <c r="Z78" s="28" t="str">
        <f t="shared" si="5"/>
        <v/>
      </c>
      <c r="AD78" s="1"/>
      <c r="AE78" s="1"/>
      <c r="AF78" s="1"/>
      <c r="AG78" s="1"/>
      <c r="AH78" s="1"/>
    </row>
    <row r="79" spans="2:34">
      <c r="B79" s="20"/>
      <c r="C79" s="21" t="s">
        <v>86</v>
      </c>
      <c r="D79" s="22" t="str">
        <f t="shared" ref="D79:D142" si="234">IF(C79="","",VLOOKUP(C79,$Q$15:$R$514,2,FALSE))</f>
        <v>Gear</v>
      </c>
      <c r="E79" s="21" t="s">
        <v>85</v>
      </c>
      <c r="F79" s="24" t="str">
        <f t="shared" ref="F79:F142" si="235">IF(E79="","",IF(ISNUMBER(E79),"-",VLOOKUP(E79,$Q$15:$R$514,2,FALSE)))</f>
        <v>Gear</v>
      </c>
      <c r="G79" s="25">
        <f>IF(C79="","",IF(D79='Gear Train'!$R$3,"-",VLOOKUP(C79,$Q$15:$S$514,3,FALSE)))</f>
        <v>0</v>
      </c>
      <c r="H79" s="25">
        <f>IF(C79="","",IF(OR(D79='Gear Train'!$R$7,D79='Gear Train'!$R$3,D79='Gear Train'!$R$8),"-",VLOOKUP(C79,$Q$15:$T$514,4,FALSE)))</f>
        <v>96</v>
      </c>
      <c r="I79" s="26">
        <f>IF(C79="","",IF(OR(D79='Gear Train'!$R$6,D79='Gear Train'!$R$7,D79='Gear Train'!$R$8,F79='Gear Train'!$R$7),VLOOKUP(E79,$C$15:$M$514,7,FALSE),IF(D79='Gear Train'!$R$3,VLOOKUP(C79,$Q$15:$U$514,5,FALSE),VLOOKUP(E79,$C$15:$M$514,7,FALSE)*M79)))</f>
        <v>392.81603773584908</v>
      </c>
      <c r="J79" s="26">
        <f>IF(C79="","",IF(OR(D79='Gear Train'!$R$6,D79='Gear Train'!$R$7,D79='Gear Train'!$R$8,F79='Gear Train'!$R$7),VLOOKUP(E79,$C$15:$M$514,8,FALSE),IF(D79='Gear Train'!$R$3,E79/I79,VLOOKUP(E79,$C$15:$M$514,8,FALSE)/M79)))</f>
        <v>0</v>
      </c>
      <c r="K79" s="27" t="str">
        <f>IF(C79="","",IF(E79='Front, Back Dial'!$D$4,$C$11,IF(OR(D79='Gear Train'!$R$4,D79='Gear Train'!$R$5),IF(OR(F79='Gear Train'!$R$4,F79='Gear Train'!$R$5,F79='Gear Train'!$R$6),IF(VLOOKUP(E79,$C$15:$M$514,9,FALSE)='Gear Train'!$C$3,'Gear Train'!$C$4,'Gear Train'!$C$3),VLOOKUP(E79,$C$15:$M$514,9,FALSE)),VLOOKUP(E79,$C$15:$M$514,9,FALSE))))</f>
        <v>CCW</v>
      </c>
      <c r="L79" s="26">
        <f>IF(C79="","",IF(G79="-","-",IF(K79='Gear Train'!$C$3,MOD(G79+J79*360,360),MOD(G79-J79*360,360))))</f>
        <v>0</v>
      </c>
      <c r="M79" s="26">
        <f>IF(C79="","",IF(OR(D79='Gear Train'!$R$6,D79='Gear Train'!$R$7,D79='Gear Train'!$R$8,F79='Gear Train'!$R$7),VLOOKUP(E79,$C$15:$M$514,10,FALSE),IF(D79='Gear Train'!$R$3,"-",IF(F79='Gear Train'!$R$3,1,H79/VLOOKUP(E79,$Q$15:$T$514,4,FALSE)))))</f>
        <v>1.8113207547169812</v>
      </c>
      <c r="N79" s="26" t="str">
        <f t="shared" ref="N79:N142" si="236">IF(B79="","",VLOOKUP(B79,$W$15:$X$114,2,FALSE))</f>
        <v/>
      </c>
      <c r="O79" s="28" t="str">
        <f t="shared" ref="O79:O142" si="237">IF(N79="","",1-I79/N79)</f>
        <v/>
      </c>
      <c r="Q79" s="21" t="s">
        <v>91</v>
      </c>
      <c r="R79" s="21" t="s">
        <v>2</v>
      </c>
      <c r="S79" s="29"/>
      <c r="T79" s="29"/>
      <c r="U79" s="29"/>
      <c r="W79" s="30"/>
      <c r="X79" s="31"/>
      <c r="Y79" s="32" t="str">
        <f t="shared" ref="Y79:Y114" si="238">IF(W79="","",VLOOKUP(W79,$B$15:$O$514,8,FALSE))</f>
        <v/>
      </c>
      <c r="Z79" s="28" t="str">
        <f t="shared" si="5"/>
        <v/>
      </c>
      <c r="AD79" s="1"/>
      <c r="AE79" s="1"/>
      <c r="AF79" s="1"/>
      <c r="AG79" s="1"/>
      <c r="AH79" s="1"/>
    </row>
    <row r="80" spans="2:34">
      <c r="B80" s="20"/>
      <c r="C80" s="21" t="s">
        <v>118</v>
      </c>
      <c r="D80" s="22" t="str">
        <f t="shared" ref="D80:D143" si="239">IF(C80="","",VLOOKUP(C80,$Q$15:$R$514,2,FALSE))</f>
        <v>Axis</v>
      </c>
      <c r="E80" s="21" t="s">
        <v>86</v>
      </c>
      <c r="F80" s="24" t="str">
        <f t="shared" ref="F80:F143" si="240">IF(E80="","",IF(ISNUMBER(E80),"-",VLOOKUP(E80,$Q$15:$R$514,2,FALSE)))</f>
        <v>Gear</v>
      </c>
      <c r="G80" s="25">
        <f>IF(C80="","",IF(D80='Gear Train'!$R$3,"-",VLOOKUP(C80,$Q$15:$S$514,3,FALSE)))</f>
        <v>0</v>
      </c>
      <c r="H80" s="25" t="str">
        <f>IF(C80="","",IF(OR(D80='Gear Train'!$R$7,D80='Gear Train'!$R$3,D80='Gear Train'!$R$8),"-",VLOOKUP(C80,$Q$15:$T$514,4,FALSE)))</f>
        <v>-</v>
      </c>
      <c r="I80" s="26">
        <f>IF(C80="","",IF(OR(D80='Gear Train'!$R$6,D80='Gear Train'!$R$7,D80='Gear Train'!$R$8,F80='Gear Train'!$R$7),VLOOKUP(E80,$C$15:$M$514,7,FALSE),IF(D80='Gear Train'!$R$3,VLOOKUP(C80,$Q$15:$U$514,5,FALSE),VLOOKUP(E80,$C$15:$M$514,7,FALSE)*M80)))</f>
        <v>392.81603773584908</v>
      </c>
      <c r="J80" s="26">
        <f>IF(C80="","",IF(OR(D80='Gear Train'!$R$6,D80='Gear Train'!$R$7,D80='Gear Train'!$R$8,F80='Gear Train'!$R$7),VLOOKUP(E80,$C$15:$M$514,8,FALSE),IF(D80='Gear Train'!$R$3,E80/I80,VLOOKUP(E80,$C$15:$M$514,8,FALSE)/M80)))</f>
        <v>0</v>
      </c>
      <c r="K80" s="27" t="str">
        <f>IF(C80="","",IF(E80='Front, Back Dial'!$D$4,$C$11,IF(OR(D80='Gear Train'!$R$4,D80='Gear Train'!$R$5),IF(OR(F80='Gear Train'!$R$4,F80='Gear Train'!$R$5,F80='Gear Train'!$R$6),IF(VLOOKUP(E80,$C$15:$M$514,9,FALSE)='Gear Train'!$C$3,'Gear Train'!$C$4,'Gear Train'!$C$3),VLOOKUP(E80,$C$15:$M$514,9,FALSE)),VLOOKUP(E80,$C$15:$M$514,9,FALSE))))</f>
        <v>CCW</v>
      </c>
      <c r="L80" s="26">
        <f>IF(C80="","",IF(G80="-","-",IF(K80='Gear Train'!$C$3,MOD(G80+J80*360,360),MOD(G80-J80*360,360))))</f>
        <v>0</v>
      </c>
      <c r="M80" s="26">
        <f>IF(C80="","",IF(OR(D80='Gear Train'!$R$6,D80='Gear Train'!$R$7,D80='Gear Train'!$R$8,F80='Gear Train'!$R$7),VLOOKUP(E80,$C$15:$M$514,10,FALSE),IF(D80='Gear Train'!$R$3,"-",IF(F80='Gear Train'!$R$3,1,H80/VLOOKUP(E80,$Q$15:$T$514,4,FALSE)))))</f>
        <v>0</v>
      </c>
      <c r="N80" s="26" t="str">
        <f t="shared" ref="N80:N143" si="241">IF(B80="","",VLOOKUP(B80,$W$15:$X$114,2,FALSE))</f>
        <v/>
      </c>
      <c r="O80" s="28" t="str">
        <f t="shared" ref="O80:O143" si="242">IF(N80="","",1-I80/N80)</f>
        <v/>
      </c>
      <c r="Q80" s="21"/>
      <c r="R80" s="21"/>
      <c r="S80" s="29"/>
      <c r="T80" s="29"/>
      <c r="U80" s="29"/>
      <c r="W80" s="30"/>
      <c r="X80" s="31"/>
      <c r="Y80" s="32" t="str">
        <f t="shared" si="238"/>
        <v/>
      </c>
      <c r="Z80" s="28" t="str">
        <f t="shared" ref="Z80:Z114" si="243">IF(Y80="","",1-(Y80/X80))</f>
        <v/>
      </c>
      <c r="AD80" s="1"/>
      <c r="AE80" s="1"/>
      <c r="AF80" s="1"/>
      <c r="AG80" s="1"/>
      <c r="AH80" s="1"/>
    </row>
    <row r="81" spans="2:34">
      <c r="B81" s="20"/>
      <c r="C81" s="21" t="s">
        <v>90</v>
      </c>
      <c r="D81" s="22" t="str">
        <f t="shared" ref="D81:D144" si="244">IF(C81="","",VLOOKUP(C81,$Q$15:$R$514,2,FALSE))</f>
        <v>Gear</v>
      </c>
      <c r="E81" s="21" t="s">
        <v>118</v>
      </c>
      <c r="F81" s="24" t="str">
        <f t="shared" ref="F81:F144" si="245">IF(E81="","",IF(ISNUMBER(E81),"-",VLOOKUP(E81,$Q$15:$R$514,2,FALSE)))</f>
        <v>Axis</v>
      </c>
      <c r="G81" s="25">
        <f>IF(C81="","",IF(D81='Gear Train'!$R$3,"-",VLOOKUP(C81,$Q$15:$S$514,3,FALSE)))</f>
        <v>0</v>
      </c>
      <c r="H81" s="25">
        <f>IF(C81="","",IF(OR(D81='Gear Train'!$R$7,D81='Gear Train'!$R$3,D81='Gear Train'!$R$8),"-",VLOOKUP(C81,$Q$15:$T$514,4,FALSE)))</f>
        <v>27</v>
      </c>
      <c r="I81" s="26">
        <f>IF(C81="","",IF(OR(D81='Gear Train'!$R$6,D81='Gear Train'!$R$7,D81='Gear Train'!$R$8,F81='Gear Train'!$R$7),VLOOKUP(E81,$C$15:$M$514,7,FALSE),IF(D81='Gear Train'!$R$3,VLOOKUP(C81,$Q$15:$U$514,5,FALSE),VLOOKUP(E81,$C$15:$M$514,7,FALSE)*M81)))</f>
        <v>392.81603773584908</v>
      </c>
      <c r="J81" s="26">
        <f>IF(C81="","",IF(OR(D81='Gear Train'!$R$6,D81='Gear Train'!$R$7,D81='Gear Train'!$R$8,F81='Gear Train'!$R$7),VLOOKUP(E81,$C$15:$M$514,8,FALSE),IF(D81='Gear Train'!$R$3,E81/I81,VLOOKUP(E81,$C$15:$M$514,8,FALSE)/M81)))</f>
        <v>0</v>
      </c>
      <c r="K81" s="27" t="str">
        <f>IF(C81="","",IF(E81='Front, Back Dial'!$D$4,$C$11,IF(OR(D81='Gear Train'!$R$4,D81='Gear Train'!$R$5),IF(OR(F81='Gear Train'!$R$4,F81='Gear Train'!$R$5,F81='Gear Train'!$R$6),IF(VLOOKUP(E81,$C$15:$M$514,9,FALSE)='Gear Train'!$C$3,'Gear Train'!$C$4,'Gear Train'!$C$3),VLOOKUP(E81,$C$15:$M$514,9,FALSE)),VLOOKUP(E81,$C$15:$M$514,9,FALSE))))</f>
        <v>CCW</v>
      </c>
      <c r="L81" s="26">
        <f>IF(C81="","",IF(G81="-","-",IF(K81='Gear Train'!$C$3,MOD(G81+J81*360,360),MOD(G81-J81*360,360))))</f>
        <v>0</v>
      </c>
      <c r="M81" s="26">
        <f>IF(C81="","",IF(OR(D81='Gear Train'!$R$6,D81='Gear Train'!$R$7,D81='Gear Train'!$R$8,F81='Gear Train'!$R$7),VLOOKUP(E81,$C$15:$M$514,10,FALSE),IF(D81='Gear Train'!$R$3,"-",IF(F81='Gear Train'!$R$3,1,H81/VLOOKUP(E81,$Q$15:$T$514,4,FALSE)))))</f>
        <v>0</v>
      </c>
      <c r="N81" s="26" t="str">
        <f t="shared" ref="N81:N144" si="246">IF(B81="","",VLOOKUP(B81,$W$15:$X$114,2,FALSE))</f>
        <v/>
      </c>
      <c r="O81" s="28" t="str">
        <f t="shared" ref="O81:O144" si="247">IF(N81="","",1-I81/N81)</f>
        <v/>
      </c>
      <c r="Q81" s="21" t="s">
        <v>48</v>
      </c>
      <c r="R81" s="21" t="s">
        <v>3</v>
      </c>
      <c r="S81" s="29"/>
      <c r="T81" s="29"/>
      <c r="U81" s="29"/>
      <c r="W81" s="30"/>
      <c r="X81" s="31"/>
      <c r="Y81" s="32" t="str">
        <f t="shared" si="238"/>
        <v/>
      </c>
      <c r="Z81" s="28" t="str">
        <f t="shared" si="243"/>
        <v/>
      </c>
      <c r="AD81" s="1"/>
      <c r="AE81" s="1"/>
      <c r="AF81" s="1"/>
      <c r="AG81" s="1"/>
      <c r="AH81" s="1"/>
    </row>
    <row r="82" spans="2:34">
      <c r="B82" s="20"/>
      <c r="C82" s="21" t="s">
        <v>59</v>
      </c>
      <c r="D82" s="22" t="str">
        <f t="shared" ref="D82:D145" si="248">IF(C82="","",VLOOKUP(C82,$Q$15:$R$514,2,FALSE))</f>
        <v>Gear</v>
      </c>
      <c r="E82" s="21" t="s">
        <v>90</v>
      </c>
      <c r="F82" s="24" t="str">
        <f t="shared" ref="F82:F145" si="249">IF(E82="","",IF(ISNUMBER(E82),"-",VLOOKUP(E82,$Q$15:$R$514,2,FALSE)))</f>
        <v>Gear</v>
      </c>
      <c r="G82" s="25">
        <f>IF(C82="","",IF(D82='Gear Train'!$R$3,"-",VLOOKUP(C82,$Q$15:$S$514,3,FALSE)))</f>
        <v>0</v>
      </c>
      <c r="H82" s="25">
        <f>IF(C82="","",IF(OR(D82='Gear Train'!$R$7,D82='Gear Train'!$R$3,D82='Gear Train'!$R$8),"-",VLOOKUP(C82,$Q$15:$T$514,4,FALSE)))</f>
        <v>223</v>
      </c>
      <c r="I82" s="26">
        <f>IF(C82="","",IF(OR(D82='Gear Train'!$R$6,D82='Gear Train'!$R$7,D82='Gear Train'!$R$8,F82='Gear Train'!$R$7),VLOOKUP(E82,$C$15:$M$514,7,FALSE),IF(D82='Gear Train'!$R$3,VLOOKUP(C82,$Q$15:$U$514,5,FALSE),VLOOKUP(E82,$C$15:$M$514,7,FALSE)*M82)))</f>
        <v>3244.3694968553464</v>
      </c>
      <c r="J82" s="26">
        <f>IF(C82="","",IF(OR(D82='Gear Train'!$R$6,D82='Gear Train'!$R$7,D82='Gear Train'!$R$8,F82='Gear Train'!$R$7),VLOOKUP(E82,$C$15:$M$514,8,FALSE),IF(D82='Gear Train'!$R$3,E82/I82,VLOOKUP(E82,$C$15:$M$514,8,FALSE)/M82)))</f>
        <v>0</v>
      </c>
      <c r="K82" s="27" t="str">
        <f>IF(C82="","",IF(E82='Front, Back Dial'!$D$4,$C$11,IF(OR(D82='Gear Train'!$R$4,D82='Gear Train'!$R$5),IF(OR(F82='Gear Train'!$R$4,F82='Gear Train'!$R$5,F82='Gear Train'!$R$6),IF(VLOOKUP(E82,$C$15:$M$514,9,FALSE)='Gear Train'!$C$3,'Gear Train'!$C$4,'Gear Train'!$C$3),VLOOKUP(E82,$C$15:$M$514,9,FALSE)),VLOOKUP(E82,$C$15:$M$514,9,FALSE))))</f>
        <v>CW</v>
      </c>
      <c r="L82" s="26">
        <f>IF(C82="","",IF(G82="-","-",IF(K82='Gear Train'!$C$3,MOD(G82+J82*360,360),MOD(G82-J82*360,360))))</f>
        <v>0</v>
      </c>
      <c r="M82" s="26">
        <f>IF(C82="","",IF(OR(D82='Gear Train'!$R$6,D82='Gear Train'!$R$7,D82='Gear Train'!$R$8,F82='Gear Train'!$R$7),VLOOKUP(E82,$C$15:$M$514,10,FALSE),IF(D82='Gear Train'!$R$3,"-",IF(F82='Gear Train'!$R$3,1,H82/VLOOKUP(E82,$Q$15:$T$514,4,FALSE)))))</f>
        <v>8.2592592592592595</v>
      </c>
      <c r="N82" s="26" t="str">
        <f t="shared" ref="N82:N145" si="250">IF(B82="","",VLOOKUP(B82,$W$15:$X$114,2,FALSE))</f>
        <v/>
      </c>
      <c r="O82" s="28" t="str">
        <f t="shared" ref="O82:O145" si="251">IF(N82="","",1-I82/N82)</f>
        <v/>
      </c>
      <c r="Q82" s="21" t="s">
        <v>66</v>
      </c>
      <c r="R82" s="21" t="s">
        <v>3</v>
      </c>
      <c r="S82" s="29"/>
      <c r="T82" s="29"/>
      <c r="U82" s="29"/>
      <c r="W82" s="30"/>
      <c r="X82" s="31"/>
      <c r="Y82" s="32" t="str">
        <f t="shared" si="238"/>
        <v/>
      </c>
      <c r="Z82" s="28" t="str">
        <f t="shared" si="243"/>
        <v/>
      </c>
      <c r="AD82" s="1"/>
      <c r="AE82" s="1"/>
      <c r="AF82" s="1"/>
      <c r="AG82" s="1"/>
      <c r="AH82" s="1"/>
    </row>
    <row r="83" spans="2:34">
      <c r="B83" s="20" t="s">
        <v>179</v>
      </c>
      <c r="C83" s="21" t="s">
        <v>119</v>
      </c>
      <c r="D83" s="22" t="str">
        <f t="shared" ref="D83:D146" si="252">IF(C83="","",VLOOKUP(C83,$Q$15:$R$514,2,FALSE))</f>
        <v>Pointer</v>
      </c>
      <c r="E83" s="21" t="s">
        <v>59</v>
      </c>
      <c r="F83" s="24" t="str">
        <f t="shared" ref="F83:F146" si="253">IF(E83="","",IF(ISNUMBER(E83),"-",VLOOKUP(E83,$Q$15:$R$514,2,FALSE)))</f>
        <v>Gear</v>
      </c>
      <c r="G83" s="25">
        <f>IF(C83="","",IF(D83='Gear Train'!$R$3,"-",VLOOKUP(C83,$Q$15:$S$514,3,FALSE)))</f>
        <v>0</v>
      </c>
      <c r="H83" s="25" t="str">
        <f>IF(C83="","",IF(OR(D83='Gear Train'!$R$7,D83='Gear Train'!$R$3,D83='Gear Train'!$R$8),"-",VLOOKUP(C83,$Q$15:$T$514,4,FALSE)))</f>
        <v>-</v>
      </c>
      <c r="I83" s="26">
        <f>IF(C83="","",IF(OR(D83='Gear Train'!$R$6,D83='Gear Train'!$R$7,D83='Gear Train'!$R$8,F83='Gear Train'!$R$7),VLOOKUP(E83,$C$15:$M$514,7,FALSE),IF(D83='Gear Train'!$R$3,VLOOKUP(C83,$Q$15:$U$514,5,FALSE),VLOOKUP(E83,$C$15:$M$514,7,FALSE)*M83)))</f>
        <v>3244.3694968553464</v>
      </c>
      <c r="J83" s="26">
        <f>IF(C83="","",IF(OR(D83='Gear Train'!$R$6,D83='Gear Train'!$R$7,D83='Gear Train'!$R$8,F83='Gear Train'!$R$7),VLOOKUP(E83,$C$15:$M$514,8,FALSE),IF(D83='Gear Train'!$R$3,E83/I83,VLOOKUP(E83,$C$15:$M$514,8,FALSE)/M83)))</f>
        <v>0</v>
      </c>
      <c r="K83" s="27" t="str">
        <f>IF(C83="","",IF(E83='Front, Back Dial'!$D$4,$C$11,IF(OR(D83='Gear Train'!$R$4,D83='Gear Train'!$R$5),IF(OR(F83='Gear Train'!$R$4,F83='Gear Train'!$R$5,F83='Gear Train'!$R$6),IF(VLOOKUP(E83,$C$15:$M$514,9,FALSE)='Gear Train'!$C$3,'Gear Train'!$C$4,'Gear Train'!$C$3),VLOOKUP(E83,$C$15:$M$514,9,FALSE)),VLOOKUP(E83,$C$15:$M$514,9,FALSE))))</f>
        <v>CW</v>
      </c>
      <c r="L83" s="26">
        <f>IF(C83="","",IF(G83="-","-",IF(K83='Gear Train'!$C$3,MOD(G83+J83*360,360),MOD(G83-J83*360,360))))</f>
        <v>0</v>
      </c>
      <c r="M83" s="26">
        <f>IF(C83="","",IF(OR(D83='Gear Train'!$R$6,D83='Gear Train'!$R$7,D83='Gear Train'!$R$8,F83='Gear Train'!$R$7),VLOOKUP(E83,$C$15:$M$514,10,FALSE),IF(D83='Gear Train'!$R$3,"-",IF(F83='Gear Train'!$R$3,1,H83/VLOOKUP(E83,$Q$15:$T$514,4,FALSE)))))</f>
        <v>0</v>
      </c>
      <c r="N83" s="26">
        <f t="shared" ref="N83:N146" si="254">IF(B83="","",VLOOKUP(B83,$W$15:$X$114,2,FALSE))</f>
        <v>3232.4625000000001</v>
      </c>
      <c r="O83" s="28">
        <f t="shared" ref="O83:O146" si="255">IF(N83="","",1-I83/N83)</f>
        <v>-3.6835684421230308E-3</v>
      </c>
      <c r="Q83" s="21" t="s">
        <v>77</v>
      </c>
      <c r="R83" s="21" t="s">
        <v>3</v>
      </c>
      <c r="S83" s="29"/>
      <c r="T83" s="29"/>
      <c r="U83" s="29"/>
      <c r="W83" s="30"/>
      <c r="X83" s="31"/>
      <c r="Y83" s="32" t="str">
        <f t="shared" si="238"/>
        <v/>
      </c>
      <c r="Z83" s="28" t="str">
        <f t="shared" si="243"/>
        <v/>
      </c>
      <c r="AD83" s="1"/>
      <c r="AE83" s="1"/>
      <c r="AF83" s="1"/>
      <c r="AG83" s="1"/>
      <c r="AH83" s="1"/>
    </row>
    <row r="84" spans="2:34">
      <c r="B84" s="20"/>
      <c r="C84" s="21"/>
      <c r="D84" s="22" t="str">
        <f t="shared" ref="D84:D147" si="256">IF(C84="","",VLOOKUP(C84,$Q$15:$R$514,2,FALSE))</f>
        <v/>
      </c>
      <c r="E84" s="21"/>
      <c r="F84" s="24" t="str">
        <f t="shared" ref="F84:F147" si="257">IF(E84="","",IF(ISNUMBER(E84),"-",VLOOKUP(E84,$Q$15:$R$514,2,FALSE)))</f>
        <v/>
      </c>
      <c r="G84" s="25" t="str">
        <f>IF(C84="","",IF(D84='Gear Train'!$R$3,"-",VLOOKUP(C84,$Q$15:$S$514,3,FALSE)))</f>
        <v/>
      </c>
      <c r="H84" s="25" t="str">
        <f>IF(C84="","",IF(OR(D84='Gear Train'!$R$7,D84='Gear Train'!$R$3,D84='Gear Train'!$R$8),"-",VLOOKUP(C84,$Q$15:$T$514,4,FALSE)))</f>
        <v/>
      </c>
      <c r="I84" s="26" t="str">
        <f>IF(C84="","",IF(OR(D84='Gear Train'!$R$6,D84='Gear Train'!$R$7,D84='Gear Train'!$R$8,F84='Gear Train'!$R$7),VLOOKUP(E84,$C$15:$M$514,7,FALSE),IF(D84='Gear Train'!$R$3,VLOOKUP(C84,$Q$15:$U$514,5,FALSE),VLOOKUP(E84,$C$15:$M$514,7,FALSE)*M84)))</f>
        <v/>
      </c>
      <c r="J84" s="26" t="str">
        <f>IF(C84="","",IF(OR(D84='Gear Train'!$R$6,D84='Gear Train'!$R$7,D84='Gear Train'!$R$8,F84='Gear Train'!$R$7),VLOOKUP(E84,$C$15:$M$514,8,FALSE),IF(D84='Gear Train'!$R$3,E84/I84,VLOOKUP(E84,$C$15:$M$514,8,FALSE)/M84)))</f>
        <v/>
      </c>
      <c r="K84" s="27" t="str">
        <f>IF(C84="","",IF(E84='Front, Back Dial'!$D$4,$C$11,IF(OR(D84='Gear Train'!$R$4,D84='Gear Train'!$R$5),IF(OR(F84='Gear Train'!$R$4,F84='Gear Train'!$R$5,F84='Gear Train'!$R$6),IF(VLOOKUP(E84,$C$15:$M$514,9,FALSE)='Gear Train'!$C$3,'Gear Train'!$C$4,'Gear Train'!$C$3),VLOOKUP(E84,$C$15:$M$514,9,FALSE)),VLOOKUP(E84,$C$15:$M$514,9,FALSE))))</f>
        <v/>
      </c>
      <c r="L84" s="26" t="str">
        <f>IF(C84="","",IF(G84="-","-",IF(K84='Gear Train'!$C$3,MOD(G84+J84*360,360),MOD(G84-J84*360,360))))</f>
        <v/>
      </c>
      <c r="M84" s="26" t="str">
        <f>IF(C84="","",IF(OR(D84='Gear Train'!$R$6,D84='Gear Train'!$R$7,D84='Gear Train'!$R$8,F84='Gear Train'!$R$7),VLOOKUP(E84,$C$15:$M$514,10,FALSE),IF(D84='Gear Train'!$R$3,"-",IF(F84='Gear Train'!$R$3,1,H84/VLOOKUP(E84,$Q$15:$T$514,4,FALSE)))))</f>
        <v/>
      </c>
      <c r="N84" s="26" t="str">
        <f t="shared" ref="N84:N147" si="258">IF(B84="","",VLOOKUP(B84,$W$15:$X$114,2,FALSE))</f>
        <v/>
      </c>
      <c r="O84" s="28" t="str">
        <f t="shared" ref="O84:O147" si="259">IF(N84="","",1-I84/N84)</f>
        <v/>
      </c>
      <c r="Q84" s="21" t="s">
        <v>97</v>
      </c>
      <c r="R84" s="21" t="s">
        <v>3</v>
      </c>
      <c r="S84" s="29"/>
      <c r="T84" s="29"/>
      <c r="U84" s="29"/>
      <c r="W84" s="30"/>
      <c r="X84" s="31"/>
      <c r="Y84" s="32" t="str">
        <f t="shared" si="238"/>
        <v/>
      </c>
      <c r="Z84" s="28" t="str">
        <f t="shared" si="243"/>
        <v/>
      </c>
      <c r="AD84" s="1"/>
      <c r="AE84" s="1"/>
      <c r="AF84" s="1"/>
      <c r="AG84" s="1"/>
      <c r="AH84" s="1"/>
    </row>
    <row r="85" spans="2:34">
      <c r="B85" s="20"/>
      <c r="C85" s="21" t="s">
        <v>120</v>
      </c>
      <c r="D85" s="22" t="str">
        <f t="shared" ref="D85:D148" si="260">IF(C85="","",VLOOKUP(C85,$Q$15:$R$514,2,FALSE))</f>
        <v>Axis</v>
      </c>
      <c r="E85" s="21" t="s">
        <v>59</v>
      </c>
      <c r="F85" s="24" t="str">
        <f t="shared" ref="F85:F148" si="261">IF(E85="","",IF(ISNUMBER(E85),"-",VLOOKUP(E85,$Q$15:$R$514,2,FALSE)))</f>
        <v>Gear</v>
      </c>
      <c r="G85" s="25">
        <f>IF(C85="","",IF(D85='Gear Train'!$R$3,"-",VLOOKUP(C85,$Q$15:$S$514,3,FALSE)))</f>
        <v>0</v>
      </c>
      <c r="H85" s="25" t="str">
        <f>IF(C85="","",IF(OR(D85='Gear Train'!$R$7,D85='Gear Train'!$R$3,D85='Gear Train'!$R$8),"-",VLOOKUP(C85,$Q$15:$T$514,4,FALSE)))</f>
        <v>-</v>
      </c>
      <c r="I85" s="26">
        <f>IF(C85="","",IF(OR(D85='Gear Train'!$R$6,D85='Gear Train'!$R$7,D85='Gear Train'!$R$8,F85='Gear Train'!$R$7),VLOOKUP(E85,$C$15:$M$514,7,FALSE),IF(D85='Gear Train'!$R$3,VLOOKUP(C85,$Q$15:$U$514,5,FALSE),VLOOKUP(E85,$C$15:$M$514,7,FALSE)*M85)))</f>
        <v>3244.3694968553464</v>
      </c>
      <c r="J85" s="26">
        <f>IF(C85="","",IF(OR(D85='Gear Train'!$R$6,D85='Gear Train'!$R$7,D85='Gear Train'!$R$8,F85='Gear Train'!$R$7),VLOOKUP(E85,$C$15:$M$514,8,FALSE),IF(D85='Gear Train'!$R$3,E85/I85,VLOOKUP(E85,$C$15:$M$514,8,FALSE)/M85)))</f>
        <v>0</v>
      </c>
      <c r="K85" s="27" t="str">
        <f>IF(C85="","",IF(E85='Front, Back Dial'!$D$4,$C$11,IF(OR(D85='Gear Train'!$R$4,D85='Gear Train'!$R$5),IF(OR(F85='Gear Train'!$R$4,F85='Gear Train'!$R$5,F85='Gear Train'!$R$6),IF(VLOOKUP(E85,$C$15:$M$514,9,FALSE)='Gear Train'!$C$3,'Gear Train'!$C$4,'Gear Train'!$C$3),VLOOKUP(E85,$C$15:$M$514,9,FALSE)),VLOOKUP(E85,$C$15:$M$514,9,FALSE))))</f>
        <v>CW</v>
      </c>
      <c r="L85" s="26">
        <f>IF(C85="","",IF(G85="-","-",IF(K85='Gear Train'!$C$3,MOD(G85+J85*360,360),MOD(G85-J85*360,360))))</f>
        <v>0</v>
      </c>
      <c r="M85" s="26">
        <f>IF(C85="","",IF(OR(D85='Gear Train'!$R$6,D85='Gear Train'!$R$7,D85='Gear Train'!$R$8,F85='Gear Train'!$R$7),VLOOKUP(E85,$C$15:$M$514,10,FALSE),IF(D85='Gear Train'!$R$3,"-",IF(F85='Gear Train'!$R$3,1,H85/VLOOKUP(E85,$Q$15:$T$514,4,FALSE)))))</f>
        <v>0</v>
      </c>
      <c r="N85" s="26" t="str">
        <f t="shared" ref="N85:N148" si="262">IF(B85="","",VLOOKUP(B85,$W$15:$X$114,2,FALSE))</f>
        <v/>
      </c>
      <c r="O85" s="28" t="str">
        <f t="shared" ref="O85:O148" si="263">IF(N85="","",1-I85/N85)</f>
        <v/>
      </c>
      <c r="Q85" s="21" t="s">
        <v>84</v>
      </c>
      <c r="R85" s="21" t="s">
        <v>3</v>
      </c>
      <c r="S85" s="29"/>
      <c r="T85" s="29"/>
      <c r="U85" s="29"/>
      <c r="W85" s="30"/>
      <c r="X85" s="31"/>
      <c r="Y85" s="32" t="str">
        <f t="shared" si="238"/>
        <v/>
      </c>
      <c r="Z85" s="28" t="str">
        <f t="shared" si="243"/>
        <v/>
      </c>
      <c r="AD85" s="1"/>
      <c r="AE85" s="1"/>
      <c r="AF85" s="1"/>
      <c r="AG85" s="1"/>
      <c r="AH85" s="1"/>
    </row>
    <row r="86" spans="2:34">
      <c r="B86" s="20"/>
      <c r="C86" s="21" t="s">
        <v>61</v>
      </c>
      <c r="D86" s="22" t="str">
        <f t="shared" ref="D86:D149" si="264">IF(C86="","",VLOOKUP(C86,$Q$15:$R$514,2,FALSE))</f>
        <v>Gear</v>
      </c>
      <c r="E86" s="21" t="s">
        <v>120</v>
      </c>
      <c r="F86" s="24" t="str">
        <f t="shared" ref="F86:F149" si="265">IF(E86="","",IF(ISNUMBER(E86),"-",VLOOKUP(E86,$Q$15:$R$514,2,FALSE)))</f>
        <v>Axis</v>
      </c>
      <c r="G86" s="25">
        <f>IF(C86="","",IF(D86='Gear Train'!$R$3,"-",VLOOKUP(C86,$Q$15:$S$514,3,FALSE)))</f>
        <v>0</v>
      </c>
      <c r="H86" s="25">
        <f>IF(C86="","",IF(OR(D86='Gear Train'!$R$7,D86='Gear Train'!$R$3,D86='Gear Train'!$R$8),"-",VLOOKUP(C86,$Q$15:$T$514,4,FALSE)))</f>
        <v>188</v>
      </c>
      <c r="I86" s="26">
        <f>IF(C86="","",IF(OR(D86='Gear Train'!$R$6,D86='Gear Train'!$R$7,D86='Gear Train'!$R$8,F86='Gear Train'!$R$7),VLOOKUP(E86,$C$15:$M$514,7,FALSE),IF(D86='Gear Train'!$R$3,VLOOKUP(C86,$Q$15:$U$514,5,FALSE),VLOOKUP(E86,$C$15:$M$514,7,FALSE)*M86)))</f>
        <v>3244.3694968553464</v>
      </c>
      <c r="J86" s="26">
        <f>IF(C86="","",IF(OR(D86='Gear Train'!$R$6,D86='Gear Train'!$R$7,D86='Gear Train'!$R$8,F86='Gear Train'!$R$7),VLOOKUP(E86,$C$15:$M$514,8,FALSE),IF(D86='Gear Train'!$R$3,E86/I86,VLOOKUP(E86,$C$15:$M$514,8,FALSE)/M86)))</f>
        <v>0</v>
      </c>
      <c r="K86" s="27" t="str">
        <f>IF(C86="","",IF(E86='Front, Back Dial'!$D$4,$C$11,IF(OR(D86='Gear Train'!$R$4,D86='Gear Train'!$R$5),IF(OR(F86='Gear Train'!$R$4,F86='Gear Train'!$R$5,F86='Gear Train'!$R$6),IF(VLOOKUP(E86,$C$15:$M$514,9,FALSE)='Gear Train'!$C$3,'Gear Train'!$C$4,'Gear Train'!$C$3),VLOOKUP(E86,$C$15:$M$514,9,FALSE)),VLOOKUP(E86,$C$15:$M$514,9,FALSE))))</f>
        <v>CW</v>
      </c>
      <c r="L86" s="26">
        <f>IF(C86="","",IF(G86="-","-",IF(K86='Gear Train'!$C$3,MOD(G86+J86*360,360),MOD(G86-J86*360,360))))</f>
        <v>0</v>
      </c>
      <c r="M86" s="26">
        <f>IF(C86="","",IF(OR(D86='Gear Train'!$R$6,D86='Gear Train'!$R$7,D86='Gear Train'!$R$8,F86='Gear Train'!$R$7),VLOOKUP(E86,$C$15:$M$514,10,FALSE),IF(D86='Gear Train'!$R$3,"-",IF(F86='Gear Train'!$R$3,1,H86/VLOOKUP(E86,$Q$15:$T$514,4,FALSE)))))</f>
        <v>0</v>
      </c>
      <c r="N86" s="26" t="str">
        <f t="shared" ref="N86:N149" si="266">IF(B86="","",VLOOKUP(B86,$W$15:$X$114,2,FALSE))</f>
        <v/>
      </c>
      <c r="O86" s="28" t="str">
        <f t="shared" ref="O86:O149" si="267">IF(N86="","",1-I86/N86)</f>
        <v/>
      </c>
      <c r="Q86" s="21" t="s">
        <v>106</v>
      </c>
      <c r="R86" s="21" t="s">
        <v>3</v>
      </c>
      <c r="S86" s="29"/>
      <c r="T86" s="29"/>
      <c r="U86" s="29"/>
      <c r="W86" s="30"/>
      <c r="X86" s="31"/>
      <c r="Y86" s="32" t="str">
        <f t="shared" si="238"/>
        <v/>
      </c>
      <c r="Z86" s="28" t="str">
        <f t="shared" si="243"/>
        <v/>
      </c>
      <c r="AD86" s="1"/>
      <c r="AE86" s="1"/>
      <c r="AF86" s="1"/>
      <c r="AG86" s="1"/>
      <c r="AH86" s="1"/>
    </row>
    <row r="87" spans="2:34">
      <c r="B87" s="20"/>
      <c r="C87" s="21" t="s">
        <v>68</v>
      </c>
      <c r="D87" s="22" t="str">
        <f t="shared" ref="D87:D150" si="268">IF(C87="","",VLOOKUP(C87,$Q$15:$R$514,2,FALSE))</f>
        <v>Gear</v>
      </c>
      <c r="E87" s="21" t="s">
        <v>61</v>
      </c>
      <c r="F87" s="24" t="str">
        <f t="shared" ref="F87:F150" si="269">IF(E87="","",IF(ISNUMBER(E87),"-",VLOOKUP(E87,$Q$15:$R$514,2,FALSE)))</f>
        <v>Gear</v>
      </c>
      <c r="G87" s="25">
        <f>IF(C87="","",IF(D87='Gear Train'!$R$3,"-",VLOOKUP(C87,$Q$15:$S$514,3,FALSE)))</f>
        <v>0</v>
      </c>
      <c r="H87" s="25">
        <f>IF(C87="","",IF(OR(D87='Gear Train'!$R$7,D87='Gear Train'!$R$3,D87='Gear Train'!$R$8),"-",VLOOKUP(C87,$Q$15:$T$514,4,FALSE)))</f>
        <v>53</v>
      </c>
      <c r="I87" s="26">
        <f>IF(C87="","",IF(OR(D87='Gear Train'!$R$6,D87='Gear Train'!$R$7,D87='Gear Train'!$R$8,F87='Gear Train'!$R$7),VLOOKUP(E87,$C$15:$M$514,7,FALSE),IF(D87='Gear Train'!$R$3,VLOOKUP(C87,$Q$15:$U$514,5,FALSE),VLOOKUP(E87,$C$15:$M$514,7,FALSE)*M87)))</f>
        <v>914.63608156028374</v>
      </c>
      <c r="J87" s="26">
        <f>IF(C87="","",IF(OR(D87='Gear Train'!$R$6,D87='Gear Train'!$R$7,D87='Gear Train'!$R$8,F87='Gear Train'!$R$7),VLOOKUP(E87,$C$15:$M$514,8,FALSE),IF(D87='Gear Train'!$R$3,E87/I87,VLOOKUP(E87,$C$15:$M$514,8,FALSE)/M87)))</f>
        <v>0</v>
      </c>
      <c r="K87" s="27" t="str">
        <f>IF(C87="","",IF(E87='Front, Back Dial'!$D$4,$C$11,IF(OR(D87='Gear Train'!$R$4,D87='Gear Train'!$R$5),IF(OR(F87='Gear Train'!$R$4,F87='Gear Train'!$R$5,F87='Gear Train'!$R$6),IF(VLOOKUP(E87,$C$15:$M$514,9,FALSE)='Gear Train'!$C$3,'Gear Train'!$C$4,'Gear Train'!$C$3),VLOOKUP(E87,$C$15:$M$514,9,FALSE)),VLOOKUP(E87,$C$15:$M$514,9,FALSE))))</f>
        <v>CCW</v>
      </c>
      <c r="L87" s="26">
        <f>IF(C87="","",IF(G87="-","-",IF(K87='Gear Train'!$C$3,MOD(G87+J87*360,360),MOD(G87-J87*360,360))))</f>
        <v>0</v>
      </c>
      <c r="M87" s="26">
        <f>IF(C87="","",IF(OR(D87='Gear Train'!$R$6,D87='Gear Train'!$R$7,D87='Gear Train'!$R$8,F87='Gear Train'!$R$7),VLOOKUP(E87,$C$15:$M$514,10,FALSE),IF(D87='Gear Train'!$R$3,"-",IF(F87='Gear Train'!$R$3,1,H87/VLOOKUP(E87,$Q$15:$T$514,4,FALSE)))))</f>
        <v>0.28191489361702127</v>
      </c>
      <c r="N87" s="26" t="str">
        <f t="shared" ref="N87:N150" si="270">IF(B87="","",VLOOKUP(B87,$W$15:$X$114,2,FALSE))</f>
        <v/>
      </c>
      <c r="O87" s="28" t="str">
        <f t="shared" ref="O87:O150" si="271">IF(N87="","",1-I87/N87)</f>
        <v/>
      </c>
      <c r="Q87" s="21" t="s">
        <v>111</v>
      </c>
      <c r="R87" s="21" t="s">
        <v>3</v>
      </c>
      <c r="S87" s="29"/>
      <c r="T87" s="29"/>
      <c r="U87" s="29"/>
      <c r="W87" s="30"/>
      <c r="X87" s="31"/>
      <c r="Y87" s="32" t="str">
        <f t="shared" si="238"/>
        <v/>
      </c>
      <c r="Z87" s="28" t="str">
        <f t="shared" si="243"/>
        <v/>
      </c>
      <c r="AD87" s="1"/>
      <c r="AE87" s="1"/>
      <c r="AF87" s="1"/>
      <c r="AG87" s="1"/>
      <c r="AH87" s="1"/>
    </row>
    <row r="88" spans="2:34">
      <c r="B88" s="20"/>
      <c r="C88" s="21" t="s">
        <v>121</v>
      </c>
      <c r="D88" s="22" t="str">
        <f t="shared" ref="D88:D151" si="272">IF(C88="","",VLOOKUP(C88,$Q$15:$R$514,2,FALSE))</f>
        <v>Axis</v>
      </c>
      <c r="E88" s="21" t="s">
        <v>68</v>
      </c>
      <c r="F88" s="24" t="str">
        <f t="shared" ref="F88:F151" si="273">IF(E88="","",IF(ISNUMBER(E88),"-",VLOOKUP(E88,$Q$15:$R$514,2,FALSE)))</f>
        <v>Gear</v>
      </c>
      <c r="G88" s="25">
        <f>IF(C88="","",IF(D88='Gear Train'!$R$3,"-",VLOOKUP(C88,$Q$15:$S$514,3,FALSE)))</f>
        <v>0</v>
      </c>
      <c r="H88" s="25" t="str">
        <f>IF(C88="","",IF(OR(D88='Gear Train'!$R$7,D88='Gear Train'!$R$3,D88='Gear Train'!$R$8),"-",VLOOKUP(C88,$Q$15:$T$514,4,FALSE)))</f>
        <v>-</v>
      </c>
      <c r="I88" s="26">
        <f>IF(C88="","",IF(OR(D88='Gear Train'!$R$6,D88='Gear Train'!$R$7,D88='Gear Train'!$R$8,F88='Gear Train'!$R$7),VLOOKUP(E88,$C$15:$M$514,7,FALSE),IF(D88='Gear Train'!$R$3,VLOOKUP(C88,$Q$15:$U$514,5,FALSE),VLOOKUP(E88,$C$15:$M$514,7,FALSE)*M88)))</f>
        <v>914.63608156028374</v>
      </c>
      <c r="J88" s="26">
        <f>IF(C88="","",IF(OR(D88='Gear Train'!$R$6,D88='Gear Train'!$R$7,D88='Gear Train'!$R$8,F88='Gear Train'!$R$7),VLOOKUP(E88,$C$15:$M$514,8,FALSE),IF(D88='Gear Train'!$R$3,E88/I88,VLOOKUP(E88,$C$15:$M$514,8,FALSE)/M88)))</f>
        <v>0</v>
      </c>
      <c r="K88" s="27" t="str">
        <f>IF(C88="","",IF(E88='Front, Back Dial'!$D$4,$C$11,IF(OR(D88='Gear Train'!$R$4,D88='Gear Train'!$R$5),IF(OR(F88='Gear Train'!$R$4,F88='Gear Train'!$R$5,F88='Gear Train'!$R$6),IF(VLOOKUP(E88,$C$15:$M$514,9,FALSE)='Gear Train'!$C$3,'Gear Train'!$C$4,'Gear Train'!$C$3),VLOOKUP(E88,$C$15:$M$514,9,FALSE)),VLOOKUP(E88,$C$15:$M$514,9,FALSE))))</f>
        <v>CCW</v>
      </c>
      <c r="L88" s="26">
        <f>IF(C88="","",IF(G88="-","-",IF(K88='Gear Train'!$C$3,MOD(G88+J88*360,360),MOD(G88-J88*360,360))))</f>
        <v>0</v>
      </c>
      <c r="M88" s="26">
        <f>IF(C88="","",IF(OR(D88='Gear Train'!$R$6,D88='Gear Train'!$R$7,D88='Gear Train'!$R$8,F88='Gear Train'!$R$7),VLOOKUP(E88,$C$15:$M$514,10,FALSE),IF(D88='Gear Train'!$R$3,"-",IF(F88='Gear Train'!$R$3,1,H88/VLOOKUP(E88,$Q$15:$T$514,4,FALSE)))))</f>
        <v>0</v>
      </c>
      <c r="N88" s="26" t="str">
        <f t="shared" ref="N88:N151" si="274">IF(B88="","",VLOOKUP(B88,$W$15:$X$114,2,FALSE))</f>
        <v/>
      </c>
      <c r="O88" s="28" t="str">
        <f t="shared" ref="O88:O151" si="275">IF(N88="","",1-I88/N88)</f>
        <v/>
      </c>
      <c r="Q88" s="21" t="s">
        <v>113</v>
      </c>
      <c r="R88" s="21" t="s">
        <v>3</v>
      </c>
      <c r="S88" s="29"/>
      <c r="T88" s="29"/>
      <c r="U88" s="29"/>
      <c r="W88" s="30"/>
      <c r="X88" s="31"/>
      <c r="Y88" s="32" t="str">
        <f t="shared" si="238"/>
        <v/>
      </c>
      <c r="Z88" s="28" t="str">
        <f t="shared" si="243"/>
        <v/>
      </c>
      <c r="AD88" s="1"/>
      <c r="AE88" s="1"/>
      <c r="AF88" s="1"/>
      <c r="AG88" s="1"/>
      <c r="AH88" s="1"/>
    </row>
    <row r="89" spans="2:34">
      <c r="B89" s="20"/>
      <c r="C89" s="21" t="s">
        <v>70</v>
      </c>
      <c r="D89" s="22" t="str">
        <f t="shared" ref="D89:D152" si="276">IF(C89="","",VLOOKUP(C89,$Q$15:$R$514,2,FALSE))</f>
        <v>Gear</v>
      </c>
      <c r="E89" s="21" t="s">
        <v>121</v>
      </c>
      <c r="F89" s="24" t="str">
        <f t="shared" ref="F89:F152" si="277">IF(E89="","",IF(ISNUMBER(E89),"-",VLOOKUP(E89,$Q$15:$R$514,2,FALSE)))</f>
        <v>Axis</v>
      </c>
      <c r="G89" s="25">
        <f>IF(C89="","",IF(D89='Gear Train'!$R$3,"-",VLOOKUP(C89,$Q$15:$S$514,3,FALSE)))</f>
        <v>0</v>
      </c>
      <c r="H89" s="25">
        <f>IF(C89="","",IF(OR(D89='Gear Train'!$R$7,D89='Gear Train'!$R$3,D89='Gear Train'!$R$8),"-",VLOOKUP(C89,$Q$15:$T$514,4,FALSE)))</f>
        <v>30</v>
      </c>
      <c r="I89" s="26">
        <f>IF(C89="","",IF(OR(D89='Gear Train'!$R$6,D89='Gear Train'!$R$7,D89='Gear Train'!$R$8,F89='Gear Train'!$R$7),VLOOKUP(E89,$C$15:$M$514,7,FALSE),IF(D89='Gear Train'!$R$3,VLOOKUP(C89,$Q$15:$U$514,5,FALSE),VLOOKUP(E89,$C$15:$M$514,7,FALSE)*M89)))</f>
        <v>914.63608156028374</v>
      </c>
      <c r="J89" s="26">
        <f>IF(C89="","",IF(OR(D89='Gear Train'!$R$6,D89='Gear Train'!$R$7,D89='Gear Train'!$R$8,F89='Gear Train'!$R$7),VLOOKUP(E89,$C$15:$M$514,8,FALSE),IF(D89='Gear Train'!$R$3,E89/I89,VLOOKUP(E89,$C$15:$M$514,8,FALSE)/M89)))</f>
        <v>0</v>
      </c>
      <c r="K89" s="27" t="str">
        <f>IF(C89="","",IF(E89='Front, Back Dial'!$D$4,$C$11,IF(OR(D89='Gear Train'!$R$4,D89='Gear Train'!$R$5),IF(OR(F89='Gear Train'!$R$4,F89='Gear Train'!$R$5,F89='Gear Train'!$R$6),IF(VLOOKUP(E89,$C$15:$M$514,9,FALSE)='Gear Train'!$C$3,'Gear Train'!$C$4,'Gear Train'!$C$3),VLOOKUP(E89,$C$15:$M$514,9,FALSE)),VLOOKUP(E89,$C$15:$M$514,9,FALSE))))</f>
        <v>CCW</v>
      </c>
      <c r="L89" s="26">
        <f>IF(C89="","",IF(G89="-","-",IF(K89='Gear Train'!$C$3,MOD(G89+J89*360,360),MOD(G89-J89*360,360))))</f>
        <v>0</v>
      </c>
      <c r="M89" s="26">
        <f>IF(C89="","",IF(OR(D89='Gear Train'!$R$6,D89='Gear Train'!$R$7,D89='Gear Train'!$R$8,F89='Gear Train'!$R$7),VLOOKUP(E89,$C$15:$M$514,10,FALSE),IF(D89='Gear Train'!$R$3,"-",IF(F89='Gear Train'!$R$3,1,H89/VLOOKUP(E89,$Q$15:$T$514,4,FALSE)))))</f>
        <v>0</v>
      </c>
      <c r="N89" s="26" t="str">
        <f t="shared" ref="N89:N152" si="278">IF(B89="","",VLOOKUP(B89,$W$15:$X$114,2,FALSE))</f>
        <v/>
      </c>
      <c r="O89" s="28" t="str">
        <f t="shared" ref="O89:O152" si="279">IF(N89="","",1-I89/N89)</f>
        <v/>
      </c>
      <c r="Q89" s="21" t="s">
        <v>119</v>
      </c>
      <c r="R89" s="21" t="s">
        <v>3</v>
      </c>
      <c r="S89" s="29"/>
      <c r="T89" s="29"/>
      <c r="U89" s="29"/>
      <c r="W89" s="30"/>
      <c r="X89" s="31"/>
      <c r="Y89" s="32" t="str">
        <f t="shared" si="238"/>
        <v/>
      </c>
      <c r="Z89" s="28" t="str">
        <f t="shared" si="243"/>
        <v/>
      </c>
      <c r="AD89" s="1"/>
      <c r="AE89" s="1"/>
      <c r="AF89" s="1"/>
      <c r="AG89" s="1"/>
      <c r="AH89" s="1"/>
    </row>
    <row r="90" spans="2:34">
      <c r="B90" s="20"/>
      <c r="C90" s="21" t="s">
        <v>32</v>
      </c>
      <c r="D90" s="22" t="str">
        <f t="shared" ref="D90:D153" si="280">IF(C90="","",VLOOKUP(C90,$Q$15:$R$514,2,FALSE))</f>
        <v>Gear</v>
      </c>
      <c r="E90" s="21" t="s">
        <v>70</v>
      </c>
      <c r="F90" s="24" t="str">
        <f t="shared" ref="F90:F153" si="281">IF(E90="","",IF(ISNUMBER(E90),"-",VLOOKUP(E90,$Q$15:$R$514,2,FALSE)))</f>
        <v>Gear</v>
      </c>
      <c r="G90" s="25">
        <f>IF(C90="","",IF(D90='Gear Train'!$R$3,"-",VLOOKUP(C90,$Q$15:$S$514,3,FALSE)))</f>
        <v>0</v>
      </c>
      <c r="H90" s="25">
        <f>IF(C90="","",IF(OR(D90='Gear Train'!$R$7,D90='Gear Train'!$R$3,D90='Gear Train'!$R$8),"-",VLOOKUP(C90,$Q$15:$T$514,4,FALSE)))</f>
        <v>54</v>
      </c>
      <c r="I90" s="26">
        <f>IF(C90="","",IF(OR(D90='Gear Train'!$R$6,D90='Gear Train'!$R$7,D90='Gear Train'!$R$8,F90='Gear Train'!$R$7),VLOOKUP(E90,$C$15:$M$514,7,FALSE),IF(D90='Gear Train'!$R$3,VLOOKUP(C90,$Q$15:$U$514,5,FALSE),VLOOKUP(E90,$C$15:$M$514,7,FALSE)*M90)))</f>
        <v>1646.3449468085107</v>
      </c>
      <c r="J90" s="26">
        <f>IF(C90="","",IF(OR(D90='Gear Train'!$R$6,D90='Gear Train'!$R$7,D90='Gear Train'!$R$8,F90='Gear Train'!$R$7),VLOOKUP(E90,$C$15:$M$514,8,FALSE),IF(D90='Gear Train'!$R$3,E90/I90,VLOOKUP(E90,$C$15:$M$514,8,FALSE)/M90)))</f>
        <v>0</v>
      </c>
      <c r="K90" s="27" t="str">
        <f>IF(C90="","",IF(E90='Front, Back Dial'!$D$4,$C$11,IF(OR(D90='Gear Train'!$R$4,D90='Gear Train'!$R$5),IF(OR(F90='Gear Train'!$R$4,F90='Gear Train'!$R$5,F90='Gear Train'!$R$6),IF(VLOOKUP(E90,$C$15:$M$514,9,FALSE)='Gear Train'!$C$3,'Gear Train'!$C$4,'Gear Train'!$C$3),VLOOKUP(E90,$C$15:$M$514,9,FALSE)),VLOOKUP(E90,$C$15:$M$514,9,FALSE))))</f>
        <v>CW</v>
      </c>
      <c r="L90" s="26">
        <f>IF(C90="","",IF(G90="-","-",IF(K90='Gear Train'!$C$3,MOD(G90+J90*360,360),MOD(G90-J90*360,360))))</f>
        <v>0</v>
      </c>
      <c r="M90" s="26">
        <f>IF(C90="","",IF(OR(D90='Gear Train'!$R$6,D90='Gear Train'!$R$7,D90='Gear Train'!$R$8,F90='Gear Train'!$R$7),VLOOKUP(E90,$C$15:$M$514,10,FALSE),IF(D90='Gear Train'!$R$3,"-",IF(F90='Gear Train'!$R$3,1,H90/VLOOKUP(E90,$Q$15:$T$514,4,FALSE)))))</f>
        <v>1.8</v>
      </c>
      <c r="N90" s="26" t="str">
        <f t="shared" ref="N90:N153" si="282">IF(B90="","",VLOOKUP(B90,$W$15:$X$114,2,FALSE))</f>
        <v/>
      </c>
      <c r="O90" s="28" t="str">
        <f t="shared" ref="O90:O153" si="283">IF(N90="","",1-I90/N90)</f>
        <v/>
      </c>
      <c r="Q90" s="21" t="s">
        <v>122</v>
      </c>
      <c r="R90" s="21" t="s">
        <v>3</v>
      </c>
      <c r="S90" s="29"/>
      <c r="T90" s="29"/>
      <c r="U90" s="29"/>
      <c r="W90" s="30"/>
      <c r="X90" s="31"/>
      <c r="Y90" s="32" t="str">
        <f t="shared" si="238"/>
        <v/>
      </c>
      <c r="Z90" s="28" t="str">
        <f t="shared" si="243"/>
        <v/>
      </c>
      <c r="AD90" s="1"/>
      <c r="AE90" s="1"/>
      <c r="AF90" s="1"/>
      <c r="AG90" s="1"/>
      <c r="AH90" s="1"/>
    </row>
    <row r="91" spans="2:34">
      <c r="B91" s="20" t="s">
        <v>62</v>
      </c>
      <c r="C91" s="21" t="s">
        <v>122</v>
      </c>
      <c r="D91" s="22" t="str">
        <f t="shared" ref="D91:D154" si="284">IF(C91="","",VLOOKUP(C91,$Q$15:$R$514,2,FALSE))</f>
        <v>Pointer</v>
      </c>
      <c r="E91" s="21" t="s">
        <v>32</v>
      </c>
      <c r="F91" s="24" t="str">
        <f t="shared" ref="F91:F154" si="285">IF(E91="","",IF(ISNUMBER(E91),"-",VLOOKUP(E91,$Q$15:$R$514,2,FALSE)))</f>
        <v>Gear</v>
      </c>
      <c r="G91" s="25">
        <f>IF(C91="","",IF(D91='Gear Train'!$R$3,"-",VLOOKUP(C91,$Q$15:$S$514,3,FALSE)))</f>
        <v>0</v>
      </c>
      <c r="H91" s="25" t="str">
        <f>IF(C91="","",IF(OR(D91='Gear Train'!$R$7,D91='Gear Train'!$R$3,D91='Gear Train'!$R$8),"-",VLOOKUP(C91,$Q$15:$T$514,4,FALSE)))</f>
        <v>-</v>
      </c>
      <c r="I91" s="26">
        <f>IF(C91="","",IF(OR(D91='Gear Train'!$R$6,D91='Gear Train'!$R$7,D91='Gear Train'!$R$8,F91='Gear Train'!$R$7),VLOOKUP(E91,$C$15:$M$514,7,FALSE),IF(D91='Gear Train'!$R$3,VLOOKUP(C91,$Q$15:$U$514,5,FALSE),VLOOKUP(E91,$C$15:$M$514,7,FALSE)*M91)))</f>
        <v>1646.3449468085107</v>
      </c>
      <c r="J91" s="26">
        <f>IF(C91="","",IF(OR(D91='Gear Train'!$R$6,D91='Gear Train'!$R$7,D91='Gear Train'!$R$8,F91='Gear Train'!$R$7),VLOOKUP(E91,$C$15:$M$514,8,FALSE),IF(D91='Gear Train'!$R$3,E91/I91,VLOOKUP(E91,$C$15:$M$514,8,FALSE)/M91)))</f>
        <v>0</v>
      </c>
      <c r="K91" s="27" t="str">
        <f>IF(C91="","",IF(E91='Front, Back Dial'!$D$4,$C$11,IF(OR(D91='Gear Train'!$R$4,D91='Gear Train'!$R$5),IF(OR(F91='Gear Train'!$R$4,F91='Gear Train'!$R$5,F91='Gear Train'!$R$6),IF(VLOOKUP(E91,$C$15:$M$514,9,FALSE)='Gear Train'!$C$3,'Gear Train'!$C$4,'Gear Train'!$C$3),VLOOKUP(E91,$C$15:$M$514,9,FALSE)),VLOOKUP(E91,$C$15:$M$514,9,FALSE))))</f>
        <v>CW</v>
      </c>
      <c r="L91" s="26">
        <f>IF(C91="","",IF(G91="-","-",IF(K91='Gear Train'!$C$3,MOD(G91+J91*360,360),MOD(G91-J91*360,360))))</f>
        <v>0</v>
      </c>
      <c r="M91" s="26">
        <f>IF(C91="","",IF(OR(D91='Gear Train'!$R$6,D91='Gear Train'!$R$7,D91='Gear Train'!$R$8,F91='Gear Train'!$R$7),VLOOKUP(E91,$C$15:$M$514,10,FALSE),IF(D91='Gear Train'!$R$3,"-",IF(F91='Gear Train'!$R$3,1,H91/VLOOKUP(E91,$Q$15:$T$514,4,FALSE)))))</f>
        <v>0</v>
      </c>
      <c r="N91" s="26">
        <f t="shared" ref="N91:N154" si="286">IF(B91="","",VLOOKUP(B91,$W$15:$X$114,2,FALSE))</f>
        <v>1646.33</v>
      </c>
      <c r="O91" s="28">
        <f t="shared" ref="O91:O154" si="287">IF(N91="","",1-I91/N91)</f>
        <v>-9.0788654223405985E-6</v>
      </c>
      <c r="Q91" s="21" t="s">
        <v>123</v>
      </c>
      <c r="R91" s="21" t="s">
        <v>3</v>
      </c>
      <c r="S91" s="29"/>
      <c r="T91" s="29"/>
      <c r="U91" s="29"/>
      <c r="W91" s="30"/>
      <c r="X91" s="31"/>
      <c r="Y91" s="32" t="str">
        <f t="shared" si="238"/>
        <v/>
      </c>
      <c r="Z91" s="28" t="str">
        <f t="shared" si="243"/>
        <v/>
      </c>
      <c r="AD91" s="1"/>
      <c r="AE91" s="1"/>
      <c r="AF91" s="1"/>
      <c r="AG91" s="1"/>
      <c r="AH91" s="1"/>
    </row>
    <row r="92" spans="2:34">
      <c r="B92" s="20"/>
      <c r="C92" s="21"/>
      <c r="D92" s="22" t="str">
        <f t="shared" ref="D92:D155" si="288">IF(C92="","",VLOOKUP(C92,$Q$15:$R$514,2,FALSE))</f>
        <v/>
      </c>
      <c r="E92" s="21"/>
      <c r="F92" s="24" t="str">
        <f t="shared" ref="F92:F155" si="289">IF(E92="","",IF(ISNUMBER(E92),"-",VLOOKUP(E92,$Q$15:$R$514,2,FALSE)))</f>
        <v/>
      </c>
      <c r="G92" s="25" t="str">
        <f>IF(C92="","",IF(D92='Gear Train'!$R$3,"-",VLOOKUP(C92,$Q$15:$S$514,3,FALSE)))</f>
        <v/>
      </c>
      <c r="H92" s="25" t="str">
        <f>IF(C92="","",IF(OR(D92='Gear Train'!$R$7,D92='Gear Train'!$R$3,D92='Gear Train'!$R$8),"-",VLOOKUP(C92,$Q$15:$T$514,4,FALSE)))</f>
        <v/>
      </c>
      <c r="I92" s="26" t="str">
        <f>IF(C92="","",IF(OR(D92='Gear Train'!$R$6,D92='Gear Train'!$R$7,D92='Gear Train'!$R$8,F92='Gear Train'!$R$7),VLOOKUP(E92,$C$15:$M$514,7,FALSE),IF(D92='Gear Train'!$R$3,VLOOKUP(C92,$Q$15:$U$514,5,FALSE),VLOOKUP(E92,$C$15:$M$514,7,FALSE)*M92)))</f>
        <v/>
      </c>
      <c r="J92" s="26" t="str">
        <f>IF(C92="","",IF(OR(D92='Gear Train'!$R$6,D92='Gear Train'!$R$7,D92='Gear Train'!$R$8,F92='Gear Train'!$R$7),VLOOKUP(E92,$C$15:$M$514,8,FALSE),IF(D92='Gear Train'!$R$3,E92/I92,VLOOKUP(E92,$C$15:$M$514,8,FALSE)/M92)))</f>
        <v/>
      </c>
      <c r="K92" s="27" t="str">
        <f>IF(C92="","",IF(E92='Front, Back Dial'!$D$4,$C$11,IF(OR(D92='Gear Train'!$R$4,D92='Gear Train'!$R$5),IF(OR(F92='Gear Train'!$R$4,F92='Gear Train'!$R$5,F92='Gear Train'!$R$6),IF(VLOOKUP(E92,$C$15:$M$514,9,FALSE)='Gear Train'!$C$3,'Gear Train'!$C$4,'Gear Train'!$C$3),VLOOKUP(E92,$C$15:$M$514,9,FALSE)),VLOOKUP(E92,$C$15:$M$514,9,FALSE))))</f>
        <v/>
      </c>
      <c r="L92" s="26" t="str">
        <f>IF(C92="","",IF(G92="-","-",IF(K92='Gear Train'!$C$3,MOD(G92+J92*360,360),MOD(G92-J92*360,360))))</f>
        <v/>
      </c>
      <c r="M92" s="26" t="str">
        <f>IF(C92="","",IF(OR(D92='Gear Train'!$R$6,D92='Gear Train'!$R$7,D92='Gear Train'!$R$8,F92='Gear Train'!$R$7),VLOOKUP(E92,$C$15:$M$514,10,FALSE),IF(D92='Gear Train'!$R$3,"-",IF(F92='Gear Train'!$R$3,1,H92/VLOOKUP(E92,$Q$15:$T$514,4,FALSE)))))</f>
        <v/>
      </c>
      <c r="N92" s="26" t="str">
        <f t="shared" ref="N92:N155" si="290">IF(B92="","",VLOOKUP(B92,$W$15:$X$114,2,FALSE))</f>
        <v/>
      </c>
      <c r="O92" s="28" t="str">
        <f t="shared" ref="O92:O155" si="291">IF(N92="","",1-I92/N92)</f>
        <v/>
      </c>
      <c r="Q92" s="21" t="s">
        <v>124</v>
      </c>
      <c r="R92" s="21" t="s">
        <v>3</v>
      </c>
      <c r="S92" s="29"/>
      <c r="T92" s="29"/>
      <c r="U92" s="29"/>
      <c r="W92" s="30"/>
      <c r="X92" s="31"/>
      <c r="Y92" s="32" t="str">
        <f t="shared" si="238"/>
        <v/>
      </c>
      <c r="Z92" s="28" t="str">
        <f t="shared" si="243"/>
        <v/>
      </c>
      <c r="AD92" s="1"/>
      <c r="AE92" s="1"/>
      <c r="AF92" s="1"/>
      <c r="AG92" s="1"/>
      <c r="AH92" s="1"/>
    </row>
    <row r="93" spans="2:34">
      <c r="B93" s="20"/>
      <c r="C93" s="21" t="s">
        <v>125</v>
      </c>
      <c r="D93" s="22" t="str">
        <f t="shared" si="288"/>
        <v>Axis</v>
      </c>
      <c r="E93" s="21" t="s">
        <v>32</v>
      </c>
      <c r="F93" s="24" t="str">
        <f t="shared" si="289"/>
        <v>Gear</v>
      </c>
      <c r="G93" s="25">
        <f>IF(C93="","",IF(D93='Gear Train'!$R$3,"-",VLOOKUP(C93,$Q$15:$S$514,3,FALSE)))</f>
        <v>0</v>
      </c>
      <c r="H93" s="25" t="str">
        <f>IF(C93="","",IF(OR(D93='Gear Train'!$R$7,D93='Gear Train'!$R$3,D93='Gear Train'!$R$8),"-",VLOOKUP(C93,$Q$15:$T$514,4,FALSE)))</f>
        <v>-</v>
      </c>
      <c r="I93" s="26">
        <f>IF(C93="","",IF(OR(D93='Gear Train'!$R$6,D93='Gear Train'!$R$7,D93='Gear Train'!$R$8,F93='Gear Train'!$R$7),VLOOKUP(E93,$C$15:$M$514,7,FALSE),IF(D93='Gear Train'!$R$3,VLOOKUP(C93,$Q$15:$U$514,5,FALSE),VLOOKUP(E93,$C$15:$M$514,7,FALSE)*M93)))</f>
        <v>1646.3449468085107</v>
      </c>
      <c r="J93" s="26">
        <f>IF(C93="","",IF(OR(D93='Gear Train'!$R$6,D93='Gear Train'!$R$7,D93='Gear Train'!$R$8,F93='Gear Train'!$R$7),VLOOKUP(E93,$C$15:$M$514,8,FALSE),IF(D93='Gear Train'!$R$3,E93/I93,VLOOKUP(E93,$C$15:$M$514,8,FALSE)/M93)))</f>
        <v>0</v>
      </c>
      <c r="K93" s="27" t="str">
        <f>IF(C93="","",IF(E93='Front, Back Dial'!$D$4,$C$11,IF(OR(D93='Gear Train'!$R$4,D93='Gear Train'!$R$5),IF(OR(F93='Gear Train'!$R$4,F93='Gear Train'!$R$5,F93='Gear Train'!$R$6),IF(VLOOKUP(E93,$C$15:$M$514,9,FALSE)='Gear Train'!$C$3,'Gear Train'!$C$4,'Gear Train'!$C$3),VLOOKUP(E93,$C$15:$M$514,9,FALSE)),VLOOKUP(E93,$C$15:$M$514,9,FALSE))))</f>
        <v>CW</v>
      </c>
      <c r="L93" s="26">
        <f>IF(C93="","",IF(G93="-","-",IF(K93='Gear Train'!$C$3,MOD(G93+J93*360,360),MOD(G93-J93*360,360))))</f>
        <v>0</v>
      </c>
      <c r="M93" s="26">
        <f>IF(C93="","",IF(OR(D93='Gear Train'!$R$6,D93='Gear Train'!$R$7,D93='Gear Train'!$R$8,F93='Gear Train'!$R$7),VLOOKUP(E93,$C$15:$M$514,10,FALSE),IF(D93='Gear Train'!$R$3,"-",IF(F93='Gear Train'!$R$3,1,H93/VLOOKUP(E93,$Q$15:$T$514,4,FALSE)))))</f>
        <v>0</v>
      </c>
      <c r="N93" s="26" t="str">
        <f t="shared" si="290"/>
        <v/>
      </c>
      <c r="O93" s="28" t="str">
        <f t="shared" si="291"/>
        <v/>
      </c>
      <c r="Q93" s="21" t="s">
        <v>185</v>
      </c>
      <c r="R93" s="21" t="s">
        <v>3</v>
      </c>
      <c r="S93" s="29"/>
      <c r="T93" s="29"/>
      <c r="U93" s="29"/>
      <c r="W93" s="30"/>
      <c r="X93" s="31"/>
      <c r="Y93" s="32" t="str">
        <f t="shared" si="238"/>
        <v/>
      </c>
      <c r="Z93" s="28" t="str">
        <f t="shared" si="243"/>
        <v/>
      </c>
      <c r="AD93" s="1"/>
      <c r="AE93" s="1"/>
      <c r="AF93" s="1"/>
      <c r="AG93" s="1"/>
      <c r="AH93" s="1"/>
    </row>
    <row r="94" spans="2:34">
      <c r="B94" s="20"/>
      <c r="C94" s="21" t="s">
        <v>33</v>
      </c>
      <c r="D94" s="22" t="str">
        <f t="shared" si="288"/>
        <v>Gear</v>
      </c>
      <c r="E94" s="21" t="s">
        <v>125</v>
      </c>
      <c r="F94" s="24" t="str">
        <f t="shared" si="289"/>
        <v>Axis</v>
      </c>
      <c r="G94" s="25">
        <f>IF(C94="","",IF(D94='Gear Train'!$R$3,"-",VLOOKUP(C94,$Q$15:$S$514,3,FALSE)))</f>
        <v>0</v>
      </c>
      <c r="H94" s="25">
        <f>IF(C94="","",IF(OR(D94='Gear Train'!$R$7,D94='Gear Train'!$R$3,D94='Gear Train'!$R$8),"-",VLOOKUP(C94,$Q$15:$T$514,4,FALSE)))</f>
        <v>20</v>
      </c>
      <c r="I94" s="26">
        <f>IF(C94="","",IF(OR(D94='Gear Train'!$R$6,D94='Gear Train'!$R$7,D94='Gear Train'!$R$8,F94='Gear Train'!$R$7),VLOOKUP(E94,$C$15:$M$514,7,FALSE),IF(D94='Gear Train'!$R$3,VLOOKUP(C94,$Q$15:$U$514,5,FALSE),VLOOKUP(E94,$C$15:$M$514,7,FALSE)*M94)))</f>
        <v>1646.3449468085107</v>
      </c>
      <c r="J94" s="26">
        <f>IF(C94="","",IF(OR(D94='Gear Train'!$R$6,D94='Gear Train'!$R$7,D94='Gear Train'!$R$8,F94='Gear Train'!$R$7),VLOOKUP(E94,$C$15:$M$514,8,FALSE),IF(D94='Gear Train'!$R$3,E94/I94,VLOOKUP(E94,$C$15:$M$514,8,FALSE)/M94)))</f>
        <v>0</v>
      </c>
      <c r="K94" s="27" t="str">
        <f>IF(C94="","",IF(E94='Front, Back Dial'!$D$4,$C$11,IF(OR(D94='Gear Train'!$R$4,D94='Gear Train'!$R$5),IF(OR(F94='Gear Train'!$R$4,F94='Gear Train'!$R$5,F94='Gear Train'!$R$6),IF(VLOOKUP(E94,$C$15:$M$514,9,FALSE)='Gear Train'!$C$3,'Gear Train'!$C$4,'Gear Train'!$C$3),VLOOKUP(E94,$C$15:$M$514,9,FALSE)),VLOOKUP(E94,$C$15:$M$514,9,FALSE))))</f>
        <v>CW</v>
      </c>
      <c r="L94" s="26">
        <f>IF(C94="","",IF(G94="-","-",IF(K94='Gear Train'!$C$3,MOD(G94+J94*360,360),MOD(G94-J94*360,360))))</f>
        <v>0</v>
      </c>
      <c r="M94" s="26">
        <f>IF(C94="","",IF(OR(D94='Gear Train'!$R$6,D94='Gear Train'!$R$7,D94='Gear Train'!$R$8,F94='Gear Train'!$R$7),VLOOKUP(E94,$C$15:$M$514,10,FALSE),IF(D94='Gear Train'!$R$3,"-",IF(F94='Gear Train'!$R$3,1,H94/VLOOKUP(E94,$Q$15:$T$514,4,FALSE)))))</f>
        <v>0</v>
      </c>
      <c r="N94" s="26" t="str">
        <f t="shared" si="290"/>
        <v/>
      </c>
      <c r="O94" s="28" t="str">
        <f t="shared" si="291"/>
        <v/>
      </c>
      <c r="Q94" s="21"/>
      <c r="R94" s="21"/>
      <c r="S94" s="29"/>
      <c r="T94" s="29"/>
      <c r="U94" s="29"/>
      <c r="W94" s="30"/>
      <c r="X94" s="31"/>
      <c r="Y94" s="32" t="str">
        <f t="shared" si="238"/>
        <v/>
      </c>
      <c r="Z94" s="28" t="str">
        <f t="shared" si="243"/>
        <v/>
      </c>
      <c r="AD94" s="1"/>
      <c r="AE94" s="1"/>
      <c r="AF94" s="1"/>
      <c r="AG94" s="1"/>
      <c r="AH94" s="1"/>
    </row>
    <row r="95" spans="2:34">
      <c r="B95" s="20"/>
      <c r="C95" s="21" t="s">
        <v>74</v>
      </c>
      <c r="D95" s="22" t="str">
        <f t="shared" si="288"/>
        <v>Gear</v>
      </c>
      <c r="E95" s="21" t="s">
        <v>33</v>
      </c>
      <c r="F95" s="24" t="str">
        <f t="shared" si="289"/>
        <v>Gear</v>
      </c>
      <c r="G95" s="25">
        <f>IF(C95="","",IF(D95='Gear Train'!$R$3,"-",VLOOKUP(C95,$Q$15:$S$514,3,FALSE)))</f>
        <v>0</v>
      </c>
      <c r="H95" s="25">
        <f>IF(C95="","",IF(OR(D95='Gear Train'!$R$7,D95='Gear Train'!$R$3,D95='Gear Train'!$R$8),"-",VLOOKUP(C95,$Q$15:$T$514,4,FALSE)))</f>
        <v>60</v>
      </c>
      <c r="I95" s="26">
        <f>IF(C95="","",IF(OR(D95='Gear Train'!$R$6,D95='Gear Train'!$R$7,D95='Gear Train'!$R$8,F95='Gear Train'!$R$7),VLOOKUP(E95,$C$15:$M$514,7,FALSE),IF(D95='Gear Train'!$R$3,VLOOKUP(C95,$Q$15:$U$514,5,FALSE),VLOOKUP(E95,$C$15:$M$514,7,FALSE)*M95)))</f>
        <v>4939.0348404255319</v>
      </c>
      <c r="J95" s="26">
        <f>IF(C95="","",IF(OR(D95='Gear Train'!$R$6,D95='Gear Train'!$R$7,D95='Gear Train'!$R$8,F95='Gear Train'!$R$7),VLOOKUP(E95,$C$15:$M$514,8,FALSE),IF(D95='Gear Train'!$R$3,E95/I95,VLOOKUP(E95,$C$15:$M$514,8,FALSE)/M95)))</f>
        <v>0</v>
      </c>
      <c r="K95" s="27" t="str">
        <f>IF(C95="","",IF(E95='Front, Back Dial'!$D$4,$C$11,IF(OR(D95='Gear Train'!$R$4,D95='Gear Train'!$R$5),IF(OR(F95='Gear Train'!$R$4,F95='Gear Train'!$R$5,F95='Gear Train'!$R$6),IF(VLOOKUP(E95,$C$15:$M$514,9,FALSE)='Gear Train'!$C$3,'Gear Train'!$C$4,'Gear Train'!$C$3),VLOOKUP(E95,$C$15:$M$514,9,FALSE)),VLOOKUP(E95,$C$15:$M$514,9,FALSE))))</f>
        <v>CCW</v>
      </c>
      <c r="L95" s="26">
        <f>IF(C95="","",IF(G95="-","-",IF(K95='Gear Train'!$C$3,MOD(G95+J95*360,360),MOD(G95-J95*360,360))))</f>
        <v>0</v>
      </c>
      <c r="M95" s="26">
        <f>IF(C95="","",IF(OR(D95='Gear Train'!$R$6,D95='Gear Train'!$R$7,D95='Gear Train'!$R$8,F95='Gear Train'!$R$7),VLOOKUP(E95,$C$15:$M$514,10,FALSE),IF(D95='Gear Train'!$R$3,"-",IF(F95='Gear Train'!$R$3,1,H95/VLOOKUP(E95,$Q$15:$T$514,4,FALSE)))))</f>
        <v>3</v>
      </c>
      <c r="N95" s="26" t="str">
        <f t="shared" si="290"/>
        <v/>
      </c>
      <c r="O95" s="28" t="str">
        <f t="shared" si="291"/>
        <v/>
      </c>
      <c r="Q95" s="21" t="s">
        <v>102</v>
      </c>
      <c r="R95" s="21" t="s">
        <v>2</v>
      </c>
      <c r="S95" s="29"/>
      <c r="T95" s="29"/>
      <c r="U95" s="29"/>
      <c r="W95" s="30"/>
      <c r="X95" s="31"/>
      <c r="Y95" s="32" t="str">
        <f t="shared" si="238"/>
        <v/>
      </c>
      <c r="Z95" s="28" t="str">
        <f t="shared" si="243"/>
        <v/>
      </c>
      <c r="AD95" s="1"/>
      <c r="AE95" s="1"/>
      <c r="AF95" s="1"/>
      <c r="AG95" s="1"/>
      <c r="AH95" s="1"/>
    </row>
    <row r="96" spans="2:34">
      <c r="B96" s="20"/>
      <c r="C96" s="21" t="s">
        <v>126</v>
      </c>
      <c r="D96" s="22" t="str">
        <f t="shared" si="288"/>
        <v>Axis</v>
      </c>
      <c r="E96" s="21" t="s">
        <v>74</v>
      </c>
      <c r="F96" s="24" t="str">
        <f t="shared" si="289"/>
        <v>Gear</v>
      </c>
      <c r="G96" s="25">
        <f>IF(C96="","",IF(D96='Gear Train'!$R$3,"-",VLOOKUP(C96,$Q$15:$S$514,3,FALSE)))</f>
        <v>0</v>
      </c>
      <c r="H96" s="25" t="str">
        <f>IF(C96="","",IF(OR(D96='Gear Train'!$R$7,D96='Gear Train'!$R$3,D96='Gear Train'!$R$8),"-",VLOOKUP(C96,$Q$15:$T$514,4,FALSE)))</f>
        <v>-</v>
      </c>
      <c r="I96" s="26">
        <f>IF(C96="","",IF(OR(D96='Gear Train'!$R$6,D96='Gear Train'!$R$7,D96='Gear Train'!$R$8,F96='Gear Train'!$R$7),VLOOKUP(E96,$C$15:$M$514,7,FALSE),IF(D96='Gear Train'!$R$3,VLOOKUP(C96,$Q$15:$U$514,5,FALSE),VLOOKUP(E96,$C$15:$M$514,7,FALSE)*M96)))</f>
        <v>4939.0348404255319</v>
      </c>
      <c r="J96" s="26">
        <f>IF(C96="","",IF(OR(D96='Gear Train'!$R$6,D96='Gear Train'!$R$7,D96='Gear Train'!$R$8,F96='Gear Train'!$R$7),VLOOKUP(E96,$C$15:$M$514,8,FALSE),IF(D96='Gear Train'!$R$3,E96/I96,VLOOKUP(E96,$C$15:$M$514,8,FALSE)/M96)))</f>
        <v>0</v>
      </c>
      <c r="K96" s="27" t="str">
        <f>IF(C96="","",IF(E96='Front, Back Dial'!$D$4,$C$11,IF(OR(D96='Gear Train'!$R$4,D96='Gear Train'!$R$5),IF(OR(F96='Gear Train'!$R$4,F96='Gear Train'!$R$5,F96='Gear Train'!$R$6),IF(VLOOKUP(E96,$C$15:$M$514,9,FALSE)='Gear Train'!$C$3,'Gear Train'!$C$4,'Gear Train'!$C$3),VLOOKUP(E96,$C$15:$M$514,9,FALSE)),VLOOKUP(E96,$C$15:$M$514,9,FALSE))))</f>
        <v>CCW</v>
      </c>
      <c r="L96" s="26">
        <f>IF(C96="","",IF(G96="-","-",IF(K96='Gear Train'!$C$3,MOD(G96+J96*360,360),MOD(G96-J96*360,360))))</f>
        <v>0</v>
      </c>
      <c r="M96" s="26">
        <f>IF(C96="","",IF(OR(D96='Gear Train'!$R$6,D96='Gear Train'!$R$7,D96='Gear Train'!$R$8,F96='Gear Train'!$R$7),VLOOKUP(E96,$C$15:$M$514,10,FALSE),IF(D96='Gear Train'!$R$3,"-",IF(F96='Gear Train'!$R$3,1,H96/VLOOKUP(E96,$Q$15:$T$514,4,FALSE)))))</f>
        <v>0</v>
      </c>
      <c r="N96" s="26" t="str">
        <f t="shared" si="290"/>
        <v/>
      </c>
      <c r="O96" s="28" t="str">
        <f t="shared" si="291"/>
        <v/>
      </c>
      <c r="Q96" s="21" t="s">
        <v>103</v>
      </c>
      <c r="R96" s="21" t="s">
        <v>2</v>
      </c>
      <c r="S96" s="29"/>
      <c r="T96" s="29"/>
      <c r="U96" s="29"/>
      <c r="W96" s="30"/>
      <c r="X96" s="31"/>
      <c r="Y96" s="32" t="str">
        <f t="shared" si="238"/>
        <v/>
      </c>
      <c r="Z96" s="28" t="str">
        <f t="shared" si="243"/>
        <v/>
      </c>
      <c r="AD96" s="1"/>
      <c r="AE96" s="1"/>
      <c r="AF96" s="1"/>
      <c r="AG96" s="1"/>
      <c r="AH96" s="1"/>
    </row>
    <row r="97" spans="2:34">
      <c r="B97" s="20"/>
      <c r="C97" s="21" t="s">
        <v>76</v>
      </c>
      <c r="D97" s="22" t="str">
        <f t="shared" si="288"/>
        <v>Gear</v>
      </c>
      <c r="E97" s="21" t="s">
        <v>126</v>
      </c>
      <c r="F97" s="24" t="str">
        <f t="shared" si="289"/>
        <v>Axis</v>
      </c>
      <c r="G97" s="25">
        <f>IF(C97="","",IF(D97='Gear Train'!$R$3,"-",VLOOKUP(C97,$Q$15:$S$514,3,FALSE)))</f>
        <v>0</v>
      </c>
      <c r="H97" s="25">
        <f>IF(C97="","",IF(OR(D97='Gear Train'!$R$7,D97='Gear Train'!$R$3,D97='Gear Train'!$R$8),"-",VLOOKUP(C97,$Q$15:$T$514,4,FALSE)))</f>
        <v>15</v>
      </c>
      <c r="I97" s="26">
        <f>IF(C97="","",IF(OR(D97='Gear Train'!$R$6,D97='Gear Train'!$R$7,D97='Gear Train'!$R$8,F97='Gear Train'!$R$7),VLOOKUP(E97,$C$15:$M$514,7,FALSE),IF(D97='Gear Train'!$R$3,VLOOKUP(C97,$Q$15:$U$514,5,FALSE),VLOOKUP(E97,$C$15:$M$514,7,FALSE)*M97)))</f>
        <v>4939.0348404255319</v>
      </c>
      <c r="J97" s="26">
        <f>IF(C97="","",IF(OR(D97='Gear Train'!$R$6,D97='Gear Train'!$R$7,D97='Gear Train'!$R$8,F97='Gear Train'!$R$7),VLOOKUP(E97,$C$15:$M$514,8,FALSE),IF(D97='Gear Train'!$R$3,E97/I97,VLOOKUP(E97,$C$15:$M$514,8,FALSE)/M97)))</f>
        <v>0</v>
      </c>
      <c r="K97" s="27" t="str">
        <f>IF(C97="","",IF(E97='Front, Back Dial'!$D$4,$C$11,IF(OR(D97='Gear Train'!$R$4,D97='Gear Train'!$R$5),IF(OR(F97='Gear Train'!$R$4,F97='Gear Train'!$R$5,F97='Gear Train'!$R$6),IF(VLOOKUP(E97,$C$15:$M$514,9,FALSE)='Gear Train'!$C$3,'Gear Train'!$C$4,'Gear Train'!$C$3),VLOOKUP(E97,$C$15:$M$514,9,FALSE)),VLOOKUP(E97,$C$15:$M$514,9,FALSE))))</f>
        <v>CCW</v>
      </c>
      <c r="L97" s="26">
        <f>IF(C97="","",IF(G97="-","-",IF(K97='Gear Train'!$C$3,MOD(G97+J97*360,360),MOD(G97-J97*360,360))))</f>
        <v>0</v>
      </c>
      <c r="M97" s="26">
        <f>IF(C97="","",IF(OR(D97='Gear Train'!$R$6,D97='Gear Train'!$R$7,D97='Gear Train'!$R$8,F97='Gear Train'!$R$7),VLOOKUP(E97,$C$15:$M$514,10,FALSE),IF(D97='Gear Train'!$R$3,"-",IF(F97='Gear Train'!$R$3,1,H97/VLOOKUP(E97,$Q$15:$T$514,4,FALSE)))))</f>
        <v>0</v>
      </c>
      <c r="N97" s="26" t="str">
        <f t="shared" si="290"/>
        <v/>
      </c>
      <c r="O97" s="28" t="str">
        <f t="shared" si="291"/>
        <v/>
      </c>
      <c r="Q97" s="21" t="s">
        <v>109</v>
      </c>
      <c r="R97" s="21" t="s">
        <v>2</v>
      </c>
      <c r="S97" s="29"/>
      <c r="T97" s="29"/>
      <c r="U97" s="29"/>
      <c r="W97" s="30"/>
      <c r="X97" s="31"/>
      <c r="Y97" s="32" t="str">
        <f t="shared" si="238"/>
        <v/>
      </c>
      <c r="Z97" s="28" t="str">
        <f t="shared" si="243"/>
        <v/>
      </c>
      <c r="AD97" s="1"/>
      <c r="AE97" s="1"/>
      <c r="AF97" s="1"/>
      <c r="AG97" s="1"/>
      <c r="AH97" s="1"/>
    </row>
    <row r="98" spans="2:34">
      <c r="B98" s="20"/>
      <c r="C98" s="21" t="s">
        <v>78</v>
      </c>
      <c r="D98" s="22" t="str">
        <f t="shared" si="288"/>
        <v>Gear</v>
      </c>
      <c r="E98" s="21" t="s">
        <v>76</v>
      </c>
      <c r="F98" s="24" t="str">
        <f t="shared" si="289"/>
        <v>Gear</v>
      </c>
      <c r="G98" s="25">
        <f>IF(C98="","",IF(D98='Gear Train'!$R$3,"-",VLOOKUP(C98,$Q$15:$S$514,3,FALSE)))</f>
        <v>0</v>
      </c>
      <c r="H98" s="25">
        <f>IF(C98="","",IF(OR(D98='Gear Train'!$R$7,D98='Gear Train'!$R$3,D98='Gear Train'!$R$8),"-",VLOOKUP(C98,$Q$15:$T$514,4,FALSE)))</f>
        <v>60</v>
      </c>
      <c r="I98" s="26">
        <f>IF(C98="","",IF(OR(D98='Gear Train'!$R$6,D98='Gear Train'!$R$7,D98='Gear Train'!$R$8,F98='Gear Train'!$R$7),VLOOKUP(E98,$C$15:$M$514,7,FALSE),IF(D98='Gear Train'!$R$3,VLOOKUP(C98,$Q$15:$U$514,5,FALSE),VLOOKUP(E98,$C$15:$M$514,7,FALSE)*M98)))</f>
        <v>19756.139361702128</v>
      </c>
      <c r="J98" s="26">
        <f>IF(C98="","",IF(OR(D98='Gear Train'!$R$6,D98='Gear Train'!$R$7,D98='Gear Train'!$R$8,F98='Gear Train'!$R$7),VLOOKUP(E98,$C$15:$M$514,8,FALSE),IF(D98='Gear Train'!$R$3,E98/I98,VLOOKUP(E98,$C$15:$M$514,8,FALSE)/M98)))</f>
        <v>0</v>
      </c>
      <c r="K98" s="27" t="str">
        <f>IF(C98="","",IF(E98='Front, Back Dial'!$D$4,$C$11,IF(OR(D98='Gear Train'!$R$4,D98='Gear Train'!$R$5),IF(OR(F98='Gear Train'!$R$4,F98='Gear Train'!$R$5,F98='Gear Train'!$R$6),IF(VLOOKUP(E98,$C$15:$M$514,9,FALSE)='Gear Train'!$C$3,'Gear Train'!$C$4,'Gear Train'!$C$3),VLOOKUP(E98,$C$15:$M$514,9,FALSE)),VLOOKUP(E98,$C$15:$M$514,9,FALSE))))</f>
        <v>CW</v>
      </c>
      <c r="L98" s="26">
        <f>IF(C98="","",IF(G98="-","-",IF(K98='Gear Train'!$C$3,MOD(G98+J98*360,360),MOD(G98-J98*360,360))))</f>
        <v>0</v>
      </c>
      <c r="M98" s="26">
        <f>IF(C98="","",IF(OR(D98='Gear Train'!$R$6,D98='Gear Train'!$R$7,D98='Gear Train'!$R$8,F98='Gear Train'!$R$7),VLOOKUP(E98,$C$15:$M$514,10,FALSE),IF(D98='Gear Train'!$R$3,"-",IF(F98='Gear Train'!$R$3,1,H98/VLOOKUP(E98,$Q$15:$T$514,4,FALSE)))))</f>
        <v>4</v>
      </c>
      <c r="N98" s="26" t="str">
        <f t="shared" si="290"/>
        <v/>
      </c>
      <c r="O98" s="28" t="str">
        <f t="shared" si="291"/>
        <v/>
      </c>
      <c r="Q98" s="21" t="s">
        <v>110</v>
      </c>
      <c r="R98" s="21" t="s">
        <v>2</v>
      </c>
      <c r="S98" s="29"/>
      <c r="T98" s="29"/>
      <c r="U98" s="29"/>
      <c r="W98" s="30"/>
      <c r="X98" s="31"/>
      <c r="Y98" s="32" t="str">
        <f t="shared" si="238"/>
        <v/>
      </c>
      <c r="Z98" s="28" t="str">
        <f t="shared" si="243"/>
        <v/>
      </c>
      <c r="AD98" s="1"/>
      <c r="AE98" s="1"/>
      <c r="AF98" s="1"/>
      <c r="AG98" s="1"/>
      <c r="AH98" s="1"/>
    </row>
    <row r="99" spans="2:34">
      <c r="B99" s="20" t="s">
        <v>65</v>
      </c>
      <c r="C99" s="21" t="s">
        <v>123</v>
      </c>
      <c r="D99" s="22" t="str">
        <f t="shared" si="288"/>
        <v>Pointer</v>
      </c>
      <c r="E99" s="21" t="s">
        <v>78</v>
      </c>
      <c r="F99" s="24" t="str">
        <f t="shared" si="289"/>
        <v>Gear</v>
      </c>
      <c r="G99" s="25">
        <f>IF(C99="","",IF(D99='Gear Train'!$R$3,"-",VLOOKUP(C99,$Q$15:$S$514,3,FALSE)))</f>
        <v>0</v>
      </c>
      <c r="H99" s="25" t="str">
        <f>IF(C99="","",IF(OR(D99='Gear Train'!$R$7,D99='Gear Train'!$R$3,D99='Gear Train'!$R$8),"-",VLOOKUP(C99,$Q$15:$T$514,4,FALSE)))</f>
        <v>-</v>
      </c>
      <c r="I99" s="26">
        <f>IF(C99="","",IF(OR(D99='Gear Train'!$R$6,D99='Gear Train'!$R$7,D99='Gear Train'!$R$8,F99='Gear Train'!$R$7),VLOOKUP(E99,$C$15:$M$514,7,FALSE),IF(D99='Gear Train'!$R$3,VLOOKUP(C99,$Q$15:$U$514,5,FALSE),VLOOKUP(E99,$C$15:$M$514,7,FALSE)*M99)))</f>
        <v>19756.139361702128</v>
      </c>
      <c r="J99" s="26">
        <f>IF(C99="","",IF(OR(D99='Gear Train'!$R$6,D99='Gear Train'!$R$7,D99='Gear Train'!$R$8,F99='Gear Train'!$R$7),VLOOKUP(E99,$C$15:$M$514,8,FALSE),IF(D99='Gear Train'!$R$3,E99/I99,VLOOKUP(E99,$C$15:$M$514,8,FALSE)/M99)))</f>
        <v>0</v>
      </c>
      <c r="K99" s="27" t="str">
        <f>IF(C99="","",IF(E99='Front, Back Dial'!$D$4,$C$11,IF(OR(D99='Gear Train'!$R$4,D99='Gear Train'!$R$5),IF(OR(F99='Gear Train'!$R$4,F99='Gear Train'!$R$5,F99='Gear Train'!$R$6),IF(VLOOKUP(E99,$C$15:$M$514,9,FALSE)='Gear Train'!$C$3,'Gear Train'!$C$4,'Gear Train'!$C$3),VLOOKUP(E99,$C$15:$M$514,9,FALSE)),VLOOKUP(E99,$C$15:$M$514,9,FALSE))))</f>
        <v>CW</v>
      </c>
      <c r="L99" s="26">
        <f>IF(C99="","",IF(G99="-","-",IF(K99='Gear Train'!$C$3,MOD(G99+J99*360,360),MOD(G99-J99*360,360))))</f>
        <v>0</v>
      </c>
      <c r="M99" s="26">
        <f>IF(C99="","",IF(OR(D99='Gear Train'!$R$6,D99='Gear Train'!$R$7,D99='Gear Train'!$R$8,F99='Gear Train'!$R$7),VLOOKUP(E99,$C$15:$M$514,10,FALSE),IF(D99='Gear Train'!$R$3,"-",IF(F99='Gear Train'!$R$3,1,H99/VLOOKUP(E99,$Q$15:$T$514,4,FALSE)))))</f>
        <v>0</v>
      </c>
      <c r="N99" s="26">
        <f t="shared" si="290"/>
        <v>19755.8</v>
      </c>
      <c r="O99" s="28">
        <f t="shared" si="291"/>
        <v>-1.7177826366454596E-5</v>
      </c>
      <c r="Q99" s="21" t="s">
        <v>112</v>
      </c>
      <c r="R99" s="21" t="s">
        <v>2</v>
      </c>
      <c r="S99" s="29"/>
      <c r="T99" s="29"/>
      <c r="U99" s="29"/>
      <c r="W99" s="30"/>
      <c r="X99" s="31"/>
      <c r="Y99" s="32" t="str">
        <f t="shared" si="238"/>
        <v/>
      </c>
      <c r="Z99" s="28" t="str">
        <f t="shared" si="243"/>
        <v/>
      </c>
      <c r="AD99" s="1"/>
      <c r="AE99" s="1"/>
      <c r="AF99" s="1"/>
      <c r="AG99" s="1"/>
      <c r="AH99" s="1"/>
    </row>
    <row r="100" spans="2:34">
      <c r="B100" s="20"/>
      <c r="C100" s="21"/>
      <c r="D100" s="22" t="str">
        <f t="shared" si="288"/>
        <v/>
      </c>
      <c r="E100" s="21"/>
      <c r="F100" s="24" t="str">
        <f t="shared" si="289"/>
        <v/>
      </c>
      <c r="G100" s="25" t="str">
        <f>IF(C100="","",IF(D100='Gear Train'!$R$3,"-",VLOOKUP(C100,$Q$15:$S$514,3,FALSE)))</f>
        <v/>
      </c>
      <c r="H100" s="25" t="str">
        <f>IF(C100="","",IF(OR(D100='Gear Train'!$R$7,D100='Gear Train'!$R$3,D100='Gear Train'!$R$8),"-",VLOOKUP(C100,$Q$15:$T$514,4,FALSE)))</f>
        <v/>
      </c>
      <c r="I100" s="26" t="str">
        <f>IF(C100="","",IF(OR(D100='Gear Train'!$R$6,D100='Gear Train'!$R$7,D100='Gear Train'!$R$8,F100='Gear Train'!$R$7),VLOOKUP(E100,$C$15:$M$514,7,FALSE),IF(D100='Gear Train'!$R$3,VLOOKUP(C100,$Q$15:$U$514,5,FALSE),VLOOKUP(E100,$C$15:$M$514,7,FALSE)*M100)))</f>
        <v/>
      </c>
      <c r="J100" s="26" t="str">
        <f>IF(C100="","",IF(OR(D100='Gear Train'!$R$6,D100='Gear Train'!$R$7,D100='Gear Train'!$R$8,F100='Gear Train'!$R$7),VLOOKUP(E100,$C$15:$M$514,8,FALSE),IF(D100='Gear Train'!$R$3,E100/I100,VLOOKUP(E100,$C$15:$M$514,8,FALSE)/M100)))</f>
        <v/>
      </c>
      <c r="K100" s="27" t="str">
        <f>IF(C100="","",IF(E100='Front, Back Dial'!$D$4,$C$11,IF(OR(D100='Gear Train'!$R$4,D100='Gear Train'!$R$5),IF(OR(F100='Gear Train'!$R$4,F100='Gear Train'!$R$5,F100='Gear Train'!$R$6),IF(VLOOKUP(E100,$C$15:$M$514,9,FALSE)='Gear Train'!$C$3,'Gear Train'!$C$4,'Gear Train'!$C$3),VLOOKUP(E100,$C$15:$M$514,9,FALSE)),VLOOKUP(E100,$C$15:$M$514,9,FALSE))))</f>
        <v/>
      </c>
      <c r="L100" s="26" t="str">
        <f>IF(C100="","",IF(G100="-","-",IF(K100='Gear Train'!$C$3,MOD(G100+J100*360,360),MOD(G100-J100*360,360))))</f>
        <v/>
      </c>
      <c r="M100" s="26" t="str">
        <f>IF(C100="","",IF(OR(D100='Gear Train'!$R$6,D100='Gear Train'!$R$7,D100='Gear Train'!$R$8,F100='Gear Train'!$R$7),VLOOKUP(E100,$C$15:$M$514,10,FALSE),IF(D100='Gear Train'!$R$3,"-",IF(F100='Gear Train'!$R$3,1,H100/VLOOKUP(E100,$Q$15:$T$514,4,FALSE)))))</f>
        <v/>
      </c>
      <c r="N100" s="26" t="str">
        <f t="shared" si="290"/>
        <v/>
      </c>
      <c r="O100" s="28" t="str">
        <f t="shared" si="291"/>
        <v/>
      </c>
      <c r="Q100" s="21" t="s">
        <v>116</v>
      </c>
      <c r="R100" s="21" t="s">
        <v>2</v>
      </c>
      <c r="S100" s="29"/>
      <c r="T100" s="29"/>
      <c r="U100" s="29"/>
      <c r="W100" s="30"/>
      <c r="X100" s="31"/>
      <c r="Y100" s="32" t="str">
        <f t="shared" si="238"/>
        <v/>
      </c>
      <c r="Z100" s="28" t="str">
        <f t="shared" si="243"/>
        <v/>
      </c>
      <c r="AD100" s="1"/>
      <c r="AE100" s="1"/>
      <c r="AF100" s="1"/>
      <c r="AG100" s="1"/>
      <c r="AH100" s="1"/>
    </row>
    <row r="101" spans="2:34">
      <c r="B101" s="20"/>
      <c r="C101" s="21" t="s">
        <v>127</v>
      </c>
      <c r="D101" s="22" t="str">
        <f t="shared" si="288"/>
        <v>Axis</v>
      </c>
      <c r="E101" s="21" t="s">
        <v>34</v>
      </c>
      <c r="F101" s="24" t="str">
        <f t="shared" si="289"/>
        <v>Gear</v>
      </c>
      <c r="G101" s="25">
        <f>IF(C101="","",IF(D101='Gear Train'!$R$3,"-",VLOOKUP(C101,$Q$15:$S$514,3,FALSE)))</f>
        <v>0</v>
      </c>
      <c r="H101" s="25" t="str">
        <f>IF(C101="","",IF(OR(D101='Gear Train'!$R$7,D101='Gear Train'!$R$3,D101='Gear Train'!$R$8),"-",VLOOKUP(C101,$Q$15:$T$514,4,FALSE)))</f>
        <v>-</v>
      </c>
      <c r="I101" s="26">
        <f>IF(C101="","",IF(OR(D101='Gear Train'!$R$6,D101='Gear Train'!$R$7,D101='Gear Train'!$R$8,F101='Gear Train'!$R$7),VLOOKUP(E101,$C$15:$M$514,7,FALSE),IF(D101='Gear Train'!$R$3,VLOOKUP(C101,$Q$15:$U$514,5,FALSE),VLOOKUP(E101,$C$15:$M$514,7,FALSE)*M101)))</f>
        <v>365.25</v>
      </c>
      <c r="J101" s="26">
        <f>IF(C101="","",IF(OR(D101='Gear Train'!$R$6,D101='Gear Train'!$R$7,D101='Gear Train'!$R$8,F101='Gear Train'!$R$7),VLOOKUP(E101,$C$15:$M$514,8,FALSE),IF(D101='Gear Train'!$R$3,E101/I101,VLOOKUP(E101,$C$15:$M$514,8,FALSE)/M101)))</f>
        <v>0</v>
      </c>
      <c r="K101" s="27" t="str">
        <f>IF(C101="","",IF(E101='Front, Back Dial'!$D$4,$C$11,IF(OR(D101='Gear Train'!$R$4,D101='Gear Train'!$R$5),IF(OR(F101='Gear Train'!$R$4,F101='Gear Train'!$R$5,F101='Gear Train'!$R$6),IF(VLOOKUP(E101,$C$15:$M$514,9,FALSE)='Gear Train'!$C$3,'Gear Train'!$C$4,'Gear Train'!$C$3),VLOOKUP(E101,$C$15:$M$514,9,FALSE)),VLOOKUP(E101,$C$15:$M$514,9,FALSE))))</f>
        <v>CCW</v>
      </c>
      <c r="L101" s="26">
        <f>IF(C101="","",IF(G101="-","-",IF(K101='Gear Train'!$C$3,MOD(G101+J101*360,360),MOD(G101-J101*360,360))))</f>
        <v>0</v>
      </c>
      <c r="M101" s="26">
        <f>IF(C101="","",IF(OR(D101='Gear Train'!$R$6,D101='Gear Train'!$R$7,D101='Gear Train'!$R$8,F101='Gear Train'!$R$7),VLOOKUP(E101,$C$15:$M$514,10,FALSE),IF(D101='Gear Train'!$R$3,"-",IF(F101='Gear Train'!$R$3,1,H101/VLOOKUP(E101,$Q$15:$T$514,4,FALSE)))))</f>
        <v>0</v>
      </c>
      <c r="N101" s="26" t="str">
        <f t="shared" si="290"/>
        <v/>
      </c>
      <c r="O101" s="28" t="str">
        <f t="shared" si="291"/>
        <v/>
      </c>
      <c r="Q101" s="21" t="s">
        <v>117</v>
      </c>
      <c r="R101" s="21" t="s">
        <v>2</v>
      </c>
      <c r="S101" s="29"/>
      <c r="T101" s="29"/>
      <c r="U101" s="29"/>
      <c r="W101" s="30"/>
      <c r="X101" s="31"/>
      <c r="Y101" s="32" t="str">
        <f t="shared" si="238"/>
        <v/>
      </c>
      <c r="Z101" s="28" t="str">
        <f t="shared" si="243"/>
        <v/>
      </c>
      <c r="AD101" s="1"/>
      <c r="AE101" s="1"/>
      <c r="AF101" s="1"/>
      <c r="AG101" s="1"/>
      <c r="AH101" s="1"/>
    </row>
    <row r="102" spans="2:34">
      <c r="B102" s="20"/>
      <c r="C102" s="21" t="s">
        <v>41</v>
      </c>
      <c r="D102" s="22" t="str">
        <f t="shared" si="288"/>
        <v>Gear</v>
      </c>
      <c r="E102" s="21" t="s">
        <v>127</v>
      </c>
      <c r="F102" s="24" t="str">
        <f t="shared" si="289"/>
        <v>Axis</v>
      </c>
      <c r="G102" s="25">
        <f>IF(C102="","",IF(D102='Gear Train'!$R$3,"-",VLOOKUP(C102,$Q$15:$S$514,3,FALSE)))</f>
        <v>0</v>
      </c>
      <c r="H102" s="25">
        <f>IF(C102="","",IF(OR(D102='Gear Train'!$R$7,D102='Gear Train'!$R$3,D102='Gear Train'!$R$8),"-",VLOOKUP(C102,$Q$15:$T$514,4,FALSE)))</f>
        <v>64</v>
      </c>
      <c r="I102" s="26">
        <f>IF(C102="","",IF(OR(D102='Gear Train'!$R$6,D102='Gear Train'!$R$7,D102='Gear Train'!$R$8,F102='Gear Train'!$R$7),VLOOKUP(E102,$C$15:$M$514,7,FALSE),IF(D102='Gear Train'!$R$3,VLOOKUP(C102,$Q$15:$U$514,5,FALSE),VLOOKUP(E102,$C$15:$M$514,7,FALSE)*M102)))</f>
        <v>365.25</v>
      </c>
      <c r="J102" s="26">
        <f>IF(C102="","",IF(OR(D102='Gear Train'!$R$6,D102='Gear Train'!$R$7,D102='Gear Train'!$R$8,F102='Gear Train'!$R$7),VLOOKUP(E102,$C$15:$M$514,8,FALSE),IF(D102='Gear Train'!$R$3,E102/I102,VLOOKUP(E102,$C$15:$M$514,8,FALSE)/M102)))</f>
        <v>0</v>
      </c>
      <c r="K102" s="27" t="str">
        <f>IF(C102="","",IF(E102='Front, Back Dial'!$D$4,$C$11,IF(OR(D102='Gear Train'!$R$4,D102='Gear Train'!$R$5),IF(OR(F102='Gear Train'!$R$4,F102='Gear Train'!$R$5,F102='Gear Train'!$R$6),IF(VLOOKUP(E102,$C$15:$M$514,9,FALSE)='Gear Train'!$C$3,'Gear Train'!$C$4,'Gear Train'!$C$3),VLOOKUP(E102,$C$15:$M$514,9,FALSE)),VLOOKUP(E102,$C$15:$M$514,9,FALSE))))</f>
        <v>CCW</v>
      </c>
      <c r="L102" s="26">
        <f>IF(C102="","",IF(G102="-","-",IF(K102='Gear Train'!$C$3,MOD(G102+J102*360,360),MOD(G102-J102*360,360))))</f>
        <v>0</v>
      </c>
      <c r="M102" s="26">
        <f>IF(C102="","",IF(OR(D102='Gear Train'!$R$6,D102='Gear Train'!$R$7,D102='Gear Train'!$R$8,F102='Gear Train'!$R$7),VLOOKUP(E102,$C$15:$M$514,10,FALSE),IF(D102='Gear Train'!$R$3,"-",IF(F102='Gear Train'!$R$3,1,H102/VLOOKUP(E102,$Q$15:$T$514,4,FALSE)))))</f>
        <v>0</v>
      </c>
      <c r="N102" s="26" t="str">
        <f t="shared" si="290"/>
        <v/>
      </c>
      <c r="O102" s="28" t="str">
        <f t="shared" si="291"/>
        <v/>
      </c>
      <c r="Q102" s="21" t="s">
        <v>118</v>
      </c>
      <c r="R102" s="21" t="s">
        <v>2</v>
      </c>
      <c r="S102" s="29"/>
      <c r="T102" s="29"/>
      <c r="U102" s="29"/>
      <c r="W102" s="30"/>
      <c r="X102" s="31"/>
      <c r="Y102" s="32" t="str">
        <f t="shared" si="238"/>
        <v/>
      </c>
      <c r="Z102" s="28" t="str">
        <f t="shared" si="243"/>
        <v/>
      </c>
      <c r="AD102" s="1"/>
      <c r="AE102" s="1"/>
      <c r="AF102" s="1"/>
      <c r="AG102" s="1"/>
      <c r="AH102" s="1"/>
    </row>
    <row r="103" spans="2:34">
      <c r="B103" s="20"/>
      <c r="C103" s="21" t="s">
        <v>30</v>
      </c>
      <c r="D103" s="22" t="str">
        <f t="shared" si="288"/>
        <v>Gear</v>
      </c>
      <c r="E103" s="21" t="s">
        <v>41</v>
      </c>
      <c r="F103" s="24" t="str">
        <f t="shared" si="289"/>
        <v>Gear</v>
      </c>
      <c r="G103" s="25">
        <f>IF(C103="","",IF(D103='Gear Train'!$R$3,"-",VLOOKUP(C103,$Q$15:$S$514,3,FALSE)))</f>
        <v>0</v>
      </c>
      <c r="H103" s="25">
        <f>IF(C103="","",IF(OR(D103='Gear Train'!$R$7,D103='Gear Train'!$R$3,D103='Gear Train'!$R$8),"-",VLOOKUP(C103,$Q$15:$T$514,4,FALSE)))</f>
        <v>38</v>
      </c>
      <c r="I103" s="26">
        <f>IF(C103="","",IF(OR(D103='Gear Train'!$R$6,D103='Gear Train'!$R$7,D103='Gear Train'!$R$8,F103='Gear Train'!$R$7),VLOOKUP(E103,$C$15:$M$514,7,FALSE),IF(D103='Gear Train'!$R$3,VLOOKUP(C103,$Q$15:$U$514,5,FALSE),VLOOKUP(E103,$C$15:$M$514,7,FALSE)*M103)))</f>
        <v>216.8671875</v>
      </c>
      <c r="J103" s="26">
        <f>IF(C103="","",IF(OR(D103='Gear Train'!$R$6,D103='Gear Train'!$R$7,D103='Gear Train'!$R$8,F103='Gear Train'!$R$7),VLOOKUP(E103,$C$15:$M$514,8,FALSE),IF(D103='Gear Train'!$R$3,E103/I103,VLOOKUP(E103,$C$15:$M$514,8,FALSE)/M103)))</f>
        <v>0</v>
      </c>
      <c r="K103" s="27" t="str">
        <f>IF(C103="","",IF(E103='Front, Back Dial'!$D$4,$C$11,IF(OR(D103='Gear Train'!$R$4,D103='Gear Train'!$R$5),IF(OR(F103='Gear Train'!$R$4,F103='Gear Train'!$R$5,F103='Gear Train'!$R$6),IF(VLOOKUP(E103,$C$15:$M$514,9,FALSE)='Gear Train'!$C$3,'Gear Train'!$C$4,'Gear Train'!$C$3),VLOOKUP(E103,$C$15:$M$514,9,FALSE)),VLOOKUP(E103,$C$15:$M$514,9,FALSE))))</f>
        <v>CW</v>
      </c>
      <c r="L103" s="26">
        <f>IF(C103="","",IF(G103="-","-",IF(K103='Gear Train'!$C$3,MOD(G103+J103*360,360),MOD(G103-J103*360,360))))</f>
        <v>0</v>
      </c>
      <c r="M103" s="26">
        <f>IF(C103="","",IF(OR(D103='Gear Train'!$R$6,D103='Gear Train'!$R$7,D103='Gear Train'!$R$8,F103='Gear Train'!$R$7),VLOOKUP(E103,$C$15:$M$514,10,FALSE),IF(D103='Gear Train'!$R$3,"-",IF(F103='Gear Train'!$R$3,1,H103/VLOOKUP(E103,$Q$15:$T$514,4,FALSE)))))</f>
        <v>0.59375</v>
      </c>
      <c r="N103" s="26" t="str">
        <f t="shared" si="290"/>
        <v/>
      </c>
      <c r="O103" s="28" t="str">
        <f t="shared" si="291"/>
        <v/>
      </c>
      <c r="Q103" s="21" t="s">
        <v>120</v>
      </c>
      <c r="R103" s="21" t="s">
        <v>2</v>
      </c>
      <c r="S103" s="29"/>
      <c r="T103" s="29"/>
      <c r="U103" s="29"/>
      <c r="W103" s="30"/>
      <c r="X103" s="31"/>
      <c r="Y103" s="32" t="str">
        <f t="shared" si="238"/>
        <v/>
      </c>
      <c r="Z103" s="28" t="str">
        <f t="shared" si="243"/>
        <v/>
      </c>
      <c r="AD103" s="1"/>
      <c r="AE103" s="1"/>
      <c r="AF103" s="1"/>
      <c r="AG103" s="1"/>
      <c r="AH103" s="1"/>
    </row>
    <row r="104" spans="2:34">
      <c r="B104" s="20"/>
      <c r="C104" s="21" t="s">
        <v>128</v>
      </c>
      <c r="D104" s="22" t="str">
        <f t="shared" si="288"/>
        <v>Axis</v>
      </c>
      <c r="E104" s="21" t="s">
        <v>30</v>
      </c>
      <c r="F104" s="24" t="str">
        <f t="shared" si="289"/>
        <v>Gear</v>
      </c>
      <c r="G104" s="25">
        <f>IF(C104="","",IF(D104='Gear Train'!$R$3,"-",VLOOKUP(C104,$Q$15:$S$514,3,FALSE)))</f>
        <v>0</v>
      </c>
      <c r="H104" s="25" t="str">
        <f>IF(C104="","",IF(OR(D104='Gear Train'!$R$7,D104='Gear Train'!$R$3,D104='Gear Train'!$R$8),"-",VLOOKUP(C104,$Q$15:$T$514,4,FALSE)))</f>
        <v>-</v>
      </c>
      <c r="I104" s="26">
        <f>IF(C104="","",IF(OR(D104='Gear Train'!$R$6,D104='Gear Train'!$R$7,D104='Gear Train'!$R$8,F104='Gear Train'!$R$7),VLOOKUP(E104,$C$15:$M$514,7,FALSE),IF(D104='Gear Train'!$R$3,VLOOKUP(C104,$Q$15:$U$514,5,FALSE),VLOOKUP(E104,$C$15:$M$514,7,FALSE)*M104)))</f>
        <v>216.8671875</v>
      </c>
      <c r="J104" s="26">
        <f>IF(C104="","",IF(OR(D104='Gear Train'!$R$6,D104='Gear Train'!$R$7,D104='Gear Train'!$R$8,F104='Gear Train'!$R$7),VLOOKUP(E104,$C$15:$M$514,8,FALSE),IF(D104='Gear Train'!$R$3,E104/I104,VLOOKUP(E104,$C$15:$M$514,8,FALSE)/M104)))</f>
        <v>0</v>
      </c>
      <c r="K104" s="27" t="str">
        <f>IF(C104="","",IF(E104='Front, Back Dial'!$D$4,$C$11,IF(OR(D104='Gear Train'!$R$4,D104='Gear Train'!$R$5),IF(OR(F104='Gear Train'!$R$4,F104='Gear Train'!$R$5,F104='Gear Train'!$R$6),IF(VLOOKUP(E104,$C$15:$M$514,9,FALSE)='Gear Train'!$C$3,'Gear Train'!$C$4,'Gear Train'!$C$3),VLOOKUP(E104,$C$15:$M$514,9,FALSE)),VLOOKUP(E104,$C$15:$M$514,9,FALSE))))</f>
        <v>CW</v>
      </c>
      <c r="L104" s="26">
        <f>IF(C104="","",IF(G104="-","-",IF(K104='Gear Train'!$C$3,MOD(G104+J104*360,360),MOD(G104-J104*360,360))))</f>
        <v>0</v>
      </c>
      <c r="M104" s="26">
        <f>IF(C104="","",IF(OR(D104='Gear Train'!$R$6,D104='Gear Train'!$R$7,D104='Gear Train'!$R$8,F104='Gear Train'!$R$7),VLOOKUP(E104,$C$15:$M$514,10,FALSE),IF(D104='Gear Train'!$R$3,"-",IF(F104='Gear Train'!$R$3,1,H104/VLOOKUP(E104,$Q$15:$T$514,4,FALSE)))))</f>
        <v>0</v>
      </c>
      <c r="N104" s="26" t="str">
        <f t="shared" si="290"/>
        <v/>
      </c>
      <c r="O104" s="28" t="str">
        <f t="shared" si="291"/>
        <v/>
      </c>
      <c r="Q104" s="21" t="s">
        <v>121</v>
      </c>
      <c r="R104" s="21" t="s">
        <v>2</v>
      </c>
      <c r="S104" s="29"/>
      <c r="T104" s="29"/>
      <c r="U104" s="29"/>
      <c r="W104" s="30"/>
      <c r="X104" s="31"/>
      <c r="Y104" s="32" t="str">
        <f t="shared" si="238"/>
        <v/>
      </c>
      <c r="Z104" s="28" t="str">
        <f t="shared" si="243"/>
        <v/>
      </c>
      <c r="AD104" s="1"/>
      <c r="AE104" s="1"/>
      <c r="AF104" s="1"/>
      <c r="AG104" s="1"/>
      <c r="AH104" s="1"/>
    </row>
    <row r="105" spans="2:34">
      <c r="B105" s="20"/>
      <c r="C105" s="21" t="s">
        <v>31</v>
      </c>
      <c r="D105" s="22" t="str">
        <f t="shared" si="288"/>
        <v>Gear</v>
      </c>
      <c r="E105" s="21" t="s">
        <v>128</v>
      </c>
      <c r="F105" s="24" t="str">
        <f t="shared" si="289"/>
        <v>Axis</v>
      </c>
      <c r="G105" s="25">
        <f>IF(C105="","",IF(D105='Gear Train'!$R$3,"-",VLOOKUP(C105,$Q$15:$S$514,3,FALSE)))</f>
        <v>0</v>
      </c>
      <c r="H105" s="25">
        <f>IF(C105="","",IF(OR(D105='Gear Train'!$R$7,D105='Gear Train'!$R$3,D105='Gear Train'!$R$8),"-",VLOOKUP(C105,$Q$15:$T$514,4,FALSE)))</f>
        <v>48</v>
      </c>
      <c r="I105" s="26">
        <f>IF(C105="","",IF(OR(D105='Gear Train'!$R$6,D105='Gear Train'!$R$7,D105='Gear Train'!$R$8,F105='Gear Train'!$R$7),VLOOKUP(E105,$C$15:$M$514,7,FALSE),IF(D105='Gear Train'!$R$3,VLOOKUP(C105,$Q$15:$U$514,5,FALSE),VLOOKUP(E105,$C$15:$M$514,7,FALSE)*M105)))</f>
        <v>216.8671875</v>
      </c>
      <c r="J105" s="26">
        <f>IF(C105="","",IF(OR(D105='Gear Train'!$R$6,D105='Gear Train'!$R$7,D105='Gear Train'!$R$8,F105='Gear Train'!$R$7),VLOOKUP(E105,$C$15:$M$514,8,FALSE),IF(D105='Gear Train'!$R$3,E105/I105,VLOOKUP(E105,$C$15:$M$514,8,FALSE)/M105)))</f>
        <v>0</v>
      </c>
      <c r="K105" s="27" t="str">
        <f>IF(C105="","",IF(E105='Front, Back Dial'!$D$4,$C$11,IF(OR(D105='Gear Train'!$R$4,D105='Gear Train'!$R$5),IF(OR(F105='Gear Train'!$R$4,F105='Gear Train'!$R$5,F105='Gear Train'!$R$6),IF(VLOOKUP(E105,$C$15:$M$514,9,FALSE)='Gear Train'!$C$3,'Gear Train'!$C$4,'Gear Train'!$C$3),VLOOKUP(E105,$C$15:$M$514,9,FALSE)),VLOOKUP(E105,$C$15:$M$514,9,FALSE))))</f>
        <v>CW</v>
      </c>
      <c r="L105" s="26">
        <f>IF(C105="","",IF(G105="-","-",IF(K105='Gear Train'!$C$3,MOD(G105+J105*360,360),MOD(G105-J105*360,360))))</f>
        <v>0</v>
      </c>
      <c r="M105" s="26">
        <f>IF(C105="","",IF(OR(D105='Gear Train'!$R$6,D105='Gear Train'!$R$7,D105='Gear Train'!$R$8,F105='Gear Train'!$R$7),VLOOKUP(E105,$C$15:$M$514,10,FALSE),IF(D105='Gear Train'!$R$3,"-",IF(F105='Gear Train'!$R$3,1,H105/VLOOKUP(E105,$Q$15:$T$514,4,FALSE)))))</f>
        <v>0</v>
      </c>
      <c r="N105" s="26" t="str">
        <f t="shared" si="290"/>
        <v/>
      </c>
      <c r="O105" s="28" t="str">
        <f t="shared" si="291"/>
        <v/>
      </c>
      <c r="Q105" s="21" t="s">
        <v>125</v>
      </c>
      <c r="R105" s="21" t="s">
        <v>2</v>
      </c>
      <c r="S105" s="29"/>
      <c r="T105" s="29"/>
      <c r="U105" s="29"/>
      <c r="W105" s="30"/>
      <c r="X105" s="31"/>
      <c r="Y105" s="32" t="str">
        <f t="shared" si="238"/>
        <v/>
      </c>
      <c r="Z105" s="28" t="str">
        <f t="shared" si="243"/>
        <v/>
      </c>
      <c r="AD105" s="1"/>
      <c r="AE105" s="1"/>
      <c r="AF105" s="1"/>
      <c r="AG105" s="1"/>
      <c r="AH105" s="1"/>
    </row>
    <row r="106" spans="2:34">
      <c r="B106" s="20"/>
      <c r="C106" s="21" t="s">
        <v>49</v>
      </c>
      <c r="D106" s="22" t="str">
        <f t="shared" si="288"/>
        <v>Gear</v>
      </c>
      <c r="E106" s="21" t="s">
        <v>31</v>
      </c>
      <c r="F106" s="24" t="str">
        <f t="shared" si="289"/>
        <v>Gear</v>
      </c>
      <c r="G106" s="25">
        <f>IF(C106="","",IF(D106='Gear Train'!$R$3,"-",VLOOKUP(C106,$Q$15:$S$514,3,FALSE)))</f>
        <v>0</v>
      </c>
      <c r="H106" s="25">
        <f>IF(C106="","",IF(OR(D106='Gear Train'!$R$7,D106='Gear Train'!$R$3,D106='Gear Train'!$R$8),"-",VLOOKUP(C106,$Q$15:$T$514,4,FALSE)))</f>
        <v>24</v>
      </c>
      <c r="I106" s="26">
        <f>IF(C106="","",IF(OR(D106='Gear Train'!$R$6,D106='Gear Train'!$R$7,D106='Gear Train'!$R$8,F106='Gear Train'!$R$7),VLOOKUP(E106,$C$15:$M$514,7,FALSE),IF(D106='Gear Train'!$R$3,VLOOKUP(C106,$Q$15:$U$514,5,FALSE),VLOOKUP(E106,$C$15:$M$514,7,FALSE)*M106)))</f>
        <v>108.43359375</v>
      </c>
      <c r="J106" s="26">
        <f>IF(C106="","",IF(OR(D106='Gear Train'!$R$6,D106='Gear Train'!$R$7,D106='Gear Train'!$R$8,F106='Gear Train'!$R$7),VLOOKUP(E106,$C$15:$M$514,8,FALSE),IF(D106='Gear Train'!$R$3,E106/I106,VLOOKUP(E106,$C$15:$M$514,8,FALSE)/M106)))</f>
        <v>0</v>
      </c>
      <c r="K106" s="27" t="str">
        <f>IF(C106="","",IF(E106='Front, Back Dial'!$D$4,$C$11,IF(OR(D106='Gear Train'!$R$4,D106='Gear Train'!$R$5),IF(OR(F106='Gear Train'!$R$4,F106='Gear Train'!$R$5,F106='Gear Train'!$R$6),IF(VLOOKUP(E106,$C$15:$M$514,9,FALSE)='Gear Train'!$C$3,'Gear Train'!$C$4,'Gear Train'!$C$3),VLOOKUP(E106,$C$15:$M$514,9,FALSE)),VLOOKUP(E106,$C$15:$M$514,9,FALSE))))</f>
        <v>CCW</v>
      </c>
      <c r="L106" s="26">
        <f>IF(C106="","",IF(G106="-","-",IF(K106='Gear Train'!$C$3,MOD(G106+J106*360,360),MOD(G106-J106*360,360))))</f>
        <v>0</v>
      </c>
      <c r="M106" s="26">
        <f>IF(C106="","",IF(OR(D106='Gear Train'!$R$6,D106='Gear Train'!$R$7,D106='Gear Train'!$R$8,F106='Gear Train'!$R$7),VLOOKUP(E106,$C$15:$M$514,10,FALSE),IF(D106='Gear Train'!$R$3,"-",IF(F106='Gear Train'!$R$3,1,H106/VLOOKUP(E106,$Q$15:$T$514,4,FALSE)))))</f>
        <v>0.5</v>
      </c>
      <c r="N106" s="26" t="str">
        <f t="shared" si="290"/>
        <v/>
      </c>
      <c r="O106" s="28" t="str">
        <f t="shared" si="291"/>
        <v/>
      </c>
      <c r="Q106" s="21" t="s">
        <v>126</v>
      </c>
      <c r="R106" s="21" t="s">
        <v>2</v>
      </c>
      <c r="S106" s="29"/>
      <c r="T106" s="29"/>
      <c r="U106" s="29"/>
      <c r="W106" s="30"/>
      <c r="X106" s="31"/>
      <c r="Y106" s="32" t="str">
        <f t="shared" si="238"/>
        <v/>
      </c>
      <c r="Z106" s="28" t="str">
        <f t="shared" si="243"/>
        <v/>
      </c>
      <c r="AD106" s="1"/>
      <c r="AE106" s="1"/>
      <c r="AF106" s="1"/>
      <c r="AG106" s="1"/>
      <c r="AH106" s="1"/>
    </row>
    <row r="107" spans="2:34">
      <c r="B107" s="20"/>
      <c r="C107" s="21" t="s">
        <v>129</v>
      </c>
      <c r="D107" s="22" t="str">
        <f t="shared" si="288"/>
        <v>Axis</v>
      </c>
      <c r="E107" s="21" t="s">
        <v>49</v>
      </c>
      <c r="F107" s="24" t="str">
        <f t="shared" si="289"/>
        <v>Gear</v>
      </c>
      <c r="G107" s="25">
        <f>IF(C107="","",IF(D107='Gear Train'!$R$3,"-",VLOOKUP(C107,$Q$15:$S$514,3,FALSE)))</f>
        <v>0</v>
      </c>
      <c r="H107" s="25" t="str">
        <f>IF(C107="","",IF(OR(D107='Gear Train'!$R$7,D107='Gear Train'!$R$3,D107='Gear Train'!$R$8),"-",VLOOKUP(C107,$Q$15:$T$514,4,FALSE)))</f>
        <v>-</v>
      </c>
      <c r="I107" s="26">
        <f>IF(C107="","",IF(OR(D107='Gear Train'!$R$6,D107='Gear Train'!$R$7,D107='Gear Train'!$R$8,F107='Gear Train'!$R$7),VLOOKUP(E107,$C$15:$M$514,7,FALSE),IF(D107='Gear Train'!$R$3,VLOOKUP(C107,$Q$15:$U$514,5,FALSE),VLOOKUP(E107,$C$15:$M$514,7,FALSE)*M107)))</f>
        <v>108.43359375</v>
      </c>
      <c r="J107" s="26">
        <f>IF(C107="","",IF(OR(D107='Gear Train'!$R$6,D107='Gear Train'!$R$7,D107='Gear Train'!$R$8,F107='Gear Train'!$R$7),VLOOKUP(E107,$C$15:$M$514,8,FALSE),IF(D107='Gear Train'!$R$3,E107/I107,VLOOKUP(E107,$C$15:$M$514,8,FALSE)/M107)))</f>
        <v>0</v>
      </c>
      <c r="K107" s="27" t="str">
        <f>IF(C107="","",IF(E107='Front, Back Dial'!$D$4,$C$11,IF(OR(D107='Gear Train'!$R$4,D107='Gear Train'!$R$5),IF(OR(F107='Gear Train'!$R$4,F107='Gear Train'!$R$5,F107='Gear Train'!$R$6),IF(VLOOKUP(E107,$C$15:$M$514,9,FALSE)='Gear Train'!$C$3,'Gear Train'!$C$4,'Gear Train'!$C$3),VLOOKUP(E107,$C$15:$M$514,9,FALSE)),VLOOKUP(E107,$C$15:$M$514,9,FALSE))))</f>
        <v>CCW</v>
      </c>
      <c r="L107" s="26">
        <f>IF(C107="","",IF(G107="-","-",IF(K107='Gear Train'!$C$3,MOD(G107+J107*360,360),MOD(G107-J107*360,360))))</f>
        <v>0</v>
      </c>
      <c r="M107" s="26">
        <f>IF(C107="","",IF(OR(D107='Gear Train'!$R$6,D107='Gear Train'!$R$7,D107='Gear Train'!$R$8,F107='Gear Train'!$R$7),VLOOKUP(E107,$C$15:$M$514,10,FALSE),IF(D107='Gear Train'!$R$3,"-",IF(F107='Gear Train'!$R$3,1,H107/VLOOKUP(E107,$Q$15:$T$514,4,FALSE)))))</f>
        <v>0</v>
      </c>
      <c r="N107" s="26" t="str">
        <f t="shared" si="290"/>
        <v/>
      </c>
      <c r="O107" s="28" t="str">
        <f t="shared" si="291"/>
        <v/>
      </c>
      <c r="Q107" s="21" t="s">
        <v>127</v>
      </c>
      <c r="R107" s="21" t="s">
        <v>2</v>
      </c>
      <c r="S107" s="29"/>
      <c r="T107" s="29"/>
      <c r="U107" s="29"/>
      <c r="W107" s="30"/>
      <c r="X107" s="31"/>
      <c r="Y107" s="32" t="str">
        <f t="shared" si="238"/>
        <v/>
      </c>
      <c r="Z107" s="28" t="str">
        <f t="shared" si="243"/>
        <v/>
      </c>
      <c r="AD107" s="1"/>
      <c r="AE107" s="1"/>
      <c r="AF107" s="1"/>
      <c r="AG107" s="1"/>
      <c r="AH107" s="1"/>
    </row>
    <row r="108" spans="2:34">
      <c r="B108" s="20"/>
      <c r="C108" s="21" t="s">
        <v>50</v>
      </c>
      <c r="D108" s="22" t="str">
        <f t="shared" si="288"/>
        <v>Gear</v>
      </c>
      <c r="E108" s="21" t="s">
        <v>129</v>
      </c>
      <c r="F108" s="24" t="str">
        <f t="shared" si="289"/>
        <v>Axis</v>
      </c>
      <c r="G108" s="25">
        <f>IF(C108="","",IF(D108='Gear Train'!$R$3,"-",VLOOKUP(C108,$Q$15:$S$514,3,FALSE)))</f>
        <v>0</v>
      </c>
      <c r="H108" s="25">
        <f>IF(C108="","",IF(OR(D108='Gear Train'!$R$7,D108='Gear Train'!$R$3,D108='Gear Train'!$R$8),"-",VLOOKUP(C108,$Q$15:$T$514,4,FALSE)))</f>
        <v>127</v>
      </c>
      <c r="I108" s="26">
        <f>IF(C108="","",IF(OR(D108='Gear Train'!$R$6,D108='Gear Train'!$R$7,D108='Gear Train'!$R$8,F108='Gear Train'!$R$7),VLOOKUP(E108,$C$15:$M$514,7,FALSE),IF(D108='Gear Train'!$R$3,VLOOKUP(C108,$Q$15:$U$514,5,FALSE),VLOOKUP(E108,$C$15:$M$514,7,FALSE)*M108)))</f>
        <v>108.43359375</v>
      </c>
      <c r="J108" s="26">
        <f>IF(C108="","",IF(OR(D108='Gear Train'!$R$6,D108='Gear Train'!$R$7,D108='Gear Train'!$R$8,F108='Gear Train'!$R$7),VLOOKUP(E108,$C$15:$M$514,8,FALSE),IF(D108='Gear Train'!$R$3,E108/I108,VLOOKUP(E108,$C$15:$M$514,8,FALSE)/M108)))</f>
        <v>0</v>
      </c>
      <c r="K108" s="27" t="str">
        <f>IF(C108="","",IF(E108='Front, Back Dial'!$D$4,$C$11,IF(OR(D108='Gear Train'!$R$4,D108='Gear Train'!$R$5),IF(OR(F108='Gear Train'!$R$4,F108='Gear Train'!$R$5,F108='Gear Train'!$R$6),IF(VLOOKUP(E108,$C$15:$M$514,9,FALSE)='Gear Train'!$C$3,'Gear Train'!$C$4,'Gear Train'!$C$3),VLOOKUP(E108,$C$15:$M$514,9,FALSE)),VLOOKUP(E108,$C$15:$M$514,9,FALSE))))</f>
        <v>CCW</v>
      </c>
      <c r="L108" s="26">
        <f>IF(C108="","",IF(G108="-","-",IF(K108='Gear Train'!$C$3,MOD(G108+J108*360,360),MOD(G108-J108*360,360))))</f>
        <v>0</v>
      </c>
      <c r="M108" s="26">
        <f>IF(C108="","",IF(OR(D108='Gear Train'!$R$6,D108='Gear Train'!$R$7,D108='Gear Train'!$R$8,F108='Gear Train'!$R$7),VLOOKUP(E108,$C$15:$M$514,10,FALSE),IF(D108='Gear Train'!$R$3,"-",IF(F108='Gear Train'!$R$3,1,H108/VLOOKUP(E108,$Q$15:$T$514,4,FALSE)))))</f>
        <v>0</v>
      </c>
      <c r="N108" s="26" t="str">
        <f t="shared" si="290"/>
        <v/>
      </c>
      <c r="O108" s="28" t="str">
        <f t="shared" si="291"/>
        <v/>
      </c>
      <c r="Q108" s="21" t="s">
        <v>128</v>
      </c>
      <c r="R108" s="21" t="s">
        <v>2</v>
      </c>
      <c r="S108" s="29"/>
      <c r="T108" s="29"/>
      <c r="U108" s="29"/>
      <c r="W108" s="30"/>
      <c r="X108" s="31"/>
      <c r="Y108" s="32" t="str">
        <f t="shared" si="238"/>
        <v/>
      </c>
      <c r="Z108" s="28" t="str">
        <f t="shared" si="243"/>
        <v/>
      </c>
      <c r="AD108" s="1"/>
      <c r="AE108" s="1"/>
      <c r="AF108" s="1"/>
      <c r="AG108" s="1"/>
      <c r="AH108" s="1"/>
    </row>
    <row r="109" spans="2:34">
      <c r="B109" s="20"/>
      <c r="C109" s="21" t="s">
        <v>56</v>
      </c>
      <c r="D109" s="22" t="str">
        <f t="shared" si="288"/>
        <v>Gear</v>
      </c>
      <c r="E109" s="21" t="s">
        <v>50</v>
      </c>
      <c r="F109" s="24" t="str">
        <f t="shared" si="289"/>
        <v>Gear</v>
      </c>
      <c r="G109" s="25">
        <f>IF(C109="","",IF(D109='Gear Train'!$R$3,"-",VLOOKUP(C109,$Q$15:$S$514,3,FALSE)))</f>
        <v>0</v>
      </c>
      <c r="H109" s="25">
        <f>IF(C109="","",IF(OR(D109='Gear Train'!$R$7,D109='Gear Train'!$R$3,D109='Gear Train'!$R$8),"-",VLOOKUP(C109,$Q$15:$T$514,4,FALSE)))</f>
        <v>32</v>
      </c>
      <c r="I109" s="26">
        <f>IF(C109="","",IF(OR(D109='Gear Train'!$R$6,D109='Gear Train'!$R$7,D109='Gear Train'!$R$8,F109='Gear Train'!$R$7),VLOOKUP(E109,$C$15:$M$514,7,FALSE),IF(D109='Gear Train'!$R$3,VLOOKUP(C109,$Q$15:$U$514,5,FALSE),VLOOKUP(E109,$C$15:$M$514,7,FALSE)*M109)))</f>
        <v>27.321850393700785</v>
      </c>
      <c r="J109" s="26">
        <f>IF(C109="","",IF(OR(D109='Gear Train'!$R$6,D109='Gear Train'!$R$7,D109='Gear Train'!$R$8,F109='Gear Train'!$R$7),VLOOKUP(E109,$C$15:$M$514,8,FALSE),IF(D109='Gear Train'!$R$3,E109/I109,VLOOKUP(E109,$C$15:$M$514,8,FALSE)/M109)))</f>
        <v>0</v>
      </c>
      <c r="K109" s="27" t="str">
        <f>IF(C109="","",IF(E109='Front, Back Dial'!$D$4,$C$11,IF(OR(D109='Gear Train'!$R$4,D109='Gear Train'!$R$5),IF(OR(F109='Gear Train'!$R$4,F109='Gear Train'!$R$5,F109='Gear Train'!$R$6),IF(VLOOKUP(E109,$C$15:$M$514,9,FALSE)='Gear Train'!$C$3,'Gear Train'!$C$4,'Gear Train'!$C$3),VLOOKUP(E109,$C$15:$M$514,9,FALSE)),VLOOKUP(E109,$C$15:$M$514,9,FALSE))))</f>
        <v>CW</v>
      </c>
      <c r="L109" s="26">
        <f>IF(C109="","",IF(G109="-","-",IF(K109='Gear Train'!$C$3,MOD(G109+J109*360,360),MOD(G109-J109*360,360))))</f>
        <v>0</v>
      </c>
      <c r="M109" s="26">
        <f>IF(C109="","",IF(OR(D109='Gear Train'!$R$6,D109='Gear Train'!$R$7,D109='Gear Train'!$R$8,F109='Gear Train'!$R$7),VLOOKUP(E109,$C$15:$M$514,10,FALSE),IF(D109='Gear Train'!$R$3,"-",IF(F109='Gear Train'!$R$3,1,H109/VLOOKUP(E109,$Q$15:$T$514,4,FALSE)))))</f>
        <v>0.25196850393700787</v>
      </c>
      <c r="N109" s="26" t="str">
        <f t="shared" si="290"/>
        <v/>
      </c>
      <c r="O109" s="28" t="str">
        <f t="shared" si="291"/>
        <v/>
      </c>
      <c r="Q109" s="21" t="s">
        <v>129</v>
      </c>
      <c r="R109" s="21" t="s">
        <v>2</v>
      </c>
      <c r="S109" s="29"/>
      <c r="T109" s="29"/>
      <c r="U109" s="29"/>
      <c r="W109" s="30"/>
      <c r="X109" s="31"/>
      <c r="Y109" s="32" t="str">
        <f t="shared" si="238"/>
        <v/>
      </c>
      <c r="Z109" s="28" t="str">
        <f t="shared" si="243"/>
        <v/>
      </c>
      <c r="AD109" s="1"/>
      <c r="AE109" s="1"/>
      <c r="AF109" s="1"/>
      <c r="AG109" s="1"/>
      <c r="AH109" s="1"/>
    </row>
    <row r="110" spans="2:34">
      <c r="B110" s="20"/>
      <c r="C110" s="21" t="s">
        <v>130</v>
      </c>
      <c r="D110" s="22" t="str">
        <f t="shared" si="288"/>
        <v>Axis</v>
      </c>
      <c r="E110" s="21" t="s">
        <v>56</v>
      </c>
      <c r="F110" s="24" t="str">
        <f t="shared" si="289"/>
        <v>Gear</v>
      </c>
      <c r="G110" s="25">
        <f>IF(C110="","",IF(D110='Gear Train'!$R$3,"-",VLOOKUP(C110,$Q$15:$S$514,3,FALSE)))</f>
        <v>0</v>
      </c>
      <c r="H110" s="25" t="str">
        <f>IF(C110="","",IF(OR(D110='Gear Train'!$R$7,D110='Gear Train'!$R$3,D110='Gear Train'!$R$8),"-",VLOOKUP(C110,$Q$15:$T$514,4,FALSE)))</f>
        <v>-</v>
      </c>
      <c r="I110" s="26">
        <f>IF(C110="","",IF(OR(D110='Gear Train'!$R$6,D110='Gear Train'!$R$7,D110='Gear Train'!$R$8,F110='Gear Train'!$R$7),VLOOKUP(E110,$C$15:$M$514,7,FALSE),IF(D110='Gear Train'!$R$3,VLOOKUP(C110,$Q$15:$U$514,5,FALSE),VLOOKUP(E110,$C$15:$M$514,7,FALSE)*M110)))</f>
        <v>27.321850393700785</v>
      </c>
      <c r="J110" s="26">
        <f>IF(C110="","",IF(OR(D110='Gear Train'!$R$6,D110='Gear Train'!$R$7,D110='Gear Train'!$R$8,F110='Gear Train'!$R$7),VLOOKUP(E110,$C$15:$M$514,8,FALSE),IF(D110='Gear Train'!$R$3,E110/I110,VLOOKUP(E110,$C$15:$M$514,8,FALSE)/M110)))</f>
        <v>0</v>
      </c>
      <c r="K110" s="27" t="str">
        <f>IF(C110="","",IF(E110='Front, Back Dial'!$D$4,$C$11,IF(OR(D110='Gear Train'!$R$4,D110='Gear Train'!$R$5),IF(OR(F110='Gear Train'!$R$4,F110='Gear Train'!$R$5,F110='Gear Train'!$R$6),IF(VLOOKUP(E110,$C$15:$M$514,9,FALSE)='Gear Train'!$C$3,'Gear Train'!$C$4,'Gear Train'!$C$3),VLOOKUP(E110,$C$15:$M$514,9,FALSE)),VLOOKUP(E110,$C$15:$M$514,9,FALSE))))</f>
        <v>CW</v>
      </c>
      <c r="L110" s="26">
        <f>IF(C110="","",IF(G110="-","-",IF(K110='Gear Train'!$C$3,MOD(G110+J110*360,360),MOD(G110-J110*360,360))))</f>
        <v>0</v>
      </c>
      <c r="M110" s="26">
        <f>IF(C110="","",IF(OR(D110='Gear Train'!$R$6,D110='Gear Train'!$R$7,D110='Gear Train'!$R$8,F110='Gear Train'!$R$7),VLOOKUP(E110,$C$15:$M$514,10,FALSE),IF(D110='Gear Train'!$R$3,"-",IF(F110='Gear Train'!$R$3,1,H110/VLOOKUP(E110,$Q$15:$T$514,4,FALSE)))))</f>
        <v>0</v>
      </c>
      <c r="N110" s="26" t="str">
        <f t="shared" si="290"/>
        <v/>
      </c>
      <c r="O110" s="28" t="str">
        <f t="shared" si="291"/>
        <v/>
      </c>
      <c r="Q110" s="21" t="s">
        <v>130</v>
      </c>
      <c r="R110" s="21" t="s">
        <v>2</v>
      </c>
      <c r="S110" s="29"/>
      <c r="T110" s="29"/>
      <c r="U110" s="29"/>
      <c r="W110" s="30"/>
      <c r="X110" s="31"/>
      <c r="Y110" s="32" t="str">
        <f t="shared" si="238"/>
        <v/>
      </c>
      <c r="Z110" s="28" t="str">
        <f t="shared" si="243"/>
        <v/>
      </c>
      <c r="AD110" s="1"/>
      <c r="AE110" s="1"/>
      <c r="AF110" s="1"/>
      <c r="AG110" s="1"/>
      <c r="AH110" s="1"/>
    </row>
    <row r="111" spans="2:34">
      <c r="B111" s="20"/>
      <c r="C111" s="21" t="s">
        <v>64</v>
      </c>
      <c r="D111" s="22" t="str">
        <f t="shared" si="288"/>
        <v>Gear</v>
      </c>
      <c r="E111" s="21" t="s">
        <v>130</v>
      </c>
      <c r="F111" s="24" t="str">
        <f t="shared" si="289"/>
        <v>Axis</v>
      </c>
      <c r="G111" s="25">
        <f>IF(C111="","",IF(D111='Gear Train'!$R$3,"-",VLOOKUP(C111,$Q$15:$S$514,3,FALSE)))</f>
        <v>0</v>
      </c>
      <c r="H111" s="25">
        <f>IF(C111="","",IF(OR(D111='Gear Train'!$R$7,D111='Gear Train'!$R$3,D111='Gear Train'!$R$8),"-",VLOOKUP(C111,$Q$15:$T$514,4,FALSE)))</f>
        <v>50</v>
      </c>
      <c r="I111" s="26">
        <f>IF(C111="","",IF(OR(D111='Gear Train'!$R$6,D111='Gear Train'!$R$7,D111='Gear Train'!$R$8,F111='Gear Train'!$R$7),VLOOKUP(E111,$C$15:$M$514,7,FALSE),IF(D111='Gear Train'!$R$3,VLOOKUP(C111,$Q$15:$U$514,5,FALSE),VLOOKUP(E111,$C$15:$M$514,7,FALSE)*M111)))</f>
        <v>27.321850393700785</v>
      </c>
      <c r="J111" s="26">
        <f>IF(C111="","",IF(OR(D111='Gear Train'!$R$6,D111='Gear Train'!$R$7,D111='Gear Train'!$R$8,F111='Gear Train'!$R$7),VLOOKUP(E111,$C$15:$M$514,8,FALSE),IF(D111='Gear Train'!$R$3,E111/I111,VLOOKUP(E111,$C$15:$M$514,8,FALSE)/M111)))</f>
        <v>0</v>
      </c>
      <c r="K111" s="27" t="str">
        <f>IF(C111="","",IF(E111='Front, Back Dial'!$D$4,$C$11,IF(OR(D111='Gear Train'!$R$4,D111='Gear Train'!$R$5),IF(OR(F111='Gear Train'!$R$4,F111='Gear Train'!$R$5,F111='Gear Train'!$R$6),IF(VLOOKUP(E111,$C$15:$M$514,9,FALSE)='Gear Train'!$C$3,'Gear Train'!$C$4,'Gear Train'!$C$3),VLOOKUP(E111,$C$15:$M$514,9,FALSE)),VLOOKUP(E111,$C$15:$M$514,9,FALSE))))</f>
        <v>CW</v>
      </c>
      <c r="L111" s="26">
        <f>IF(C111="","",IF(G111="-","-",IF(K111='Gear Train'!$C$3,MOD(G111+J111*360,360),MOD(G111-J111*360,360))))</f>
        <v>0</v>
      </c>
      <c r="M111" s="26">
        <f>IF(C111="","",IF(OR(D111='Gear Train'!$R$6,D111='Gear Train'!$R$7,D111='Gear Train'!$R$8,F111='Gear Train'!$R$7),VLOOKUP(E111,$C$15:$M$514,10,FALSE),IF(D111='Gear Train'!$R$3,"-",IF(F111='Gear Train'!$R$3,1,H111/VLOOKUP(E111,$Q$15:$T$514,4,FALSE)))))</f>
        <v>0</v>
      </c>
      <c r="N111" s="26" t="str">
        <f t="shared" si="290"/>
        <v/>
      </c>
      <c r="O111" s="28" t="str">
        <f t="shared" si="291"/>
        <v/>
      </c>
      <c r="Q111" s="21" t="s">
        <v>131</v>
      </c>
      <c r="R111" s="21" t="s">
        <v>2</v>
      </c>
      <c r="S111" s="29"/>
      <c r="T111" s="29"/>
      <c r="U111" s="29"/>
      <c r="W111" s="30"/>
      <c r="X111" s="31"/>
      <c r="Y111" s="32" t="str">
        <f t="shared" si="238"/>
        <v/>
      </c>
      <c r="Z111" s="28" t="str">
        <f t="shared" si="243"/>
        <v/>
      </c>
      <c r="AD111" s="1"/>
      <c r="AE111" s="1"/>
      <c r="AF111" s="1"/>
      <c r="AG111" s="1"/>
      <c r="AH111" s="1"/>
    </row>
    <row r="112" spans="2:34">
      <c r="B112" s="20"/>
      <c r="C112" s="21" t="s">
        <v>79</v>
      </c>
      <c r="D112" s="22" t="str">
        <f t="shared" si="288"/>
        <v>Gear</v>
      </c>
      <c r="E112" s="21" t="s">
        <v>64</v>
      </c>
      <c r="F112" s="24" t="str">
        <f t="shared" si="289"/>
        <v>Gear</v>
      </c>
      <c r="G112" s="25">
        <f>IF(C112="","",IF(D112='Gear Train'!$R$3,"-",VLOOKUP(C112,$Q$15:$S$514,3,FALSE)))</f>
        <v>0</v>
      </c>
      <c r="H112" s="25">
        <f>IF(C112="","",IF(OR(D112='Gear Train'!$R$7,D112='Gear Train'!$R$3,D112='Gear Train'!$R$8),"-",VLOOKUP(C112,$Q$15:$T$514,4,FALSE)))</f>
        <v>50</v>
      </c>
      <c r="I112" s="26">
        <f>IF(C112="","",IF(OR(D112='Gear Train'!$R$6,D112='Gear Train'!$R$7,D112='Gear Train'!$R$8,F112='Gear Train'!$R$7),VLOOKUP(E112,$C$15:$M$514,7,FALSE),IF(D112='Gear Train'!$R$3,VLOOKUP(C112,$Q$15:$U$514,5,FALSE),VLOOKUP(E112,$C$15:$M$514,7,FALSE)*M112)))</f>
        <v>27.321850393700785</v>
      </c>
      <c r="J112" s="26">
        <f>IF(C112="","",IF(OR(D112='Gear Train'!$R$6,D112='Gear Train'!$R$7,D112='Gear Train'!$R$8,F112='Gear Train'!$R$7),VLOOKUP(E112,$C$15:$M$514,8,FALSE),IF(D112='Gear Train'!$R$3,E112/I112,VLOOKUP(E112,$C$15:$M$514,8,FALSE)/M112)))</f>
        <v>0</v>
      </c>
      <c r="K112" s="27" t="str">
        <f>IF(C112="","",IF(E112='Front, Back Dial'!$D$4,$C$11,IF(OR(D112='Gear Train'!$R$4,D112='Gear Train'!$R$5),IF(OR(F112='Gear Train'!$R$4,F112='Gear Train'!$R$5,F112='Gear Train'!$R$6),IF(VLOOKUP(E112,$C$15:$M$514,9,FALSE)='Gear Train'!$C$3,'Gear Train'!$C$4,'Gear Train'!$C$3),VLOOKUP(E112,$C$15:$M$514,9,FALSE)),VLOOKUP(E112,$C$15:$M$514,9,FALSE))))</f>
        <v>CCW</v>
      </c>
      <c r="L112" s="26">
        <f>IF(C112="","",IF(G112="-","-",IF(K112='Gear Train'!$C$3,MOD(G112+J112*360,360),MOD(G112-J112*360,360))))</f>
        <v>0</v>
      </c>
      <c r="M112" s="26">
        <f>IF(C112="","",IF(OR(D112='Gear Train'!$R$6,D112='Gear Train'!$R$7,D112='Gear Train'!$R$8,F112='Gear Train'!$R$7),VLOOKUP(E112,$C$15:$M$514,10,FALSE),IF(D112='Gear Train'!$R$3,"-",IF(F112='Gear Train'!$R$3,1,H112/VLOOKUP(E112,$Q$15:$T$514,4,FALSE)))))</f>
        <v>1</v>
      </c>
      <c r="N112" s="26" t="str">
        <f t="shared" si="290"/>
        <v/>
      </c>
      <c r="O112" s="28" t="str">
        <f t="shared" si="291"/>
        <v/>
      </c>
      <c r="Q112" s="21" t="s">
        <v>132</v>
      </c>
      <c r="R112" s="21" t="s">
        <v>2</v>
      </c>
      <c r="S112" s="29"/>
      <c r="T112" s="29"/>
      <c r="U112" s="29"/>
      <c r="W112" s="30"/>
      <c r="X112" s="31"/>
      <c r="Y112" s="32" t="str">
        <f t="shared" si="238"/>
        <v/>
      </c>
      <c r="Z112" s="28" t="str">
        <f t="shared" si="243"/>
        <v/>
      </c>
      <c r="AD112" s="1"/>
      <c r="AE112" s="1"/>
      <c r="AF112" s="1"/>
      <c r="AG112" s="1"/>
      <c r="AH112" s="1"/>
    </row>
    <row r="113" spans="2:34">
      <c r="B113" s="20"/>
      <c r="C113" s="21" t="s">
        <v>131</v>
      </c>
      <c r="D113" s="22" t="str">
        <f t="shared" si="288"/>
        <v>Axis</v>
      </c>
      <c r="E113" s="21" t="s">
        <v>79</v>
      </c>
      <c r="F113" s="24" t="str">
        <f t="shared" si="289"/>
        <v>Gear</v>
      </c>
      <c r="G113" s="25">
        <f>IF(C113="","",IF(D113='Gear Train'!$R$3,"-",VLOOKUP(C113,$Q$15:$S$514,3,FALSE)))</f>
        <v>0</v>
      </c>
      <c r="H113" s="25" t="str">
        <f>IF(C113="","",IF(OR(D113='Gear Train'!$R$7,D113='Gear Train'!$R$3,D113='Gear Train'!$R$8),"-",VLOOKUP(C113,$Q$15:$T$514,4,FALSE)))</f>
        <v>-</v>
      </c>
      <c r="I113" s="26">
        <f>IF(C113="","",IF(OR(D113='Gear Train'!$R$6,D113='Gear Train'!$R$7,D113='Gear Train'!$R$8,F113='Gear Train'!$R$7),VLOOKUP(E113,$C$15:$M$514,7,FALSE),IF(D113='Gear Train'!$R$3,VLOOKUP(C113,$Q$15:$U$514,5,FALSE),VLOOKUP(E113,$C$15:$M$514,7,FALSE)*M113)))</f>
        <v>27.321850393700785</v>
      </c>
      <c r="J113" s="26">
        <f>IF(C113="","",IF(OR(D113='Gear Train'!$R$6,D113='Gear Train'!$R$7,D113='Gear Train'!$R$8,F113='Gear Train'!$R$7),VLOOKUP(E113,$C$15:$M$514,8,FALSE),IF(D113='Gear Train'!$R$3,E113/I113,VLOOKUP(E113,$C$15:$M$514,8,FALSE)/M113)))</f>
        <v>0</v>
      </c>
      <c r="K113" s="27" t="str">
        <f>IF(C113="","",IF(E113='Front, Back Dial'!$D$4,$C$11,IF(OR(D113='Gear Train'!$R$4,D113='Gear Train'!$R$5),IF(OR(F113='Gear Train'!$R$4,F113='Gear Train'!$R$5,F113='Gear Train'!$R$6),IF(VLOOKUP(E113,$C$15:$M$514,9,FALSE)='Gear Train'!$C$3,'Gear Train'!$C$4,'Gear Train'!$C$3),VLOOKUP(E113,$C$15:$M$514,9,FALSE)),VLOOKUP(E113,$C$15:$M$514,9,FALSE))))</f>
        <v>CCW</v>
      </c>
      <c r="L113" s="26">
        <f>IF(C113="","",IF(G113="-","-",IF(K113='Gear Train'!$C$3,MOD(G113+J113*360,360),MOD(G113-J113*360,360))))</f>
        <v>0</v>
      </c>
      <c r="M113" s="26">
        <f>IF(C113="","",IF(OR(D113='Gear Train'!$R$6,D113='Gear Train'!$R$7,D113='Gear Train'!$R$8,F113='Gear Train'!$R$7),VLOOKUP(E113,$C$15:$M$514,10,FALSE),IF(D113='Gear Train'!$R$3,"-",IF(F113='Gear Train'!$R$3,1,H113/VLOOKUP(E113,$Q$15:$T$514,4,FALSE)))))</f>
        <v>0</v>
      </c>
      <c r="N113" s="26" t="str">
        <f t="shared" si="290"/>
        <v/>
      </c>
      <c r="O113" s="28" t="str">
        <f t="shared" si="291"/>
        <v/>
      </c>
      <c r="Q113" s="21" t="s">
        <v>133</v>
      </c>
      <c r="R113" s="21" t="s">
        <v>2</v>
      </c>
      <c r="S113" s="29"/>
      <c r="T113" s="29"/>
      <c r="U113" s="29"/>
      <c r="W113" s="30"/>
      <c r="X113" s="31"/>
      <c r="Y113" s="32" t="str">
        <f t="shared" si="238"/>
        <v/>
      </c>
      <c r="Z113" s="28" t="str">
        <f t="shared" si="243"/>
        <v/>
      </c>
      <c r="AD113" s="1"/>
      <c r="AE113" s="1"/>
      <c r="AF113" s="1"/>
      <c r="AG113" s="1"/>
      <c r="AH113" s="1"/>
    </row>
    <row r="114" spans="2:34">
      <c r="B114" s="20"/>
      <c r="C114" s="21" t="s">
        <v>81</v>
      </c>
      <c r="D114" s="22" t="str">
        <f t="shared" si="288"/>
        <v>Gear</v>
      </c>
      <c r="E114" s="21" t="s">
        <v>131</v>
      </c>
      <c r="F114" s="24" t="str">
        <f t="shared" si="289"/>
        <v>Axis</v>
      </c>
      <c r="G114" s="25">
        <f>IF(C114="","",IF(D114='Gear Train'!$R$3,"-",VLOOKUP(C114,$Q$15:$S$514,3,FALSE)))</f>
        <v>0</v>
      </c>
      <c r="H114" s="25">
        <f>IF(C114="","",IF(OR(D114='Gear Train'!$R$7,D114='Gear Train'!$R$3,D114='Gear Train'!$R$8),"-",VLOOKUP(C114,$Q$15:$T$514,4,FALSE)))</f>
        <v>50</v>
      </c>
      <c r="I114" s="26">
        <f>IF(C114="","",IF(OR(D114='Gear Train'!$R$6,D114='Gear Train'!$R$7,D114='Gear Train'!$R$8,F114='Gear Train'!$R$7),VLOOKUP(E114,$C$15:$M$514,7,FALSE),IF(D114='Gear Train'!$R$3,VLOOKUP(C114,$Q$15:$U$514,5,FALSE),VLOOKUP(E114,$C$15:$M$514,7,FALSE)*M114)))</f>
        <v>27.321850393700785</v>
      </c>
      <c r="J114" s="26">
        <f>IF(C114="","",IF(OR(D114='Gear Train'!$R$6,D114='Gear Train'!$R$7,D114='Gear Train'!$R$8,F114='Gear Train'!$R$7),VLOOKUP(E114,$C$15:$M$514,8,FALSE),IF(D114='Gear Train'!$R$3,E114/I114,VLOOKUP(E114,$C$15:$M$514,8,FALSE)/M114)))</f>
        <v>0</v>
      </c>
      <c r="K114" s="27" t="str">
        <f>IF(C114="","",IF(E114='Front, Back Dial'!$D$4,$C$11,IF(OR(D114='Gear Train'!$R$4,D114='Gear Train'!$R$5),IF(OR(F114='Gear Train'!$R$4,F114='Gear Train'!$R$5,F114='Gear Train'!$R$6),IF(VLOOKUP(E114,$C$15:$M$514,9,FALSE)='Gear Train'!$C$3,'Gear Train'!$C$4,'Gear Train'!$C$3),VLOOKUP(E114,$C$15:$M$514,9,FALSE)),VLOOKUP(E114,$C$15:$M$514,9,FALSE))))</f>
        <v>CCW</v>
      </c>
      <c r="L114" s="26">
        <f>IF(C114="","",IF(G114="-","-",IF(K114='Gear Train'!$C$3,MOD(G114+J114*360,360),MOD(G114-J114*360,360))))</f>
        <v>0</v>
      </c>
      <c r="M114" s="26">
        <f>IF(C114="","",IF(OR(D114='Gear Train'!$R$6,D114='Gear Train'!$R$7,D114='Gear Train'!$R$8,F114='Gear Train'!$R$7),VLOOKUP(E114,$C$15:$M$514,10,FALSE),IF(D114='Gear Train'!$R$3,"-",IF(F114='Gear Train'!$R$3,1,H114/VLOOKUP(E114,$Q$15:$T$514,4,FALSE)))))</f>
        <v>0</v>
      </c>
      <c r="N114" s="26" t="str">
        <f t="shared" si="290"/>
        <v/>
      </c>
      <c r="O114" s="28" t="str">
        <f t="shared" si="291"/>
        <v/>
      </c>
      <c r="Q114" s="21"/>
      <c r="R114" s="21"/>
      <c r="S114" s="29"/>
      <c r="T114" s="29"/>
      <c r="U114" s="29"/>
      <c r="W114" s="30"/>
      <c r="X114" s="31"/>
      <c r="Y114" s="32" t="str">
        <f t="shared" si="238"/>
        <v/>
      </c>
      <c r="Z114" s="28" t="str">
        <f t="shared" si="243"/>
        <v/>
      </c>
      <c r="AD114" s="1"/>
      <c r="AE114" s="1"/>
      <c r="AF114" s="1"/>
      <c r="AG114" s="1"/>
      <c r="AH114" s="1"/>
    </row>
    <row r="115" spans="2:34">
      <c r="B115" s="20"/>
      <c r="C115" s="21" t="s">
        <v>67</v>
      </c>
      <c r="D115" s="22" t="str">
        <f t="shared" si="288"/>
        <v>Gear</v>
      </c>
      <c r="E115" s="21" t="s">
        <v>81</v>
      </c>
      <c r="F115" s="24" t="str">
        <f t="shared" si="289"/>
        <v>Gear</v>
      </c>
      <c r="G115" s="25">
        <f>IF(C115="","",IF(D115='Gear Train'!$R$3,"-",VLOOKUP(C115,$Q$15:$S$514,3,FALSE)))</f>
        <v>0</v>
      </c>
      <c r="H115" s="25">
        <f>IF(C115="","",IF(OR(D115='Gear Train'!$R$7,D115='Gear Train'!$R$3,D115='Gear Train'!$R$8),"-",VLOOKUP(C115,$Q$15:$T$514,4,FALSE)))</f>
        <v>50</v>
      </c>
      <c r="I115" s="26">
        <f>IF(C115="","",IF(OR(D115='Gear Train'!$R$6,D115='Gear Train'!$R$7,D115='Gear Train'!$R$8,F115='Gear Train'!$R$7),VLOOKUP(E115,$C$15:$M$514,7,FALSE),IF(D115='Gear Train'!$R$3,VLOOKUP(C115,$Q$15:$U$514,5,FALSE),VLOOKUP(E115,$C$15:$M$514,7,FALSE)*M115)))</f>
        <v>27.321850393700785</v>
      </c>
      <c r="J115" s="26">
        <f>IF(C115="","",IF(OR(D115='Gear Train'!$R$6,D115='Gear Train'!$R$7,D115='Gear Train'!$R$8,F115='Gear Train'!$R$7),VLOOKUP(E115,$C$15:$M$514,8,FALSE),IF(D115='Gear Train'!$R$3,E115/I115,VLOOKUP(E115,$C$15:$M$514,8,FALSE)/M115)))</f>
        <v>0</v>
      </c>
      <c r="K115" s="27" t="str">
        <f>IF(C115="","",IF(E115='Front, Back Dial'!$D$4,$C$11,IF(OR(D115='Gear Train'!$R$4,D115='Gear Train'!$R$5),IF(OR(F115='Gear Train'!$R$4,F115='Gear Train'!$R$5,F115='Gear Train'!$R$6),IF(VLOOKUP(E115,$C$15:$M$514,9,FALSE)='Gear Train'!$C$3,'Gear Train'!$C$4,'Gear Train'!$C$3),VLOOKUP(E115,$C$15:$M$514,9,FALSE)),VLOOKUP(E115,$C$15:$M$514,9,FALSE))))</f>
        <v>CW</v>
      </c>
      <c r="L115" s="26">
        <f>IF(C115="","",IF(G115="-","-",IF(K115='Gear Train'!$C$3,MOD(G115+J115*360,360),MOD(G115-J115*360,360))))</f>
        <v>0</v>
      </c>
      <c r="M115" s="26">
        <f>IF(C115="","",IF(OR(D115='Gear Train'!$R$6,D115='Gear Train'!$R$7,D115='Gear Train'!$R$8,F115='Gear Train'!$R$7),VLOOKUP(E115,$C$15:$M$514,10,FALSE),IF(D115='Gear Train'!$R$3,"-",IF(F115='Gear Train'!$R$3,1,H115/VLOOKUP(E115,$Q$15:$T$514,4,FALSE)))))</f>
        <v>1</v>
      </c>
      <c r="N115" s="26" t="str">
        <f t="shared" si="290"/>
        <v/>
      </c>
      <c r="O115" s="28" t="str">
        <f t="shared" si="291"/>
        <v/>
      </c>
      <c r="Q115" s="21"/>
      <c r="R115" s="21"/>
      <c r="S115" s="29"/>
      <c r="T115" s="29"/>
      <c r="U115" s="29"/>
      <c r="AD115" s="1"/>
      <c r="AE115" s="1"/>
      <c r="AF115" s="1"/>
      <c r="AG115" s="1"/>
      <c r="AH115" s="1"/>
    </row>
    <row r="116" spans="2:34">
      <c r="B116" s="20"/>
      <c r="C116" s="21" t="s">
        <v>132</v>
      </c>
      <c r="D116" s="22" t="str">
        <f t="shared" si="288"/>
        <v>Axis</v>
      </c>
      <c r="E116" s="21" t="s">
        <v>67</v>
      </c>
      <c r="F116" s="24" t="str">
        <f t="shared" si="289"/>
        <v>Gear</v>
      </c>
      <c r="G116" s="25">
        <f>IF(C116="","",IF(D116='Gear Train'!$R$3,"-",VLOOKUP(C116,$Q$15:$S$514,3,FALSE)))</f>
        <v>0</v>
      </c>
      <c r="H116" s="25" t="str">
        <f>IF(C116="","",IF(OR(D116='Gear Train'!$R$7,D116='Gear Train'!$R$3,D116='Gear Train'!$R$8),"-",VLOOKUP(C116,$Q$15:$T$514,4,FALSE)))</f>
        <v>-</v>
      </c>
      <c r="I116" s="26">
        <f>IF(C116="","",IF(OR(D116='Gear Train'!$R$6,D116='Gear Train'!$R$7,D116='Gear Train'!$R$8,F116='Gear Train'!$R$7),VLOOKUP(E116,$C$15:$M$514,7,FALSE),IF(D116='Gear Train'!$R$3,VLOOKUP(C116,$Q$15:$U$514,5,FALSE),VLOOKUP(E116,$C$15:$M$514,7,FALSE)*M116)))</f>
        <v>27.321850393700785</v>
      </c>
      <c r="J116" s="26">
        <f>IF(C116="","",IF(OR(D116='Gear Train'!$R$6,D116='Gear Train'!$R$7,D116='Gear Train'!$R$8,F116='Gear Train'!$R$7),VLOOKUP(E116,$C$15:$M$514,8,FALSE),IF(D116='Gear Train'!$R$3,E116/I116,VLOOKUP(E116,$C$15:$M$514,8,FALSE)/M116)))</f>
        <v>0</v>
      </c>
      <c r="K116" s="27" t="str">
        <f>IF(C116="","",IF(E116='Front, Back Dial'!$D$4,$C$11,IF(OR(D116='Gear Train'!$R$4,D116='Gear Train'!$R$5),IF(OR(F116='Gear Train'!$R$4,F116='Gear Train'!$R$5,F116='Gear Train'!$R$6),IF(VLOOKUP(E116,$C$15:$M$514,9,FALSE)='Gear Train'!$C$3,'Gear Train'!$C$4,'Gear Train'!$C$3),VLOOKUP(E116,$C$15:$M$514,9,FALSE)),VLOOKUP(E116,$C$15:$M$514,9,FALSE))))</f>
        <v>CW</v>
      </c>
      <c r="L116" s="26">
        <f>IF(C116="","",IF(G116="-","-",IF(K116='Gear Train'!$C$3,MOD(G116+J116*360,360),MOD(G116-J116*360,360))))</f>
        <v>0</v>
      </c>
      <c r="M116" s="26">
        <f>IF(C116="","",IF(OR(D116='Gear Train'!$R$6,D116='Gear Train'!$R$7,D116='Gear Train'!$R$8,F116='Gear Train'!$R$7),VLOOKUP(E116,$C$15:$M$514,10,FALSE),IF(D116='Gear Train'!$R$3,"-",IF(F116='Gear Train'!$R$3,1,H116/VLOOKUP(E116,$Q$15:$T$514,4,FALSE)))))</f>
        <v>0</v>
      </c>
      <c r="N116" s="26" t="str">
        <f t="shared" si="290"/>
        <v/>
      </c>
      <c r="O116" s="28" t="str">
        <f t="shared" si="291"/>
        <v/>
      </c>
      <c r="Q116" s="21"/>
      <c r="R116" s="21"/>
      <c r="S116" s="29"/>
      <c r="T116" s="29"/>
      <c r="U116" s="29"/>
      <c r="AD116" s="1"/>
      <c r="AE116" s="1"/>
      <c r="AF116" s="1"/>
      <c r="AG116" s="1"/>
      <c r="AH116" s="1"/>
    </row>
    <row r="117" spans="2:34">
      <c r="B117" s="20"/>
      <c r="C117" s="21" t="s">
        <v>53</v>
      </c>
      <c r="D117" s="22" t="str">
        <f t="shared" si="288"/>
        <v>Gear</v>
      </c>
      <c r="E117" s="21" t="s">
        <v>132</v>
      </c>
      <c r="F117" s="24" t="str">
        <f t="shared" si="289"/>
        <v>Axis</v>
      </c>
      <c r="G117" s="25">
        <f>IF(C117="","",IF(D117='Gear Train'!$R$3,"-",VLOOKUP(C117,$Q$15:$S$514,3,FALSE)))</f>
        <v>0</v>
      </c>
      <c r="H117" s="25">
        <f>IF(C117="","",IF(OR(D117='Gear Train'!$R$7,D117='Gear Train'!$R$3,D117='Gear Train'!$R$8),"-",VLOOKUP(C117,$Q$15:$T$514,4,FALSE)))</f>
        <v>32</v>
      </c>
      <c r="I117" s="26">
        <f>IF(C117="","",IF(OR(D117='Gear Train'!$R$6,D117='Gear Train'!$R$7,D117='Gear Train'!$R$8,F117='Gear Train'!$R$7),VLOOKUP(E117,$C$15:$M$514,7,FALSE),IF(D117='Gear Train'!$R$3,VLOOKUP(C117,$Q$15:$U$514,5,FALSE),VLOOKUP(E117,$C$15:$M$514,7,FALSE)*M117)))</f>
        <v>27.321850393700785</v>
      </c>
      <c r="J117" s="26">
        <f>IF(C117="","",IF(OR(D117='Gear Train'!$R$6,D117='Gear Train'!$R$7,D117='Gear Train'!$R$8,F117='Gear Train'!$R$7),VLOOKUP(E117,$C$15:$M$514,8,FALSE),IF(D117='Gear Train'!$R$3,E117/I117,VLOOKUP(E117,$C$15:$M$514,8,FALSE)/M117)))</f>
        <v>0</v>
      </c>
      <c r="K117" s="27" t="str">
        <f>IF(C117="","",IF(E117='Front, Back Dial'!$D$4,$C$11,IF(OR(D117='Gear Train'!$R$4,D117='Gear Train'!$R$5),IF(OR(F117='Gear Train'!$R$4,F117='Gear Train'!$R$5,F117='Gear Train'!$R$6),IF(VLOOKUP(E117,$C$15:$M$514,9,FALSE)='Gear Train'!$C$3,'Gear Train'!$C$4,'Gear Train'!$C$3),VLOOKUP(E117,$C$15:$M$514,9,FALSE)),VLOOKUP(E117,$C$15:$M$514,9,FALSE))))</f>
        <v>CW</v>
      </c>
      <c r="L117" s="26">
        <f>IF(C117="","",IF(G117="-","-",IF(K117='Gear Train'!$C$3,MOD(G117+J117*360,360),MOD(G117-J117*360,360))))</f>
        <v>0</v>
      </c>
      <c r="M117" s="26">
        <f>IF(C117="","",IF(OR(D117='Gear Train'!$R$6,D117='Gear Train'!$R$7,D117='Gear Train'!$R$8,F117='Gear Train'!$R$7),VLOOKUP(E117,$C$15:$M$514,10,FALSE),IF(D117='Gear Train'!$R$3,"-",IF(F117='Gear Train'!$R$3,1,H117/VLOOKUP(E117,$Q$15:$T$514,4,FALSE)))))</f>
        <v>0</v>
      </c>
      <c r="N117" s="26" t="str">
        <f t="shared" si="290"/>
        <v/>
      </c>
      <c r="O117" s="28" t="str">
        <f t="shared" si="291"/>
        <v/>
      </c>
      <c r="Q117" s="21"/>
      <c r="R117" s="21"/>
      <c r="S117" s="29"/>
      <c r="T117" s="29"/>
      <c r="U117" s="29"/>
      <c r="AD117" s="1"/>
      <c r="AE117" s="1"/>
      <c r="AF117" s="1"/>
      <c r="AG117" s="1"/>
      <c r="AH117" s="1"/>
    </row>
    <row r="118" spans="2:34">
      <c r="B118" s="20"/>
      <c r="C118" s="21" t="s">
        <v>43</v>
      </c>
      <c r="D118" s="22" t="str">
        <f t="shared" si="288"/>
        <v>Gear</v>
      </c>
      <c r="E118" s="21" t="s">
        <v>53</v>
      </c>
      <c r="F118" s="24" t="str">
        <f t="shared" si="289"/>
        <v>Gear</v>
      </c>
      <c r="G118" s="25">
        <f>IF(C118="","",IF(D118='Gear Train'!$R$3,"-",VLOOKUP(C118,$Q$15:$S$514,3,FALSE)))</f>
        <v>0</v>
      </c>
      <c r="H118" s="25">
        <f>IF(C118="","",IF(OR(D118='Gear Train'!$R$7,D118='Gear Train'!$R$3,D118='Gear Train'!$R$8),"-",VLOOKUP(C118,$Q$15:$T$514,4,FALSE)))</f>
        <v>32</v>
      </c>
      <c r="I118" s="26">
        <f>IF(C118="","",IF(OR(D118='Gear Train'!$R$6,D118='Gear Train'!$R$7,D118='Gear Train'!$R$8,F118='Gear Train'!$R$7),VLOOKUP(E118,$C$15:$M$514,7,FALSE),IF(D118='Gear Train'!$R$3,VLOOKUP(C118,$Q$15:$U$514,5,FALSE),VLOOKUP(E118,$C$15:$M$514,7,FALSE)*M118)))</f>
        <v>27.321850393700785</v>
      </c>
      <c r="J118" s="26">
        <f>IF(C118="","",IF(OR(D118='Gear Train'!$R$6,D118='Gear Train'!$R$7,D118='Gear Train'!$R$8,F118='Gear Train'!$R$7),VLOOKUP(E118,$C$15:$M$514,8,FALSE),IF(D118='Gear Train'!$R$3,E118/I118,VLOOKUP(E118,$C$15:$M$514,8,FALSE)/M118)))</f>
        <v>0</v>
      </c>
      <c r="K118" s="27" t="str">
        <f>IF(C118="","",IF(E118='Front, Back Dial'!$D$4,$C$11,IF(OR(D118='Gear Train'!$R$4,D118='Gear Train'!$R$5),IF(OR(F118='Gear Train'!$R$4,F118='Gear Train'!$R$5,F118='Gear Train'!$R$6),IF(VLOOKUP(E118,$C$15:$M$514,9,FALSE)='Gear Train'!$C$3,'Gear Train'!$C$4,'Gear Train'!$C$3),VLOOKUP(E118,$C$15:$M$514,9,FALSE)),VLOOKUP(E118,$C$15:$M$514,9,FALSE))))</f>
        <v>CCW</v>
      </c>
      <c r="L118" s="26">
        <f>IF(C118="","",IF(G118="-","-",IF(K118='Gear Train'!$C$3,MOD(G118+J118*360,360),MOD(G118-J118*360,360))))</f>
        <v>0</v>
      </c>
      <c r="M118" s="26">
        <f>IF(C118="","",IF(OR(D118='Gear Train'!$R$6,D118='Gear Train'!$R$7,D118='Gear Train'!$R$8,F118='Gear Train'!$R$7),VLOOKUP(E118,$C$15:$M$514,10,FALSE),IF(D118='Gear Train'!$R$3,"-",IF(F118='Gear Train'!$R$3,1,H118/VLOOKUP(E118,$Q$15:$T$514,4,FALSE)))))</f>
        <v>1</v>
      </c>
      <c r="N118" s="26" t="str">
        <f t="shared" si="290"/>
        <v/>
      </c>
      <c r="O118" s="28" t="str">
        <f t="shared" si="291"/>
        <v/>
      </c>
      <c r="Q118" s="21"/>
      <c r="R118" s="21"/>
      <c r="S118" s="29"/>
      <c r="T118" s="29"/>
      <c r="U118" s="29"/>
      <c r="AD118" s="1"/>
      <c r="AE118" s="1"/>
      <c r="AF118" s="1"/>
      <c r="AG118" s="1"/>
      <c r="AH118" s="1"/>
    </row>
    <row r="119" spans="2:34">
      <c r="B119" s="20" t="s">
        <v>180</v>
      </c>
      <c r="C119" s="21" t="s">
        <v>124</v>
      </c>
      <c r="D119" s="22" t="str">
        <f t="shared" si="288"/>
        <v>Pointer</v>
      </c>
      <c r="E119" s="21" t="s">
        <v>43</v>
      </c>
      <c r="F119" s="24" t="str">
        <f t="shared" si="289"/>
        <v>Gear</v>
      </c>
      <c r="G119" s="25">
        <f>IF(C119="","",IF(D119='Gear Train'!$R$3,"-",VLOOKUP(C119,$Q$15:$S$514,3,FALSE)))</f>
        <v>0</v>
      </c>
      <c r="H119" s="25" t="str">
        <f>IF(C119="","",IF(OR(D119='Gear Train'!$R$7,D119='Gear Train'!$R$3,D119='Gear Train'!$R$8),"-",VLOOKUP(C119,$Q$15:$T$514,4,FALSE)))</f>
        <v>-</v>
      </c>
      <c r="I119" s="26">
        <f>IF(C119="","",IF(OR(D119='Gear Train'!$R$6,D119='Gear Train'!$R$7,D119='Gear Train'!$R$8,F119='Gear Train'!$R$7),VLOOKUP(E119,$C$15:$M$514,7,FALSE),IF(D119='Gear Train'!$R$3,VLOOKUP(C119,$Q$15:$U$514,5,FALSE),VLOOKUP(E119,$C$15:$M$514,7,FALSE)*M119)))</f>
        <v>27.321850393700785</v>
      </c>
      <c r="J119" s="26">
        <f>IF(C119="","",IF(OR(D119='Gear Train'!$R$6,D119='Gear Train'!$R$7,D119='Gear Train'!$R$8,F119='Gear Train'!$R$7),VLOOKUP(E119,$C$15:$M$514,8,FALSE),IF(D119='Gear Train'!$R$3,E119/I119,VLOOKUP(E119,$C$15:$M$514,8,FALSE)/M119)))</f>
        <v>0</v>
      </c>
      <c r="K119" s="27" t="str">
        <f>IF(C119="","",IF(E119='Front, Back Dial'!$D$4,$C$11,IF(OR(D119='Gear Train'!$R$4,D119='Gear Train'!$R$5),IF(OR(F119='Gear Train'!$R$4,F119='Gear Train'!$R$5,F119='Gear Train'!$R$6),IF(VLOOKUP(E119,$C$15:$M$514,9,FALSE)='Gear Train'!$C$3,'Gear Train'!$C$4,'Gear Train'!$C$3),VLOOKUP(E119,$C$15:$M$514,9,FALSE)),VLOOKUP(E119,$C$15:$M$514,9,FALSE))))</f>
        <v>CCW</v>
      </c>
      <c r="L119" s="26">
        <f>IF(C119="","",IF(G119="-","-",IF(K119='Gear Train'!$C$3,MOD(G119+J119*360,360),MOD(G119-J119*360,360))))</f>
        <v>0</v>
      </c>
      <c r="M119" s="26">
        <f>IF(C119="","",IF(OR(D119='Gear Train'!$R$6,D119='Gear Train'!$R$7,D119='Gear Train'!$R$8,F119='Gear Train'!$R$7),VLOOKUP(E119,$C$15:$M$514,10,FALSE),IF(D119='Gear Train'!$R$3,"-",IF(F119='Gear Train'!$R$3,1,H119/VLOOKUP(E119,$Q$15:$T$514,4,FALSE)))))</f>
        <v>0</v>
      </c>
      <c r="N119" s="26">
        <f t="shared" si="290"/>
        <v>27.321999999999999</v>
      </c>
      <c r="O119" s="28">
        <f t="shared" si="291"/>
        <v>5.4756715911485898E-6</v>
      </c>
      <c r="Q119" s="21"/>
      <c r="R119" s="21"/>
      <c r="S119" s="29"/>
      <c r="T119" s="29"/>
      <c r="U119" s="29"/>
      <c r="AD119" s="1"/>
      <c r="AE119" s="1"/>
      <c r="AF119" s="1"/>
      <c r="AG119" s="1"/>
      <c r="AH119" s="1"/>
    </row>
    <row r="120" spans="2:34">
      <c r="B120" s="20"/>
      <c r="C120" s="21"/>
      <c r="D120" s="22" t="str">
        <f t="shared" si="288"/>
        <v/>
      </c>
      <c r="E120" s="21"/>
      <c r="F120" s="24" t="str">
        <f t="shared" si="289"/>
        <v/>
      </c>
      <c r="G120" s="25" t="str">
        <f>IF(C120="","",IF(D120='Gear Train'!$R$3,"-",VLOOKUP(C120,$Q$15:$S$514,3,FALSE)))</f>
        <v/>
      </c>
      <c r="H120" s="25" t="str">
        <f>IF(C120="","",IF(OR(D120='Gear Train'!$R$7,D120='Gear Train'!$R$3,D120='Gear Train'!$R$8),"-",VLOOKUP(C120,$Q$15:$T$514,4,FALSE)))</f>
        <v/>
      </c>
      <c r="I120" s="26" t="str">
        <f>IF(C120="","",IF(OR(D120='Gear Train'!$R$6,D120='Gear Train'!$R$7,D120='Gear Train'!$R$8,F120='Gear Train'!$R$7),VLOOKUP(E120,$C$15:$M$514,7,FALSE),IF(D120='Gear Train'!$R$3,VLOOKUP(C120,$Q$15:$U$514,5,FALSE),VLOOKUP(E120,$C$15:$M$514,7,FALSE)*M120)))</f>
        <v/>
      </c>
      <c r="J120" s="26" t="str">
        <f>IF(C120="","",IF(OR(D120='Gear Train'!$R$6,D120='Gear Train'!$R$7,D120='Gear Train'!$R$8,F120='Gear Train'!$R$7),VLOOKUP(E120,$C$15:$M$514,8,FALSE),IF(D120='Gear Train'!$R$3,E120/I120,VLOOKUP(E120,$C$15:$M$514,8,FALSE)/M120)))</f>
        <v/>
      </c>
      <c r="K120" s="27" t="str">
        <f>IF(C120="","",IF(E120='Front, Back Dial'!$D$4,$C$11,IF(OR(D120='Gear Train'!$R$4,D120='Gear Train'!$R$5),IF(OR(F120='Gear Train'!$R$4,F120='Gear Train'!$R$5,F120='Gear Train'!$R$6),IF(VLOOKUP(E120,$C$15:$M$514,9,FALSE)='Gear Train'!$C$3,'Gear Train'!$C$4,'Gear Train'!$C$3),VLOOKUP(E120,$C$15:$M$514,9,FALSE)),VLOOKUP(E120,$C$15:$M$514,9,FALSE))))</f>
        <v/>
      </c>
      <c r="L120" s="26" t="str">
        <f>IF(C120="","",IF(G120="-","-",IF(K120='Gear Train'!$C$3,MOD(G120+J120*360,360),MOD(G120-J120*360,360))))</f>
        <v/>
      </c>
      <c r="M120" s="26" t="str">
        <f>IF(C120="","",IF(OR(D120='Gear Train'!$R$6,D120='Gear Train'!$R$7,D120='Gear Train'!$R$8,F120='Gear Train'!$R$7),VLOOKUP(E120,$C$15:$M$514,10,FALSE),IF(D120='Gear Train'!$R$3,"-",IF(F120='Gear Train'!$R$3,1,H120/VLOOKUP(E120,$Q$15:$T$514,4,FALSE)))))</f>
        <v/>
      </c>
      <c r="N120" s="26" t="str">
        <f t="shared" si="290"/>
        <v/>
      </c>
      <c r="O120" s="28" t="str">
        <f t="shared" si="291"/>
        <v/>
      </c>
      <c r="Q120" s="21"/>
      <c r="R120" s="21"/>
      <c r="S120" s="29"/>
      <c r="T120" s="29"/>
      <c r="U120" s="29"/>
      <c r="AD120" s="1"/>
      <c r="AE120" s="1"/>
      <c r="AF120" s="1"/>
      <c r="AG120" s="1"/>
      <c r="AH120" s="1"/>
    </row>
    <row r="121" spans="2:34">
      <c r="B121" s="20"/>
      <c r="C121" s="21" t="s">
        <v>133</v>
      </c>
      <c r="D121" s="22" t="str">
        <f t="shared" si="288"/>
        <v>Axis</v>
      </c>
      <c r="E121" s="21" t="s">
        <v>34</v>
      </c>
      <c r="F121" s="24" t="str">
        <f t="shared" si="289"/>
        <v>Gear</v>
      </c>
      <c r="G121" s="25">
        <f>IF(C121="","",IF(D121='Gear Train'!$R$3,"-",VLOOKUP(C121,$Q$15:$S$514,3,FALSE)))</f>
        <v>0</v>
      </c>
      <c r="H121" s="25" t="str">
        <f>IF(C121="","",IF(OR(D121='Gear Train'!$R$7,D121='Gear Train'!$R$3,D121='Gear Train'!$R$8),"-",VLOOKUP(C121,$Q$15:$T$514,4,FALSE)))</f>
        <v>-</v>
      </c>
      <c r="I121" s="26">
        <f>IF(C121="","",IF(OR(D121='Gear Train'!$R$6,D121='Gear Train'!$R$7,D121='Gear Train'!$R$8,F121='Gear Train'!$R$7),VLOOKUP(E121,$C$15:$M$514,7,FALSE),IF(D121='Gear Train'!$R$3,VLOOKUP(C121,$Q$15:$U$514,5,FALSE),VLOOKUP(E121,$C$15:$M$514,7,FALSE)*M121)))</f>
        <v>365.25</v>
      </c>
      <c r="J121" s="26">
        <f>IF(C121="","",IF(OR(D121='Gear Train'!$R$6,D121='Gear Train'!$R$7,D121='Gear Train'!$R$8,F121='Gear Train'!$R$7),VLOOKUP(E121,$C$15:$M$514,8,FALSE),IF(D121='Gear Train'!$R$3,E121/I121,VLOOKUP(E121,$C$15:$M$514,8,FALSE)/M121)))</f>
        <v>0</v>
      </c>
      <c r="K121" s="27" t="str">
        <f>IF(C121="","",IF(E121='Front, Back Dial'!$D$4,$C$11,IF(OR(D121='Gear Train'!$R$4,D121='Gear Train'!$R$5),IF(OR(F121='Gear Train'!$R$4,F121='Gear Train'!$R$5,F121='Gear Train'!$R$6),IF(VLOOKUP(E121,$C$15:$M$514,9,FALSE)='Gear Train'!$C$3,'Gear Train'!$C$4,'Gear Train'!$C$3),VLOOKUP(E121,$C$15:$M$514,9,FALSE)),VLOOKUP(E121,$C$15:$M$514,9,FALSE))))</f>
        <v>CCW</v>
      </c>
      <c r="L121" s="26">
        <f>IF(C121="","",IF(G121="-","-",IF(K121='Gear Train'!$C$3,MOD(G121+J121*360,360),MOD(G121-J121*360,360))))</f>
        <v>0</v>
      </c>
      <c r="M121" s="26">
        <f>IF(C121="","",IF(OR(D121='Gear Train'!$R$6,D121='Gear Train'!$R$7,D121='Gear Train'!$R$8,F121='Gear Train'!$R$7),VLOOKUP(E121,$C$15:$M$514,10,FALSE),IF(D121='Gear Train'!$R$3,"-",IF(F121='Gear Train'!$R$3,1,H121/VLOOKUP(E121,$Q$15:$T$514,4,FALSE)))))</f>
        <v>0</v>
      </c>
      <c r="N121" s="26" t="str">
        <f t="shared" si="290"/>
        <v/>
      </c>
      <c r="O121" s="28" t="str">
        <f t="shared" si="291"/>
        <v/>
      </c>
      <c r="Q121" s="21"/>
      <c r="R121" s="21"/>
      <c r="S121" s="29"/>
      <c r="T121" s="29"/>
      <c r="U121" s="29"/>
      <c r="AD121" s="1"/>
      <c r="AE121" s="1"/>
      <c r="AF121" s="1"/>
      <c r="AG121" s="1"/>
      <c r="AH121" s="1"/>
    </row>
    <row r="122" spans="2:34">
      <c r="B122" s="20"/>
      <c r="C122" s="21" t="s">
        <v>80</v>
      </c>
      <c r="D122" s="22" t="str">
        <f t="shared" si="288"/>
        <v>Gear</v>
      </c>
      <c r="E122" s="21" t="s">
        <v>133</v>
      </c>
      <c r="F122" s="24" t="str">
        <f t="shared" si="289"/>
        <v>Axis</v>
      </c>
      <c r="G122" s="25">
        <f>IF(C122="","",IF(D122='Gear Train'!$R$3,"-",VLOOKUP(C122,$Q$15:$S$514,3,FALSE)))</f>
        <v>0</v>
      </c>
      <c r="H122" s="25">
        <f>IF(C122="","",IF(OR(D122='Gear Train'!$R$7,D122='Gear Train'!$R$3,D122='Gear Train'!$R$8),"-",VLOOKUP(C122,$Q$15:$T$514,4,FALSE)))</f>
        <v>40</v>
      </c>
      <c r="I122" s="26">
        <f>IF(C122="","",IF(OR(D122='Gear Train'!$R$6,D122='Gear Train'!$R$7,D122='Gear Train'!$R$8,F122='Gear Train'!$R$7),VLOOKUP(E122,$C$15:$M$514,7,FALSE),IF(D122='Gear Train'!$R$3,VLOOKUP(C122,$Q$15:$U$514,5,FALSE),VLOOKUP(E122,$C$15:$M$514,7,FALSE)*M122)))</f>
        <v>365.25</v>
      </c>
      <c r="J122" s="26">
        <f>IF(C122="","",IF(OR(D122='Gear Train'!$R$6,D122='Gear Train'!$R$7,D122='Gear Train'!$R$8,F122='Gear Train'!$R$7),VLOOKUP(E122,$C$15:$M$514,8,FALSE),IF(D122='Gear Train'!$R$3,E122/I122,VLOOKUP(E122,$C$15:$M$514,8,FALSE)/M122)))</f>
        <v>0</v>
      </c>
      <c r="K122" s="27" t="str">
        <f>IF(C122="","",IF(E122='Front, Back Dial'!$D$4,$C$11,IF(OR(D122='Gear Train'!$R$4,D122='Gear Train'!$R$5),IF(OR(F122='Gear Train'!$R$4,F122='Gear Train'!$R$5,F122='Gear Train'!$R$6),IF(VLOOKUP(E122,$C$15:$M$514,9,FALSE)='Gear Train'!$C$3,'Gear Train'!$C$4,'Gear Train'!$C$3),VLOOKUP(E122,$C$15:$M$514,9,FALSE)),VLOOKUP(E122,$C$15:$M$514,9,FALSE))))</f>
        <v>CCW</v>
      </c>
      <c r="L122" s="26">
        <f>IF(C122="","",IF(G122="-","-",IF(K122='Gear Train'!$C$3,MOD(G122+J122*360,360),MOD(G122-J122*360,360))))</f>
        <v>0</v>
      </c>
      <c r="M122" s="26">
        <f>IF(C122="","",IF(OR(D122='Gear Train'!$R$6,D122='Gear Train'!$R$7,D122='Gear Train'!$R$8,F122='Gear Train'!$R$7),VLOOKUP(E122,$C$15:$M$514,10,FALSE),IF(D122='Gear Train'!$R$3,"-",IF(F122='Gear Train'!$R$3,1,H122/VLOOKUP(E122,$Q$15:$T$514,4,FALSE)))))</f>
        <v>0</v>
      </c>
      <c r="N122" s="26" t="str">
        <f t="shared" si="290"/>
        <v/>
      </c>
      <c r="O122" s="28" t="str">
        <f t="shared" si="291"/>
        <v/>
      </c>
      <c r="Q122" s="21"/>
      <c r="R122" s="21"/>
      <c r="S122" s="29"/>
      <c r="T122" s="29"/>
      <c r="U122" s="29"/>
      <c r="AD122" s="1"/>
      <c r="AE122" s="1"/>
      <c r="AF122" s="1"/>
      <c r="AG122" s="1"/>
      <c r="AH122" s="1"/>
    </row>
    <row r="123" spans="2:34">
      <c r="B123" s="20"/>
      <c r="C123" s="21" t="s">
        <v>114</v>
      </c>
      <c r="D123" s="22" t="str">
        <f t="shared" si="288"/>
        <v>Gear</v>
      </c>
      <c r="E123" s="21" t="s">
        <v>80</v>
      </c>
      <c r="F123" s="24" t="str">
        <f t="shared" si="289"/>
        <v>Gear</v>
      </c>
      <c r="G123" s="25">
        <f>IF(C123="","",IF(D123='Gear Train'!$R$3,"-",VLOOKUP(C123,$Q$15:$S$514,3,FALSE)))</f>
        <v>0</v>
      </c>
      <c r="H123" s="25">
        <f>IF(C123="","",IF(OR(D123='Gear Train'!$R$7,D123='Gear Train'!$R$3,D123='Gear Train'!$R$8),"-",VLOOKUP(C123,$Q$15:$T$514,4,FALSE)))</f>
        <v>40</v>
      </c>
      <c r="I123" s="26">
        <f>IF(C123="","",IF(OR(D123='Gear Train'!$R$6,D123='Gear Train'!$R$7,D123='Gear Train'!$R$8,F123='Gear Train'!$R$7),VLOOKUP(E123,$C$15:$M$514,7,FALSE),IF(D123='Gear Train'!$R$3,VLOOKUP(C123,$Q$15:$U$514,5,FALSE),VLOOKUP(E123,$C$15:$M$514,7,FALSE)*M123)))</f>
        <v>365.25</v>
      </c>
      <c r="J123" s="26">
        <f>IF(C123="","",IF(OR(D123='Gear Train'!$R$6,D123='Gear Train'!$R$7,D123='Gear Train'!$R$8,F123='Gear Train'!$R$7),VLOOKUP(E123,$C$15:$M$514,8,FALSE),IF(D123='Gear Train'!$R$3,E123/I123,VLOOKUP(E123,$C$15:$M$514,8,FALSE)/M123)))</f>
        <v>0</v>
      </c>
      <c r="K123" s="27" t="str">
        <f>IF(C123="","",IF(E123='Front, Back Dial'!$D$4,$C$11,IF(OR(D123='Gear Train'!$R$4,D123='Gear Train'!$R$5),IF(OR(F123='Gear Train'!$R$4,F123='Gear Train'!$R$5,F123='Gear Train'!$R$6),IF(VLOOKUP(E123,$C$15:$M$514,9,FALSE)='Gear Train'!$C$3,'Gear Train'!$C$4,'Gear Train'!$C$3),VLOOKUP(E123,$C$15:$M$514,9,FALSE)),VLOOKUP(E123,$C$15:$M$514,9,FALSE))))</f>
        <v>CW</v>
      </c>
      <c r="L123" s="26">
        <f>IF(C123="","",IF(G123="-","-",IF(K123='Gear Train'!$C$3,MOD(G123+J123*360,360),MOD(G123-J123*360,360))))</f>
        <v>0</v>
      </c>
      <c r="M123" s="26">
        <f>IF(C123="","",IF(OR(D123='Gear Train'!$R$6,D123='Gear Train'!$R$7,D123='Gear Train'!$R$8,F123='Gear Train'!$R$7),VLOOKUP(E123,$C$15:$M$514,10,FALSE),IF(D123='Gear Train'!$R$3,"-",IF(F123='Gear Train'!$R$3,1,H123/VLOOKUP(E123,$Q$15:$T$514,4,FALSE)))))</f>
        <v>1</v>
      </c>
      <c r="N123" s="26" t="str">
        <f t="shared" si="290"/>
        <v/>
      </c>
      <c r="O123" s="28" t="str">
        <f t="shared" si="291"/>
        <v/>
      </c>
      <c r="Q123" s="21"/>
      <c r="R123" s="21"/>
      <c r="S123" s="29"/>
      <c r="T123" s="29"/>
      <c r="U123" s="29"/>
      <c r="AD123" s="1"/>
      <c r="AE123" s="1"/>
      <c r="AF123" s="1"/>
      <c r="AG123" s="1"/>
      <c r="AH123" s="1"/>
    </row>
    <row r="124" spans="2:34">
      <c r="B124" s="20"/>
      <c r="C124" s="21" t="s">
        <v>115</v>
      </c>
      <c r="D124" s="22" t="str">
        <f t="shared" si="288"/>
        <v>Gear</v>
      </c>
      <c r="E124" s="21" t="s">
        <v>114</v>
      </c>
      <c r="F124" s="24" t="str">
        <f t="shared" si="289"/>
        <v>Gear</v>
      </c>
      <c r="G124" s="25">
        <f>IF(C124="","",IF(D124='Gear Train'!$R$3,"-",VLOOKUP(C124,$Q$15:$S$514,3,FALSE)))</f>
        <v>0</v>
      </c>
      <c r="H124" s="25">
        <f>IF(C124="","",IF(OR(D124='Gear Train'!$R$7,D124='Gear Train'!$R$3,D124='Gear Train'!$R$8),"-",VLOOKUP(C124,$Q$15:$T$514,4,FALSE)))</f>
        <v>40</v>
      </c>
      <c r="I124" s="26">
        <f>IF(C124="","",IF(OR(D124='Gear Train'!$R$6,D124='Gear Train'!$R$7,D124='Gear Train'!$R$8,F124='Gear Train'!$R$7),VLOOKUP(E124,$C$15:$M$514,7,FALSE),IF(D124='Gear Train'!$R$3,VLOOKUP(C124,$Q$15:$U$514,5,FALSE),VLOOKUP(E124,$C$15:$M$514,7,FALSE)*M124)))</f>
        <v>365.25</v>
      </c>
      <c r="J124" s="26">
        <f>IF(C124="","",IF(OR(D124='Gear Train'!$R$6,D124='Gear Train'!$R$7,D124='Gear Train'!$R$8,F124='Gear Train'!$R$7),VLOOKUP(E124,$C$15:$M$514,8,FALSE),IF(D124='Gear Train'!$R$3,E124/I124,VLOOKUP(E124,$C$15:$M$514,8,FALSE)/M124)))</f>
        <v>0</v>
      </c>
      <c r="K124" s="27" t="str">
        <f>IF(C124="","",IF(E124='Front, Back Dial'!$D$4,$C$11,IF(OR(D124='Gear Train'!$R$4,D124='Gear Train'!$R$5),IF(OR(F124='Gear Train'!$R$4,F124='Gear Train'!$R$5,F124='Gear Train'!$R$6),IF(VLOOKUP(E124,$C$15:$M$514,9,FALSE)='Gear Train'!$C$3,'Gear Train'!$C$4,'Gear Train'!$C$3),VLOOKUP(E124,$C$15:$M$514,9,FALSE)),VLOOKUP(E124,$C$15:$M$514,9,FALSE))))</f>
        <v>CCW</v>
      </c>
      <c r="L124" s="26">
        <f>IF(C124="","",IF(G124="-","-",IF(K124='Gear Train'!$C$3,MOD(G124+J124*360,360),MOD(G124-J124*360,360))))</f>
        <v>0</v>
      </c>
      <c r="M124" s="26">
        <f>IF(C124="","",IF(OR(D124='Gear Train'!$R$6,D124='Gear Train'!$R$7,D124='Gear Train'!$R$8,F124='Gear Train'!$R$7),VLOOKUP(E124,$C$15:$M$514,10,FALSE),IF(D124='Gear Train'!$R$3,"-",IF(F124='Gear Train'!$R$3,1,H124/VLOOKUP(E124,$Q$15:$T$514,4,FALSE)))))</f>
        <v>1</v>
      </c>
      <c r="N124" s="26" t="str">
        <f t="shared" si="290"/>
        <v/>
      </c>
      <c r="O124" s="28" t="str">
        <f t="shared" si="291"/>
        <v/>
      </c>
      <c r="Q124" s="21"/>
      <c r="R124" s="21"/>
      <c r="S124" s="29"/>
      <c r="T124" s="29"/>
      <c r="U124" s="29"/>
      <c r="AD124" s="1"/>
      <c r="AE124" s="1"/>
      <c r="AF124" s="1"/>
      <c r="AG124" s="1"/>
      <c r="AH124" s="1"/>
    </row>
    <row r="125" spans="2:34">
      <c r="B125" s="20" t="s">
        <v>184</v>
      </c>
      <c r="C125" s="21" t="s">
        <v>185</v>
      </c>
      <c r="D125" s="22" t="str">
        <f t="shared" si="288"/>
        <v>Pointer</v>
      </c>
      <c r="E125" s="21" t="s">
        <v>115</v>
      </c>
      <c r="F125" s="24" t="str">
        <f t="shared" si="289"/>
        <v>Gear</v>
      </c>
      <c r="G125" s="25">
        <f>IF(C125="","",IF(D125='Gear Train'!$R$3,"-",VLOOKUP(C125,$Q$15:$S$514,3,FALSE)))</f>
        <v>0</v>
      </c>
      <c r="H125" s="25" t="str">
        <f>IF(C125="","",IF(OR(D125='Gear Train'!$R$7,D125='Gear Train'!$R$3,D125='Gear Train'!$R$8),"-",VLOOKUP(C125,$Q$15:$T$514,4,FALSE)))</f>
        <v>-</v>
      </c>
      <c r="I125" s="26">
        <f>IF(C125="","",IF(OR(D125='Gear Train'!$R$6,D125='Gear Train'!$R$7,D125='Gear Train'!$R$8,F125='Gear Train'!$R$7),VLOOKUP(E125,$C$15:$M$514,7,FALSE),IF(D125='Gear Train'!$R$3,VLOOKUP(C125,$Q$15:$U$514,5,FALSE),VLOOKUP(E125,$C$15:$M$514,7,FALSE)*M125)))</f>
        <v>365.25</v>
      </c>
      <c r="J125" s="26">
        <f>IF(C125="","",IF(OR(D125='Gear Train'!$R$6,D125='Gear Train'!$R$7,D125='Gear Train'!$R$8,F125='Gear Train'!$R$7),VLOOKUP(E125,$C$15:$M$514,8,FALSE),IF(D125='Gear Train'!$R$3,E125/I125,VLOOKUP(E125,$C$15:$M$514,8,FALSE)/M125)))</f>
        <v>0</v>
      </c>
      <c r="K125" s="27" t="str">
        <f>IF(C125="","",IF(E125='Front, Back Dial'!$D$4,$C$11,IF(OR(D125='Gear Train'!$R$4,D125='Gear Train'!$R$5),IF(OR(F125='Gear Train'!$R$4,F125='Gear Train'!$R$5,F125='Gear Train'!$R$6),IF(VLOOKUP(E125,$C$15:$M$514,9,FALSE)='Gear Train'!$C$3,'Gear Train'!$C$4,'Gear Train'!$C$3),VLOOKUP(E125,$C$15:$M$514,9,FALSE)),VLOOKUP(E125,$C$15:$M$514,9,FALSE))))</f>
        <v>CCW</v>
      </c>
      <c r="L125" s="26">
        <f>IF(C125="","",IF(G125="-","-",IF(K125='Gear Train'!$C$3,MOD(G125+J125*360,360),MOD(G125-J125*360,360))))</f>
        <v>0</v>
      </c>
      <c r="M125" s="26">
        <f>IF(C125="","",IF(OR(D125='Gear Train'!$R$6,D125='Gear Train'!$R$7,D125='Gear Train'!$R$8,F125='Gear Train'!$R$7),VLOOKUP(E125,$C$15:$M$514,10,FALSE),IF(D125='Gear Train'!$R$3,"-",IF(F125='Gear Train'!$R$3,1,H125/VLOOKUP(E125,$Q$15:$T$514,4,FALSE)))))</f>
        <v>0</v>
      </c>
      <c r="N125" s="26">
        <f t="shared" si="290"/>
        <v>365.25</v>
      </c>
      <c r="O125" s="28">
        <f t="shared" si="291"/>
        <v>0</v>
      </c>
      <c r="Q125" s="21"/>
      <c r="R125" s="21"/>
      <c r="S125" s="29"/>
      <c r="T125" s="29"/>
      <c r="U125" s="29"/>
      <c r="AD125" s="1"/>
      <c r="AE125" s="1"/>
      <c r="AF125" s="1"/>
      <c r="AG125" s="1"/>
      <c r="AH125" s="1"/>
    </row>
    <row r="126" spans="2:34">
      <c r="B126" s="20"/>
      <c r="C126" s="21"/>
      <c r="D126" s="22" t="str">
        <f t="shared" si="288"/>
        <v/>
      </c>
      <c r="E126" s="21"/>
      <c r="F126" s="24" t="str">
        <f t="shared" si="289"/>
        <v/>
      </c>
      <c r="G126" s="25" t="str">
        <f>IF(C126="","",IF(D126='Gear Train'!$R$3,"-",VLOOKUP(C126,$Q$15:$S$514,3,FALSE)))</f>
        <v/>
      </c>
      <c r="H126" s="25" t="str">
        <f>IF(C126="","",IF(OR(D126='Gear Train'!$R$7,D126='Gear Train'!$R$3,D126='Gear Train'!$R$8),"-",VLOOKUP(C126,$Q$15:$T$514,4,FALSE)))</f>
        <v/>
      </c>
      <c r="I126" s="26" t="str">
        <f>IF(C126="","",IF(OR(D126='Gear Train'!$R$6,D126='Gear Train'!$R$7,D126='Gear Train'!$R$8,F126='Gear Train'!$R$7),VLOOKUP(E126,$C$15:$M$514,7,FALSE),IF(D126='Gear Train'!$R$3,VLOOKUP(C126,$Q$15:$U$514,5,FALSE),VLOOKUP(E126,$C$15:$M$514,7,FALSE)*M126)))</f>
        <v/>
      </c>
      <c r="J126" s="26" t="str">
        <f>IF(C126="","",IF(OR(D126='Gear Train'!$R$6,D126='Gear Train'!$R$7,D126='Gear Train'!$R$8,F126='Gear Train'!$R$7),VLOOKUP(E126,$C$15:$M$514,8,FALSE),IF(D126='Gear Train'!$R$3,E126/I126,VLOOKUP(E126,$C$15:$M$514,8,FALSE)/M126)))</f>
        <v/>
      </c>
      <c r="K126" s="27" t="str">
        <f>IF(C126="","",IF(E126='Front, Back Dial'!$D$4,$C$11,IF(OR(D126='Gear Train'!$R$4,D126='Gear Train'!$R$5),IF(OR(F126='Gear Train'!$R$4,F126='Gear Train'!$R$5,F126='Gear Train'!$R$6),IF(VLOOKUP(E126,$C$15:$M$514,9,FALSE)='Gear Train'!$C$3,'Gear Train'!$C$4,'Gear Train'!$C$3),VLOOKUP(E126,$C$15:$M$514,9,FALSE)),VLOOKUP(E126,$C$15:$M$514,9,FALSE))))</f>
        <v/>
      </c>
      <c r="L126" s="26" t="str">
        <f>IF(C126="","",IF(G126="-","-",IF(K126='Gear Train'!$C$3,MOD(G126+J126*360,360),MOD(G126-J126*360,360))))</f>
        <v/>
      </c>
      <c r="M126" s="26" t="str">
        <f>IF(C126="","",IF(OR(D126='Gear Train'!$R$6,D126='Gear Train'!$R$7,D126='Gear Train'!$R$8,F126='Gear Train'!$R$7),VLOOKUP(E126,$C$15:$M$514,10,FALSE),IF(D126='Gear Train'!$R$3,"-",IF(F126='Gear Train'!$R$3,1,H126/VLOOKUP(E126,$Q$15:$T$514,4,FALSE)))))</f>
        <v/>
      </c>
      <c r="N126" s="26" t="str">
        <f t="shared" si="290"/>
        <v/>
      </c>
      <c r="O126" s="28" t="str">
        <f t="shared" si="291"/>
        <v/>
      </c>
      <c r="Q126" s="21"/>
      <c r="R126" s="21"/>
      <c r="S126" s="29"/>
      <c r="T126" s="29"/>
      <c r="U126" s="29"/>
      <c r="AD126" s="1"/>
      <c r="AE126" s="1"/>
      <c r="AF126" s="1"/>
      <c r="AG126" s="1"/>
      <c r="AH126" s="1"/>
    </row>
    <row r="127" spans="2:34">
      <c r="B127" s="20"/>
      <c r="C127" s="21"/>
      <c r="D127" s="22"/>
      <c r="E127" s="21"/>
      <c r="F127" s="24"/>
      <c r="G127" s="25"/>
      <c r="H127" s="25"/>
      <c r="I127" s="26"/>
      <c r="J127" s="26"/>
      <c r="K127" s="27"/>
      <c r="L127" s="26"/>
      <c r="M127" s="26"/>
      <c r="N127" s="26"/>
      <c r="O127" s="28" t="str">
        <f t="shared" si="291"/>
        <v/>
      </c>
      <c r="Q127" s="21"/>
      <c r="R127" s="21"/>
      <c r="S127" s="29"/>
      <c r="T127" s="29"/>
      <c r="U127" s="29"/>
      <c r="AD127" s="1"/>
      <c r="AE127" s="1"/>
      <c r="AF127" s="1"/>
      <c r="AG127" s="1"/>
      <c r="AH127" s="1"/>
    </row>
    <row r="128" spans="2:34">
      <c r="B128" s="20"/>
      <c r="C128" s="21"/>
      <c r="D128" s="22"/>
      <c r="E128" s="21"/>
      <c r="F128" s="24"/>
      <c r="G128" s="25"/>
      <c r="H128" s="25"/>
      <c r="I128" s="26"/>
      <c r="J128" s="26"/>
      <c r="K128" s="27"/>
      <c r="L128" s="26"/>
      <c r="M128" s="26"/>
      <c r="N128" s="26"/>
      <c r="O128" s="28" t="str">
        <f t="shared" si="291"/>
        <v/>
      </c>
      <c r="Q128" s="21"/>
      <c r="R128" s="21"/>
      <c r="S128" s="29"/>
      <c r="T128" s="29"/>
      <c r="U128" s="29"/>
      <c r="AD128" s="1"/>
      <c r="AE128" s="1"/>
      <c r="AF128" s="1"/>
      <c r="AG128" s="1"/>
      <c r="AH128" s="1"/>
    </row>
    <row r="129" spans="2:34">
      <c r="B129" s="20"/>
      <c r="C129" s="21"/>
      <c r="D129" s="22"/>
      <c r="E129" s="21"/>
      <c r="F129" s="24"/>
      <c r="G129" s="25"/>
      <c r="H129" s="25"/>
      <c r="I129" s="26"/>
      <c r="J129" s="26"/>
      <c r="K129" s="27"/>
      <c r="L129" s="26"/>
      <c r="M129" s="26"/>
      <c r="N129" s="26"/>
      <c r="O129" s="28" t="str">
        <f t="shared" si="291"/>
        <v/>
      </c>
      <c r="Q129" s="21"/>
      <c r="R129" s="21"/>
      <c r="S129" s="29"/>
      <c r="T129" s="29"/>
      <c r="U129" s="29"/>
      <c r="AD129" s="1"/>
      <c r="AE129" s="1"/>
      <c r="AF129" s="1"/>
      <c r="AG129" s="1"/>
      <c r="AH129" s="1"/>
    </row>
    <row r="130" spans="2:34">
      <c r="B130" s="20"/>
      <c r="C130" s="21"/>
      <c r="D130" s="22"/>
      <c r="E130" s="21"/>
      <c r="F130" s="24"/>
      <c r="G130" s="25"/>
      <c r="H130" s="25"/>
      <c r="I130" s="26"/>
      <c r="J130" s="26"/>
      <c r="K130" s="27"/>
      <c r="L130" s="26"/>
      <c r="M130" s="26"/>
      <c r="N130" s="26"/>
      <c r="O130" s="28" t="str">
        <f t="shared" si="291"/>
        <v/>
      </c>
      <c r="Q130" s="21"/>
      <c r="R130" s="21"/>
      <c r="S130" s="29"/>
      <c r="T130" s="29"/>
      <c r="U130" s="29"/>
      <c r="AD130" s="1"/>
      <c r="AE130" s="1"/>
      <c r="AF130" s="1"/>
      <c r="AG130" s="1"/>
      <c r="AH130" s="1"/>
    </row>
    <row r="131" spans="2:34">
      <c r="B131" s="20"/>
      <c r="C131" s="21"/>
      <c r="D131" s="22" t="str">
        <f t="shared" si="288"/>
        <v/>
      </c>
      <c r="E131" s="21"/>
      <c r="F131" s="24" t="str">
        <f t="shared" si="289"/>
        <v/>
      </c>
      <c r="G131" s="25" t="str">
        <f>IF(C131="","",IF(D131='Gear Train'!$R$3,"-",VLOOKUP(C131,$Q$15:$S$514,3,FALSE)))</f>
        <v/>
      </c>
      <c r="H131" s="25" t="str">
        <f>IF(C131="","",IF(OR(D131='Gear Train'!$R$7,D131='Gear Train'!$R$3,D131='Gear Train'!$R$8),"-",VLOOKUP(C131,$Q$15:$T$514,4,FALSE)))</f>
        <v/>
      </c>
      <c r="I131" s="26" t="str">
        <f>IF(C131="","",IF(OR(D131='Gear Train'!$R$6,D131='Gear Train'!$R$7,D131='Gear Train'!$R$8,F131='Gear Train'!$R$7),VLOOKUP(E131,$C$15:$M$514,7,FALSE),IF(D131='Gear Train'!$R$3,VLOOKUP(C131,$Q$15:$U$514,5,FALSE),VLOOKUP(E131,$C$15:$M$514,7,FALSE)*M131)))</f>
        <v/>
      </c>
      <c r="J131" s="26" t="str">
        <f>IF(C131="","",IF(OR(D131='Gear Train'!$R$6,D131='Gear Train'!$R$7,D131='Gear Train'!$R$8,F131='Gear Train'!$R$7),VLOOKUP(E131,$C$15:$M$514,8,FALSE),IF(D131='Gear Train'!$R$3,E131/I131,VLOOKUP(E131,$C$15:$M$514,8,FALSE)/M131)))</f>
        <v/>
      </c>
      <c r="K131" s="27" t="str">
        <f>IF(C131="","",IF(E131='Front, Back Dial'!$D$4,$C$11,IF(OR(D131='Gear Train'!$R$4,D131='Gear Train'!$R$5),IF(OR(F131='Gear Train'!$R$4,F131='Gear Train'!$R$5,F131='Gear Train'!$R$6),IF(VLOOKUP(E131,$C$15:$M$514,9,FALSE)='Gear Train'!$C$3,'Gear Train'!$C$4,'Gear Train'!$C$3),VLOOKUP(E131,$C$15:$M$514,9,FALSE)),VLOOKUP(E131,$C$15:$M$514,9,FALSE))))</f>
        <v/>
      </c>
      <c r="L131" s="26" t="str">
        <f>IF(C131="","",IF(G131="-","-",IF(K131='Gear Train'!$C$3,MOD(G131+J131*360,360),MOD(G131-J131*360,360))))</f>
        <v/>
      </c>
      <c r="M131" s="26" t="str">
        <f>IF(C131="","",IF(OR(D131='Gear Train'!$R$6,D131='Gear Train'!$R$7,D131='Gear Train'!$R$8,F131='Gear Train'!$R$7),VLOOKUP(E131,$C$15:$M$514,10,FALSE),IF(D131='Gear Train'!$R$3,"-",IF(F131='Gear Train'!$R$3,1,H131/VLOOKUP(E131,$Q$15:$T$514,4,FALSE)))))</f>
        <v/>
      </c>
      <c r="N131" s="26" t="str">
        <f t="shared" si="290"/>
        <v/>
      </c>
      <c r="O131" s="28" t="str">
        <f t="shared" si="291"/>
        <v/>
      </c>
      <c r="Q131" s="21"/>
      <c r="R131" s="21"/>
      <c r="S131" s="29"/>
      <c r="T131" s="29"/>
      <c r="U131" s="29"/>
      <c r="AD131" s="1"/>
      <c r="AE131" s="1"/>
      <c r="AF131" s="1"/>
      <c r="AG131" s="1"/>
      <c r="AH131" s="1"/>
    </row>
    <row r="132" spans="2:34">
      <c r="B132" s="20"/>
      <c r="C132" s="21"/>
      <c r="D132" s="22" t="str">
        <f t="shared" si="288"/>
        <v/>
      </c>
      <c r="E132" s="21"/>
      <c r="F132" s="24" t="str">
        <f t="shared" si="289"/>
        <v/>
      </c>
      <c r="G132" s="25" t="str">
        <f>IF(C132="","",IF(D132='Gear Train'!$R$3,"-",VLOOKUP(C132,$Q$15:$S$514,3,FALSE)))</f>
        <v/>
      </c>
      <c r="H132" s="25" t="str">
        <f>IF(C132="","",IF(OR(D132='Gear Train'!$R$7,D132='Gear Train'!$R$3,D132='Gear Train'!$R$8),"-",VLOOKUP(C132,$Q$15:$T$514,4,FALSE)))</f>
        <v/>
      </c>
      <c r="I132" s="26" t="str">
        <f>IF(C132="","",IF(OR(D132='Gear Train'!$R$6,D132='Gear Train'!$R$7,D132='Gear Train'!$R$8,F132='Gear Train'!$R$7),VLOOKUP(E132,$C$15:$M$514,7,FALSE),IF(D132='Gear Train'!$R$3,VLOOKUP(C132,$Q$15:$U$514,5,FALSE),VLOOKUP(E132,$C$15:$M$514,7,FALSE)*M132)))</f>
        <v/>
      </c>
      <c r="J132" s="26" t="str">
        <f>IF(C132="","",IF(OR(D132='Gear Train'!$R$6,D132='Gear Train'!$R$7,D132='Gear Train'!$R$8,F132='Gear Train'!$R$7),VLOOKUP(E132,$C$15:$M$514,8,FALSE),IF(D132='Gear Train'!$R$3,E132/I132,VLOOKUP(E132,$C$15:$M$514,8,FALSE)/M132)))</f>
        <v/>
      </c>
      <c r="K132" s="27" t="str">
        <f>IF(C132="","",IF(E132='Front, Back Dial'!$D$4,$C$11,IF(OR(D132='Gear Train'!$R$4,D132='Gear Train'!$R$5),IF(OR(F132='Gear Train'!$R$4,F132='Gear Train'!$R$5,F132='Gear Train'!$R$6),IF(VLOOKUP(E132,$C$15:$M$514,9,FALSE)='Gear Train'!$C$3,'Gear Train'!$C$4,'Gear Train'!$C$3),VLOOKUP(E132,$C$15:$M$514,9,FALSE)),VLOOKUP(E132,$C$15:$M$514,9,FALSE))))</f>
        <v/>
      </c>
      <c r="L132" s="26" t="str">
        <f>IF(C132="","",IF(G132="-","-",IF(K132='Gear Train'!$C$3,MOD(G132+J132*360,360),MOD(G132-J132*360,360))))</f>
        <v/>
      </c>
      <c r="M132" s="26" t="str">
        <f>IF(C132="","",IF(OR(D132='Gear Train'!$R$6,D132='Gear Train'!$R$7,D132='Gear Train'!$R$8,F132='Gear Train'!$R$7),VLOOKUP(E132,$C$15:$M$514,10,FALSE),IF(D132='Gear Train'!$R$3,"-",IF(F132='Gear Train'!$R$3,1,H132/VLOOKUP(E132,$Q$15:$T$514,4,FALSE)))))</f>
        <v/>
      </c>
      <c r="N132" s="26" t="str">
        <f t="shared" si="290"/>
        <v/>
      </c>
      <c r="O132" s="28" t="str">
        <f t="shared" si="291"/>
        <v/>
      </c>
      <c r="Q132" s="21"/>
      <c r="R132" s="21"/>
      <c r="S132" s="29"/>
      <c r="T132" s="29"/>
      <c r="U132" s="29"/>
      <c r="AD132" s="1"/>
      <c r="AE132" s="1"/>
      <c r="AF132" s="1"/>
      <c r="AG132" s="1"/>
      <c r="AH132" s="1"/>
    </row>
    <row r="133" spans="2:34">
      <c r="B133" s="20"/>
      <c r="C133" s="21"/>
      <c r="D133" s="22" t="str">
        <f t="shared" si="288"/>
        <v/>
      </c>
      <c r="E133" s="21"/>
      <c r="F133" s="24" t="str">
        <f t="shared" si="289"/>
        <v/>
      </c>
      <c r="G133" s="25" t="str">
        <f>IF(C133="","",IF(D133='Gear Train'!$R$3,"-",VLOOKUP(C133,$Q$15:$S$514,3,FALSE)))</f>
        <v/>
      </c>
      <c r="H133" s="25" t="str">
        <f>IF(C133="","",IF(OR(D133='Gear Train'!$R$7,D133='Gear Train'!$R$3,D133='Gear Train'!$R$8),"-",VLOOKUP(C133,$Q$15:$T$514,4,FALSE)))</f>
        <v/>
      </c>
      <c r="I133" s="26" t="str">
        <f>IF(C133="","",IF(OR(D133='Gear Train'!$R$6,D133='Gear Train'!$R$7,D133='Gear Train'!$R$8,F133='Gear Train'!$R$7),VLOOKUP(E133,$C$15:$M$514,7,FALSE),IF(D133='Gear Train'!$R$3,VLOOKUP(C133,$Q$15:$U$514,5,FALSE),VLOOKUP(E133,$C$15:$M$514,7,FALSE)*M133)))</f>
        <v/>
      </c>
      <c r="J133" s="26" t="str">
        <f>IF(C133="","",IF(OR(D133='Gear Train'!$R$6,D133='Gear Train'!$R$7,D133='Gear Train'!$R$8,F133='Gear Train'!$R$7),VLOOKUP(E133,$C$15:$M$514,8,FALSE),IF(D133='Gear Train'!$R$3,E133/I133,VLOOKUP(E133,$C$15:$M$514,8,FALSE)/M133)))</f>
        <v/>
      </c>
      <c r="K133" s="27" t="str">
        <f>IF(C133="","",IF(E133='Front, Back Dial'!$D$4,$C$11,IF(OR(D133='Gear Train'!$R$4,D133='Gear Train'!$R$5),IF(OR(F133='Gear Train'!$R$4,F133='Gear Train'!$R$5,F133='Gear Train'!$R$6),IF(VLOOKUP(E133,$C$15:$M$514,9,FALSE)='Gear Train'!$C$3,'Gear Train'!$C$4,'Gear Train'!$C$3),VLOOKUP(E133,$C$15:$M$514,9,FALSE)),VLOOKUP(E133,$C$15:$M$514,9,FALSE))))</f>
        <v/>
      </c>
      <c r="L133" s="26" t="str">
        <f>IF(C133="","",IF(G133="-","-",IF(K133='Gear Train'!$C$3,MOD(G133+J133*360,360),MOD(G133-J133*360,360))))</f>
        <v/>
      </c>
      <c r="M133" s="26" t="str">
        <f>IF(C133="","",IF(OR(D133='Gear Train'!$R$6,D133='Gear Train'!$R$7,D133='Gear Train'!$R$8,F133='Gear Train'!$R$7),VLOOKUP(E133,$C$15:$M$514,10,FALSE),IF(D133='Gear Train'!$R$3,"-",IF(F133='Gear Train'!$R$3,1,H133/VLOOKUP(E133,$Q$15:$T$514,4,FALSE)))))</f>
        <v/>
      </c>
      <c r="N133" s="26" t="str">
        <f t="shared" si="290"/>
        <v/>
      </c>
      <c r="O133" s="28" t="str">
        <f t="shared" si="291"/>
        <v/>
      </c>
      <c r="Q133" s="21"/>
      <c r="R133" s="21"/>
      <c r="S133" s="29"/>
      <c r="T133" s="29"/>
      <c r="U133" s="29"/>
      <c r="AD133" s="1"/>
      <c r="AE133" s="1"/>
      <c r="AF133" s="1"/>
      <c r="AG133" s="1"/>
      <c r="AH133" s="1"/>
    </row>
    <row r="134" spans="2:34">
      <c r="B134" s="20"/>
      <c r="C134" s="21"/>
      <c r="D134" s="22" t="str">
        <f t="shared" si="288"/>
        <v/>
      </c>
      <c r="E134" s="21"/>
      <c r="F134" s="24" t="str">
        <f t="shared" si="289"/>
        <v/>
      </c>
      <c r="G134" s="25" t="str">
        <f>IF(C134="","",IF(D134='Gear Train'!$R$3,"-",VLOOKUP(C134,$Q$15:$S$514,3,FALSE)))</f>
        <v/>
      </c>
      <c r="H134" s="25" t="str">
        <f>IF(C134="","",IF(OR(D134='Gear Train'!$R$7,D134='Gear Train'!$R$3,D134='Gear Train'!$R$8),"-",VLOOKUP(C134,$Q$15:$T$514,4,FALSE)))</f>
        <v/>
      </c>
      <c r="I134" s="26" t="str">
        <f>IF(C134="","",IF(OR(D134='Gear Train'!$R$6,D134='Gear Train'!$R$7,D134='Gear Train'!$R$8,F134='Gear Train'!$R$7),VLOOKUP(E134,$C$15:$M$514,7,FALSE),IF(D134='Gear Train'!$R$3,VLOOKUP(C134,$Q$15:$U$514,5,FALSE),VLOOKUP(E134,$C$15:$M$514,7,FALSE)*M134)))</f>
        <v/>
      </c>
      <c r="J134" s="26" t="str">
        <f>IF(C134="","",IF(OR(D134='Gear Train'!$R$6,D134='Gear Train'!$R$7,D134='Gear Train'!$R$8,F134='Gear Train'!$R$7),VLOOKUP(E134,$C$15:$M$514,8,FALSE),IF(D134='Gear Train'!$R$3,E134/I134,VLOOKUP(E134,$C$15:$M$514,8,FALSE)/M134)))</f>
        <v/>
      </c>
      <c r="K134" s="27" t="str">
        <f>IF(C134="","",IF(E134='Front, Back Dial'!$D$4,$C$11,IF(OR(D134='Gear Train'!$R$4,D134='Gear Train'!$R$5),IF(OR(F134='Gear Train'!$R$4,F134='Gear Train'!$R$5,F134='Gear Train'!$R$6),IF(VLOOKUP(E134,$C$15:$M$514,9,FALSE)='Gear Train'!$C$3,'Gear Train'!$C$4,'Gear Train'!$C$3),VLOOKUP(E134,$C$15:$M$514,9,FALSE)),VLOOKUP(E134,$C$15:$M$514,9,FALSE))))</f>
        <v/>
      </c>
      <c r="L134" s="26" t="str">
        <f>IF(C134="","",IF(G134="-","-",IF(K134='Gear Train'!$C$3,MOD(G134+J134*360,360),MOD(G134-J134*360,360))))</f>
        <v/>
      </c>
      <c r="M134" s="26" t="str">
        <f>IF(C134="","",IF(OR(D134='Gear Train'!$R$6,D134='Gear Train'!$R$7,D134='Gear Train'!$R$8,F134='Gear Train'!$R$7),VLOOKUP(E134,$C$15:$M$514,10,FALSE),IF(D134='Gear Train'!$R$3,"-",IF(F134='Gear Train'!$R$3,1,H134/VLOOKUP(E134,$Q$15:$T$514,4,FALSE)))))</f>
        <v/>
      </c>
      <c r="N134" s="26" t="str">
        <f t="shared" si="290"/>
        <v/>
      </c>
      <c r="O134" s="28" t="str">
        <f t="shared" si="291"/>
        <v/>
      </c>
      <c r="Q134" s="21"/>
      <c r="R134" s="21"/>
      <c r="S134" s="29"/>
      <c r="T134" s="29"/>
      <c r="U134" s="29"/>
      <c r="AD134" s="1"/>
      <c r="AE134" s="1"/>
      <c r="AF134" s="1"/>
      <c r="AG134" s="1"/>
      <c r="AH134" s="1"/>
    </row>
    <row r="135" spans="2:34">
      <c r="B135" s="20"/>
      <c r="C135" s="21"/>
      <c r="D135" s="22" t="str">
        <f t="shared" si="288"/>
        <v/>
      </c>
      <c r="E135" s="21"/>
      <c r="F135" s="24" t="str">
        <f t="shared" si="289"/>
        <v/>
      </c>
      <c r="G135" s="25" t="str">
        <f>IF(C135="","",IF(D135='Gear Train'!$R$3,"-",VLOOKUP(C135,$Q$15:$S$514,3,FALSE)))</f>
        <v/>
      </c>
      <c r="H135" s="25" t="str">
        <f>IF(C135="","",IF(OR(D135='Gear Train'!$R$7,D135='Gear Train'!$R$3,D135='Gear Train'!$R$8),"-",VLOOKUP(C135,$Q$15:$T$514,4,FALSE)))</f>
        <v/>
      </c>
      <c r="I135" s="26" t="str">
        <f>IF(C135="","",IF(OR(D135='Gear Train'!$R$6,D135='Gear Train'!$R$7,D135='Gear Train'!$R$8,F135='Gear Train'!$R$7),VLOOKUP(E135,$C$15:$M$514,7,FALSE),IF(D135='Gear Train'!$R$3,VLOOKUP(C135,$Q$15:$U$514,5,FALSE),VLOOKUP(E135,$C$15:$M$514,7,FALSE)*M135)))</f>
        <v/>
      </c>
      <c r="J135" s="26" t="str">
        <f>IF(C135="","",IF(OR(D135='Gear Train'!$R$6,D135='Gear Train'!$R$7,D135='Gear Train'!$R$8,F135='Gear Train'!$R$7),VLOOKUP(E135,$C$15:$M$514,8,FALSE),IF(D135='Gear Train'!$R$3,E135/I135,VLOOKUP(E135,$C$15:$M$514,8,FALSE)/M135)))</f>
        <v/>
      </c>
      <c r="K135" s="27" t="str">
        <f>IF(C135="","",IF(E135='Front, Back Dial'!$D$4,$C$11,IF(OR(D135='Gear Train'!$R$4,D135='Gear Train'!$R$5),IF(OR(F135='Gear Train'!$R$4,F135='Gear Train'!$R$5,F135='Gear Train'!$R$6),IF(VLOOKUP(E135,$C$15:$M$514,9,FALSE)='Gear Train'!$C$3,'Gear Train'!$C$4,'Gear Train'!$C$3),VLOOKUP(E135,$C$15:$M$514,9,FALSE)),VLOOKUP(E135,$C$15:$M$514,9,FALSE))))</f>
        <v/>
      </c>
      <c r="L135" s="26" t="str">
        <f>IF(C135="","",IF(G135="-","-",IF(K135='Gear Train'!$C$3,MOD(G135+J135*360,360),MOD(G135-J135*360,360))))</f>
        <v/>
      </c>
      <c r="M135" s="26" t="str">
        <f>IF(C135="","",IF(OR(D135='Gear Train'!$R$6,D135='Gear Train'!$R$7,D135='Gear Train'!$R$8,F135='Gear Train'!$R$7),VLOOKUP(E135,$C$15:$M$514,10,FALSE),IF(D135='Gear Train'!$R$3,"-",IF(F135='Gear Train'!$R$3,1,H135/VLOOKUP(E135,$Q$15:$T$514,4,FALSE)))))</f>
        <v/>
      </c>
      <c r="N135" s="26" t="str">
        <f t="shared" si="290"/>
        <v/>
      </c>
      <c r="O135" s="28" t="str">
        <f t="shared" si="291"/>
        <v/>
      </c>
      <c r="Q135" s="21"/>
      <c r="R135" s="21"/>
      <c r="S135" s="29"/>
      <c r="T135" s="29"/>
      <c r="U135" s="29"/>
      <c r="AD135" s="1"/>
      <c r="AE135" s="1"/>
      <c r="AF135" s="1"/>
      <c r="AG135" s="1"/>
      <c r="AH135" s="1"/>
    </row>
    <row r="136" spans="2:34">
      <c r="B136" s="20"/>
      <c r="C136" s="21"/>
      <c r="D136" s="22" t="str">
        <f t="shared" si="288"/>
        <v/>
      </c>
      <c r="E136" s="21"/>
      <c r="F136" s="24" t="str">
        <f t="shared" si="289"/>
        <v/>
      </c>
      <c r="G136" s="25" t="str">
        <f>IF(C136="","",IF(D136='Gear Train'!$R$3,"-",VLOOKUP(C136,$Q$15:$S$514,3,FALSE)))</f>
        <v/>
      </c>
      <c r="H136" s="25" t="str">
        <f>IF(C136="","",IF(OR(D136='Gear Train'!$R$7,D136='Gear Train'!$R$3,D136='Gear Train'!$R$8),"-",VLOOKUP(C136,$Q$15:$T$514,4,FALSE)))</f>
        <v/>
      </c>
      <c r="I136" s="26" t="str">
        <f>IF(C136="","",IF(OR(D136='Gear Train'!$R$6,D136='Gear Train'!$R$7,D136='Gear Train'!$R$8,F136='Gear Train'!$R$7),VLOOKUP(E136,$C$15:$M$514,7,FALSE),IF(D136='Gear Train'!$R$3,VLOOKUP(C136,$Q$15:$U$514,5,FALSE),VLOOKUP(E136,$C$15:$M$514,7,FALSE)*M136)))</f>
        <v/>
      </c>
      <c r="J136" s="26" t="str">
        <f>IF(C136="","",IF(OR(D136='Gear Train'!$R$6,D136='Gear Train'!$R$7,D136='Gear Train'!$R$8,F136='Gear Train'!$R$7),VLOOKUP(E136,$C$15:$M$514,8,FALSE),IF(D136='Gear Train'!$R$3,E136/I136,VLOOKUP(E136,$C$15:$M$514,8,FALSE)/M136)))</f>
        <v/>
      </c>
      <c r="K136" s="27" t="str">
        <f>IF(C136="","",IF(E136='Front, Back Dial'!$D$4,$C$11,IF(OR(D136='Gear Train'!$R$4,D136='Gear Train'!$R$5),IF(OR(F136='Gear Train'!$R$4,F136='Gear Train'!$R$5,F136='Gear Train'!$R$6),IF(VLOOKUP(E136,$C$15:$M$514,9,FALSE)='Gear Train'!$C$3,'Gear Train'!$C$4,'Gear Train'!$C$3),VLOOKUP(E136,$C$15:$M$514,9,FALSE)),VLOOKUP(E136,$C$15:$M$514,9,FALSE))))</f>
        <v/>
      </c>
      <c r="L136" s="26" t="str">
        <f>IF(C136="","",IF(G136="-","-",IF(K136='Gear Train'!$C$3,MOD(G136+J136*360,360),MOD(G136-J136*360,360))))</f>
        <v/>
      </c>
      <c r="M136" s="26" t="str">
        <f>IF(C136="","",IF(OR(D136='Gear Train'!$R$6,D136='Gear Train'!$R$7,D136='Gear Train'!$R$8,F136='Gear Train'!$R$7),VLOOKUP(E136,$C$15:$M$514,10,FALSE),IF(D136='Gear Train'!$R$3,"-",IF(F136='Gear Train'!$R$3,1,H136/VLOOKUP(E136,$Q$15:$T$514,4,FALSE)))))</f>
        <v/>
      </c>
      <c r="N136" s="26" t="str">
        <f t="shared" si="290"/>
        <v/>
      </c>
      <c r="O136" s="28" t="str">
        <f t="shared" si="291"/>
        <v/>
      </c>
      <c r="Q136" s="21"/>
      <c r="R136" s="21"/>
      <c r="S136" s="29"/>
      <c r="T136" s="29"/>
      <c r="U136" s="29"/>
      <c r="AD136" s="1"/>
      <c r="AE136" s="1"/>
      <c r="AF136" s="1"/>
      <c r="AG136" s="1"/>
      <c r="AH136" s="1"/>
    </row>
    <row r="137" spans="2:34">
      <c r="B137" s="20"/>
      <c r="C137" s="21"/>
      <c r="D137" s="22" t="str">
        <f t="shared" si="288"/>
        <v/>
      </c>
      <c r="E137" s="21"/>
      <c r="F137" s="24" t="str">
        <f t="shared" si="289"/>
        <v/>
      </c>
      <c r="G137" s="25" t="str">
        <f>IF(C137="","",IF(D137='Gear Train'!$R$3,"-",VLOOKUP(C137,$Q$15:$S$514,3,FALSE)))</f>
        <v/>
      </c>
      <c r="H137" s="25" t="str">
        <f>IF(C137="","",IF(OR(D137='Gear Train'!$R$7,D137='Gear Train'!$R$3,D137='Gear Train'!$R$8),"-",VLOOKUP(C137,$Q$15:$T$514,4,FALSE)))</f>
        <v/>
      </c>
      <c r="I137" s="26" t="str">
        <f>IF(C137="","",IF(OR(D137='Gear Train'!$R$6,D137='Gear Train'!$R$7,D137='Gear Train'!$R$8,F137='Gear Train'!$R$7),VLOOKUP(E137,$C$15:$M$514,7,FALSE),IF(D137='Gear Train'!$R$3,VLOOKUP(C137,$Q$15:$U$514,5,FALSE),VLOOKUP(E137,$C$15:$M$514,7,FALSE)*M137)))</f>
        <v/>
      </c>
      <c r="J137" s="26" t="str">
        <f>IF(C137="","",IF(OR(D137='Gear Train'!$R$6,D137='Gear Train'!$R$7,D137='Gear Train'!$R$8,F137='Gear Train'!$R$7),VLOOKUP(E137,$C$15:$M$514,8,FALSE),IF(D137='Gear Train'!$R$3,E137/I137,VLOOKUP(E137,$C$15:$M$514,8,FALSE)/M137)))</f>
        <v/>
      </c>
      <c r="K137" s="27" t="str">
        <f>IF(C137="","",IF(E137='Front, Back Dial'!$D$4,$C$11,IF(OR(D137='Gear Train'!$R$4,D137='Gear Train'!$R$5),IF(OR(F137='Gear Train'!$R$4,F137='Gear Train'!$R$5,F137='Gear Train'!$R$6),IF(VLOOKUP(E137,$C$15:$M$514,9,FALSE)='Gear Train'!$C$3,'Gear Train'!$C$4,'Gear Train'!$C$3),VLOOKUP(E137,$C$15:$M$514,9,FALSE)),VLOOKUP(E137,$C$15:$M$514,9,FALSE))))</f>
        <v/>
      </c>
      <c r="L137" s="26" t="str">
        <f>IF(C137="","",IF(G137="-","-",IF(K137='Gear Train'!$C$3,MOD(G137+J137*360,360),MOD(G137-J137*360,360))))</f>
        <v/>
      </c>
      <c r="M137" s="26" t="str">
        <f>IF(C137="","",IF(OR(D137='Gear Train'!$R$6,D137='Gear Train'!$R$7,D137='Gear Train'!$R$8,F137='Gear Train'!$R$7),VLOOKUP(E137,$C$15:$M$514,10,FALSE),IF(D137='Gear Train'!$R$3,"-",IF(F137='Gear Train'!$R$3,1,H137/VLOOKUP(E137,$Q$15:$T$514,4,FALSE)))))</f>
        <v/>
      </c>
      <c r="N137" s="26" t="str">
        <f t="shared" si="290"/>
        <v/>
      </c>
      <c r="O137" s="28" t="str">
        <f t="shared" si="291"/>
        <v/>
      </c>
      <c r="Q137" s="21"/>
      <c r="R137" s="21"/>
      <c r="S137" s="29"/>
      <c r="T137" s="29"/>
      <c r="U137" s="29"/>
      <c r="AD137" s="1"/>
      <c r="AE137" s="1"/>
      <c r="AF137" s="1"/>
      <c r="AG137" s="1"/>
      <c r="AH137" s="1"/>
    </row>
    <row r="138" spans="2:34">
      <c r="B138" s="20"/>
      <c r="C138" s="21"/>
      <c r="D138" s="22" t="str">
        <f t="shared" si="288"/>
        <v/>
      </c>
      <c r="E138" s="21"/>
      <c r="F138" s="24" t="str">
        <f t="shared" si="289"/>
        <v/>
      </c>
      <c r="G138" s="25" t="str">
        <f>IF(C138="","",IF(D138='Gear Train'!$R$3,"-",VLOOKUP(C138,$Q$15:$S$514,3,FALSE)))</f>
        <v/>
      </c>
      <c r="H138" s="25" t="str">
        <f>IF(C138="","",IF(OR(D138='Gear Train'!$R$7,D138='Gear Train'!$R$3,D138='Gear Train'!$R$8),"-",VLOOKUP(C138,$Q$15:$T$514,4,FALSE)))</f>
        <v/>
      </c>
      <c r="I138" s="26" t="str">
        <f>IF(C138="","",IF(OR(D138='Gear Train'!$R$6,D138='Gear Train'!$R$7,D138='Gear Train'!$R$8,F138='Gear Train'!$R$7),VLOOKUP(E138,$C$15:$M$514,7,FALSE),IF(D138='Gear Train'!$R$3,VLOOKUP(C138,$Q$15:$U$514,5,FALSE),VLOOKUP(E138,$C$15:$M$514,7,FALSE)*M138)))</f>
        <v/>
      </c>
      <c r="J138" s="26" t="str">
        <f>IF(C138="","",IF(OR(D138='Gear Train'!$R$6,D138='Gear Train'!$R$7,D138='Gear Train'!$R$8,F138='Gear Train'!$R$7),VLOOKUP(E138,$C$15:$M$514,8,FALSE),IF(D138='Gear Train'!$R$3,E138/I138,VLOOKUP(E138,$C$15:$M$514,8,FALSE)/M138)))</f>
        <v/>
      </c>
      <c r="K138" s="27" t="str">
        <f>IF(C138="","",IF(E138='Front, Back Dial'!$D$4,$C$11,IF(OR(D138='Gear Train'!$R$4,D138='Gear Train'!$R$5),IF(OR(F138='Gear Train'!$R$4,F138='Gear Train'!$R$5,F138='Gear Train'!$R$6),IF(VLOOKUP(E138,$C$15:$M$514,9,FALSE)='Gear Train'!$C$3,'Gear Train'!$C$4,'Gear Train'!$C$3),VLOOKUP(E138,$C$15:$M$514,9,FALSE)),VLOOKUP(E138,$C$15:$M$514,9,FALSE))))</f>
        <v/>
      </c>
      <c r="L138" s="26" t="str">
        <f>IF(C138="","",IF(G138="-","-",IF(K138='Gear Train'!$C$3,MOD(G138+J138*360,360),MOD(G138-J138*360,360))))</f>
        <v/>
      </c>
      <c r="M138" s="26" t="str">
        <f>IF(C138="","",IF(OR(D138='Gear Train'!$R$6,D138='Gear Train'!$R$7,D138='Gear Train'!$R$8,F138='Gear Train'!$R$7),VLOOKUP(E138,$C$15:$M$514,10,FALSE),IF(D138='Gear Train'!$R$3,"-",IF(F138='Gear Train'!$R$3,1,H138/VLOOKUP(E138,$Q$15:$T$514,4,FALSE)))))</f>
        <v/>
      </c>
      <c r="N138" s="26" t="str">
        <f t="shared" si="290"/>
        <v/>
      </c>
      <c r="O138" s="28" t="str">
        <f t="shared" si="291"/>
        <v/>
      </c>
      <c r="Q138" s="21"/>
      <c r="R138" s="21"/>
      <c r="S138" s="29"/>
      <c r="T138" s="29"/>
      <c r="U138" s="29"/>
      <c r="AD138" s="1"/>
      <c r="AE138" s="1"/>
      <c r="AF138" s="1"/>
      <c r="AG138" s="1"/>
      <c r="AH138" s="1"/>
    </row>
    <row r="139" spans="2:34">
      <c r="B139" s="20"/>
      <c r="C139" s="21"/>
      <c r="D139" s="22" t="str">
        <f t="shared" si="288"/>
        <v/>
      </c>
      <c r="E139" s="21"/>
      <c r="F139" s="24" t="str">
        <f t="shared" si="289"/>
        <v/>
      </c>
      <c r="G139" s="25" t="str">
        <f>IF(C139="","",IF(D139='Gear Train'!$R$3,"-",VLOOKUP(C139,$Q$15:$S$514,3,FALSE)))</f>
        <v/>
      </c>
      <c r="H139" s="25" t="str">
        <f>IF(C139="","",IF(OR(D139='Gear Train'!$R$7,D139='Gear Train'!$R$3,D139='Gear Train'!$R$8),"-",VLOOKUP(C139,$Q$15:$T$514,4,FALSE)))</f>
        <v/>
      </c>
      <c r="I139" s="26" t="str">
        <f>IF(C139="","",IF(OR(D139='Gear Train'!$R$6,D139='Gear Train'!$R$7,D139='Gear Train'!$R$8,F139='Gear Train'!$R$7),VLOOKUP(E139,$C$15:$M$514,7,FALSE),IF(D139='Gear Train'!$R$3,VLOOKUP(C139,$Q$15:$U$514,5,FALSE),VLOOKUP(E139,$C$15:$M$514,7,FALSE)*M139)))</f>
        <v/>
      </c>
      <c r="J139" s="26" t="str">
        <f>IF(C139="","",IF(OR(D139='Gear Train'!$R$6,D139='Gear Train'!$R$7,D139='Gear Train'!$R$8,F139='Gear Train'!$R$7),VLOOKUP(E139,$C$15:$M$514,8,FALSE),IF(D139='Gear Train'!$R$3,E139/I139,VLOOKUP(E139,$C$15:$M$514,8,FALSE)/M139)))</f>
        <v/>
      </c>
      <c r="K139" s="27" t="str">
        <f>IF(C139="","",IF(E139='Front, Back Dial'!$D$4,$C$11,IF(OR(D139='Gear Train'!$R$4,D139='Gear Train'!$R$5),IF(OR(F139='Gear Train'!$R$4,F139='Gear Train'!$R$5,F139='Gear Train'!$R$6),IF(VLOOKUP(E139,$C$15:$M$514,9,FALSE)='Gear Train'!$C$3,'Gear Train'!$C$4,'Gear Train'!$C$3),VLOOKUP(E139,$C$15:$M$514,9,FALSE)),VLOOKUP(E139,$C$15:$M$514,9,FALSE))))</f>
        <v/>
      </c>
      <c r="L139" s="26" t="str">
        <f>IF(C139="","",IF(G139="-","-",IF(K139='Gear Train'!$C$3,MOD(G139+J139*360,360),MOD(G139-J139*360,360))))</f>
        <v/>
      </c>
      <c r="M139" s="26" t="str">
        <f>IF(C139="","",IF(OR(D139='Gear Train'!$R$6,D139='Gear Train'!$R$7,D139='Gear Train'!$R$8,F139='Gear Train'!$R$7),VLOOKUP(E139,$C$15:$M$514,10,FALSE),IF(D139='Gear Train'!$R$3,"-",IF(F139='Gear Train'!$R$3,1,H139/VLOOKUP(E139,$Q$15:$T$514,4,FALSE)))))</f>
        <v/>
      </c>
      <c r="N139" s="26" t="str">
        <f t="shared" si="290"/>
        <v/>
      </c>
      <c r="O139" s="28" t="str">
        <f t="shared" si="291"/>
        <v/>
      </c>
      <c r="Q139" s="21"/>
      <c r="R139" s="21"/>
      <c r="S139" s="29"/>
      <c r="T139" s="29"/>
      <c r="U139" s="29"/>
      <c r="AD139" s="1"/>
      <c r="AE139" s="1"/>
      <c r="AF139" s="1"/>
      <c r="AG139" s="1"/>
      <c r="AH139" s="1"/>
    </row>
    <row r="140" spans="2:34">
      <c r="B140" s="20"/>
      <c r="C140" s="21"/>
      <c r="D140" s="22" t="str">
        <f t="shared" si="288"/>
        <v/>
      </c>
      <c r="E140" s="21"/>
      <c r="F140" s="24" t="str">
        <f t="shared" si="289"/>
        <v/>
      </c>
      <c r="G140" s="25" t="str">
        <f>IF(C140="","",IF(D140='Gear Train'!$R$3,"-",VLOOKUP(C140,$Q$15:$S$514,3,FALSE)))</f>
        <v/>
      </c>
      <c r="H140" s="25" t="str">
        <f>IF(C140="","",IF(OR(D140='Gear Train'!$R$7,D140='Gear Train'!$R$3,D140='Gear Train'!$R$8),"-",VLOOKUP(C140,$Q$15:$T$514,4,FALSE)))</f>
        <v/>
      </c>
      <c r="I140" s="26" t="str">
        <f>IF(C140="","",IF(OR(D140='Gear Train'!$R$6,D140='Gear Train'!$R$7,D140='Gear Train'!$R$8,F140='Gear Train'!$R$7),VLOOKUP(E140,$C$15:$M$514,7,FALSE),IF(D140='Gear Train'!$R$3,VLOOKUP(C140,$Q$15:$U$514,5,FALSE),VLOOKUP(E140,$C$15:$M$514,7,FALSE)*M140)))</f>
        <v/>
      </c>
      <c r="J140" s="26" t="str">
        <f>IF(C140="","",IF(OR(D140='Gear Train'!$R$6,D140='Gear Train'!$R$7,D140='Gear Train'!$R$8,F140='Gear Train'!$R$7),VLOOKUP(E140,$C$15:$M$514,8,FALSE),IF(D140='Gear Train'!$R$3,E140/I140,VLOOKUP(E140,$C$15:$M$514,8,FALSE)/M140)))</f>
        <v/>
      </c>
      <c r="K140" s="27" t="str">
        <f>IF(C140="","",IF(E140='Front, Back Dial'!$D$4,$C$11,IF(OR(D140='Gear Train'!$R$4,D140='Gear Train'!$R$5),IF(OR(F140='Gear Train'!$R$4,F140='Gear Train'!$R$5,F140='Gear Train'!$R$6),IF(VLOOKUP(E140,$C$15:$M$514,9,FALSE)='Gear Train'!$C$3,'Gear Train'!$C$4,'Gear Train'!$C$3),VLOOKUP(E140,$C$15:$M$514,9,FALSE)),VLOOKUP(E140,$C$15:$M$514,9,FALSE))))</f>
        <v/>
      </c>
      <c r="L140" s="26" t="str">
        <f>IF(C140="","",IF(G140="-","-",IF(K140='Gear Train'!$C$3,MOD(G140+J140*360,360),MOD(G140-J140*360,360))))</f>
        <v/>
      </c>
      <c r="M140" s="26" t="str">
        <f>IF(C140="","",IF(OR(D140='Gear Train'!$R$6,D140='Gear Train'!$R$7,D140='Gear Train'!$R$8,F140='Gear Train'!$R$7),VLOOKUP(E140,$C$15:$M$514,10,FALSE),IF(D140='Gear Train'!$R$3,"-",IF(F140='Gear Train'!$R$3,1,H140/VLOOKUP(E140,$Q$15:$T$514,4,FALSE)))))</f>
        <v/>
      </c>
      <c r="N140" s="26" t="str">
        <f t="shared" si="290"/>
        <v/>
      </c>
      <c r="O140" s="28" t="str">
        <f t="shared" si="291"/>
        <v/>
      </c>
      <c r="Q140" s="21"/>
      <c r="R140" s="21"/>
      <c r="S140" s="29"/>
      <c r="T140" s="29"/>
      <c r="U140" s="29"/>
      <c r="AD140" s="1"/>
      <c r="AE140" s="1"/>
      <c r="AF140" s="1"/>
      <c r="AG140" s="1"/>
      <c r="AH140" s="1"/>
    </row>
    <row r="141" spans="2:34">
      <c r="B141" s="20"/>
      <c r="C141" s="21"/>
      <c r="D141" s="22" t="str">
        <f t="shared" si="288"/>
        <v/>
      </c>
      <c r="E141" s="21"/>
      <c r="F141" s="24" t="str">
        <f t="shared" si="289"/>
        <v/>
      </c>
      <c r="G141" s="25" t="str">
        <f>IF(C141="","",IF(D141='Gear Train'!$R$3,"-",VLOOKUP(C141,$Q$15:$S$514,3,FALSE)))</f>
        <v/>
      </c>
      <c r="H141" s="25" t="str">
        <f>IF(C141="","",IF(OR(D141='Gear Train'!$R$7,D141='Gear Train'!$R$3,D141='Gear Train'!$R$8),"-",VLOOKUP(C141,$Q$15:$T$514,4,FALSE)))</f>
        <v/>
      </c>
      <c r="I141" s="26" t="str">
        <f>IF(C141="","",IF(OR(D141='Gear Train'!$R$6,D141='Gear Train'!$R$7,D141='Gear Train'!$R$8,F141='Gear Train'!$R$7),VLOOKUP(E141,$C$15:$M$514,7,FALSE),IF(D141='Gear Train'!$R$3,VLOOKUP(C141,$Q$15:$U$514,5,FALSE),VLOOKUP(E141,$C$15:$M$514,7,FALSE)*M141)))</f>
        <v/>
      </c>
      <c r="J141" s="26" t="str">
        <f>IF(C141="","",IF(OR(D141='Gear Train'!$R$6,D141='Gear Train'!$R$7,D141='Gear Train'!$R$8,F141='Gear Train'!$R$7),VLOOKUP(E141,$C$15:$M$514,8,FALSE),IF(D141='Gear Train'!$R$3,E141/I141,VLOOKUP(E141,$C$15:$M$514,8,FALSE)/M141)))</f>
        <v/>
      </c>
      <c r="K141" s="27" t="str">
        <f>IF(C141="","",IF(E141='Front, Back Dial'!$D$4,$C$11,IF(OR(D141='Gear Train'!$R$4,D141='Gear Train'!$R$5),IF(OR(F141='Gear Train'!$R$4,F141='Gear Train'!$R$5,F141='Gear Train'!$R$6),IF(VLOOKUP(E141,$C$15:$M$514,9,FALSE)='Gear Train'!$C$3,'Gear Train'!$C$4,'Gear Train'!$C$3),VLOOKUP(E141,$C$15:$M$514,9,FALSE)),VLOOKUP(E141,$C$15:$M$514,9,FALSE))))</f>
        <v/>
      </c>
      <c r="L141" s="26" t="str">
        <f>IF(C141="","",IF(G141="-","-",IF(K141='Gear Train'!$C$3,MOD(G141+J141*360,360),MOD(G141-J141*360,360))))</f>
        <v/>
      </c>
      <c r="M141" s="26" t="str">
        <f>IF(C141="","",IF(OR(D141='Gear Train'!$R$6,D141='Gear Train'!$R$7,D141='Gear Train'!$R$8,F141='Gear Train'!$R$7),VLOOKUP(E141,$C$15:$M$514,10,FALSE),IF(D141='Gear Train'!$R$3,"-",IF(F141='Gear Train'!$R$3,1,H141/VLOOKUP(E141,$Q$15:$T$514,4,FALSE)))))</f>
        <v/>
      </c>
      <c r="N141" s="26" t="str">
        <f t="shared" si="290"/>
        <v/>
      </c>
      <c r="O141" s="28" t="str">
        <f t="shared" si="291"/>
        <v/>
      </c>
      <c r="Q141" s="21"/>
      <c r="R141" s="21"/>
      <c r="S141" s="29"/>
      <c r="T141" s="29"/>
      <c r="U141" s="29"/>
      <c r="AD141" s="1"/>
      <c r="AE141" s="1"/>
      <c r="AF141" s="1"/>
      <c r="AG141" s="1"/>
      <c r="AH141" s="1"/>
    </row>
    <row r="142" spans="2:34">
      <c r="B142" s="20"/>
      <c r="C142" s="21"/>
      <c r="D142" s="22" t="str">
        <f t="shared" si="288"/>
        <v/>
      </c>
      <c r="E142" s="21"/>
      <c r="F142" s="24" t="str">
        <f t="shared" si="289"/>
        <v/>
      </c>
      <c r="G142" s="25" t="str">
        <f>IF(C142="","",IF(D142='Gear Train'!$R$3,"-",VLOOKUP(C142,$Q$15:$S$514,3,FALSE)))</f>
        <v/>
      </c>
      <c r="H142" s="25" t="str">
        <f>IF(C142="","",IF(OR(D142='Gear Train'!$R$7,D142='Gear Train'!$R$3,D142='Gear Train'!$R$8),"-",VLOOKUP(C142,$Q$15:$T$514,4,FALSE)))</f>
        <v/>
      </c>
      <c r="I142" s="26" t="str">
        <f>IF(C142="","",IF(OR(D142='Gear Train'!$R$6,D142='Gear Train'!$R$7,D142='Gear Train'!$R$8,F142='Gear Train'!$R$7),VLOOKUP(E142,$C$15:$M$514,7,FALSE),IF(D142='Gear Train'!$R$3,VLOOKUP(C142,$Q$15:$U$514,5,FALSE),VLOOKUP(E142,$C$15:$M$514,7,FALSE)*M142)))</f>
        <v/>
      </c>
      <c r="J142" s="26" t="str">
        <f>IF(C142="","",IF(OR(D142='Gear Train'!$R$6,D142='Gear Train'!$R$7,D142='Gear Train'!$R$8,F142='Gear Train'!$R$7),VLOOKUP(E142,$C$15:$M$514,8,FALSE),IF(D142='Gear Train'!$R$3,E142/I142,VLOOKUP(E142,$C$15:$M$514,8,FALSE)/M142)))</f>
        <v/>
      </c>
      <c r="K142" s="27" t="str">
        <f>IF(C142="","",IF(E142='Front, Back Dial'!$D$4,$C$11,IF(OR(D142='Gear Train'!$R$4,D142='Gear Train'!$R$5),IF(OR(F142='Gear Train'!$R$4,F142='Gear Train'!$R$5,F142='Gear Train'!$R$6),IF(VLOOKUP(E142,$C$15:$M$514,9,FALSE)='Gear Train'!$C$3,'Gear Train'!$C$4,'Gear Train'!$C$3),VLOOKUP(E142,$C$15:$M$514,9,FALSE)),VLOOKUP(E142,$C$15:$M$514,9,FALSE))))</f>
        <v/>
      </c>
      <c r="L142" s="26" t="str">
        <f>IF(C142="","",IF(G142="-","-",IF(K142='Gear Train'!$C$3,MOD(G142+J142*360,360),MOD(G142-J142*360,360))))</f>
        <v/>
      </c>
      <c r="M142" s="26" t="str">
        <f>IF(C142="","",IF(OR(D142='Gear Train'!$R$6,D142='Gear Train'!$R$7,D142='Gear Train'!$R$8,F142='Gear Train'!$R$7),VLOOKUP(E142,$C$15:$M$514,10,FALSE),IF(D142='Gear Train'!$R$3,"-",IF(F142='Gear Train'!$R$3,1,H142/VLOOKUP(E142,$Q$15:$T$514,4,FALSE)))))</f>
        <v/>
      </c>
      <c r="N142" s="26" t="str">
        <f t="shared" si="290"/>
        <v/>
      </c>
      <c r="O142" s="28" t="str">
        <f t="shared" si="291"/>
        <v/>
      </c>
      <c r="Q142" s="21"/>
      <c r="R142" s="21"/>
      <c r="S142" s="29"/>
      <c r="T142" s="29"/>
      <c r="U142" s="29"/>
      <c r="AD142" s="1"/>
      <c r="AE142" s="1"/>
      <c r="AF142" s="1"/>
      <c r="AG142" s="1"/>
      <c r="AH142" s="1"/>
    </row>
    <row r="143" spans="2:34">
      <c r="B143" s="20"/>
      <c r="C143" s="21"/>
      <c r="D143" s="22" t="str">
        <f t="shared" si="288"/>
        <v/>
      </c>
      <c r="E143" s="21"/>
      <c r="F143" s="24" t="str">
        <f t="shared" si="289"/>
        <v/>
      </c>
      <c r="G143" s="25" t="str">
        <f>IF(C143="","",IF(D143='Gear Train'!$R$3,"-",VLOOKUP(C143,$Q$15:$S$514,3,FALSE)))</f>
        <v/>
      </c>
      <c r="H143" s="25" t="str">
        <f>IF(C143="","",IF(OR(D143='Gear Train'!$R$7,D143='Gear Train'!$R$3,D143='Gear Train'!$R$8),"-",VLOOKUP(C143,$Q$15:$T$514,4,FALSE)))</f>
        <v/>
      </c>
      <c r="I143" s="26" t="str">
        <f>IF(C143="","",IF(OR(D143='Gear Train'!$R$6,D143='Gear Train'!$R$7,D143='Gear Train'!$R$8,F143='Gear Train'!$R$7),VLOOKUP(E143,$C$15:$M$514,7,FALSE),IF(D143='Gear Train'!$R$3,VLOOKUP(C143,$Q$15:$U$514,5,FALSE),VLOOKUP(E143,$C$15:$M$514,7,FALSE)*M143)))</f>
        <v/>
      </c>
      <c r="J143" s="26" t="str">
        <f>IF(C143="","",IF(OR(D143='Gear Train'!$R$6,D143='Gear Train'!$R$7,D143='Gear Train'!$R$8,F143='Gear Train'!$R$7),VLOOKUP(E143,$C$15:$M$514,8,FALSE),IF(D143='Gear Train'!$R$3,E143/I143,VLOOKUP(E143,$C$15:$M$514,8,FALSE)/M143)))</f>
        <v/>
      </c>
      <c r="K143" s="27" t="str">
        <f>IF(C143="","",IF(E143='Front, Back Dial'!$D$4,$C$11,IF(OR(D143='Gear Train'!$R$4,D143='Gear Train'!$R$5),IF(OR(F143='Gear Train'!$R$4,F143='Gear Train'!$R$5,F143='Gear Train'!$R$6),IF(VLOOKUP(E143,$C$15:$M$514,9,FALSE)='Gear Train'!$C$3,'Gear Train'!$C$4,'Gear Train'!$C$3),VLOOKUP(E143,$C$15:$M$514,9,FALSE)),VLOOKUP(E143,$C$15:$M$514,9,FALSE))))</f>
        <v/>
      </c>
      <c r="L143" s="26" t="str">
        <f>IF(C143="","",IF(G143="-","-",IF(K143='Gear Train'!$C$3,MOD(G143+J143*360,360),MOD(G143-J143*360,360))))</f>
        <v/>
      </c>
      <c r="M143" s="26" t="str">
        <f>IF(C143="","",IF(OR(D143='Gear Train'!$R$6,D143='Gear Train'!$R$7,D143='Gear Train'!$R$8,F143='Gear Train'!$R$7),VLOOKUP(E143,$C$15:$M$514,10,FALSE),IF(D143='Gear Train'!$R$3,"-",IF(F143='Gear Train'!$R$3,1,H143/VLOOKUP(E143,$Q$15:$T$514,4,FALSE)))))</f>
        <v/>
      </c>
      <c r="N143" s="26" t="str">
        <f t="shared" si="290"/>
        <v/>
      </c>
      <c r="O143" s="28" t="str">
        <f t="shared" si="291"/>
        <v/>
      </c>
      <c r="Q143" s="21"/>
      <c r="R143" s="21"/>
      <c r="S143" s="29"/>
      <c r="T143" s="29"/>
      <c r="U143" s="29"/>
      <c r="AD143" s="1"/>
      <c r="AE143" s="1"/>
      <c r="AF143" s="1"/>
      <c r="AG143" s="1"/>
      <c r="AH143" s="1"/>
    </row>
    <row r="144" spans="2:34">
      <c r="B144" s="20"/>
      <c r="C144" s="21"/>
      <c r="D144" s="22" t="str">
        <f t="shared" si="288"/>
        <v/>
      </c>
      <c r="E144" s="21"/>
      <c r="F144" s="24" t="str">
        <f t="shared" si="289"/>
        <v/>
      </c>
      <c r="G144" s="25" t="str">
        <f>IF(C144="","",IF(D144='Gear Train'!$R$3,"-",VLOOKUP(C144,$Q$15:$S$514,3,FALSE)))</f>
        <v/>
      </c>
      <c r="H144" s="25" t="str">
        <f>IF(C144="","",IF(OR(D144='Gear Train'!$R$7,D144='Gear Train'!$R$3,D144='Gear Train'!$R$8),"-",VLOOKUP(C144,$Q$15:$T$514,4,FALSE)))</f>
        <v/>
      </c>
      <c r="I144" s="26" t="str">
        <f>IF(C144="","",IF(OR(D144='Gear Train'!$R$6,D144='Gear Train'!$R$7,D144='Gear Train'!$R$8,F144='Gear Train'!$R$7),VLOOKUP(E144,$C$15:$M$514,7,FALSE),IF(D144='Gear Train'!$R$3,VLOOKUP(C144,$Q$15:$U$514,5,FALSE),VLOOKUP(E144,$C$15:$M$514,7,FALSE)*M144)))</f>
        <v/>
      </c>
      <c r="J144" s="26" t="str">
        <f>IF(C144="","",IF(OR(D144='Gear Train'!$R$6,D144='Gear Train'!$R$7,D144='Gear Train'!$R$8,F144='Gear Train'!$R$7),VLOOKUP(E144,$C$15:$M$514,8,FALSE),IF(D144='Gear Train'!$R$3,E144/I144,VLOOKUP(E144,$C$15:$M$514,8,FALSE)/M144)))</f>
        <v/>
      </c>
      <c r="K144" s="27" t="str">
        <f>IF(C144="","",IF(E144='Front, Back Dial'!$D$4,$C$11,IF(OR(D144='Gear Train'!$R$4,D144='Gear Train'!$R$5),IF(OR(F144='Gear Train'!$R$4,F144='Gear Train'!$R$5,F144='Gear Train'!$R$6),IF(VLOOKUP(E144,$C$15:$M$514,9,FALSE)='Gear Train'!$C$3,'Gear Train'!$C$4,'Gear Train'!$C$3),VLOOKUP(E144,$C$15:$M$514,9,FALSE)),VLOOKUP(E144,$C$15:$M$514,9,FALSE))))</f>
        <v/>
      </c>
      <c r="L144" s="26" t="str">
        <f>IF(C144="","",IF(G144="-","-",IF(K144='Gear Train'!$C$3,MOD(G144+J144*360,360),MOD(G144-J144*360,360))))</f>
        <v/>
      </c>
      <c r="M144" s="26" t="str">
        <f>IF(C144="","",IF(OR(D144='Gear Train'!$R$6,D144='Gear Train'!$R$7,D144='Gear Train'!$R$8,F144='Gear Train'!$R$7),VLOOKUP(E144,$C$15:$M$514,10,FALSE),IF(D144='Gear Train'!$R$3,"-",IF(F144='Gear Train'!$R$3,1,H144/VLOOKUP(E144,$Q$15:$T$514,4,FALSE)))))</f>
        <v/>
      </c>
      <c r="N144" s="26" t="str">
        <f t="shared" si="290"/>
        <v/>
      </c>
      <c r="O144" s="28" t="str">
        <f t="shared" si="291"/>
        <v/>
      </c>
      <c r="Q144" s="21"/>
      <c r="R144" s="21"/>
      <c r="S144" s="29"/>
      <c r="T144" s="29"/>
      <c r="U144" s="29"/>
      <c r="AD144" s="1"/>
      <c r="AE144" s="1"/>
      <c r="AF144" s="1"/>
      <c r="AG144" s="1"/>
      <c r="AH144" s="1"/>
    </row>
    <row r="145" spans="2:34">
      <c r="B145" s="20"/>
      <c r="C145" s="21"/>
      <c r="D145" s="22" t="str">
        <f t="shared" si="288"/>
        <v/>
      </c>
      <c r="E145" s="21"/>
      <c r="F145" s="24" t="str">
        <f t="shared" si="289"/>
        <v/>
      </c>
      <c r="G145" s="25" t="str">
        <f>IF(C145="","",IF(D145='Gear Train'!$R$3,"-",VLOOKUP(C145,$Q$15:$S$514,3,FALSE)))</f>
        <v/>
      </c>
      <c r="H145" s="25" t="str">
        <f>IF(C145="","",IF(OR(D145='Gear Train'!$R$7,D145='Gear Train'!$R$3,D145='Gear Train'!$R$8),"-",VLOOKUP(C145,$Q$15:$T$514,4,FALSE)))</f>
        <v/>
      </c>
      <c r="I145" s="26" t="str">
        <f>IF(C145="","",IF(OR(D145='Gear Train'!$R$6,D145='Gear Train'!$R$7,D145='Gear Train'!$R$8,F145='Gear Train'!$R$7),VLOOKUP(E145,$C$15:$M$514,7,FALSE),IF(D145='Gear Train'!$R$3,VLOOKUP(C145,$Q$15:$U$514,5,FALSE),VLOOKUP(E145,$C$15:$M$514,7,FALSE)*M145)))</f>
        <v/>
      </c>
      <c r="J145" s="26" t="str">
        <f>IF(C145="","",IF(OR(D145='Gear Train'!$R$6,D145='Gear Train'!$R$7,D145='Gear Train'!$R$8,F145='Gear Train'!$R$7),VLOOKUP(E145,$C$15:$M$514,8,FALSE),IF(D145='Gear Train'!$R$3,E145/I145,VLOOKUP(E145,$C$15:$M$514,8,FALSE)/M145)))</f>
        <v/>
      </c>
      <c r="K145" s="27" t="str">
        <f>IF(C145="","",IF(E145='Front, Back Dial'!$D$4,$C$11,IF(OR(D145='Gear Train'!$R$4,D145='Gear Train'!$R$5),IF(OR(F145='Gear Train'!$R$4,F145='Gear Train'!$R$5,F145='Gear Train'!$R$6),IF(VLOOKUP(E145,$C$15:$M$514,9,FALSE)='Gear Train'!$C$3,'Gear Train'!$C$4,'Gear Train'!$C$3),VLOOKUP(E145,$C$15:$M$514,9,FALSE)),VLOOKUP(E145,$C$15:$M$514,9,FALSE))))</f>
        <v/>
      </c>
      <c r="L145" s="26" t="str">
        <f>IF(C145="","",IF(G145="-","-",IF(K145='Gear Train'!$C$3,MOD(G145+J145*360,360),MOD(G145-J145*360,360))))</f>
        <v/>
      </c>
      <c r="M145" s="26" t="str">
        <f>IF(C145="","",IF(OR(D145='Gear Train'!$R$6,D145='Gear Train'!$R$7,D145='Gear Train'!$R$8,F145='Gear Train'!$R$7),VLOOKUP(E145,$C$15:$M$514,10,FALSE),IF(D145='Gear Train'!$R$3,"-",IF(F145='Gear Train'!$R$3,1,H145/VLOOKUP(E145,$Q$15:$T$514,4,FALSE)))))</f>
        <v/>
      </c>
      <c r="N145" s="26" t="str">
        <f t="shared" si="290"/>
        <v/>
      </c>
      <c r="O145" s="28" t="str">
        <f t="shared" si="291"/>
        <v/>
      </c>
      <c r="Q145" s="21"/>
      <c r="R145" s="21"/>
      <c r="S145" s="29"/>
      <c r="T145" s="29"/>
      <c r="U145" s="29"/>
      <c r="AD145" s="1"/>
      <c r="AE145" s="1"/>
      <c r="AF145" s="1"/>
      <c r="AG145" s="1"/>
      <c r="AH145" s="1"/>
    </row>
    <row r="146" spans="2:34">
      <c r="B146" s="20"/>
      <c r="C146" s="21"/>
      <c r="D146" s="22" t="str">
        <f t="shared" si="288"/>
        <v/>
      </c>
      <c r="E146" s="21"/>
      <c r="F146" s="24" t="str">
        <f t="shared" si="289"/>
        <v/>
      </c>
      <c r="G146" s="25" t="str">
        <f>IF(C146="","",IF(D146='Gear Train'!$R$3,"-",VLOOKUP(C146,$Q$15:$S$514,3,FALSE)))</f>
        <v/>
      </c>
      <c r="H146" s="25" t="str">
        <f>IF(C146="","",IF(OR(D146='Gear Train'!$R$7,D146='Gear Train'!$R$3,D146='Gear Train'!$R$8),"-",VLOOKUP(C146,$Q$15:$T$514,4,FALSE)))</f>
        <v/>
      </c>
      <c r="I146" s="26" t="str">
        <f>IF(C146="","",IF(OR(D146='Gear Train'!$R$6,D146='Gear Train'!$R$7,D146='Gear Train'!$R$8,F146='Gear Train'!$R$7),VLOOKUP(E146,$C$15:$M$514,7,FALSE),IF(D146='Gear Train'!$R$3,VLOOKUP(C146,$Q$15:$U$514,5,FALSE),VLOOKUP(E146,$C$15:$M$514,7,FALSE)*M146)))</f>
        <v/>
      </c>
      <c r="J146" s="26" t="str">
        <f>IF(C146="","",IF(OR(D146='Gear Train'!$R$6,D146='Gear Train'!$R$7,D146='Gear Train'!$R$8,F146='Gear Train'!$R$7),VLOOKUP(E146,$C$15:$M$514,8,FALSE),IF(D146='Gear Train'!$R$3,E146/I146,VLOOKUP(E146,$C$15:$M$514,8,FALSE)/M146)))</f>
        <v/>
      </c>
      <c r="K146" s="27" t="str">
        <f>IF(C146="","",IF(E146='Front, Back Dial'!$D$4,$C$11,IF(OR(D146='Gear Train'!$R$4,D146='Gear Train'!$R$5),IF(OR(F146='Gear Train'!$R$4,F146='Gear Train'!$R$5,F146='Gear Train'!$R$6),IF(VLOOKUP(E146,$C$15:$M$514,9,FALSE)='Gear Train'!$C$3,'Gear Train'!$C$4,'Gear Train'!$C$3),VLOOKUP(E146,$C$15:$M$514,9,FALSE)),VLOOKUP(E146,$C$15:$M$514,9,FALSE))))</f>
        <v/>
      </c>
      <c r="L146" s="26" t="str">
        <f>IF(C146="","",IF(G146="-","-",IF(K146='Gear Train'!$C$3,MOD(G146+J146*360,360),MOD(G146-J146*360,360))))</f>
        <v/>
      </c>
      <c r="M146" s="26" t="str">
        <f>IF(C146="","",IF(OR(D146='Gear Train'!$R$6,D146='Gear Train'!$R$7,D146='Gear Train'!$R$8,F146='Gear Train'!$R$7),VLOOKUP(E146,$C$15:$M$514,10,FALSE),IF(D146='Gear Train'!$R$3,"-",IF(F146='Gear Train'!$R$3,1,H146/VLOOKUP(E146,$Q$15:$T$514,4,FALSE)))))</f>
        <v/>
      </c>
      <c r="N146" s="26" t="str">
        <f t="shared" si="290"/>
        <v/>
      </c>
      <c r="O146" s="28" t="str">
        <f t="shared" si="291"/>
        <v/>
      </c>
      <c r="Q146" s="21"/>
      <c r="R146" s="21"/>
      <c r="S146" s="29"/>
      <c r="T146" s="29"/>
      <c r="U146" s="29"/>
      <c r="AD146" s="1"/>
      <c r="AE146" s="1"/>
      <c r="AF146" s="1"/>
      <c r="AG146" s="1"/>
      <c r="AH146" s="1"/>
    </row>
    <row r="147" spans="2:34">
      <c r="B147" s="20"/>
      <c r="C147" s="21"/>
      <c r="D147" s="22" t="str">
        <f t="shared" si="288"/>
        <v/>
      </c>
      <c r="E147" s="21"/>
      <c r="F147" s="24" t="str">
        <f t="shared" si="289"/>
        <v/>
      </c>
      <c r="G147" s="25" t="str">
        <f>IF(C147="","",IF(D147='Gear Train'!$R$3,"-",VLOOKUP(C147,$Q$15:$S$514,3,FALSE)))</f>
        <v/>
      </c>
      <c r="H147" s="25" t="str">
        <f>IF(C147="","",IF(OR(D147='Gear Train'!$R$7,D147='Gear Train'!$R$3,D147='Gear Train'!$R$8),"-",VLOOKUP(C147,$Q$15:$T$514,4,FALSE)))</f>
        <v/>
      </c>
      <c r="I147" s="26" t="str">
        <f>IF(C147="","",IF(OR(D147='Gear Train'!$R$6,D147='Gear Train'!$R$7,D147='Gear Train'!$R$8,F147='Gear Train'!$R$7),VLOOKUP(E147,$C$15:$M$514,7,FALSE),IF(D147='Gear Train'!$R$3,VLOOKUP(C147,$Q$15:$U$514,5,FALSE),VLOOKUP(E147,$C$15:$M$514,7,FALSE)*M147)))</f>
        <v/>
      </c>
      <c r="J147" s="26" t="str">
        <f>IF(C147="","",IF(OR(D147='Gear Train'!$R$6,D147='Gear Train'!$R$7,D147='Gear Train'!$R$8,F147='Gear Train'!$R$7),VLOOKUP(E147,$C$15:$M$514,8,FALSE),IF(D147='Gear Train'!$R$3,E147/I147,VLOOKUP(E147,$C$15:$M$514,8,FALSE)/M147)))</f>
        <v/>
      </c>
      <c r="K147" s="27" t="str">
        <f>IF(C147="","",IF(E147='Front, Back Dial'!$D$4,$C$11,IF(OR(D147='Gear Train'!$R$4,D147='Gear Train'!$R$5),IF(OR(F147='Gear Train'!$R$4,F147='Gear Train'!$R$5,F147='Gear Train'!$R$6),IF(VLOOKUP(E147,$C$15:$M$514,9,FALSE)='Gear Train'!$C$3,'Gear Train'!$C$4,'Gear Train'!$C$3),VLOOKUP(E147,$C$15:$M$514,9,FALSE)),VLOOKUP(E147,$C$15:$M$514,9,FALSE))))</f>
        <v/>
      </c>
      <c r="L147" s="26" t="str">
        <f>IF(C147="","",IF(G147="-","-",IF(K147='Gear Train'!$C$3,MOD(G147+J147*360,360),MOD(G147-J147*360,360))))</f>
        <v/>
      </c>
      <c r="M147" s="26" t="str">
        <f>IF(C147="","",IF(OR(D147='Gear Train'!$R$6,D147='Gear Train'!$R$7,D147='Gear Train'!$R$8,F147='Gear Train'!$R$7),VLOOKUP(E147,$C$15:$M$514,10,FALSE),IF(D147='Gear Train'!$R$3,"-",IF(F147='Gear Train'!$R$3,1,H147/VLOOKUP(E147,$Q$15:$T$514,4,FALSE)))))</f>
        <v/>
      </c>
      <c r="N147" s="26" t="str">
        <f t="shared" si="290"/>
        <v/>
      </c>
      <c r="O147" s="28" t="str">
        <f t="shared" si="291"/>
        <v/>
      </c>
      <c r="Q147" s="21"/>
      <c r="R147" s="21"/>
      <c r="S147" s="29"/>
      <c r="T147" s="29"/>
      <c r="U147" s="29"/>
      <c r="AD147" s="1"/>
      <c r="AE147" s="1"/>
      <c r="AF147" s="1"/>
      <c r="AG147" s="1"/>
      <c r="AH147" s="1"/>
    </row>
    <row r="148" spans="2:34">
      <c r="B148" s="20"/>
      <c r="C148" s="21"/>
      <c r="D148" s="22" t="str">
        <f t="shared" si="288"/>
        <v/>
      </c>
      <c r="E148" s="21"/>
      <c r="F148" s="24" t="str">
        <f t="shared" si="289"/>
        <v/>
      </c>
      <c r="G148" s="25" t="str">
        <f>IF(C148="","",IF(D148='Gear Train'!$R$3,"-",VLOOKUP(C148,$Q$15:$S$514,3,FALSE)))</f>
        <v/>
      </c>
      <c r="H148" s="25" t="str">
        <f>IF(C148="","",IF(OR(D148='Gear Train'!$R$7,D148='Gear Train'!$R$3,D148='Gear Train'!$R$8),"-",VLOOKUP(C148,$Q$15:$T$514,4,FALSE)))</f>
        <v/>
      </c>
      <c r="I148" s="26" t="str">
        <f>IF(C148="","",IF(OR(D148='Gear Train'!$R$6,D148='Gear Train'!$R$7,D148='Gear Train'!$R$8,F148='Gear Train'!$R$7),VLOOKUP(E148,$C$15:$M$514,7,FALSE),IF(D148='Gear Train'!$R$3,VLOOKUP(C148,$Q$15:$U$514,5,FALSE),VLOOKUP(E148,$C$15:$M$514,7,FALSE)*M148)))</f>
        <v/>
      </c>
      <c r="J148" s="26" t="str">
        <f>IF(C148="","",IF(OR(D148='Gear Train'!$R$6,D148='Gear Train'!$R$7,D148='Gear Train'!$R$8,F148='Gear Train'!$R$7),VLOOKUP(E148,$C$15:$M$514,8,FALSE),IF(D148='Gear Train'!$R$3,E148/I148,VLOOKUP(E148,$C$15:$M$514,8,FALSE)/M148)))</f>
        <v/>
      </c>
      <c r="K148" s="27" t="str">
        <f>IF(C148="","",IF(E148='Front, Back Dial'!$D$4,$C$11,IF(OR(D148='Gear Train'!$R$4,D148='Gear Train'!$R$5),IF(OR(F148='Gear Train'!$R$4,F148='Gear Train'!$R$5,F148='Gear Train'!$R$6),IF(VLOOKUP(E148,$C$15:$M$514,9,FALSE)='Gear Train'!$C$3,'Gear Train'!$C$4,'Gear Train'!$C$3),VLOOKUP(E148,$C$15:$M$514,9,FALSE)),VLOOKUP(E148,$C$15:$M$514,9,FALSE))))</f>
        <v/>
      </c>
      <c r="L148" s="26" t="str">
        <f>IF(C148="","",IF(G148="-","-",IF(K148='Gear Train'!$C$3,MOD(G148+J148*360,360),MOD(G148-J148*360,360))))</f>
        <v/>
      </c>
      <c r="M148" s="26" t="str">
        <f>IF(C148="","",IF(OR(D148='Gear Train'!$R$6,D148='Gear Train'!$R$7,D148='Gear Train'!$R$8,F148='Gear Train'!$R$7),VLOOKUP(E148,$C$15:$M$514,10,FALSE),IF(D148='Gear Train'!$R$3,"-",IF(F148='Gear Train'!$R$3,1,H148/VLOOKUP(E148,$Q$15:$T$514,4,FALSE)))))</f>
        <v/>
      </c>
      <c r="N148" s="26" t="str">
        <f t="shared" si="290"/>
        <v/>
      </c>
      <c r="O148" s="28" t="str">
        <f t="shared" si="291"/>
        <v/>
      </c>
      <c r="Q148" s="21"/>
      <c r="R148" s="21"/>
      <c r="S148" s="29"/>
      <c r="T148" s="29"/>
      <c r="U148" s="29"/>
      <c r="AD148" s="1"/>
      <c r="AE148" s="1"/>
      <c r="AF148" s="1"/>
      <c r="AG148" s="1"/>
      <c r="AH148" s="1"/>
    </row>
    <row r="149" spans="2:34">
      <c r="B149" s="20"/>
      <c r="C149" s="21"/>
      <c r="D149" s="22" t="str">
        <f t="shared" si="288"/>
        <v/>
      </c>
      <c r="E149" s="21"/>
      <c r="F149" s="24" t="str">
        <f t="shared" si="289"/>
        <v/>
      </c>
      <c r="G149" s="25" t="str">
        <f>IF(C149="","",IF(D149='Gear Train'!$R$3,"-",VLOOKUP(C149,$Q$15:$S$514,3,FALSE)))</f>
        <v/>
      </c>
      <c r="H149" s="25" t="str">
        <f>IF(C149="","",IF(OR(D149='Gear Train'!$R$7,D149='Gear Train'!$R$3,D149='Gear Train'!$R$8),"-",VLOOKUP(C149,$Q$15:$T$514,4,FALSE)))</f>
        <v/>
      </c>
      <c r="I149" s="26" t="str">
        <f>IF(C149="","",IF(OR(D149='Gear Train'!$R$6,D149='Gear Train'!$R$7,D149='Gear Train'!$R$8,F149='Gear Train'!$R$7),VLOOKUP(E149,$C$15:$M$514,7,FALSE),IF(D149='Gear Train'!$R$3,VLOOKUP(C149,$Q$15:$U$514,5,FALSE),VLOOKUP(E149,$C$15:$M$514,7,FALSE)*M149)))</f>
        <v/>
      </c>
      <c r="J149" s="26" t="str">
        <f>IF(C149="","",IF(OR(D149='Gear Train'!$R$6,D149='Gear Train'!$R$7,D149='Gear Train'!$R$8,F149='Gear Train'!$R$7),VLOOKUP(E149,$C$15:$M$514,8,FALSE),IF(D149='Gear Train'!$R$3,E149/I149,VLOOKUP(E149,$C$15:$M$514,8,FALSE)/M149)))</f>
        <v/>
      </c>
      <c r="K149" s="27" t="str">
        <f>IF(C149="","",IF(E149='Front, Back Dial'!$D$4,$C$11,IF(OR(D149='Gear Train'!$R$4,D149='Gear Train'!$R$5),IF(OR(F149='Gear Train'!$R$4,F149='Gear Train'!$R$5,F149='Gear Train'!$R$6),IF(VLOOKUP(E149,$C$15:$M$514,9,FALSE)='Gear Train'!$C$3,'Gear Train'!$C$4,'Gear Train'!$C$3),VLOOKUP(E149,$C$15:$M$514,9,FALSE)),VLOOKUP(E149,$C$15:$M$514,9,FALSE))))</f>
        <v/>
      </c>
      <c r="L149" s="26" t="str">
        <f>IF(C149="","",IF(G149="-","-",IF(K149='Gear Train'!$C$3,MOD(G149+J149*360,360),MOD(G149-J149*360,360))))</f>
        <v/>
      </c>
      <c r="M149" s="26" t="str">
        <f>IF(C149="","",IF(OR(D149='Gear Train'!$R$6,D149='Gear Train'!$R$7,D149='Gear Train'!$R$8,F149='Gear Train'!$R$7),VLOOKUP(E149,$C$15:$M$514,10,FALSE),IF(D149='Gear Train'!$R$3,"-",IF(F149='Gear Train'!$R$3,1,H149/VLOOKUP(E149,$Q$15:$T$514,4,FALSE)))))</f>
        <v/>
      </c>
      <c r="N149" s="26" t="str">
        <f t="shared" si="290"/>
        <v/>
      </c>
      <c r="O149" s="28" t="str">
        <f t="shared" si="291"/>
        <v/>
      </c>
      <c r="Q149" s="21"/>
      <c r="R149" s="21"/>
      <c r="S149" s="29"/>
      <c r="T149" s="29"/>
      <c r="U149" s="29"/>
      <c r="AD149" s="1"/>
      <c r="AE149" s="1"/>
      <c r="AF149" s="1"/>
      <c r="AG149" s="1"/>
      <c r="AH149" s="1"/>
    </row>
    <row r="150" spans="2:34">
      <c r="B150" s="20"/>
      <c r="C150" s="21"/>
      <c r="D150" s="22" t="str">
        <f t="shared" si="288"/>
        <v/>
      </c>
      <c r="E150" s="21"/>
      <c r="F150" s="24" t="str">
        <f t="shared" si="289"/>
        <v/>
      </c>
      <c r="G150" s="25" t="str">
        <f>IF(C150="","",IF(D150='Gear Train'!$R$3,"-",VLOOKUP(C150,$Q$15:$S$514,3,FALSE)))</f>
        <v/>
      </c>
      <c r="H150" s="25" t="str">
        <f>IF(C150="","",IF(OR(D150='Gear Train'!$R$7,D150='Gear Train'!$R$3,D150='Gear Train'!$R$8),"-",VLOOKUP(C150,$Q$15:$T$514,4,FALSE)))</f>
        <v/>
      </c>
      <c r="I150" s="26" t="str">
        <f>IF(C150="","",IF(OR(D150='Gear Train'!$R$6,D150='Gear Train'!$R$7,D150='Gear Train'!$R$8,F150='Gear Train'!$R$7),VLOOKUP(E150,$C$15:$M$514,7,FALSE),IF(D150='Gear Train'!$R$3,VLOOKUP(C150,$Q$15:$U$514,5,FALSE),VLOOKUP(E150,$C$15:$M$514,7,FALSE)*M150)))</f>
        <v/>
      </c>
      <c r="J150" s="26" t="str">
        <f>IF(C150="","",IF(OR(D150='Gear Train'!$R$6,D150='Gear Train'!$R$7,D150='Gear Train'!$R$8,F150='Gear Train'!$R$7),VLOOKUP(E150,$C$15:$M$514,8,FALSE),IF(D150='Gear Train'!$R$3,E150/I150,VLOOKUP(E150,$C$15:$M$514,8,FALSE)/M150)))</f>
        <v/>
      </c>
      <c r="K150" s="27" t="str">
        <f>IF(C150="","",IF(E150='Front, Back Dial'!$D$4,$C$11,IF(OR(D150='Gear Train'!$R$4,D150='Gear Train'!$R$5),IF(OR(F150='Gear Train'!$R$4,F150='Gear Train'!$R$5,F150='Gear Train'!$R$6),IF(VLOOKUP(E150,$C$15:$M$514,9,FALSE)='Gear Train'!$C$3,'Gear Train'!$C$4,'Gear Train'!$C$3),VLOOKUP(E150,$C$15:$M$514,9,FALSE)),VLOOKUP(E150,$C$15:$M$514,9,FALSE))))</f>
        <v/>
      </c>
      <c r="L150" s="26" t="str">
        <f>IF(C150="","",IF(G150="-","-",IF(K150='Gear Train'!$C$3,MOD(G150+J150*360,360),MOD(G150-J150*360,360))))</f>
        <v/>
      </c>
      <c r="M150" s="26" t="str">
        <f>IF(C150="","",IF(OR(D150='Gear Train'!$R$6,D150='Gear Train'!$R$7,D150='Gear Train'!$R$8,F150='Gear Train'!$R$7),VLOOKUP(E150,$C$15:$M$514,10,FALSE),IF(D150='Gear Train'!$R$3,"-",IF(F150='Gear Train'!$R$3,1,H150/VLOOKUP(E150,$Q$15:$T$514,4,FALSE)))))</f>
        <v/>
      </c>
      <c r="N150" s="26" t="str">
        <f t="shared" si="290"/>
        <v/>
      </c>
      <c r="O150" s="28" t="str">
        <f t="shared" si="291"/>
        <v/>
      </c>
      <c r="Q150" s="21"/>
      <c r="R150" s="21"/>
      <c r="S150" s="29"/>
      <c r="T150" s="29"/>
      <c r="U150" s="29"/>
      <c r="AD150" s="1"/>
      <c r="AE150" s="1"/>
      <c r="AF150" s="1"/>
      <c r="AG150" s="1"/>
      <c r="AH150" s="1"/>
    </row>
    <row r="151" spans="2:34">
      <c r="B151" s="20"/>
      <c r="C151" s="21"/>
      <c r="D151" s="22" t="str">
        <f t="shared" si="288"/>
        <v/>
      </c>
      <c r="E151" s="21"/>
      <c r="F151" s="24" t="str">
        <f t="shared" si="289"/>
        <v/>
      </c>
      <c r="G151" s="25" t="str">
        <f>IF(C151="","",IF(D151='Gear Train'!$R$3,"-",VLOOKUP(C151,$Q$15:$S$514,3,FALSE)))</f>
        <v/>
      </c>
      <c r="H151" s="25" t="str">
        <f>IF(C151="","",IF(OR(D151='Gear Train'!$R$7,D151='Gear Train'!$R$3,D151='Gear Train'!$R$8),"-",VLOOKUP(C151,$Q$15:$T$514,4,FALSE)))</f>
        <v/>
      </c>
      <c r="I151" s="26" t="str">
        <f>IF(C151="","",IF(OR(D151='Gear Train'!$R$6,D151='Gear Train'!$R$7,D151='Gear Train'!$R$8,F151='Gear Train'!$R$7),VLOOKUP(E151,$C$15:$M$514,7,FALSE),IF(D151='Gear Train'!$R$3,VLOOKUP(C151,$Q$15:$U$514,5,FALSE),VLOOKUP(E151,$C$15:$M$514,7,FALSE)*M151)))</f>
        <v/>
      </c>
      <c r="J151" s="26" t="str">
        <f>IF(C151="","",IF(OR(D151='Gear Train'!$R$6,D151='Gear Train'!$R$7,D151='Gear Train'!$R$8,F151='Gear Train'!$R$7),VLOOKUP(E151,$C$15:$M$514,8,FALSE),IF(D151='Gear Train'!$R$3,E151/I151,VLOOKUP(E151,$C$15:$M$514,8,FALSE)/M151)))</f>
        <v/>
      </c>
      <c r="K151" s="27" t="str">
        <f>IF(C151="","",IF(E151='Front, Back Dial'!$D$4,$C$11,IF(OR(D151='Gear Train'!$R$4,D151='Gear Train'!$R$5),IF(OR(F151='Gear Train'!$R$4,F151='Gear Train'!$R$5,F151='Gear Train'!$R$6),IF(VLOOKUP(E151,$C$15:$M$514,9,FALSE)='Gear Train'!$C$3,'Gear Train'!$C$4,'Gear Train'!$C$3),VLOOKUP(E151,$C$15:$M$514,9,FALSE)),VLOOKUP(E151,$C$15:$M$514,9,FALSE))))</f>
        <v/>
      </c>
      <c r="L151" s="26" t="str">
        <f>IF(C151="","",IF(G151="-","-",IF(K151='Gear Train'!$C$3,MOD(G151+J151*360,360),MOD(G151-J151*360,360))))</f>
        <v/>
      </c>
      <c r="M151" s="26" t="str">
        <f>IF(C151="","",IF(OR(D151='Gear Train'!$R$6,D151='Gear Train'!$R$7,D151='Gear Train'!$R$8,F151='Gear Train'!$R$7),VLOOKUP(E151,$C$15:$M$514,10,FALSE),IF(D151='Gear Train'!$R$3,"-",IF(F151='Gear Train'!$R$3,1,H151/VLOOKUP(E151,$Q$15:$T$514,4,FALSE)))))</f>
        <v/>
      </c>
      <c r="N151" s="26" t="str">
        <f t="shared" si="290"/>
        <v/>
      </c>
      <c r="O151" s="28" t="str">
        <f t="shared" si="291"/>
        <v/>
      </c>
      <c r="Q151" s="21"/>
      <c r="R151" s="21"/>
      <c r="S151" s="29"/>
      <c r="T151" s="29"/>
      <c r="U151" s="29"/>
      <c r="AD151" s="1"/>
      <c r="AE151" s="1"/>
      <c r="AF151" s="1"/>
      <c r="AG151" s="1"/>
      <c r="AH151" s="1"/>
    </row>
    <row r="152" spans="2:34">
      <c r="B152" s="20"/>
      <c r="C152" s="21"/>
      <c r="D152" s="22" t="str">
        <f t="shared" si="288"/>
        <v/>
      </c>
      <c r="E152" s="21"/>
      <c r="F152" s="24" t="str">
        <f t="shared" si="289"/>
        <v/>
      </c>
      <c r="G152" s="25" t="str">
        <f>IF(C152="","",IF(D152='Gear Train'!$R$3,"-",VLOOKUP(C152,$Q$15:$S$514,3,FALSE)))</f>
        <v/>
      </c>
      <c r="H152" s="25" t="str">
        <f>IF(C152="","",IF(OR(D152='Gear Train'!$R$7,D152='Gear Train'!$R$3,D152='Gear Train'!$R$8),"-",VLOOKUP(C152,$Q$15:$T$514,4,FALSE)))</f>
        <v/>
      </c>
      <c r="I152" s="26" t="str">
        <f>IF(C152="","",IF(OR(D152='Gear Train'!$R$6,D152='Gear Train'!$R$7,D152='Gear Train'!$R$8,F152='Gear Train'!$R$7),VLOOKUP(E152,$C$15:$M$514,7,FALSE),IF(D152='Gear Train'!$R$3,VLOOKUP(C152,$Q$15:$U$514,5,FALSE),VLOOKUP(E152,$C$15:$M$514,7,FALSE)*M152)))</f>
        <v/>
      </c>
      <c r="J152" s="26" t="str">
        <f>IF(C152="","",IF(OR(D152='Gear Train'!$R$6,D152='Gear Train'!$R$7,D152='Gear Train'!$R$8,F152='Gear Train'!$R$7),VLOOKUP(E152,$C$15:$M$514,8,FALSE),IF(D152='Gear Train'!$R$3,E152/I152,VLOOKUP(E152,$C$15:$M$514,8,FALSE)/M152)))</f>
        <v/>
      </c>
      <c r="K152" s="27" t="str">
        <f>IF(C152="","",IF(E152='Front, Back Dial'!$D$4,$C$11,IF(OR(D152='Gear Train'!$R$4,D152='Gear Train'!$R$5),IF(OR(F152='Gear Train'!$R$4,F152='Gear Train'!$R$5,F152='Gear Train'!$R$6),IF(VLOOKUP(E152,$C$15:$M$514,9,FALSE)='Gear Train'!$C$3,'Gear Train'!$C$4,'Gear Train'!$C$3),VLOOKUP(E152,$C$15:$M$514,9,FALSE)),VLOOKUP(E152,$C$15:$M$514,9,FALSE))))</f>
        <v/>
      </c>
      <c r="L152" s="26" t="str">
        <f>IF(C152="","",IF(G152="-","-",IF(K152='Gear Train'!$C$3,MOD(G152+J152*360,360),MOD(G152-J152*360,360))))</f>
        <v/>
      </c>
      <c r="M152" s="26" t="str">
        <f>IF(C152="","",IF(OR(D152='Gear Train'!$R$6,D152='Gear Train'!$R$7,D152='Gear Train'!$R$8,F152='Gear Train'!$R$7),VLOOKUP(E152,$C$15:$M$514,10,FALSE),IF(D152='Gear Train'!$R$3,"-",IF(F152='Gear Train'!$R$3,1,H152/VLOOKUP(E152,$Q$15:$T$514,4,FALSE)))))</f>
        <v/>
      </c>
      <c r="N152" s="26" t="str">
        <f t="shared" si="290"/>
        <v/>
      </c>
      <c r="O152" s="28" t="str">
        <f t="shared" si="291"/>
        <v/>
      </c>
      <c r="Q152" s="21"/>
      <c r="R152" s="21"/>
      <c r="S152" s="29"/>
      <c r="T152" s="29"/>
      <c r="U152" s="29"/>
      <c r="AD152" s="1"/>
      <c r="AE152" s="1"/>
      <c r="AF152" s="1"/>
      <c r="AG152" s="1"/>
      <c r="AH152" s="1"/>
    </row>
    <row r="153" spans="2:34">
      <c r="B153" s="20"/>
      <c r="C153" s="21"/>
      <c r="D153" s="22" t="str">
        <f t="shared" si="288"/>
        <v/>
      </c>
      <c r="E153" s="21"/>
      <c r="F153" s="24" t="str">
        <f t="shared" si="289"/>
        <v/>
      </c>
      <c r="G153" s="25" t="str">
        <f>IF(C153="","",IF(D153='Gear Train'!$R$3,"-",VLOOKUP(C153,$Q$15:$S$514,3,FALSE)))</f>
        <v/>
      </c>
      <c r="H153" s="25" t="str">
        <f>IF(C153="","",IF(OR(D153='Gear Train'!$R$7,D153='Gear Train'!$R$3,D153='Gear Train'!$R$8),"-",VLOOKUP(C153,$Q$15:$T$514,4,FALSE)))</f>
        <v/>
      </c>
      <c r="I153" s="26" t="str">
        <f>IF(C153="","",IF(OR(D153='Gear Train'!$R$6,D153='Gear Train'!$R$7,D153='Gear Train'!$R$8,F153='Gear Train'!$R$7),VLOOKUP(E153,$C$15:$M$514,7,FALSE),IF(D153='Gear Train'!$R$3,VLOOKUP(C153,$Q$15:$U$514,5,FALSE),VLOOKUP(E153,$C$15:$M$514,7,FALSE)*M153)))</f>
        <v/>
      </c>
      <c r="J153" s="26" t="str">
        <f>IF(C153="","",IF(OR(D153='Gear Train'!$R$6,D153='Gear Train'!$R$7,D153='Gear Train'!$R$8,F153='Gear Train'!$R$7),VLOOKUP(E153,$C$15:$M$514,8,FALSE),IF(D153='Gear Train'!$R$3,E153/I153,VLOOKUP(E153,$C$15:$M$514,8,FALSE)/M153)))</f>
        <v/>
      </c>
      <c r="K153" s="27" t="str">
        <f>IF(C153="","",IF(E153='Front, Back Dial'!$D$4,$C$11,IF(OR(D153='Gear Train'!$R$4,D153='Gear Train'!$R$5),IF(OR(F153='Gear Train'!$R$4,F153='Gear Train'!$R$5,F153='Gear Train'!$R$6),IF(VLOOKUP(E153,$C$15:$M$514,9,FALSE)='Gear Train'!$C$3,'Gear Train'!$C$4,'Gear Train'!$C$3),VLOOKUP(E153,$C$15:$M$514,9,FALSE)),VLOOKUP(E153,$C$15:$M$514,9,FALSE))))</f>
        <v/>
      </c>
      <c r="L153" s="26" t="str">
        <f>IF(C153="","",IF(G153="-","-",IF(K153='Gear Train'!$C$3,MOD(G153+J153*360,360),MOD(G153-J153*360,360))))</f>
        <v/>
      </c>
      <c r="M153" s="26" t="str">
        <f>IF(C153="","",IF(OR(D153='Gear Train'!$R$6,D153='Gear Train'!$R$7,D153='Gear Train'!$R$8,F153='Gear Train'!$R$7),VLOOKUP(E153,$C$15:$M$514,10,FALSE),IF(D153='Gear Train'!$R$3,"-",IF(F153='Gear Train'!$R$3,1,H153/VLOOKUP(E153,$Q$15:$T$514,4,FALSE)))))</f>
        <v/>
      </c>
      <c r="N153" s="26" t="str">
        <f t="shared" si="290"/>
        <v/>
      </c>
      <c r="O153" s="28" t="str">
        <f t="shared" si="291"/>
        <v/>
      </c>
      <c r="Q153" s="21"/>
      <c r="R153" s="21"/>
      <c r="S153" s="29"/>
      <c r="T153" s="29"/>
      <c r="U153" s="29"/>
      <c r="AD153" s="1"/>
      <c r="AE153" s="1"/>
      <c r="AF153" s="1"/>
      <c r="AG153" s="1"/>
      <c r="AH153" s="1"/>
    </row>
    <row r="154" spans="2:34">
      <c r="B154" s="20"/>
      <c r="C154" s="21"/>
      <c r="D154" s="22" t="str">
        <f t="shared" si="288"/>
        <v/>
      </c>
      <c r="E154" s="21"/>
      <c r="F154" s="24" t="str">
        <f t="shared" si="289"/>
        <v/>
      </c>
      <c r="G154" s="25" t="str">
        <f>IF(C154="","",IF(D154='Gear Train'!$R$3,"-",VLOOKUP(C154,$Q$15:$S$514,3,FALSE)))</f>
        <v/>
      </c>
      <c r="H154" s="25" t="str">
        <f>IF(C154="","",IF(OR(D154='Gear Train'!$R$7,D154='Gear Train'!$R$3,D154='Gear Train'!$R$8),"-",VLOOKUP(C154,$Q$15:$T$514,4,FALSE)))</f>
        <v/>
      </c>
      <c r="I154" s="26" t="str">
        <f>IF(C154="","",IF(OR(D154='Gear Train'!$R$6,D154='Gear Train'!$R$7,D154='Gear Train'!$R$8,F154='Gear Train'!$R$7),VLOOKUP(E154,$C$15:$M$514,7,FALSE),IF(D154='Gear Train'!$R$3,VLOOKUP(C154,$Q$15:$U$514,5,FALSE),VLOOKUP(E154,$C$15:$M$514,7,FALSE)*M154)))</f>
        <v/>
      </c>
      <c r="J154" s="26" t="str">
        <f>IF(C154="","",IF(OR(D154='Gear Train'!$R$6,D154='Gear Train'!$R$7,D154='Gear Train'!$R$8,F154='Gear Train'!$R$7),VLOOKUP(E154,$C$15:$M$514,8,FALSE),IF(D154='Gear Train'!$R$3,E154/I154,VLOOKUP(E154,$C$15:$M$514,8,FALSE)/M154)))</f>
        <v/>
      </c>
      <c r="K154" s="27" t="str">
        <f>IF(C154="","",IF(E154='Front, Back Dial'!$D$4,$C$11,IF(OR(D154='Gear Train'!$R$4,D154='Gear Train'!$R$5),IF(OR(F154='Gear Train'!$R$4,F154='Gear Train'!$R$5,F154='Gear Train'!$R$6),IF(VLOOKUP(E154,$C$15:$M$514,9,FALSE)='Gear Train'!$C$3,'Gear Train'!$C$4,'Gear Train'!$C$3),VLOOKUP(E154,$C$15:$M$514,9,FALSE)),VLOOKUP(E154,$C$15:$M$514,9,FALSE))))</f>
        <v/>
      </c>
      <c r="L154" s="26" t="str">
        <f>IF(C154="","",IF(G154="-","-",IF(K154='Gear Train'!$C$3,MOD(G154+J154*360,360),MOD(G154-J154*360,360))))</f>
        <v/>
      </c>
      <c r="M154" s="26" t="str">
        <f>IF(C154="","",IF(OR(D154='Gear Train'!$R$6,D154='Gear Train'!$R$7,D154='Gear Train'!$R$8,F154='Gear Train'!$R$7),VLOOKUP(E154,$C$15:$M$514,10,FALSE),IF(D154='Gear Train'!$R$3,"-",IF(F154='Gear Train'!$R$3,1,H154/VLOOKUP(E154,$Q$15:$T$514,4,FALSE)))))</f>
        <v/>
      </c>
      <c r="N154" s="26" t="str">
        <f t="shared" si="290"/>
        <v/>
      </c>
      <c r="O154" s="28" t="str">
        <f t="shared" si="291"/>
        <v/>
      </c>
      <c r="Q154" s="21"/>
      <c r="R154" s="21"/>
      <c r="S154" s="29"/>
      <c r="T154" s="29"/>
      <c r="U154" s="29"/>
      <c r="AD154" s="1"/>
      <c r="AE154" s="1"/>
      <c r="AF154" s="1"/>
      <c r="AG154" s="1"/>
      <c r="AH154" s="1"/>
    </row>
    <row r="155" spans="2:34">
      <c r="B155" s="20"/>
      <c r="C155" s="21"/>
      <c r="D155" s="22" t="str">
        <f t="shared" si="288"/>
        <v/>
      </c>
      <c r="E155" s="21"/>
      <c r="F155" s="24" t="str">
        <f t="shared" si="289"/>
        <v/>
      </c>
      <c r="G155" s="25" t="str">
        <f>IF(C155="","",IF(D155='Gear Train'!$R$3,"-",VLOOKUP(C155,$Q$15:$S$514,3,FALSE)))</f>
        <v/>
      </c>
      <c r="H155" s="25" t="str">
        <f>IF(C155="","",IF(OR(D155='Gear Train'!$R$7,D155='Gear Train'!$R$3,D155='Gear Train'!$R$8),"-",VLOOKUP(C155,$Q$15:$T$514,4,FALSE)))</f>
        <v/>
      </c>
      <c r="I155" s="26" t="str">
        <f>IF(C155="","",IF(OR(D155='Gear Train'!$R$6,D155='Gear Train'!$R$7,D155='Gear Train'!$R$8,F155='Gear Train'!$R$7),VLOOKUP(E155,$C$15:$M$514,7,FALSE),IF(D155='Gear Train'!$R$3,VLOOKUP(C155,$Q$15:$U$514,5,FALSE),VLOOKUP(E155,$C$15:$M$514,7,FALSE)*M155)))</f>
        <v/>
      </c>
      <c r="J155" s="26" t="str">
        <f>IF(C155="","",IF(OR(D155='Gear Train'!$R$6,D155='Gear Train'!$R$7,D155='Gear Train'!$R$8,F155='Gear Train'!$R$7),VLOOKUP(E155,$C$15:$M$514,8,FALSE),IF(D155='Gear Train'!$R$3,E155/I155,VLOOKUP(E155,$C$15:$M$514,8,FALSE)/M155)))</f>
        <v/>
      </c>
      <c r="K155" s="27" t="str">
        <f>IF(C155="","",IF(E155='Front, Back Dial'!$D$4,$C$11,IF(OR(D155='Gear Train'!$R$4,D155='Gear Train'!$R$5),IF(OR(F155='Gear Train'!$R$4,F155='Gear Train'!$R$5,F155='Gear Train'!$R$6),IF(VLOOKUP(E155,$C$15:$M$514,9,FALSE)='Gear Train'!$C$3,'Gear Train'!$C$4,'Gear Train'!$C$3),VLOOKUP(E155,$C$15:$M$514,9,FALSE)),VLOOKUP(E155,$C$15:$M$514,9,FALSE))))</f>
        <v/>
      </c>
      <c r="L155" s="26" t="str">
        <f>IF(C155="","",IF(G155="-","-",IF(K155='Gear Train'!$C$3,MOD(G155+J155*360,360),MOD(G155-J155*360,360))))</f>
        <v/>
      </c>
      <c r="M155" s="26" t="str">
        <f>IF(C155="","",IF(OR(D155='Gear Train'!$R$6,D155='Gear Train'!$R$7,D155='Gear Train'!$R$8,F155='Gear Train'!$R$7),VLOOKUP(E155,$C$15:$M$514,10,FALSE),IF(D155='Gear Train'!$R$3,"-",IF(F155='Gear Train'!$R$3,1,H155/VLOOKUP(E155,$Q$15:$T$514,4,FALSE)))))</f>
        <v/>
      </c>
      <c r="N155" s="26" t="str">
        <f t="shared" si="290"/>
        <v/>
      </c>
      <c r="O155" s="28" t="str">
        <f t="shared" si="291"/>
        <v/>
      </c>
      <c r="Q155" s="21"/>
      <c r="R155" s="21"/>
      <c r="S155" s="29"/>
      <c r="T155" s="29"/>
      <c r="U155" s="29"/>
      <c r="AD155" s="1"/>
      <c r="AE155" s="1"/>
      <c r="AF155" s="1"/>
      <c r="AG155" s="1"/>
      <c r="AH155" s="1"/>
    </row>
    <row r="156" spans="2:34">
      <c r="B156" s="20"/>
      <c r="C156" s="21"/>
      <c r="D156" s="22" t="str">
        <f t="shared" ref="D120:D183" si="292">IF(C156="","",VLOOKUP(C156,$Q$15:$R$514,2,FALSE))</f>
        <v/>
      </c>
      <c r="E156" s="21"/>
      <c r="F156" s="24" t="str">
        <f t="shared" ref="F120:F183" si="293">IF(E156="","",IF(ISNUMBER(E156),"-",VLOOKUP(E156,$Q$15:$R$514,2,FALSE)))</f>
        <v/>
      </c>
      <c r="G156" s="25" t="str">
        <f>IF(C156="","",IF(D156='Gear Train'!$R$3,"-",VLOOKUP(C156,$Q$15:$S$514,3,FALSE)))</f>
        <v/>
      </c>
      <c r="H156" s="25" t="str">
        <f>IF(C156="","",IF(OR(D156='Gear Train'!$R$7,D156='Gear Train'!$R$3,D156='Gear Train'!$R$8),"-",VLOOKUP(C156,$Q$15:$T$514,4,FALSE)))</f>
        <v/>
      </c>
      <c r="I156" s="26" t="str">
        <f>IF(C156="","",IF(OR(D156='Gear Train'!$R$6,D156='Gear Train'!$R$7,D156='Gear Train'!$R$8,F156='Gear Train'!$R$7),VLOOKUP(E156,$C$15:$M$514,7,FALSE),IF(D156='Gear Train'!$R$3,VLOOKUP(C156,$Q$15:$U$514,5,FALSE),VLOOKUP(E156,$C$15:$M$514,7,FALSE)*M156)))</f>
        <v/>
      </c>
      <c r="J156" s="26" t="str">
        <f>IF(C156="","",IF(OR(D156='Gear Train'!$R$6,D156='Gear Train'!$R$7,D156='Gear Train'!$R$8,F156='Gear Train'!$R$7),VLOOKUP(E156,$C$15:$M$514,8,FALSE),IF(D156='Gear Train'!$R$3,E156/I156,VLOOKUP(E156,$C$15:$M$514,8,FALSE)/M156)))</f>
        <v/>
      </c>
      <c r="K156" s="27" t="str">
        <f>IF(C156="","",IF(E156='Front, Back Dial'!$D$4,$C$11,IF(OR(D156='Gear Train'!$R$4,D156='Gear Train'!$R$5),IF(OR(F156='Gear Train'!$R$4,F156='Gear Train'!$R$5,F156='Gear Train'!$R$6),IF(VLOOKUP(E156,$C$15:$M$514,9,FALSE)='Gear Train'!$C$3,'Gear Train'!$C$4,'Gear Train'!$C$3),VLOOKUP(E156,$C$15:$M$514,9,FALSE)),VLOOKUP(E156,$C$15:$M$514,9,FALSE))))</f>
        <v/>
      </c>
      <c r="L156" s="26" t="str">
        <f>IF(C156="","",IF(G156="-","-",IF(K156='Gear Train'!$C$3,MOD(G156+J156*360,360),MOD(G156-J156*360,360))))</f>
        <v/>
      </c>
      <c r="M156" s="26" t="str">
        <f>IF(C156="","",IF(OR(D156='Gear Train'!$R$6,D156='Gear Train'!$R$7,D156='Gear Train'!$R$8,F156='Gear Train'!$R$7),VLOOKUP(E156,$C$15:$M$514,10,FALSE),IF(D156='Gear Train'!$R$3,"-",IF(F156='Gear Train'!$R$3,1,H156/VLOOKUP(E156,$Q$15:$T$514,4,FALSE)))))</f>
        <v/>
      </c>
      <c r="N156" s="26" t="str">
        <f t="shared" ref="N120:N183" si="294">IF(B156="","",VLOOKUP(B156,$W$15:$X$114,2,FALSE))</f>
        <v/>
      </c>
      <c r="O156" s="28" t="str">
        <f t="shared" ref="O120:O183" si="295">IF(N156="","",1-I156/N156)</f>
        <v/>
      </c>
      <c r="Q156" s="21"/>
      <c r="R156" s="21"/>
      <c r="S156" s="29"/>
      <c r="T156" s="29"/>
      <c r="U156" s="29"/>
      <c r="AD156" s="1"/>
      <c r="AE156" s="1"/>
      <c r="AF156" s="1"/>
      <c r="AG156" s="1"/>
      <c r="AH156" s="1"/>
    </row>
    <row r="157" spans="2:34">
      <c r="B157" s="20"/>
      <c r="C157" s="21"/>
      <c r="D157" s="22" t="str">
        <f t="shared" si="292"/>
        <v/>
      </c>
      <c r="E157" s="21"/>
      <c r="F157" s="24" t="str">
        <f t="shared" si="293"/>
        <v/>
      </c>
      <c r="G157" s="25" t="str">
        <f>IF(C157="","",IF(D157='Gear Train'!$R$3,"-",VLOOKUP(C157,$Q$15:$S$514,3,FALSE)))</f>
        <v/>
      </c>
      <c r="H157" s="25" t="str">
        <f>IF(C157="","",IF(OR(D157='Gear Train'!$R$7,D157='Gear Train'!$R$3,D157='Gear Train'!$R$8),"-",VLOOKUP(C157,$Q$15:$T$514,4,FALSE)))</f>
        <v/>
      </c>
      <c r="I157" s="26" t="str">
        <f>IF(C157="","",IF(OR(D157='Gear Train'!$R$6,D157='Gear Train'!$R$7,D157='Gear Train'!$R$8,F157='Gear Train'!$R$7),VLOOKUP(E157,$C$15:$M$514,7,FALSE),IF(D157='Gear Train'!$R$3,VLOOKUP(C157,$Q$15:$U$514,5,FALSE),VLOOKUP(E157,$C$15:$M$514,7,FALSE)*M157)))</f>
        <v/>
      </c>
      <c r="J157" s="26" t="str">
        <f>IF(C157="","",IF(OR(D157='Gear Train'!$R$6,D157='Gear Train'!$R$7,D157='Gear Train'!$R$8,F157='Gear Train'!$R$7),VLOOKUP(E157,$C$15:$M$514,8,FALSE),IF(D157='Gear Train'!$R$3,E157/I157,VLOOKUP(E157,$C$15:$M$514,8,FALSE)/M157)))</f>
        <v/>
      </c>
      <c r="K157" s="27" t="str">
        <f>IF(C157="","",IF(E157='Front, Back Dial'!$D$4,$C$11,IF(OR(D157='Gear Train'!$R$4,D157='Gear Train'!$R$5),IF(OR(F157='Gear Train'!$R$4,F157='Gear Train'!$R$5,F157='Gear Train'!$R$6),IF(VLOOKUP(E157,$C$15:$M$514,9,FALSE)='Gear Train'!$C$3,'Gear Train'!$C$4,'Gear Train'!$C$3),VLOOKUP(E157,$C$15:$M$514,9,FALSE)),VLOOKUP(E157,$C$15:$M$514,9,FALSE))))</f>
        <v/>
      </c>
      <c r="L157" s="26" t="str">
        <f>IF(C157="","",IF(G157="-","-",IF(K157='Gear Train'!$C$3,MOD(G157+J157*360,360),MOD(G157-J157*360,360))))</f>
        <v/>
      </c>
      <c r="M157" s="26" t="str">
        <f>IF(C157="","",IF(OR(D157='Gear Train'!$R$6,D157='Gear Train'!$R$7,D157='Gear Train'!$R$8,F157='Gear Train'!$R$7),VLOOKUP(E157,$C$15:$M$514,10,FALSE),IF(D157='Gear Train'!$R$3,"-",IF(F157='Gear Train'!$R$3,1,H157/VLOOKUP(E157,$Q$15:$T$514,4,FALSE)))))</f>
        <v/>
      </c>
      <c r="N157" s="26" t="str">
        <f t="shared" si="294"/>
        <v/>
      </c>
      <c r="O157" s="28" t="str">
        <f t="shared" si="295"/>
        <v/>
      </c>
      <c r="Q157" s="21"/>
      <c r="R157" s="21"/>
      <c r="S157" s="29"/>
      <c r="T157" s="29"/>
      <c r="U157" s="29"/>
      <c r="AD157" s="1"/>
      <c r="AE157" s="1"/>
      <c r="AF157" s="1"/>
      <c r="AG157" s="1"/>
      <c r="AH157" s="1"/>
    </row>
    <row r="158" spans="2:34">
      <c r="B158" s="20"/>
      <c r="C158" s="21"/>
      <c r="D158" s="22" t="str">
        <f t="shared" si="292"/>
        <v/>
      </c>
      <c r="E158" s="21"/>
      <c r="F158" s="24" t="str">
        <f t="shared" si="293"/>
        <v/>
      </c>
      <c r="G158" s="25" t="str">
        <f>IF(C158="","",IF(D158='Gear Train'!$R$3,"-",VLOOKUP(C158,$Q$15:$S$514,3,FALSE)))</f>
        <v/>
      </c>
      <c r="H158" s="25" t="str">
        <f>IF(C158="","",IF(OR(D158='Gear Train'!$R$7,D158='Gear Train'!$R$3,D158='Gear Train'!$R$8),"-",VLOOKUP(C158,$Q$15:$T$514,4,FALSE)))</f>
        <v/>
      </c>
      <c r="I158" s="26" t="str">
        <f>IF(C158="","",IF(OR(D158='Gear Train'!$R$6,D158='Gear Train'!$R$7,D158='Gear Train'!$R$8,F158='Gear Train'!$R$7),VLOOKUP(E158,$C$15:$M$514,7,FALSE),IF(D158='Gear Train'!$R$3,VLOOKUP(C158,$Q$15:$U$514,5,FALSE),VLOOKUP(E158,$C$15:$M$514,7,FALSE)*M158)))</f>
        <v/>
      </c>
      <c r="J158" s="26" t="str">
        <f>IF(C158="","",IF(OR(D158='Gear Train'!$R$6,D158='Gear Train'!$R$7,D158='Gear Train'!$R$8,F158='Gear Train'!$R$7),VLOOKUP(E158,$C$15:$M$514,8,FALSE),IF(D158='Gear Train'!$R$3,E158/I158,VLOOKUP(E158,$C$15:$M$514,8,FALSE)/M158)))</f>
        <v/>
      </c>
      <c r="K158" s="27" t="str">
        <f>IF(C158="","",IF(E158='Front, Back Dial'!$D$4,$C$11,IF(OR(D158='Gear Train'!$R$4,D158='Gear Train'!$R$5),IF(OR(F158='Gear Train'!$R$4,F158='Gear Train'!$R$5,F158='Gear Train'!$R$6),IF(VLOOKUP(E158,$C$15:$M$514,9,FALSE)='Gear Train'!$C$3,'Gear Train'!$C$4,'Gear Train'!$C$3),VLOOKUP(E158,$C$15:$M$514,9,FALSE)),VLOOKUP(E158,$C$15:$M$514,9,FALSE))))</f>
        <v/>
      </c>
      <c r="L158" s="26" t="str">
        <f>IF(C158="","",IF(G158="-","-",IF(K158='Gear Train'!$C$3,MOD(G158+J158*360,360),MOD(G158-J158*360,360))))</f>
        <v/>
      </c>
      <c r="M158" s="26" t="str">
        <f>IF(C158="","",IF(OR(D158='Gear Train'!$R$6,D158='Gear Train'!$R$7,D158='Gear Train'!$R$8,F158='Gear Train'!$R$7),VLOOKUP(E158,$C$15:$M$514,10,FALSE),IF(D158='Gear Train'!$R$3,"-",IF(F158='Gear Train'!$R$3,1,H158/VLOOKUP(E158,$Q$15:$T$514,4,FALSE)))))</f>
        <v/>
      </c>
      <c r="N158" s="26" t="str">
        <f t="shared" si="294"/>
        <v/>
      </c>
      <c r="O158" s="28" t="str">
        <f t="shared" si="295"/>
        <v/>
      </c>
      <c r="Q158" s="21"/>
      <c r="R158" s="21"/>
      <c r="S158" s="29"/>
      <c r="T158" s="29"/>
      <c r="U158" s="29"/>
      <c r="AD158" s="1"/>
      <c r="AE158" s="1"/>
      <c r="AF158" s="1"/>
      <c r="AG158" s="1"/>
      <c r="AH158" s="1"/>
    </row>
    <row r="159" spans="2:34">
      <c r="B159" s="20"/>
      <c r="C159" s="21"/>
      <c r="D159" s="22" t="str">
        <f t="shared" si="292"/>
        <v/>
      </c>
      <c r="E159" s="21"/>
      <c r="F159" s="24" t="str">
        <f t="shared" si="293"/>
        <v/>
      </c>
      <c r="G159" s="25" t="str">
        <f>IF(C159="","",IF(D159='Gear Train'!$R$3,"-",VLOOKUP(C159,$Q$15:$S$514,3,FALSE)))</f>
        <v/>
      </c>
      <c r="H159" s="25" t="str">
        <f>IF(C159="","",IF(OR(D159='Gear Train'!$R$7,D159='Gear Train'!$R$3,D159='Gear Train'!$R$8),"-",VLOOKUP(C159,$Q$15:$T$514,4,FALSE)))</f>
        <v/>
      </c>
      <c r="I159" s="26" t="str">
        <f>IF(C159="","",IF(OR(D159='Gear Train'!$R$6,D159='Gear Train'!$R$7,D159='Gear Train'!$R$8,F159='Gear Train'!$R$7),VLOOKUP(E159,$C$15:$M$514,7,FALSE),IF(D159='Gear Train'!$R$3,VLOOKUP(C159,$Q$15:$U$514,5,FALSE),VLOOKUP(E159,$C$15:$M$514,7,FALSE)*M159)))</f>
        <v/>
      </c>
      <c r="J159" s="26" t="str">
        <f>IF(C159="","",IF(OR(D159='Gear Train'!$R$6,D159='Gear Train'!$R$7,D159='Gear Train'!$R$8,F159='Gear Train'!$R$7),VLOOKUP(E159,$C$15:$M$514,8,FALSE),IF(D159='Gear Train'!$R$3,E159/I159,VLOOKUP(E159,$C$15:$M$514,8,FALSE)/M159)))</f>
        <v/>
      </c>
      <c r="K159" s="27" t="str">
        <f>IF(C159="","",IF(E159='Front, Back Dial'!$D$4,$C$11,IF(OR(D159='Gear Train'!$R$4,D159='Gear Train'!$R$5),IF(OR(F159='Gear Train'!$R$4,F159='Gear Train'!$R$5,F159='Gear Train'!$R$6),IF(VLOOKUP(E159,$C$15:$M$514,9,FALSE)='Gear Train'!$C$3,'Gear Train'!$C$4,'Gear Train'!$C$3),VLOOKUP(E159,$C$15:$M$514,9,FALSE)),VLOOKUP(E159,$C$15:$M$514,9,FALSE))))</f>
        <v/>
      </c>
      <c r="L159" s="26" t="str">
        <f>IF(C159="","",IF(G159="-","-",IF(K159='Gear Train'!$C$3,MOD(G159+J159*360,360),MOD(G159-J159*360,360))))</f>
        <v/>
      </c>
      <c r="M159" s="26" t="str">
        <f>IF(C159="","",IF(OR(D159='Gear Train'!$R$6,D159='Gear Train'!$R$7,D159='Gear Train'!$R$8,F159='Gear Train'!$R$7),VLOOKUP(E159,$C$15:$M$514,10,FALSE),IF(D159='Gear Train'!$R$3,"-",IF(F159='Gear Train'!$R$3,1,H159/VLOOKUP(E159,$Q$15:$T$514,4,FALSE)))))</f>
        <v/>
      </c>
      <c r="N159" s="26" t="str">
        <f t="shared" si="294"/>
        <v/>
      </c>
      <c r="O159" s="28" t="str">
        <f t="shared" si="295"/>
        <v/>
      </c>
      <c r="Q159" s="21"/>
      <c r="R159" s="21"/>
      <c r="S159" s="29"/>
      <c r="T159" s="29"/>
      <c r="U159" s="29"/>
      <c r="AD159" s="1"/>
      <c r="AE159" s="1"/>
      <c r="AF159" s="1"/>
      <c r="AG159" s="1"/>
      <c r="AH159" s="1"/>
    </row>
    <row r="160" spans="2:34">
      <c r="B160" s="20"/>
      <c r="C160" s="21"/>
      <c r="D160" s="22" t="str">
        <f t="shared" si="292"/>
        <v/>
      </c>
      <c r="E160" s="21"/>
      <c r="F160" s="24" t="str">
        <f t="shared" si="293"/>
        <v/>
      </c>
      <c r="G160" s="25" t="str">
        <f>IF(C160="","",IF(D160='Gear Train'!$R$3,"-",VLOOKUP(C160,$Q$15:$S$514,3,FALSE)))</f>
        <v/>
      </c>
      <c r="H160" s="25" t="str">
        <f>IF(C160="","",IF(OR(D160='Gear Train'!$R$7,D160='Gear Train'!$R$3,D160='Gear Train'!$R$8),"-",VLOOKUP(C160,$Q$15:$T$514,4,FALSE)))</f>
        <v/>
      </c>
      <c r="I160" s="26" t="str">
        <f>IF(C160="","",IF(OR(D160='Gear Train'!$R$6,D160='Gear Train'!$R$7,D160='Gear Train'!$R$8,F160='Gear Train'!$R$7),VLOOKUP(E160,$C$15:$M$514,7,FALSE),IF(D160='Gear Train'!$R$3,VLOOKUP(C160,$Q$15:$U$514,5,FALSE),VLOOKUP(E160,$C$15:$M$514,7,FALSE)*M160)))</f>
        <v/>
      </c>
      <c r="J160" s="26" t="str">
        <f>IF(C160="","",IF(OR(D160='Gear Train'!$R$6,D160='Gear Train'!$R$7,D160='Gear Train'!$R$8,F160='Gear Train'!$R$7),VLOOKUP(E160,$C$15:$M$514,8,FALSE),IF(D160='Gear Train'!$R$3,E160/I160,VLOOKUP(E160,$C$15:$M$514,8,FALSE)/M160)))</f>
        <v/>
      </c>
      <c r="K160" s="27" t="str">
        <f>IF(C160="","",IF(E160='Front, Back Dial'!$D$4,$C$11,IF(OR(D160='Gear Train'!$R$4,D160='Gear Train'!$R$5),IF(OR(F160='Gear Train'!$R$4,F160='Gear Train'!$R$5,F160='Gear Train'!$R$6),IF(VLOOKUP(E160,$C$15:$M$514,9,FALSE)='Gear Train'!$C$3,'Gear Train'!$C$4,'Gear Train'!$C$3),VLOOKUP(E160,$C$15:$M$514,9,FALSE)),VLOOKUP(E160,$C$15:$M$514,9,FALSE))))</f>
        <v/>
      </c>
      <c r="L160" s="26" t="str">
        <f>IF(C160="","",IF(G160="-","-",IF(K160='Gear Train'!$C$3,MOD(G160+J160*360,360),MOD(G160-J160*360,360))))</f>
        <v/>
      </c>
      <c r="M160" s="26" t="str">
        <f>IF(C160="","",IF(OR(D160='Gear Train'!$R$6,D160='Gear Train'!$R$7,D160='Gear Train'!$R$8,F160='Gear Train'!$R$7),VLOOKUP(E160,$C$15:$M$514,10,FALSE),IF(D160='Gear Train'!$R$3,"-",IF(F160='Gear Train'!$R$3,1,H160/VLOOKUP(E160,$Q$15:$T$514,4,FALSE)))))</f>
        <v/>
      </c>
      <c r="N160" s="26" t="str">
        <f t="shared" si="294"/>
        <v/>
      </c>
      <c r="O160" s="28" t="str">
        <f t="shared" si="295"/>
        <v/>
      </c>
      <c r="Q160" s="21"/>
      <c r="R160" s="21"/>
      <c r="S160" s="29"/>
      <c r="T160" s="29"/>
      <c r="U160" s="29"/>
      <c r="AD160" s="1"/>
      <c r="AE160" s="1"/>
      <c r="AF160" s="1"/>
      <c r="AG160" s="1"/>
      <c r="AH160" s="1"/>
    </row>
    <row r="161" spans="2:34">
      <c r="B161" s="20"/>
      <c r="C161" s="21"/>
      <c r="D161" s="22" t="str">
        <f t="shared" si="292"/>
        <v/>
      </c>
      <c r="E161" s="21"/>
      <c r="F161" s="24" t="str">
        <f t="shared" si="293"/>
        <v/>
      </c>
      <c r="G161" s="25" t="str">
        <f>IF(C161="","",IF(D161='Gear Train'!$R$3,"-",VLOOKUP(C161,$Q$15:$S$514,3,FALSE)))</f>
        <v/>
      </c>
      <c r="H161" s="25" t="str">
        <f>IF(C161="","",IF(OR(D161='Gear Train'!$R$7,D161='Gear Train'!$R$3,D161='Gear Train'!$R$8),"-",VLOOKUP(C161,$Q$15:$T$514,4,FALSE)))</f>
        <v/>
      </c>
      <c r="I161" s="26" t="str">
        <f>IF(C161="","",IF(OR(D161='Gear Train'!$R$6,D161='Gear Train'!$R$7,D161='Gear Train'!$R$8,F161='Gear Train'!$R$7),VLOOKUP(E161,$C$15:$M$514,7,FALSE),IF(D161='Gear Train'!$R$3,VLOOKUP(C161,$Q$15:$U$514,5,FALSE),VLOOKUP(E161,$C$15:$M$514,7,FALSE)*M161)))</f>
        <v/>
      </c>
      <c r="J161" s="26" t="str">
        <f>IF(C161="","",IF(OR(D161='Gear Train'!$R$6,D161='Gear Train'!$R$7,D161='Gear Train'!$R$8,F161='Gear Train'!$R$7),VLOOKUP(E161,$C$15:$M$514,8,FALSE),IF(D161='Gear Train'!$R$3,E161/I161,VLOOKUP(E161,$C$15:$M$514,8,FALSE)/M161)))</f>
        <v/>
      </c>
      <c r="K161" s="27" t="str">
        <f>IF(C161="","",IF(E161='Front, Back Dial'!$D$4,$C$11,IF(OR(D161='Gear Train'!$R$4,D161='Gear Train'!$R$5),IF(OR(F161='Gear Train'!$R$4,F161='Gear Train'!$R$5,F161='Gear Train'!$R$6),IF(VLOOKUP(E161,$C$15:$M$514,9,FALSE)='Gear Train'!$C$3,'Gear Train'!$C$4,'Gear Train'!$C$3),VLOOKUP(E161,$C$15:$M$514,9,FALSE)),VLOOKUP(E161,$C$15:$M$514,9,FALSE))))</f>
        <v/>
      </c>
      <c r="L161" s="26" t="str">
        <f>IF(C161="","",IF(G161="-","-",IF(K161='Gear Train'!$C$3,MOD(G161+J161*360,360),MOD(G161-J161*360,360))))</f>
        <v/>
      </c>
      <c r="M161" s="26" t="str">
        <f>IF(C161="","",IF(OR(D161='Gear Train'!$R$6,D161='Gear Train'!$R$7,D161='Gear Train'!$R$8,F161='Gear Train'!$R$7),VLOOKUP(E161,$C$15:$M$514,10,FALSE),IF(D161='Gear Train'!$R$3,"-",IF(F161='Gear Train'!$R$3,1,H161/VLOOKUP(E161,$Q$15:$T$514,4,FALSE)))))</f>
        <v/>
      </c>
      <c r="N161" s="26" t="str">
        <f t="shared" si="294"/>
        <v/>
      </c>
      <c r="O161" s="28" t="str">
        <f t="shared" si="295"/>
        <v/>
      </c>
      <c r="Q161" s="21"/>
      <c r="R161" s="21"/>
      <c r="S161" s="29"/>
      <c r="T161" s="29"/>
      <c r="U161" s="29"/>
      <c r="AD161" s="1"/>
      <c r="AE161" s="1"/>
      <c r="AF161" s="1"/>
      <c r="AG161" s="1"/>
      <c r="AH161" s="1"/>
    </row>
    <row r="162" spans="2:34">
      <c r="B162" s="20"/>
      <c r="C162" s="21"/>
      <c r="D162" s="22" t="str">
        <f t="shared" si="292"/>
        <v/>
      </c>
      <c r="E162" s="21"/>
      <c r="F162" s="24" t="str">
        <f t="shared" si="293"/>
        <v/>
      </c>
      <c r="G162" s="25" t="str">
        <f>IF(C162="","",IF(D162='Gear Train'!$R$3,"-",VLOOKUP(C162,$Q$15:$S$514,3,FALSE)))</f>
        <v/>
      </c>
      <c r="H162" s="25" t="str">
        <f>IF(C162="","",IF(OR(D162='Gear Train'!$R$7,D162='Gear Train'!$R$3,D162='Gear Train'!$R$8),"-",VLOOKUP(C162,$Q$15:$T$514,4,FALSE)))</f>
        <v/>
      </c>
      <c r="I162" s="26" t="str">
        <f>IF(C162="","",IF(OR(D162='Gear Train'!$R$6,D162='Gear Train'!$R$7,D162='Gear Train'!$R$8,F162='Gear Train'!$R$7),VLOOKUP(E162,$C$15:$M$514,7,FALSE),IF(D162='Gear Train'!$R$3,VLOOKUP(C162,$Q$15:$U$514,5,FALSE),VLOOKUP(E162,$C$15:$M$514,7,FALSE)*M162)))</f>
        <v/>
      </c>
      <c r="J162" s="26" t="str">
        <f>IF(C162="","",IF(OR(D162='Gear Train'!$R$6,D162='Gear Train'!$R$7,D162='Gear Train'!$R$8,F162='Gear Train'!$R$7),VLOOKUP(E162,$C$15:$M$514,8,FALSE),IF(D162='Gear Train'!$R$3,E162/I162,VLOOKUP(E162,$C$15:$M$514,8,FALSE)/M162)))</f>
        <v/>
      </c>
      <c r="K162" s="27" t="str">
        <f>IF(C162="","",IF(E162='Front, Back Dial'!$D$4,$C$11,IF(OR(D162='Gear Train'!$R$4,D162='Gear Train'!$R$5),IF(OR(F162='Gear Train'!$R$4,F162='Gear Train'!$R$5,F162='Gear Train'!$R$6),IF(VLOOKUP(E162,$C$15:$M$514,9,FALSE)='Gear Train'!$C$3,'Gear Train'!$C$4,'Gear Train'!$C$3),VLOOKUP(E162,$C$15:$M$514,9,FALSE)),VLOOKUP(E162,$C$15:$M$514,9,FALSE))))</f>
        <v/>
      </c>
      <c r="L162" s="26" t="str">
        <f>IF(C162="","",IF(G162="-","-",IF(K162='Gear Train'!$C$3,MOD(G162+J162*360,360),MOD(G162-J162*360,360))))</f>
        <v/>
      </c>
      <c r="M162" s="26" t="str">
        <f>IF(C162="","",IF(OR(D162='Gear Train'!$R$6,D162='Gear Train'!$R$7,D162='Gear Train'!$R$8,F162='Gear Train'!$R$7),VLOOKUP(E162,$C$15:$M$514,10,FALSE),IF(D162='Gear Train'!$R$3,"-",IF(F162='Gear Train'!$R$3,1,H162/VLOOKUP(E162,$Q$15:$T$514,4,FALSE)))))</f>
        <v/>
      </c>
      <c r="N162" s="26" t="str">
        <f t="shared" si="294"/>
        <v/>
      </c>
      <c r="O162" s="28" t="str">
        <f t="shared" si="295"/>
        <v/>
      </c>
      <c r="Q162" s="21"/>
      <c r="R162" s="21"/>
      <c r="S162" s="29"/>
      <c r="T162" s="29"/>
      <c r="U162" s="29"/>
      <c r="AD162" s="1"/>
      <c r="AE162" s="1"/>
      <c r="AF162" s="1"/>
      <c r="AG162" s="1"/>
      <c r="AH162" s="1"/>
    </row>
    <row r="163" spans="2:34">
      <c r="B163" s="20"/>
      <c r="C163" s="21"/>
      <c r="D163" s="22" t="str">
        <f t="shared" si="292"/>
        <v/>
      </c>
      <c r="E163" s="21"/>
      <c r="F163" s="24" t="str">
        <f t="shared" si="293"/>
        <v/>
      </c>
      <c r="G163" s="25" t="str">
        <f>IF(C163="","",IF(D163='Gear Train'!$R$3,"-",VLOOKUP(C163,$Q$15:$S$514,3,FALSE)))</f>
        <v/>
      </c>
      <c r="H163" s="25" t="str">
        <f>IF(C163="","",IF(OR(D163='Gear Train'!$R$7,D163='Gear Train'!$R$3,D163='Gear Train'!$R$8),"-",VLOOKUP(C163,$Q$15:$T$514,4,FALSE)))</f>
        <v/>
      </c>
      <c r="I163" s="26" t="str">
        <f>IF(C163="","",IF(OR(D163='Gear Train'!$R$6,D163='Gear Train'!$R$7,D163='Gear Train'!$R$8,F163='Gear Train'!$R$7),VLOOKUP(E163,$C$15:$M$514,7,FALSE),IF(D163='Gear Train'!$R$3,VLOOKUP(C163,$Q$15:$U$514,5,FALSE),VLOOKUP(E163,$C$15:$M$514,7,FALSE)*M163)))</f>
        <v/>
      </c>
      <c r="J163" s="26" t="str">
        <f>IF(C163="","",IF(OR(D163='Gear Train'!$R$6,D163='Gear Train'!$R$7,D163='Gear Train'!$R$8,F163='Gear Train'!$R$7),VLOOKUP(E163,$C$15:$M$514,8,FALSE),IF(D163='Gear Train'!$R$3,E163/I163,VLOOKUP(E163,$C$15:$M$514,8,FALSE)/M163)))</f>
        <v/>
      </c>
      <c r="K163" s="27" t="str">
        <f>IF(C163="","",IF(E163='Front, Back Dial'!$D$4,$C$11,IF(OR(D163='Gear Train'!$R$4,D163='Gear Train'!$R$5),IF(OR(F163='Gear Train'!$R$4,F163='Gear Train'!$R$5,F163='Gear Train'!$R$6),IF(VLOOKUP(E163,$C$15:$M$514,9,FALSE)='Gear Train'!$C$3,'Gear Train'!$C$4,'Gear Train'!$C$3),VLOOKUP(E163,$C$15:$M$514,9,FALSE)),VLOOKUP(E163,$C$15:$M$514,9,FALSE))))</f>
        <v/>
      </c>
      <c r="L163" s="26" t="str">
        <f>IF(C163="","",IF(G163="-","-",IF(K163='Gear Train'!$C$3,MOD(G163+J163*360,360),MOD(G163-J163*360,360))))</f>
        <v/>
      </c>
      <c r="M163" s="26" t="str">
        <f>IF(C163="","",IF(OR(D163='Gear Train'!$R$6,D163='Gear Train'!$R$7,D163='Gear Train'!$R$8,F163='Gear Train'!$R$7),VLOOKUP(E163,$C$15:$M$514,10,FALSE),IF(D163='Gear Train'!$R$3,"-",IF(F163='Gear Train'!$R$3,1,H163/VLOOKUP(E163,$Q$15:$T$514,4,FALSE)))))</f>
        <v/>
      </c>
      <c r="N163" s="26" t="str">
        <f t="shared" si="294"/>
        <v/>
      </c>
      <c r="O163" s="28" t="str">
        <f t="shared" si="295"/>
        <v/>
      </c>
      <c r="Q163" s="21"/>
      <c r="R163" s="21"/>
      <c r="S163" s="29"/>
      <c r="T163" s="29"/>
      <c r="U163" s="29"/>
      <c r="AD163" s="1"/>
      <c r="AE163" s="1"/>
      <c r="AF163" s="1"/>
      <c r="AG163" s="1"/>
      <c r="AH163" s="1"/>
    </row>
    <row r="164" spans="2:34">
      <c r="B164" s="20"/>
      <c r="C164" s="21"/>
      <c r="D164" s="22" t="str">
        <f t="shared" si="292"/>
        <v/>
      </c>
      <c r="E164" s="21"/>
      <c r="F164" s="24" t="str">
        <f t="shared" si="293"/>
        <v/>
      </c>
      <c r="G164" s="25" t="str">
        <f>IF(C164="","",IF(D164='Gear Train'!$R$3,"-",VLOOKUP(C164,$Q$15:$S$514,3,FALSE)))</f>
        <v/>
      </c>
      <c r="H164" s="25" t="str">
        <f>IF(C164="","",IF(OR(D164='Gear Train'!$R$7,D164='Gear Train'!$R$3,D164='Gear Train'!$R$8),"-",VLOOKUP(C164,$Q$15:$T$514,4,FALSE)))</f>
        <v/>
      </c>
      <c r="I164" s="26" t="str">
        <f>IF(C164="","",IF(OR(D164='Gear Train'!$R$6,D164='Gear Train'!$R$7,D164='Gear Train'!$R$8,F164='Gear Train'!$R$7),VLOOKUP(E164,$C$15:$M$514,7,FALSE),IF(D164='Gear Train'!$R$3,VLOOKUP(C164,$Q$15:$U$514,5,FALSE),VLOOKUP(E164,$C$15:$M$514,7,FALSE)*M164)))</f>
        <v/>
      </c>
      <c r="J164" s="26" t="str">
        <f>IF(C164="","",IF(OR(D164='Gear Train'!$R$6,D164='Gear Train'!$R$7,D164='Gear Train'!$R$8,F164='Gear Train'!$R$7),VLOOKUP(E164,$C$15:$M$514,8,FALSE),IF(D164='Gear Train'!$R$3,E164/I164,VLOOKUP(E164,$C$15:$M$514,8,FALSE)/M164)))</f>
        <v/>
      </c>
      <c r="K164" s="27" t="str">
        <f>IF(C164="","",IF(E164='Front, Back Dial'!$D$4,$C$11,IF(OR(D164='Gear Train'!$R$4,D164='Gear Train'!$R$5),IF(OR(F164='Gear Train'!$R$4,F164='Gear Train'!$R$5,F164='Gear Train'!$R$6),IF(VLOOKUP(E164,$C$15:$M$514,9,FALSE)='Gear Train'!$C$3,'Gear Train'!$C$4,'Gear Train'!$C$3),VLOOKUP(E164,$C$15:$M$514,9,FALSE)),VLOOKUP(E164,$C$15:$M$514,9,FALSE))))</f>
        <v/>
      </c>
      <c r="L164" s="26" t="str">
        <f>IF(C164="","",IF(G164="-","-",IF(K164='Gear Train'!$C$3,MOD(G164+J164*360,360),MOD(G164-J164*360,360))))</f>
        <v/>
      </c>
      <c r="M164" s="26" t="str">
        <f>IF(C164="","",IF(OR(D164='Gear Train'!$R$6,D164='Gear Train'!$R$7,D164='Gear Train'!$R$8,F164='Gear Train'!$R$7),VLOOKUP(E164,$C$15:$M$514,10,FALSE),IF(D164='Gear Train'!$R$3,"-",IF(F164='Gear Train'!$R$3,1,H164/VLOOKUP(E164,$Q$15:$T$514,4,FALSE)))))</f>
        <v/>
      </c>
      <c r="N164" s="26" t="str">
        <f t="shared" si="294"/>
        <v/>
      </c>
      <c r="O164" s="28" t="str">
        <f t="shared" si="295"/>
        <v/>
      </c>
      <c r="Q164" s="21"/>
      <c r="R164" s="21"/>
      <c r="S164" s="29"/>
      <c r="T164" s="29"/>
      <c r="U164" s="29"/>
      <c r="AD164" s="1"/>
      <c r="AE164" s="1"/>
      <c r="AF164" s="1"/>
      <c r="AG164" s="1"/>
      <c r="AH164" s="1"/>
    </row>
    <row r="165" spans="2:34">
      <c r="B165" s="20"/>
      <c r="C165" s="21"/>
      <c r="D165" s="22" t="str">
        <f t="shared" si="292"/>
        <v/>
      </c>
      <c r="E165" s="21"/>
      <c r="F165" s="24" t="str">
        <f t="shared" si="293"/>
        <v/>
      </c>
      <c r="G165" s="25" t="str">
        <f>IF(C165="","",IF(D165='Gear Train'!$R$3,"-",VLOOKUP(C165,$Q$15:$S$514,3,FALSE)))</f>
        <v/>
      </c>
      <c r="H165" s="25" t="str">
        <f>IF(C165="","",IF(OR(D165='Gear Train'!$R$7,D165='Gear Train'!$R$3,D165='Gear Train'!$R$8),"-",VLOOKUP(C165,$Q$15:$T$514,4,FALSE)))</f>
        <v/>
      </c>
      <c r="I165" s="26" t="str">
        <f>IF(C165="","",IF(OR(D165='Gear Train'!$R$6,D165='Gear Train'!$R$7,D165='Gear Train'!$R$8,F165='Gear Train'!$R$7),VLOOKUP(E165,$C$15:$M$514,7,FALSE),IF(D165='Gear Train'!$R$3,VLOOKUP(C165,$Q$15:$U$514,5,FALSE),VLOOKUP(E165,$C$15:$M$514,7,FALSE)*M165)))</f>
        <v/>
      </c>
      <c r="J165" s="26" t="str">
        <f>IF(C165="","",IF(OR(D165='Gear Train'!$R$6,D165='Gear Train'!$R$7,D165='Gear Train'!$R$8,F165='Gear Train'!$R$7),VLOOKUP(E165,$C$15:$M$514,8,FALSE),IF(D165='Gear Train'!$R$3,E165/I165,VLOOKUP(E165,$C$15:$M$514,8,FALSE)/M165)))</f>
        <v/>
      </c>
      <c r="K165" s="27" t="str">
        <f>IF(C165="","",IF(E165='Front, Back Dial'!$D$4,$C$11,IF(OR(D165='Gear Train'!$R$4,D165='Gear Train'!$R$5),IF(OR(F165='Gear Train'!$R$4,F165='Gear Train'!$R$5,F165='Gear Train'!$R$6),IF(VLOOKUP(E165,$C$15:$M$514,9,FALSE)='Gear Train'!$C$3,'Gear Train'!$C$4,'Gear Train'!$C$3),VLOOKUP(E165,$C$15:$M$514,9,FALSE)),VLOOKUP(E165,$C$15:$M$514,9,FALSE))))</f>
        <v/>
      </c>
      <c r="L165" s="26" t="str">
        <f>IF(C165="","",IF(G165="-","-",IF(K165='Gear Train'!$C$3,MOD(G165+J165*360,360),MOD(G165-J165*360,360))))</f>
        <v/>
      </c>
      <c r="M165" s="26" t="str">
        <f>IF(C165="","",IF(OR(D165='Gear Train'!$R$6,D165='Gear Train'!$R$7,D165='Gear Train'!$R$8,F165='Gear Train'!$R$7),VLOOKUP(E165,$C$15:$M$514,10,FALSE),IF(D165='Gear Train'!$R$3,"-",IF(F165='Gear Train'!$R$3,1,H165/VLOOKUP(E165,$Q$15:$T$514,4,FALSE)))))</f>
        <v/>
      </c>
      <c r="N165" s="26" t="str">
        <f t="shared" si="294"/>
        <v/>
      </c>
      <c r="O165" s="28" t="str">
        <f t="shared" si="295"/>
        <v/>
      </c>
      <c r="Q165" s="21"/>
      <c r="R165" s="21"/>
      <c r="S165" s="29"/>
      <c r="T165" s="29"/>
      <c r="U165" s="29"/>
      <c r="AD165" s="1"/>
      <c r="AE165" s="1"/>
      <c r="AF165" s="1"/>
      <c r="AG165" s="1"/>
      <c r="AH165" s="1"/>
    </row>
    <row r="166" spans="2:34">
      <c r="B166" s="20"/>
      <c r="C166" s="21"/>
      <c r="D166" s="22" t="str">
        <f t="shared" si="292"/>
        <v/>
      </c>
      <c r="E166" s="21"/>
      <c r="F166" s="24" t="str">
        <f t="shared" si="293"/>
        <v/>
      </c>
      <c r="G166" s="25" t="str">
        <f>IF(C166="","",IF(D166='Gear Train'!$R$3,"-",VLOOKUP(C166,$Q$15:$S$514,3,FALSE)))</f>
        <v/>
      </c>
      <c r="H166" s="25" t="str">
        <f>IF(C166="","",IF(OR(D166='Gear Train'!$R$7,D166='Gear Train'!$R$3,D166='Gear Train'!$R$8),"-",VLOOKUP(C166,$Q$15:$T$514,4,FALSE)))</f>
        <v/>
      </c>
      <c r="I166" s="26" t="str">
        <f>IF(C166="","",IF(OR(D166='Gear Train'!$R$6,D166='Gear Train'!$R$7,D166='Gear Train'!$R$8,F166='Gear Train'!$R$7),VLOOKUP(E166,$C$15:$M$514,7,FALSE),IF(D166='Gear Train'!$R$3,VLOOKUP(C166,$Q$15:$U$514,5,FALSE),VLOOKUP(E166,$C$15:$M$514,7,FALSE)*M166)))</f>
        <v/>
      </c>
      <c r="J166" s="26" t="str">
        <f>IF(C166="","",IF(OR(D166='Gear Train'!$R$6,D166='Gear Train'!$R$7,D166='Gear Train'!$R$8,F166='Gear Train'!$R$7),VLOOKUP(E166,$C$15:$M$514,8,FALSE),IF(D166='Gear Train'!$R$3,E166/I166,VLOOKUP(E166,$C$15:$M$514,8,FALSE)/M166)))</f>
        <v/>
      </c>
      <c r="K166" s="27" t="str">
        <f>IF(C166="","",IF(E166='Front, Back Dial'!$D$4,$C$11,IF(OR(D166='Gear Train'!$R$4,D166='Gear Train'!$R$5),IF(OR(F166='Gear Train'!$R$4,F166='Gear Train'!$R$5,F166='Gear Train'!$R$6),IF(VLOOKUP(E166,$C$15:$M$514,9,FALSE)='Gear Train'!$C$3,'Gear Train'!$C$4,'Gear Train'!$C$3),VLOOKUP(E166,$C$15:$M$514,9,FALSE)),VLOOKUP(E166,$C$15:$M$514,9,FALSE))))</f>
        <v/>
      </c>
      <c r="L166" s="26" t="str">
        <f>IF(C166="","",IF(G166="-","-",IF(K166='Gear Train'!$C$3,MOD(G166+J166*360,360),MOD(G166-J166*360,360))))</f>
        <v/>
      </c>
      <c r="M166" s="26" t="str">
        <f>IF(C166="","",IF(OR(D166='Gear Train'!$R$6,D166='Gear Train'!$R$7,D166='Gear Train'!$R$8,F166='Gear Train'!$R$7),VLOOKUP(E166,$C$15:$M$514,10,FALSE),IF(D166='Gear Train'!$R$3,"-",IF(F166='Gear Train'!$R$3,1,H166/VLOOKUP(E166,$Q$15:$T$514,4,FALSE)))))</f>
        <v/>
      </c>
      <c r="N166" s="26" t="str">
        <f t="shared" si="294"/>
        <v/>
      </c>
      <c r="O166" s="28" t="str">
        <f t="shared" si="295"/>
        <v/>
      </c>
      <c r="Q166" s="21"/>
      <c r="R166" s="21"/>
      <c r="S166" s="29"/>
      <c r="T166" s="29"/>
      <c r="U166" s="29"/>
      <c r="AD166" s="1"/>
      <c r="AE166" s="1"/>
      <c r="AF166" s="1"/>
      <c r="AG166" s="1"/>
      <c r="AH166" s="1"/>
    </row>
    <row r="167" spans="2:34">
      <c r="B167" s="20"/>
      <c r="C167" s="21"/>
      <c r="D167" s="22" t="str">
        <f t="shared" si="292"/>
        <v/>
      </c>
      <c r="E167" s="21"/>
      <c r="F167" s="24" t="str">
        <f t="shared" si="293"/>
        <v/>
      </c>
      <c r="G167" s="25" t="str">
        <f>IF(C167="","",IF(D167='Gear Train'!$R$3,"-",VLOOKUP(C167,$Q$15:$S$514,3,FALSE)))</f>
        <v/>
      </c>
      <c r="H167" s="25" t="str">
        <f>IF(C167="","",IF(OR(D167='Gear Train'!$R$7,D167='Gear Train'!$R$3,D167='Gear Train'!$R$8),"-",VLOOKUP(C167,$Q$15:$T$514,4,FALSE)))</f>
        <v/>
      </c>
      <c r="I167" s="26" t="str">
        <f>IF(C167="","",IF(OR(D167='Gear Train'!$R$6,D167='Gear Train'!$R$7,D167='Gear Train'!$R$8,F167='Gear Train'!$R$7),VLOOKUP(E167,$C$15:$M$514,7,FALSE),IF(D167='Gear Train'!$R$3,VLOOKUP(C167,$Q$15:$U$514,5,FALSE),VLOOKUP(E167,$C$15:$M$514,7,FALSE)*M167)))</f>
        <v/>
      </c>
      <c r="J167" s="26" t="str">
        <f>IF(C167="","",IF(OR(D167='Gear Train'!$R$6,D167='Gear Train'!$R$7,D167='Gear Train'!$R$8,F167='Gear Train'!$R$7),VLOOKUP(E167,$C$15:$M$514,8,FALSE),IF(D167='Gear Train'!$R$3,E167/I167,VLOOKUP(E167,$C$15:$M$514,8,FALSE)/M167)))</f>
        <v/>
      </c>
      <c r="K167" s="27" t="str">
        <f>IF(C167="","",IF(E167='Front, Back Dial'!$D$4,$C$11,IF(OR(D167='Gear Train'!$R$4,D167='Gear Train'!$R$5),IF(OR(F167='Gear Train'!$R$4,F167='Gear Train'!$R$5,F167='Gear Train'!$R$6),IF(VLOOKUP(E167,$C$15:$M$514,9,FALSE)='Gear Train'!$C$3,'Gear Train'!$C$4,'Gear Train'!$C$3),VLOOKUP(E167,$C$15:$M$514,9,FALSE)),VLOOKUP(E167,$C$15:$M$514,9,FALSE))))</f>
        <v/>
      </c>
      <c r="L167" s="26" t="str">
        <f>IF(C167="","",IF(G167="-","-",IF(K167='Gear Train'!$C$3,MOD(G167+J167*360,360),MOD(G167-J167*360,360))))</f>
        <v/>
      </c>
      <c r="M167" s="26" t="str">
        <f>IF(C167="","",IF(OR(D167='Gear Train'!$R$6,D167='Gear Train'!$R$7,D167='Gear Train'!$R$8,F167='Gear Train'!$R$7),VLOOKUP(E167,$C$15:$M$514,10,FALSE),IF(D167='Gear Train'!$R$3,"-",IF(F167='Gear Train'!$R$3,1,H167/VLOOKUP(E167,$Q$15:$T$514,4,FALSE)))))</f>
        <v/>
      </c>
      <c r="N167" s="26" t="str">
        <f t="shared" si="294"/>
        <v/>
      </c>
      <c r="O167" s="28" t="str">
        <f t="shared" si="295"/>
        <v/>
      </c>
      <c r="Q167" s="21"/>
      <c r="R167" s="21"/>
      <c r="S167" s="29"/>
      <c r="T167" s="29"/>
      <c r="U167" s="29"/>
      <c r="AD167" s="1"/>
      <c r="AE167" s="1"/>
      <c r="AF167" s="1"/>
      <c r="AG167" s="1"/>
      <c r="AH167" s="1"/>
    </row>
    <row r="168" spans="2:34">
      <c r="B168" s="20"/>
      <c r="C168" s="21"/>
      <c r="D168" s="22" t="str">
        <f t="shared" si="292"/>
        <v/>
      </c>
      <c r="E168" s="21"/>
      <c r="F168" s="24" t="str">
        <f t="shared" si="293"/>
        <v/>
      </c>
      <c r="G168" s="25" t="str">
        <f>IF(C168="","",IF(D168='Gear Train'!$R$3,"-",VLOOKUP(C168,$Q$15:$S$514,3,FALSE)))</f>
        <v/>
      </c>
      <c r="H168" s="25" t="str">
        <f>IF(C168="","",IF(OR(D168='Gear Train'!$R$7,D168='Gear Train'!$R$3,D168='Gear Train'!$R$8),"-",VLOOKUP(C168,$Q$15:$T$514,4,FALSE)))</f>
        <v/>
      </c>
      <c r="I168" s="26" t="str">
        <f>IF(C168="","",IF(OR(D168='Gear Train'!$R$6,D168='Gear Train'!$R$7,D168='Gear Train'!$R$8,F168='Gear Train'!$R$7),VLOOKUP(E168,$C$15:$M$514,7,FALSE),IF(D168='Gear Train'!$R$3,VLOOKUP(C168,$Q$15:$U$514,5,FALSE),VLOOKUP(E168,$C$15:$M$514,7,FALSE)*M168)))</f>
        <v/>
      </c>
      <c r="J168" s="26" t="str">
        <f>IF(C168="","",IF(OR(D168='Gear Train'!$R$6,D168='Gear Train'!$R$7,D168='Gear Train'!$R$8,F168='Gear Train'!$R$7),VLOOKUP(E168,$C$15:$M$514,8,FALSE),IF(D168='Gear Train'!$R$3,E168/I168,VLOOKUP(E168,$C$15:$M$514,8,FALSE)/M168)))</f>
        <v/>
      </c>
      <c r="K168" s="27" t="str">
        <f>IF(C168="","",IF(E168='Front, Back Dial'!$D$4,$C$11,IF(OR(D168='Gear Train'!$R$4,D168='Gear Train'!$R$5),IF(OR(F168='Gear Train'!$R$4,F168='Gear Train'!$R$5,F168='Gear Train'!$R$6),IF(VLOOKUP(E168,$C$15:$M$514,9,FALSE)='Gear Train'!$C$3,'Gear Train'!$C$4,'Gear Train'!$C$3),VLOOKUP(E168,$C$15:$M$514,9,FALSE)),VLOOKUP(E168,$C$15:$M$514,9,FALSE))))</f>
        <v/>
      </c>
      <c r="L168" s="26" t="str">
        <f>IF(C168="","",IF(G168="-","-",IF(K168='Gear Train'!$C$3,MOD(G168+J168*360,360),MOD(G168-J168*360,360))))</f>
        <v/>
      </c>
      <c r="M168" s="26" t="str">
        <f>IF(C168="","",IF(OR(D168='Gear Train'!$R$6,D168='Gear Train'!$R$7,D168='Gear Train'!$R$8,F168='Gear Train'!$R$7),VLOOKUP(E168,$C$15:$M$514,10,FALSE),IF(D168='Gear Train'!$R$3,"-",IF(F168='Gear Train'!$R$3,1,H168/VLOOKUP(E168,$Q$15:$T$514,4,FALSE)))))</f>
        <v/>
      </c>
      <c r="N168" s="26" t="str">
        <f t="shared" si="294"/>
        <v/>
      </c>
      <c r="O168" s="28" t="str">
        <f t="shared" si="295"/>
        <v/>
      </c>
      <c r="Q168" s="21"/>
      <c r="R168" s="21"/>
      <c r="S168" s="29"/>
      <c r="T168" s="29"/>
      <c r="U168" s="29"/>
      <c r="AD168" s="1"/>
      <c r="AE168" s="1"/>
      <c r="AF168" s="1"/>
      <c r="AG168" s="1"/>
      <c r="AH168" s="1"/>
    </row>
    <row r="169" spans="2:34">
      <c r="B169" s="20"/>
      <c r="C169" s="21"/>
      <c r="D169" s="22" t="str">
        <f t="shared" si="292"/>
        <v/>
      </c>
      <c r="E169" s="21"/>
      <c r="F169" s="24" t="str">
        <f t="shared" si="293"/>
        <v/>
      </c>
      <c r="G169" s="25" t="str">
        <f>IF(C169="","",IF(D169='Gear Train'!$R$3,"-",VLOOKUP(C169,$Q$15:$S$514,3,FALSE)))</f>
        <v/>
      </c>
      <c r="H169" s="25" t="str">
        <f>IF(C169="","",IF(OR(D169='Gear Train'!$R$7,D169='Gear Train'!$R$3,D169='Gear Train'!$R$8),"-",VLOOKUP(C169,$Q$15:$T$514,4,FALSE)))</f>
        <v/>
      </c>
      <c r="I169" s="26" t="str">
        <f>IF(C169="","",IF(OR(D169='Gear Train'!$R$6,D169='Gear Train'!$R$7,D169='Gear Train'!$R$8,F169='Gear Train'!$R$7),VLOOKUP(E169,$C$15:$M$514,7,FALSE),IF(D169='Gear Train'!$R$3,VLOOKUP(C169,$Q$15:$U$514,5,FALSE),VLOOKUP(E169,$C$15:$M$514,7,FALSE)*M169)))</f>
        <v/>
      </c>
      <c r="J169" s="26" t="str">
        <f>IF(C169="","",IF(OR(D169='Gear Train'!$R$6,D169='Gear Train'!$R$7,D169='Gear Train'!$R$8,F169='Gear Train'!$R$7),VLOOKUP(E169,$C$15:$M$514,8,FALSE),IF(D169='Gear Train'!$R$3,E169/I169,VLOOKUP(E169,$C$15:$M$514,8,FALSE)/M169)))</f>
        <v/>
      </c>
      <c r="K169" s="27" t="str">
        <f>IF(C169="","",IF(E169='Front, Back Dial'!$D$4,$C$11,IF(OR(D169='Gear Train'!$R$4,D169='Gear Train'!$R$5),IF(OR(F169='Gear Train'!$R$4,F169='Gear Train'!$R$5,F169='Gear Train'!$R$6),IF(VLOOKUP(E169,$C$15:$M$514,9,FALSE)='Gear Train'!$C$3,'Gear Train'!$C$4,'Gear Train'!$C$3),VLOOKUP(E169,$C$15:$M$514,9,FALSE)),VLOOKUP(E169,$C$15:$M$514,9,FALSE))))</f>
        <v/>
      </c>
      <c r="L169" s="26" t="str">
        <f>IF(C169="","",IF(G169="-","-",IF(K169='Gear Train'!$C$3,MOD(G169+J169*360,360),MOD(G169-J169*360,360))))</f>
        <v/>
      </c>
      <c r="M169" s="26" t="str">
        <f>IF(C169="","",IF(OR(D169='Gear Train'!$R$6,D169='Gear Train'!$R$7,D169='Gear Train'!$R$8,F169='Gear Train'!$R$7),VLOOKUP(E169,$C$15:$M$514,10,FALSE),IF(D169='Gear Train'!$R$3,"-",IF(F169='Gear Train'!$R$3,1,H169/VLOOKUP(E169,$Q$15:$T$514,4,FALSE)))))</f>
        <v/>
      </c>
      <c r="N169" s="26" t="str">
        <f t="shared" si="294"/>
        <v/>
      </c>
      <c r="O169" s="28" t="str">
        <f t="shared" si="295"/>
        <v/>
      </c>
      <c r="Q169" s="21"/>
      <c r="R169" s="21"/>
      <c r="S169" s="29"/>
      <c r="T169" s="29"/>
      <c r="U169" s="29"/>
      <c r="AD169" s="1"/>
      <c r="AE169" s="1"/>
      <c r="AF169" s="1"/>
      <c r="AG169" s="1"/>
      <c r="AH169" s="1"/>
    </row>
    <row r="170" spans="2:34">
      <c r="B170" s="20"/>
      <c r="C170" s="21"/>
      <c r="D170" s="22" t="str">
        <f t="shared" si="292"/>
        <v/>
      </c>
      <c r="E170" s="21"/>
      <c r="F170" s="24" t="str">
        <f t="shared" si="293"/>
        <v/>
      </c>
      <c r="G170" s="25" t="str">
        <f>IF(C170="","",IF(D170='Gear Train'!$R$3,"-",VLOOKUP(C170,$Q$15:$S$514,3,FALSE)))</f>
        <v/>
      </c>
      <c r="H170" s="25" t="str">
        <f>IF(C170="","",IF(OR(D170='Gear Train'!$R$7,D170='Gear Train'!$R$3,D170='Gear Train'!$R$8),"-",VLOOKUP(C170,$Q$15:$T$514,4,FALSE)))</f>
        <v/>
      </c>
      <c r="I170" s="26" t="str">
        <f>IF(C170="","",IF(OR(D170='Gear Train'!$R$6,D170='Gear Train'!$R$7,D170='Gear Train'!$R$8,F170='Gear Train'!$R$7),VLOOKUP(E170,$C$15:$M$514,7,FALSE),IF(D170='Gear Train'!$R$3,VLOOKUP(C170,$Q$15:$U$514,5,FALSE),VLOOKUP(E170,$C$15:$M$514,7,FALSE)*M170)))</f>
        <v/>
      </c>
      <c r="J170" s="26" t="str">
        <f>IF(C170="","",IF(OR(D170='Gear Train'!$R$6,D170='Gear Train'!$R$7,D170='Gear Train'!$R$8,F170='Gear Train'!$R$7),VLOOKUP(E170,$C$15:$M$514,8,FALSE),IF(D170='Gear Train'!$R$3,E170/I170,VLOOKUP(E170,$C$15:$M$514,8,FALSE)/M170)))</f>
        <v/>
      </c>
      <c r="K170" s="27" t="str">
        <f>IF(C170="","",IF(E170='Front, Back Dial'!$D$4,$C$11,IF(OR(D170='Gear Train'!$R$4,D170='Gear Train'!$R$5),IF(OR(F170='Gear Train'!$R$4,F170='Gear Train'!$R$5,F170='Gear Train'!$R$6),IF(VLOOKUP(E170,$C$15:$M$514,9,FALSE)='Gear Train'!$C$3,'Gear Train'!$C$4,'Gear Train'!$C$3),VLOOKUP(E170,$C$15:$M$514,9,FALSE)),VLOOKUP(E170,$C$15:$M$514,9,FALSE))))</f>
        <v/>
      </c>
      <c r="L170" s="26" t="str">
        <f>IF(C170="","",IF(G170="-","-",IF(K170='Gear Train'!$C$3,MOD(G170+J170*360,360),MOD(G170-J170*360,360))))</f>
        <v/>
      </c>
      <c r="M170" s="26" t="str">
        <f>IF(C170="","",IF(OR(D170='Gear Train'!$R$6,D170='Gear Train'!$R$7,D170='Gear Train'!$R$8,F170='Gear Train'!$R$7),VLOOKUP(E170,$C$15:$M$514,10,FALSE),IF(D170='Gear Train'!$R$3,"-",IF(F170='Gear Train'!$R$3,1,H170/VLOOKUP(E170,$Q$15:$T$514,4,FALSE)))))</f>
        <v/>
      </c>
      <c r="N170" s="26" t="str">
        <f t="shared" si="294"/>
        <v/>
      </c>
      <c r="O170" s="28" t="str">
        <f t="shared" si="295"/>
        <v/>
      </c>
      <c r="Q170" s="21"/>
      <c r="R170" s="21"/>
      <c r="S170" s="29"/>
      <c r="T170" s="29"/>
      <c r="U170" s="29"/>
      <c r="AD170" s="1"/>
      <c r="AE170" s="1"/>
      <c r="AF170" s="1"/>
      <c r="AG170" s="1"/>
      <c r="AH170" s="1"/>
    </row>
    <row r="171" spans="2:34">
      <c r="B171" s="20"/>
      <c r="C171" s="21"/>
      <c r="D171" s="22" t="str">
        <f t="shared" si="292"/>
        <v/>
      </c>
      <c r="E171" s="21"/>
      <c r="F171" s="24" t="str">
        <f t="shared" si="293"/>
        <v/>
      </c>
      <c r="G171" s="25" t="str">
        <f>IF(C171="","",IF(D171='Gear Train'!$R$3,"-",VLOOKUP(C171,$Q$15:$S$514,3,FALSE)))</f>
        <v/>
      </c>
      <c r="H171" s="25" t="str">
        <f>IF(C171="","",IF(OR(D171='Gear Train'!$R$7,D171='Gear Train'!$R$3,D171='Gear Train'!$R$8),"-",VLOOKUP(C171,$Q$15:$T$514,4,FALSE)))</f>
        <v/>
      </c>
      <c r="I171" s="26" t="str">
        <f>IF(C171="","",IF(OR(D171='Gear Train'!$R$6,D171='Gear Train'!$R$7,D171='Gear Train'!$R$8,F171='Gear Train'!$R$7),VLOOKUP(E171,$C$15:$M$514,7,FALSE),IF(D171='Gear Train'!$R$3,VLOOKUP(C171,$Q$15:$U$514,5,FALSE),VLOOKUP(E171,$C$15:$M$514,7,FALSE)*M171)))</f>
        <v/>
      </c>
      <c r="J171" s="26" t="str">
        <f>IF(C171="","",IF(OR(D171='Gear Train'!$R$6,D171='Gear Train'!$R$7,D171='Gear Train'!$R$8,F171='Gear Train'!$R$7),VLOOKUP(E171,$C$15:$M$514,8,FALSE),IF(D171='Gear Train'!$R$3,E171/I171,VLOOKUP(E171,$C$15:$M$514,8,FALSE)/M171)))</f>
        <v/>
      </c>
      <c r="K171" s="27" t="str">
        <f>IF(C171="","",IF(E171='Front, Back Dial'!$D$4,$C$11,IF(OR(D171='Gear Train'!$R$4,D171='Gear Train'!$R$5),IF(OR(F171='Gear Train'!$R$4,F171='Gear Train'!$R$5,F171='Gear Train'!$R$6),IF(VLOOKUP(E171,$C$15:$M$514,9,FALSE)='Gear Train'!$C$3,'Gear Train'!$C$4,'Gear Train'!$C$3),VLOOKUP(E171,$C$15:$M$514,9,FALSE)),VLOOKUP(E171,$C$15:$M$514,9,FALSE))))</f>
        <v/>
      </c>
      <c r="L171" s="26" t="str">
        <f>IF(C171="","",IF(G171="-","-",IF(K171='Gear Train'!$C$3,MOD(G171+J171*360,360),MOD(G171-J171*360,360))))</f>
        <v/>
      </c>
      <c r="M171" s="26" t="str">
        <f>IF(C171="","",IF(OR(D171='Gear Train'!$R$6,D171='Gear Train'!$R$7,D171='Gear Train'!$R$8,F171='Gear Train'!$R$7),VLOOKUP(E171,$C$15:$M$514,10,FALSE),IF(D171='Gear Train'!$R$3,"-",IF(F171='Gear Train'!$R$3,1,H171/VLOOKUP(E171,$Q$15:$T$514,4,FALSE)))))</f>
        <v/>
      </c>
      <c r="N171" s="26" t="str">
        <f t="shared" si="294"/>
        <v/>
      </c>
      <c r="O171" s="28" t="str">
        <f t="shared" si="295"/>
        <v/>
      </c>
      <c r="Q171" s="21"/>
      <c r="R171" s="21"/>
      <c r="S171" s="29"/>
      <c r="T171" s="29"/>
      <c r="U171" s="29"/>
      <c r="AD171" s="1"/>
      <c r="AE171" s="1"/>
      <c r="AF171" s="1"/>
      <c r="AG171" s="1"/>
      <c r="AH171" s="1"/>
    </row>
    <row r="172" spans="2:34">
      <c r="B172" s="20"/>
      <c r="C172" s="21"/>
      <c r="D172" s="22" t="str">
        <f t="shared" si="292"/>
        <v/>
      </c>
      <c r="E172" s="21"/>
      <c r="F172" s="24" t="str">
        <f t="shared" si="293"/>
        <v/>
      </c>
      <c r="G172" s="25" t="str">
        <f>IF(C172="","",IF(D172='Gear Train'!$R$3,"-",VLOOKUP(C172,$Q$15:$S$514,3,FALSE)))</f>
        <v/>
      </c>
      <c r="H172" s="25" t="str">
        <f>IF(C172="","",IF(OR(D172='Gear Train'!$R$7,D172='Gear Train'!$R$3,D172='Gear Train'!$R$8),"-",VLOOKUP(C172,$Q$15:$T$514,4,FALSE)))</f>
        <v/>
      </c>
      <c r="I172" s="26" t="str">
        <f>IF(C172="","",IF(OR(D172='Gear Train'!$R$6,D172='Gear Train'!$R$7,D172='Gear Train'!$R$8,F172='Gear Train'!$R$7),VLOOKUP(E172,$C$15:$M$514,7,FALSE),IF(D172='Gear Train'!$R$3,VLOOKUP(C172,$Q$15:$U$514,5,FALSE),VLOOKUP(E172,$C$15:$M$514,7,FALSE)*M172)))</f>
        <v/>
      </c>
      <c r="J172" s="26" t="str">
        <f>IF(C172="","",IF(OR(D172='Gear Train'!$R$6,D172='Gear Train'!$R$7,D172='Gear Train'!$R$8,F172='Gear Train'!$R$7),VLOOKUP(E172,$C$15:$M$514,8,FALSE),IF(D172='Gear Train'!$R$3,E172/I172,VLOOKUP(E172,$C$15:$M$514,8,FALSE)/M172)))</f>
        <v/>
      </c>
      <c r="K172" s="27" t="str">
        <f>IF(C172="","",IF(E172='Front, Back Dial'!$D$4,$C$11,IF(OR(D172='Gear Train'!$R$4,D172='Gear Train'!$R$5),IF(OR(F172='Gear Train'!$R$4,F172='Gear Train'!$R$5,F172='Gear Train'!$R$6),IF(VLOOKUP(E172,$C$15:$M$514,9,FALSE)='Gear Train'!$C$3,'Gear Train'!$C$4,'Gear Train'!$C$3),VLOOKUP(E172,$C$15:$M$514,9,FALSE)),VLOOKUP(E172,$C$15:$M$514,9,FALSE))))</f>
        <v/>
      </c>
      <c r="L172" s="26" t="str">
        <f>IF(C172="","",IF(G172="-","-",IF(K172='Gear Train'!$C$3,MOD(G172+J172*360,360),MOD(G172-J172*360,360))))</f>
        <v/>
      </c>
      <c r="M172" s="26" t="str">
        <f>IF(C172="","",IF(OR(D172='Gear Train'!$R$6,D172='Gear Train'!$R$7,D172='Gear Train'!$R$8,F172='Gear Train'!$R$7),VLOOKUP(E172,$C$15:$M$514,10,FALSE),IF(D172='Gear Train'!$R$3,"-",IF(F172='Gear Train'!$R$3,1,H172/VLOOKUP(E172,$Q$15:$T$514,4,FALSE)))))</f>
        <v/>
      </c>
      <c r="N172" s="26" t="str">
        <f t="shared" si="294"/>
        <v/>
      </c>
      <c r="O172" s="28" t="str">
        <f t="shared" si="295"/>
        <v/>
      </c>
      <c r="Q172" s="21"/>
      <c r="R172" s="21"/>
      <c r="S172" s="29"/>
      <c r="T172" s="29"/>
      <c r="U172" s="29"/>
      <c r="AD172" s="1"/>
      <c r="AE172" s="1"/>
      <c r="AF172" s="1"/>
      <c r="AG172" s="1"/>
      <c r="AH172" s="1"/>
    </row>
    <row r="173" spans="2:34">
      <c r="B173" s="20"/>
      <c r="C173" s="21"/>
      <c r="D173" s="22" t="str">
        <f t="shared" si="292"/>
        <v/>
      </c>
      <c r="E173" s="21"/>
      <c r="F173" s="24" t="str">
        <f t="shared" si="293"/>
        <v/>
      </c>
      <c r="G173" s="25" t="str">
        <f>IF(C173="","",IF(D173='Gear Train'!$R$3,"-",VLOOKUP(C173,$Q$15:$S$514,3,FALSE)))</f>
        <v/>
      </c>
      <c r="H173" s="25" t="str">
        <f>IF(C173="","",IF(OR(D173='Gear Train'!$R$7,D173='Gear Train'!$R$3,D173='Gear Train'!$R$8),"-",VLOOKUP(C173,$Q$15:$T$514,4,FALSE)))</f>
        <v/>
      </c>
      <c r="I173" s="26" t="str">
        <f>IF(C173="","",IF(OR(D173='Gear Train'!$R$6,D173='Gear Train'!$R$7,D173='Gear Train'!$R$8,F173='Gear Train'!$R$7),VLOOKUP(E173,$C$15:$M$514,7,FALSE),IF(D173='Gear Train'!$R$3,VLOOKUP(C173,$Q$15:$U$514,5,FALSE),VLOOKUP(E173,$C$15:$M$514,7,FALSE)*M173)))</f>
        <v/>
      </c>
      <c r="J173" s="26" t="str">
        <f>IF(C173="","",IF(OR(D173='Gear Train'!$R$6,D173='Gear Train'!$R$7,D173='Gear Train'!$R$8,F173='Gear Train'!$R$7),VLOOKUP(E173,$C$15:$M$514,8,FALSE),IF(D173='Gear Train'!$R$3,E173/I173,VLOOKUP(E173,$C$15:$M$514,8,FALSE)/M173)))</f>
        <v/>
      </c>
      <c r="K173" s="27" t="str">
        <f>IF(C173="","",IF(E173='Front, Back Dial'!$D$4,$C$11,IF(OR(D173='Gear Train'!$R$4,D173='Gear Train'!$R$5),IF(OR(F173='Gear Train'!$R$4,F173='Gear Train'!$R$5,F173='Gear Train'!$R$6),IF(VLOOKUP(E173,$C$15:$M$514,9,FALSE)='Gear Train'!$C$3,'Gear Train'!$C$4,'Gear Train'!$C$3),VLOOKUP(E173,$C$15:$M$514,9,FALSE)),VLOOKUP(E173,$C$15:$M$514,9,FALSE))))</f>
        <v/>
      </c>
      <c r="L173" s="26" t="str">
        <f>IF(C173="","",IF(G173="-","-",IF(K173='Gear Train'!$C$3,MOD(G173+J173*360,360),MOD(G173-J173*360,360))))</f>
        <v/>
      </c>
      <c r="M173" s="26" t="str">
        <f>IF(C173="","",IF(OR(D173='Gear Train'!$R$6,D173='Gear Train'!$R$7,D173='Gear Train'!$R$8,F173='Gear Train'!$R$7),VLOOKUP(E173,$C$15:$M$514,10,FALSE),IF(D173='Gear Train'!$R$3,"-",IF(F173='Gear Train'!$R$3,1,H173/VLOOKUP(E173,$Q$15:$T$514,4,FALSE)))))</f>
        <v/>
      </c>
      <c r="N173" s="26" t="str">
        <f t="shared" si="294"/>
        <v/>
      </c>
      <c r="O173" s="28" t="str">
        <f t="shared" si="295"/>
        <v/>
      </c>
      <c r="Q173" s="21"/>
      <c r="R173" s="21"/>
      <c r="S173" s="29"/>
      <c r="T173" s="29"/>
      <c r="U173" s="29"/>
      <c r="AD173" s="1"/>
      <c r="AE173" s="1"/>
      <c r="AF173" s="1"/>
      <c r="AG173" s="1"/>
      <c r="AH173" s="1"/>
    </row>
    <row r="174" spans="2:34">
      <c r="B174" s="20"/>
      <c r="C174" s="21"/>
      <c r="D174" s="22" t="str">
        <f t="shared" si="292"/>
        <v/>
      </c>
      <c r="E174" s="21"/>
      <c r="F174" s="24" t="str">
        <f t="shared" si="293"/>
        <v/>
      </c>
      <c r="G174" s="25" t="str">
        <f>IF(C174="","",IF(D174='Gear Train'!$R$3,"-",VLOOKUP(C174,$Q$15:$S$514,3,FALSE)))</f>
        <v/>
      </c>
      <c r="H174" s="25" t="str">
        <f>IF(C174="","",IF(OR(D174='Gear Train'!$R$7,D174='Gear Train'!$R$3,D174='Gear Train'!$R$8),"-",VLOOKUP(C174,$Q$15:$T$514,4,FALSE)))</f>
        <v/>
      </c>
      <c r="I174" s="26" t="str">
        <f>IF(C174="","",IF(OR(D174='Gear Train'!$R$6,D174='Gear Train'!$R$7,D174='Gear Train'!$R$8,F174='Gear Train'!$R$7),VLOOKUP(E174,$C$15:$M$514,7,FALSE),IF(D174='Gear Train'!$R$3,VLOOKUP(C174,$Q$15:$U$514,5,FALSE),VLOOKUP(E174,$C$15:$M$514,7,FALSE)*M174)))</f>
        <v/>
      </c>
      <c r="J174" s="26" t="str">
        <f>IF(C174="","",IF(OR(D174='Gear Train'!$R$6,D174='Gear Train'!$R$7,D174='Gear Train'!$R$8,F174='Gear Train'!$R$7),VLOOKUP(E174,$C$15:$M$514,8,FALSE),IF(D174='Gear Train'!$R$3,E174/I174,VLOOKUP(E174,$C$15:$M$514,8,FALSE)/M174)))</f>
        <v/>
      </c>
      <c r="K174" s="27" t="str">
        <f>IF(C174="","",IF(E174='Front, Back Dial'!$D$4,$C$11,IF(OR(D174='Gear Train'!$R$4,D174='Gear Train'!$R$5),IF(OR(F174='Gear Train'!$R$4,F174='Gear Train'!$R$5,F174='Gear Train'!$R$6),IF(VLOOKUP(E174,$C$15:$M$514,9,FALSE)='Gear Train'!$C$3,'Gear Train'!$C$4,'Gear Train'!$C$3),VLOOKUP(E174,$C$15:$M$514,9,FALSE)),VLOOKUP(E174,$C$15:$M$514,9,FALSE))))</f>
        <v/>
      </c>
      <c r="L174" s="26" t="str">
        <f>IF(C174="","",IF(G174="-","-",IF(K174='Gear Train'!$C$3,MOD(G174+J174*360,360),MOD(G174-J174*360,360))))</f>
        <v/>
      </c>
      <c r="M174" s="26" t="str">
        <f>IF(C174="","",IF(OR(D174='Gear Train'!$R$6,D174='Gear Train'!$R$7,D174='Gear Train'!$R$8,F174='Gear Train'!$R$7),VLOOKUP(E174,$C$15:$M$514,10,FALSE),IF(D174='Gear Train'!$R$3,"-",IF(F174='Gear Train'!$R$3,1,H174/VLOOKUP(E174,$Q$15:$T$514,4,FALSE)))))</f>
        <v/>
      </c>
      <c r="N174" s="26" t="str">
        <f t="shared" si="294"/>
        <v/>
      </c>
      <c r="O174" s="28" t="str">
        <f t="shared" si="295"/>
        <v/>
      </c>
      <c r="Q174" s="21"/>
      <c r="R174" s="21"/>
      <c r="S174" s="29"/>
      <c r="T174" s="29"/>
      <c r="U174" s="29"/>
      <c r="AD174" s="1"/>
      <c r="AE174" s="1"/>
      <c r="AF174" s="1"/>
      <c r="AG174" s="1"/>
      <c r="AH174" s="1"/>
    </row>
    <row r="175" spans="2:34">
      <c r="B175" s="20"/>
      <c r="C175" s="21"/>
      <c r="D175" s="22" t="str">
        <f t="shared" si="292"/>
        <v/>
      </c>
      <c r="E175" s="21"/>
      <c r="F175" s="24" t="str">
        <f t="shared" si="293"/>
        <v/>
      </c>
      <c r="G175" s="25" t="str">
        <f>IF(C175="","",IF(D175='Gear Train'!$R$3,"-",VLOOKUP(C175,$Q$15:$S$514,3,FALSE)))</f>
        <v/>
      </c>
      <c r="H175" s="25" t="str">
        <f>IF(C175="","",IF(OR(D175='Gear Train'!$R$7,D175='Gear Train'!$R$3,D175='Gear Train'!$R$8),"-",VLOOKUP(C175,$Q$15:$T$514,4,FALSE)))</f>
        <v/>
      </c>
      <c r="I175" s="26" t="str">
        <f>IF(C175="","",IF(OR(D175='Gear Train'!$R$6,D175='Gear Train'!$R$7,D175='Gear Train'!$R$8,F175='Gear Train'!$R$7),VLOOKUP(E175,$C$15:$M$514,7,FALSE),IF(D175='Gear Train'!$R$3,VLOOKUP(C175,$Q$15:$U$514,5,FALSE),VLOOKUP(E175,$C$15:$M$514,7,FALSE)*M175)))</f>
        <v/>
      </c>
      <c r="J175" s="26" t="str">
        <f>IF(C175="","",IF(OR(D175='Gear Train'!$R$6,D175='Gear Train'!$R$7,D175='Gear Train'!$R$8,F175='Gear Train'!$R$7),VLOOKUP(E175,$C$15:$M$514,8,FALSE),IF(D175='Gear Train'!$R$3,E175/I175,VLOOKUP(E175,$C$15:$M$514,8,FALSE)/M175)))</f>
        <v/>
      </c>
      <c r="K175" s="27" t="str">
        <f>IF(C175="","",IF(E175='Front, Back Dial'!$D$4,$C$11,IF(OR(D175='Gear Train'!$R$4,D175='Gear Train'!$R$5),IF(OR(F175='Gear Train'!$R$4,F175='Gear Train'!$R$5,F175='Gear Train'!$R$6),IF(VLOOKUP(E175,$C$15:$M$514,9,FALSE)='Gear Train'!$C$3,'Gear Train'!$C$4,'Gear Train'!$C$3),VLOOKUP(E175,$C$15:$M$514,9,FALSE)),VLOOKUP(E175,$C$15:$M$514,9,FALSE))))</f>
        <v/>
      </c>
      <c r="L175" s="26" t="str">
        <f>IF(C175="","",IF(G175="-","-",IF(K175='Gear Train'!$C$3,MOD(G175+J175*360,360),MOD(G175-J175*360,360))))</f>
        <v/>
      </c>
      <c r="M175" s="26" t="str">
        <f>IF(C175="","",IF(OR(D175='Gear Train'!$R$6,D175='Gear Train'!$R$7,D175='Gear Train'!$R$8,F175='Gear Train'!$R$7),VLOOKUP(E175,$C$15:$M$514,10,FALSE),IF(D175='Gear Train'!$R$3,"-",IF(F175='Gear Train'!$R$3,1,H175/VLOOKUP(E175,$Q$15:$T$514,4,FALSE)))))</f>
        <v/>
      </c>
      <c r="N175" s="26" t="str">
        <f t="shared" si="294"/>
        <v/>
      </c>
      <c r="O175" s="28" t="str">
        <f t="shared" si="295"/>
        <v/>
      </c>
      <c r="Q175" s="21"/>
      <c r="R175" s="21"/>
      <c r="S175" s="29"/>
      <c r="T175" s="29"/>
      <c r="U175" s="29"/>
      <c r="AD175" s="1"/>
      <c r="AE175" s="1"/>
      <c r="AF175" s="1"/>
      <c r="AG175" s="1"/>
      <c r="AH175" s="1"/>
    </row>
    <row r="176" spans="2:34">
      <c r="B176" s="20"/>
      <c r="C176" s="21"/>
      <c r="D176" s="22" t="str">
        <f t="shared" si="292"/>
        <v/>
      </c>
      <c r="E176" s="21"/>
      <c r="F176" s="24" t="str">
        <f t="shared" si="293"/>
        <v/>
      </c>
      <c r="G176" s="25" t="str">
        <f>IF(C176="","",IF(D176='Gear Train'!$R$3,"-",VLOOKUP(C176,$Q$15:$S$514,3,FALSE)))</f>
        <v/>
      </c>
      <c r="H176" s="25" t="str">
        <f>IF(C176="","",IF(OR(D176='Gear Train'!$R$7,D176='Gear Train'!$R$3,D176='Gear Train'!$R$8),"-",VLOOKUP(C176,$Q$15:$T$514,4,FALSE)))</f>
        <v/>
      </c>
      <c r="I176" s="26" t="str">
        <f>IF(C176="","",IF(OR(D176='Gear Train'!$R$6,D176='Gear Train'!$R$7,D176='Gear Train'!$R$8,F176='Gear Train'!$R$7),VLOOKUP(E176,$C$15:$M$514,7,FALSE),IF(D176='Gear Train'!$R$3,VLOOKUP(C176,$Q$15:$U$514,5,FALSE),VLOOKUP(E176,$C$15:$M$514,7,FALSE)*M176)))</f>
        <v/>
      </c>
      <c r="J176" s="26" t="str">
        <f>IF(C176="","",IF(OR(D176='Gear Train'!$R$6,D176='Gear Train'!$R$7,D176='Gear Train'!$R$8,F176='Gear Train'!$R$7),VLOOKUP(E176,$C$15:$M$514,8,FALSE),IF(D176='Gear Train'!$R$3,E176/I176,VLOOKUP(E176,$C$15:$M$514,8,FALSE)/M176)))</f>
        <v/>
      </c>
      <c r="K176" s="27" t="str">
        <f>IF(C176="","",IF(E176='Front, Back Dial'!$D$4,$C$11,IF(OR(D176='Gear Train'!$R$4,D176='Gear Train'!$R$5),IF(OR(F176='Gear Train'!$R$4,F176='Gear Train'!$R$5,F176='Gear Train'!$R$6),IF(VLOOKUP(E176,$C$15:$M$514,9,FALSE)='Gear Train'!$C$3,'Gear Train'!$C$4,'Gear Train'!$C$3),VLOOKUP(E176,$C$15:$M$514,9,FALSE)),VLOOKUP(E176,$C$15:$M$514,9,FALSE))))</f>
        <v/>
      </c>
      <c r="L176" s="26" t="str">
        <f>IF(C176="","",IF(G176="-","-",IF(K176='Gear Train'!$C$3,MOD(G176+J176*360,360),MOD(G176-J176*360,360))))</f>
        <v/>
      </c>
      <c r="M176" s="26" t="str">
        <f>IF(C176="","",IF(OR(D176='Gear Train'!$R$6,D176='Gear Train'!$R$7,D176='Gear Train'!$R$8,F176='Gear Train'!$R$7),VLOOKUP(E176,$C$15:$M$514,10,FALSE),IF(D176='Gear Train'!$R$3,"-",IF(F176='Gear Train'!$R$3,1,H176/VLOOKUP(E176,$Q$15:$T$514,4,FALSE)))))</f>
        <v/>
      </c>
      <c r="N176" s="26" t="str">
        <f t="shared" si="294"/>
        <v/>
      </c>
      <c r="O176" s="28" t="str">
        <f t="shared" si="295"/>
        <v/>
      </c>
      <c r="Q176" s="21"/>
      <c r="R176" s="21"/>
      <c r="S176" s="29"/>
      <c r="T176" s="29"/>
      <c r="U176" s="29"/>
      <c r="AD176" s="1"/>
      <c r="AE176" s="1"/>
      <c r="AF176" s="1"/>
      <c r="AG176" s="1"/>
      <c r="AH176" s="1"/>
    </row>
    <row r="177" spans="2:34">
      <c r="B177" s="20"/>
      <c r="C177" s="21"/>
      <c r="D177" s="22" t="str">
        <f t="shared" si="292"/>
        <v/>
      </c>
      <c r="E177" s="21"/>
      <c r="F177" s="24" t="str">
        <f t="shared" si="293"/>
        <v/>
      </c>
      <c r="G177" s="25" t="str">
        <f>IF(C177="","",IF(D177='Gear Train'!$R$3,"-",VLOOKUP(C177,$Q$15:$S$514,3,FALSE)))</f>
        <v/>
      </c>
      <c r="H177" s="25" t="str">
        <f>IF(C177="","",IF(OR(D177='Gear Train'!$R$7,D177='Gear Train'!$R$3,D177='Gear Train'!$R$8),"-",VLOOKUP(C177,$Q$15:$T$514,4,FALSE)))</f>
        <v/>
      </c>
      <c r="I177" s="26" t="str">
        <f>IF(C177="","",IF(OR(D177='Gear Train'!$R$6,D177='Gear Train'!$R$7,D177='Gear Train'!$R$8,F177='Gear Train'!$R$7),VLOOKUP(E177,$C$15:$M$514,7,FALSE),IF(D177='Gear Train'!$R$3,VLOOKUP(C177,$Q$15:$U$514,5,FALSE),VLOOKUP(E177,$C$15:$M$514,7,FALSE)*M177)))</f>
        <v/>
      </c>
      <c r="J177" s="26" t="str">
        <f>IF(C177="","",IF(OR(D177='Gear Train'!$R$6,D177='Gear Train'!$R$7,D177='Gear Train'!$R$8,F177='Gear Train'!$R$7),VLOOKUP(E177,$C$15:$M$514,8,FALSE),IF(D177='Gear Train'!$R$3,E177/I177,VLOOKUP(E177,$C$15:$M$514,8,FALSE)/M177)))</f>
        <v/>
      </c>
      <c r="K177" s="27" t="str">
        <f>IF(C177="","",IF(E177='Front, Back Dial'!$D$4,$C$11,IF(OR(D177='Gear Train'!$R$4,D177='Gear Train'!$R$5),IF(OR(F177='Gear Train'!$R$4,F177='Gear Train'!$R$5,F177='Gear Train'!$R$6),IF(VLOOKUP(E177,$C$15:$M$514,9,FALSE)='Gear Train'!$C$3,'Gear Train'!$C$4,'Gear Train'!$C$3),VLOOKUP(E177,$C$15:$M$514,9,FALSE)),VLOOKUP(E177,$C$15:$M$514,9,FALSE))))</f>
        <v/>
      </c>
      <c r="L177" s="26" t="str">
        <f>IF(C177="","",IF(G177="-","-",IF(K177='Gear Train'!$C$3,MOD(G177+J177*360,360),MOD(G177-J177*360,360))))</f>
        <v/>
      </c>
      <c r="M177" s="26" t="str">
        <f>IF(C177="","",IF(OR(D177='Gear Train'!$R$6,D177='Gear Train'!$R$7,D177='Gear Train'!$R$8,F177='Gear Train'!$R$7),VLOOKUP(E177,$C$15:$M$514,10,FALSE),IF(D177='Gear Train'!$R$3,"-",IF(F177='Gear Train'!$R$3,1,H177/VLOOKUP(E177,$Q$15:$T$514,4,FALSE)))))</f>
        <v/>
      </c>
      <c r="N177" s="26" t="str">
        <f t="shared" si="294"/>
        <v/>
      </c>
      <c r="O177" s="28" t="str">
        <f t="shared" si="295"/>
        <v/>
      </c>
      <c r="Q177" s="21"/>
      <c r="R177" s="21"/>
      <c r="S177" s="29"/>
      <c r="T177" s="29"/>
      <c r="U177" s="29"/>
      <c r="AD177" s="1"/>
      <c r="AE177" s="1"/>
      <c r="AF177" s="1"/>
      <c r="AG177" s="1"/>
      <c r="AH177" s="1"/>
    </row>
    <row r="178" spans="2:34">
      <c r="B178" s="20"/>
      <c r="C178" s="21"/>
      <c r="D178" s="22" t="str">
        <f t="shared" si="292"/>
        <v/>
      </c>
      <c r="E178" s="21"/>
      <c r="F178" s="24" t="str">
        <f t="shared" si="293"/>
        <v/>
      </c>
      <c r="G178" s="25" t="str">
        <f>IF(C178="","",IF(D178='Gear Train'!$R$3,"-",VLOOKUP(C178,$Q$15:$S$514,3,FALSE)))</f>
        <v/>
      </c>
      <c r="H178" s="25" t="str">
        <f>IF(C178="","",IF(OR(D178='Gear Train'!$R$7,D178='Gear Train'!$R$3,D178='Gear Train'!$R$8),"-",VLOOKUP(C178,$Q$15:$T$514,4,FALSE)))</f>
        <v/>
      </c>
      <c r="I178" s="26" t="str">
        <f>IF(C178="","",IF(OR(D178='Gear Train'!$R$6,D178='Gear Train'!$R$7,D178='Gear Train'!$R$8,F178='Gear Train'!$R$7),VLOOKUP(E178,$C$15:$M$514,7,FALSE),IF(D178='Gear Train'!$R$3,VLOOKUP(C178,$Q$15:$U$514,5,FALSE),VLOOKUP(E178,$C$15:$M$514,7,FALSE)*M178)))</f>
        <v/>
      </c>
      <c r="J178" s="26" t="str">
        <f>IF(C178="","",IF(OR(D178='Gear Train'!$R$6,D178='Gear Train'!$R$7,D178='Gear Train'!$R$8,F178='Gear Train'!$R$7),VLOOKUP(E178,$C$15:$M$514,8,FALSE),IF(D178='Gear Train'!$R$3,E178/I178,VLOOKUP(E178,$C$15:$M$514,8,FALSE)/M178)))</f>
        <v/>
      </c>
      <c r="K178" s="27" t="str">
        <f>IF(C178="","",IF(E178='Front, Back Dial'!$D$4,$C$11,IF(OR(D178='Gear Train'!$R$4,D178='Gear Train'!$R$5),IF(OR(F178='Gear Train'!$R$4,F178='Gear Train'!$R$5,F178='Gear Train'!$R$6),IF(VLOOKUP(E178,$C$15:$M$514,9,FALSE)='Gear Train'!$C$3,'Gear Train'!$C$4,'Gear Train'!$C$3),VLOOKUP(E178,$C$15:$M$514,9,FALSE)),VLOOKUP(E178,$C$15:$M$514,9,FALSE))))</f>
        <v/>
      </c>
      <c r="L178" s="26" t="str">
        <f>IF(C178="","",IF(G178="-","-",IF(K178='Gear Train'!$C$3,MOD(G178+J178*360,360),MOD(G178-J178*360,360))))</f>
        <v/>
      </c>
      <c r="M178" s="26" t="str">
        <f>IF(C178="","",IF(OR(D178='Gear Train'!$R$6,D178='Gear Train'!$R$7,D178='Gear Train'!$R$8,F178='Gear Train'!$R$7),VLOOKUP(E178,$C$15:$M$514,10,FALSE),IF(D178='Gear Train'!$R$3,"-",IF(F178='Gear Train'!$R$3,1,H178/VLOOKUP(E178,$Q$15:$T$514,4,FALSE)))))</f>
        <v/>
      </c>
      <c r="N178" s="26" t="str">
        <f t="shared" si="294"/>
        <v/>
      </c>
      <c r="O178" s="28" t="str">
        <f t="shared" si="295"/>
        <v/>
      </c>
      <c r="Q178" s="21"/>
      <c r="R178" s="21"/>
      <c r="S178" s="29"/>
      <c r="T178" s="29"/>
      <c r="U178" s="29"/>
      <c r="AD178" s="1"/>
      <c r="AE178" s="1"/>
      <c r="AF178" s="1"/>
      <c r="AG178" s="1"/>
      <c r="AH178" s="1"/>
    </row>
    <row r="179" spans="2:34">
      <c r="B179" s="20"/>
      <c r="C179" s="21"/>
      <c r="D179" s="22" t="str">
        <f t="shared" si="292"/>
        <v/>
      </c>
      <c r="E179" s="21"/>
      <c r="F179" s="24" t="str">
        <f t="shared" si="293"/>
        <v/>
      </c>
      <c r="G179" s="25" t="str">
        <f>IF(C179="","",IF(D179='Gear Train'!$R$3,"-",VLOOKUP(C179,$Q$15:$S$514,3,FALSE)))</f>
        <v/>
      </c>
      <c r="H179" s="25" t="str">
        <f>IF(C179="","",IF(OR(D179='Gear Train'!$R$7,D179='Gear Train'!$R$3,D179='Gear Train'!$R$8),"-",VLOOKUP(C179,$Q$15:$T$514,4,FALSE)))</f>
        <v/>
      </c>
      <c r="I179" s="26" t="str">
        <f>IF(C179="","",IF(OR(D179='Gear Train'!$R$6,D179='Gear Train'!$R$7,D179='Gear Train'!$R$8,F179='Gear Train'!$R$7),VLOOKUP(E179,$C$15:$M$514,7,FALSE),IF(D179='Gear Train'!$R$3,VLOOKUP(C179,$Q$15:$U$514,5,FALSE),VLOOKUP(E179,$C$15:$M$514,7,FALSE)*M179)))</f>
        <v/>
      </c>
      <c r="J179" s="26" t="str">
        <f>IF(C179="","",IF(OR(D179='Gear Train'!$R$6,D179='Gear Train'!$R$7,D179='Gear Train'!$R$8,F179='Gear Train'!$R$7),VLOOKUP(E179,$C$15:$M$514,8,FALSE),IF(D179='Gear Train'!$R$3,E179/I179,VLOOKUP(E179,$C$15:$M$514,8,FALSE)/M179)))</f>
        <v/>
      </c>
      <c r="K179" s="27" t="str">
        <f>IF(C179="","",IF(E179='Front, Back Dial'!$D$4,$C$11,IF(OR(D179='Gear Train'!$R$4,D179='Gear Train'!$R$5),IF(OR(F179='Gear Train'!$R$4,F179='Gear Train'!$R$5,F179='Gear Train'!$R$6),IF(VLOOKUP(E179,$C$15:$M$514,9,FALSE)='Gear Train'!$C$3,'Gear Train'!$C$4,'Gear Train'!$C$3),VLOOKUP(E179,$C$15:$M$514,9,FALSE)),VLOOKUP(E179,$C$15:$M$514,9,FALSE))))</f>
        <v/>
      </c>
      <c r="L179" s="26" t="str">
        <f>IF(C179="","",IF(G179="-","-",IF(K179='Gear Train'!$C$3,MOD(G179+J179*360,360),MOD(G179-J179*360,360))))</f>
        <v/>
      </c>
      <c r="M179" s="26" t="str">
        <f>IF(C179="","",IF(OR(D179='Gear Train'!$R$6,D179='Gear Train'!$R$7,D179='Gear Train'!$R$8,F179='Gear Train'!$R$7),VLOOKUP(E179,$C$15:$M$514,10,FALSE),IF(D179='Gear Train'!$R$3,"-",IF(F179='Gear Train'!$R$3,1,H179/VLOOKUP(E179,$Q$15:$T$514,4,FALSE)))))</f>
        <v/>
      </c>
      <c r="N179" s="26" t="str">
        <f t="shared" si="294"/>
        <v/>
      </c>
      <c r="O179" s="28" t="str">
        <f t="shared" si="295"/>
        <v/>
      </c>
      <c r="Q179" s="21"/>
      <c r="R179" s="21"/>
      <c r="S179" s="29"/>
      <c r="T179" s="29"/>
      <c r="U179" s="29"/>
      <c r="AD179" s="1"/>
      <c r="AE179" s="1"/>
      <c r="AF179" s="1"/>
      <c r="AG179" s="1"/>
      <c r="AH179" s="1"/>
    </row>
    <row r="180" spans="2:34">
      <c r="B180" s="20"/>
      <c r="C180" s="21"/>
      <c r="D180" s="22" t="str">
        <f t="shared" si="292"/>
        <v/>
      </c>
      <c r="E180" s="21"/>
      <c r="F180" s="24" t="str">
        <f t="shared" si="293"/>
        <v/>
      </c>
      <c r="G180" s="25" t="str">
        <f>IF(C180="","",IF(D180='Gear Train'!$R$3,"-",VLOOKUP(C180,$Q$15:$S$514,3,FALSE)))</f>
        <v/>
      </c>
      <c r="H180" s="25" t="str">
        <f>IF(C180="","",IF(OR(D180='Gear Train'!$R$7,D180='Gear Train'!$R$3,D180='Gear Train'!$R$8),"-",VLOOKUP(C180,$Q$15:$T$514,4,FALSE)))</f>
        <v/>
      </c>
      <c r="I180" s="26" t="str">
        <f>IF(C180="","",IF(OR(D180='Gear Train'!$R$6,D180='Gear Train'!$R$7,D180='Gear Train'!$R$8,F180='Gear Train'!$R$7),VLOOKUP(E180,$C$15:$M$514,7,FALSE),IF(D180='Gear Train'!$R$3,VLOOKUP(C180,$Q$15:$U$514,5,FALSE),VLOOKUP(E180,$C$15:$M$514,7,FALSE)*M180)))</f>
        <v/>
      </c>
      <c r="J180" s="26" t="str">
        <f>IF(C180="","",IF(OR(D180='Gear Train'!$R$6,D180='Gear Train'!$R$7,D180='Gear Train'!$R$8,F180='Gear Train'!$R$7),VLOOKUP(E180,$C$15:$M$514,8,FALSE),IF(D180='Gear Train'!$R$3,E180/I180,VLOOKUP(E180,$C$15:$M$514,8,FALSE)/M180)))</f>
        <v/>
      </c>
      <c r="K180" s="27" t="str">
        <f>IF(C180="","",IF(E180='Front, Back Dial'!$D$4,$C$11,IF(OR(D180='Gear Train'!$R$4,D180='Gear Train'!$R$5),IF(OR(F180='Gear Train'!$R$4,F180='Gear Train'!$R$5,F180='Gear Train'!$R$6),IF(VLOOKUP(E180,$C$15:$M$514,9,FALSE)='Gear Train'!$C$3,'Gear Train'!$C$4,'Gear Train'!$C$3),VLOOKUP(E180,$C$15:$M$514,9,FALSE)),VLOOKUP(E180,$C$15:$M$514,9,FALSE))))</f>
        <v/>
      </c>
      <c r="L180" s="26" t="str">
        <f>IF(C180="","",IF(G180="-","-",IF(K180='Gear Train'!$C$3,MOD(G180+J180*360,360),MOD(G180-J180*360,360))))</f>
        <v/>
      </c>
      <c r="M180" s="26" t="str">
        <f>IF(C180="","",IF(OR(D180='Gear Train'!$R$6,D180='Gear Train'!$R$7,D180='Gear Train'!$R$8,F180='Gear Train'!$R$7),VLOOKUP(E180,$C$15:$M$514,10,FALSE),IF(D180='Gear Train'!$R$3,"-",IF(F180='Gear Train'!$R$3,1,H180/VLOOKUP(E180,$Q$15:$T$514,4,FALSE)))))</f>
        <v/>
      </c>
      <c r="N180" s="26" t="str">
        <f t="shared" si="294"/>
        <v/>
      </c>
      <c r="O180" s="28" t="str">
        <f t="shared" si="295"/>
        <v/>
      </c>
      <c r="Q180" s="21"/>
      <c r="R180" s="21"/>
      <c r="S180" s="29"/>
      <c r="T180" s="29"/>
      <c r="U180" s="29"/>
      <c r="AD180" s="1"/>
      <c r="AE180" s="1"/>
      <c r="AF180" s="1"/>
      <c r="AG180" s="1"/>
      <c r="AH180" s="1"/>
    </row>
    <row r="181" spans="2:34">
      <c r="B181" s="20"/>
      <c r="C181" s="21"/>
      <c r="D181" s="22" t="str">
        <f t="shared" si="292"/>
        <v/>
      </c>
      <c r="E181" s="21"/>
      <c r="F181" s="24" t="str">
        <f t="shared" si="293"/>
        <v/>
      </c>
      <c r="G181" s="25" t="str">
        <f>IF(C181="","",IF(D181='Gear Train'!$R$3,"-",VLOOKUP(C181,$Q$15:$S$514,3,FALSE)))</f>
        <v/>
      </c>
      <c r="H181" s="25" t="str">
        <f>IF(C181="","",IF(OR(D181='Gear Train'!$R$7,D181='Gear Train'!$R$3,D181='Gear Train'!$R$8),"-",VLOOKUP(C181,$Q$15:$T$514,4,FALSE)))</f>
        <v/>
      </c>
      <c r="I181" s="26" t="str">
        <f>IF(C181="","",IF(OR(D181='Gear Train'!$R$6,D181='Gear Train'!$R$7,D181='Gear Train'!$R$8,F181='Gear Train'!$R$7),VLOOKUP(E181,$C$15:$M$514,7,FALSE),IF(D181='Gear Train'!$R$3,VLOOKUP(C181,$Q$15:$U$514,5,FALSE),VLOOKUP(E181,$C$15:$M$514,7,FALSE)*M181)))</f>
        <v/>
      </c>
      <c r="J181" s="26" t="str">
        <f>IF(C181="","",IF(OR(D181='Gear Train'!$R$6,D181='Gear Train'!$R$7,D181='Gear Train'!$R$8,F181='Gear Train'!$R$7),VLOOKUP(E181,$C$15:$M$514,8,FALSE),IF(D181='Gear Train'!$R$3,E181/I181,VLOOKUP(E181,$C$15:$M$514,8,FALSE)/M181)))</f>
        <v/>
      </c>
      <c r="K181" s="27" t="str">
        <f>IF(C181="","",IF(E181='Front, Back Dial'!$D$4,$C$11,IF(OR(D181='Gear Train'!$R$4,D181='Gear Train'!$R$5),IF(OR(F181='Gear Train'!$R$4,F181='Gear Train'!$R$5,F181='Gear Train'!$R$6),IF(VLOOKUP(E181,$C$15:$M$514,9,FALSE)='Gear Train'!$C$3,'Gear Train'!$C$4,'Gear Train'!$C$3),VLOOKUP(E181,$C$15:$M$514,9,FALSE)),VLOOKUP(E181,$C$15:$M$514,9,FALSE))))</f>
        <v/>
      </c>
      <c r="L181" s="26" t="str">
        <f>IF(C181="","",IF(G181="-","-",IF(K181='Gear Train'!$C$3,MOD(G181+J181*360,360),MOD(G181-J181*360,360))))</f>
        <v/>
      </c>
      <c r="M181" s="26" t="str">
        <f>IF(C181="","",IF(OR(D181='Gear Train'!$R$6,D181='Gear Train'!$R$7,D181='Gear Train'!$R$8,F181='Gear Train'!$R$7),VLOOKUP(E181,$C$15:$M$514,10,FALSE),IF(D181='Gear Train'!$R$3,"-",IF(F181='Gear Train'!$R$3,1,H181/VLOOKUP(E181,$Q$15:$T$514,4,FALSE)))))</f>
        <v/>
      </c>
      <c r="N181" s="26" t="str">
        <f t="shared" si="294"/>
        <v/>
      </c>
      <c r="O181" s="28" t="str">
        <f t="shared" si="295"/>
        <v/>
      </c>
      <c r="Q181" s="21"/>
      <c r="R181" s="21"/>
      <c r="S181" s="29"/>
      <c r="T181" s="29"/>
      <c r="U181" s="29"/>
      <c r="AD181" s="1"/>
      <c r="AE181" s="1"/>
      <c r="AF181" s="1"/>
      <c r="AG181" s="1"/>
      <c r="AH181" s="1"/>
    </row>
    <row r="182" spans="2:34">
      <c r="B182" s="20"/>
      <c r="C182" s="21"/>
      <c r="D182" s="22" t="str">
        <f t="shared" si="292"/>
        <v/>
      </c>
      <c r="E182" s="21"/>
      <c r="F182" s="24" t="str">
        <f t="shared" si="293"/>
        <v/>
      </c>
      <c r="G182" s="25" t="str">
        <f>IF(C182="","",IF(D182='Gear Train'!$R$3,"-",VLOOKUP(C182,$Q$15:$S$514,3,FALSE)))</f>
        <v/>
      </c>
      <c r="H182" s="25" t="str">
        <f>IF(C182="","",IF(OR(D182='Gear Train'!$R$7,D182='Gear Train'!$R$3,D182='Gear Train'!$R$8),"-",VLOOKUP(C182,$Q$15:$T$514,4,FALSE)))</f>
        <v/>
      </c>
      <c r="I182" s="26" t="str">
        <f>IF(C182="","",IF(OR(D182='Gear Train'!$R$6,D182='Gear Train'!$R$7,D182='Gear Train'!$R$8,F182='Gear Train'!$R$7),VLOOKUP(E182,$C$15:$M$514,7,FALSE),IF(D182='Gear Train'!$R$3,VLOOKUP(C182,$Q$15:$U$514,5,FALSE),VLOOKUP(E182,$C$15:$M$514,7,FALSE)*M182)))</f>
        <v/>
      </c>
      <c r="J182" s="26" t="str">
        <f>IF(C182="","",IF(OR(D182='Gear Train'!$R$6,D182='Gear Train'!$R$7,D182='Gear Train'!$R$8,F182='Gear Train'!$R$7),VLOOKUP(E182,$C$15:$M$514,8,FALSE),IF(D182='Gear Train'!$R$3,E182/I182,VLOOKUP(E182,$C$15:$M$514,8,FALSE)/M182)))</f>
        <v/>
      </c>
      <c r="K182" s="27" t="str">
        <f>IF(C182="","",IF(E182='Front, Back Dial'!$D$4,$C$11,IF(OR(D182='Gear Train'!$R$4,D182='Gear Train'!$R$5),IF(OR(F182='Gear Train'!$R$4,F182='Gear Train'!$R$5,F182='Gear Train'!$R$6),IF(VLOOKUP(E182,$C$15:$M$514,9,FALSE)='Gear Train'!$C$3,'Gear Train'!$C$4,'Gear Train'!$C$3),VLOOKUP(E182,$C$15:$M$514,9,FALSE)),VLOOKUP(E182,$C$15:$M$514,9,FALSE))))</f>
        <v/>
      </c>
      <c r="L182" s="26" t="str">
        <f>IF(C182="","",IF(G182="-","-",IF(K182='Gear Train'!$C$3,MOD(G182+J182*360,360),MOD(G182-J182*360,360))))</f>
        <v/>
      </c>
      <c r="M182" s="26" t="str">
        <f>IF(C182="","",IF(OR(D182='Gear Train'!$R$6,D182='Gear Train'!$R$7,D182='Gear Train'!$R$8,F182='Gear Train'!$R$7),VLOOKUP(E182,$C$15:$M$514,10,FALSE),IF(D182='Gear Train'!$R$3,"-",IF(F182='Gear Train'!$R$3,1,H182/VLOOKUP(E182,$Q$15:$T$514,4,FALSE)))))</f>
        <v/>
      </c>
      <c r="N182" s="26" t="str">
        <f t="shared" si="294"/>
        <v/>
      </c>
      <c r="O182" s="28" t="str">
        <f t="shared" si="295"/>
        <v/>
      </c>
      <c r="Q182" s="21"/>
      <c r="R182" s="21"/>
      <c r="S182" s="29"/>
      <c r="T182" s="29"/>
      <c r="U182" s="29"/>
      <c r="AD182" s="1"/>
      <c r="AE182" s="1"/>
      <c r="AF182" s="1"/>
      <c r="AG182" s="1"/>
      <c r="AH182" s="1"/>
    </row>
    <row r="183" spans="2:34">
      <c r="B183" s="20"/>
      <c r="C183" s="21"/>
      <c r="D183" s="22" t="str">
        <f t="shared" si="292"/>
        <v/>
      </c>
      <c r="E183" s="21"/>
      <c r="F183" s="24" t="str">
        <f t="shared" si="293"/>
        <v/>
      </c>
      <c r="G183" s="25" t="str">
        <f>IF(C183="","",IF(D183='Gear Train'!$R$3,"-",VLOOKUP(C183,$Q$15:$S$514,3,FALSE)))</f>
        <v/>
      </c>
      <c r="H183" s="25" t="str">
        <f>IF(C183="","",IF(OR(D183='Gear Train'!$R$7,D183='Gear Train'!$R$3,D183='Gear Train'!$R$8),"-",VLOOKUP(C183,$Q$15:$T$514,4,FALSE)))</f>
        <v/>
      </c>
      <c r="I183" s="26" t="str">
        <f>IF(C183="","",IF(OR(D183='Gear Train'!$R$6,D183='Gear Train'!$R$7,D183='Gear Train'!$R$8,F183='Gear Train'!$R$7),VLOOKUP(E183,$C$15:$M$514,7,FALSE),IF(D183='Gear Train'!$R$3,VLOOKUP(C183,$Q$15:$U$514,5,FALSE),VLOOKUP(E183,$C$15:$M$514,7,FALSE)*M183)))</f>
        <v/>
      </c>
      <c r="J183" s="26" t="str">
        <f>IF(C183="","",IF(OR(D183='Gear Train'!$R$6,D183='Gear Train'!$R$7,D183='Gear Train'!$R$8,F183='Gear Train'!$R$7),VLOOKUP(E183,$C$15:$M$514,8,FALSE),IF(D183='Gear Train'!$R$3,E183/I183,VLOOKUP(E183,$C$15:$M$514,8,FALSE)/M183)))</f>
        <v/>
      </c>
      <c r="K183" s="27" t="str">
        <f>IF(C183="","",IF(E183='Front, Back Dial'!$D$4,$C$11,IF(OR(D183='Gear Train'!$R$4,D183='Gear Train'!$R$5),IF(OR(F183='Gear Train'!$R$4,F183='Gear Train'!$R$5,F183='Gear Train'!$R$6),IF(VLOOKUP(E183,$C$15:$M$514,9,FALSE)='Gear Train'!$C$3,'Gear Train'!$C$4,'Gear Train'!$C$3),VLOOKUP(E183,$C$15:$M$514,9,FALSE)),VLOOKUP(E183,$C$15:$M$514,9,FALSE))))</f>
        <v/>
      </c>
      <c r="L183" s="26" t="str">
        <f>IF(C183="","",IF(G183="-","-",IF(K183='Gear Train'!$C$3,MOD(G183+J183*360,360),MOD(G183-J183*360,360))))</f>
        <v/>
      </c>
      <c r="M183" s="26" t="str">
        <f>IF(C183="","",IF(OR(D183='Gear Train'!$R$6,D183='Gear Train'!$R$7,D183='Gear Train'!$R$8,F183='Gear Train'!$R$7),VLOOKUP(E183,$C$15:$M$514,10,FALSE),IF(D183='Gear Train'!$R$3,"-",IF(F183='Gear Train'!$R$3,1,H183/VLOOKUP(E183,$Q$15:$T$514,4,FALSE)))))</f>
        <v/>
      </c>
      <c r="N183" s="26" t="str">
        <f t="shared" si="294"/>
        <v/>
      </c>
      <c r="O183" s="28" t="str">
        <f t="shared" si="295"/>
        <v/>
      </c>
      <c r="Q183" s="21"/>
      <c r="R183" s="21"/>
      <c r="S183" s="29"/>
      <c r="T183" s="29"/>
      <c r="U183" s="29"/>
      <c r="AD183" s="1"/>
      <c r="AE183" s="1"/>
      <c r="AF183" s="1"/>
      <c r="AG183" s="1"/>
      <c r="AH183" s="1"/>
    </row>
    <row r="184" spans="2:34">
      <c r="B184" s="20"/>
      <c r="C184" s="21"/>
      <c r="D184" s="22" t="str">
        <f t="shared" ref="D143:D206" si="296">IF(C184="","",VLOOKUP(C184,$Q$15:$R$514,2,FALSE))</f>
        <v/>
      </c>
      <c r="E184" s="21"/>
      <c r="F184" s="24" t="str">
        <f t="shared" ref="F143:F206" si="297">IF(E184="","",IF(ISNUMBER(E184),"-",VLOOKUP(E184,$Q$15:$R$514,2,FALSE)))</f>
        <v/>
      </c>
      <c r="G184" s="25" t="str">
        <f>IF(C184="","",IF(D184='Gear Train'!$R$3,"-",VLOOKUP(C184,$Q$15:$S$514,3,FALSE)))</f>
        <v/>
      </c>
      <c r="H184" s="25" t="str">
        <f>IF(C184="","",IF(OR(D184='Gear Train'!$R$7,D184='Gear Train'!$R$3,D184='Gear Train'!$R$8),"-",VLOOKUP(C184,$Q$15:$T$514,4,FALSE)))</f>
        <v/>
      </c>
      <c r="I184" s="26" t="str">
        <f>IF(C184="","",IF(OR(D184='Gear Train'!$R$6,D184='Gear Train'!$R$7,D184='Gear Train'!$R$8,F184='Gear Train'!$R$7),VLOOKUP(E184,$C$15:$M$514,7,FALSE),IF(D184='Gear Train'!$R$3,VLOOKUP(C184,$Q$15:$U$514,5,FALSE),VLOOKUP(E184,$C$15:$M$514,7,FALSE)*M184)))</f>
        <v/>
      </c>
      <c r="J184" s="26" t="str">
        <f>IF(C184="","",IF(OR(D184='Gear Train'!$R$6,D184='Gear Train'!$R$7,D184='Gear Train'!$R$8,F184='Gear Train'!$R$7),VLOOKUP(E184,$C$15:$M$514,8,FALSE),IF(D184='Gear Train'!$R$3,E184/I184,VLOOKUP(E184,$C$15:$M$514,8,FALSE)/M184)))</f>
        <v/>
      </c>
      <c r="K184" s="27" t="str">
        <f>IF(C184="","",IF(E184='Front, Back Dial'!$D$4,$C$11,IF(OR(D184='Gear Train'!$R$4,D184='Gear Train'!$R$5),IF(OR(F184='Gear Train'!$R$4,F184='Gear Train'!$R$5,F184='Gear Train'!$R$6),IF(VLOOKUP(E184,$C$15:$M$514,9,FALSE)='Gear Train'!$C$3,'Gear Train'!$C$4,'Gear Train'!$C$3),VLOOKUP(E184,$C$15:$M$514,9,FALSE)),VLOOKUP(E184,$C$15:$M$514,9,FALSE))))</f>
        <v/>
      </c>
      <c r="L184" s="26" t="str">
        <f>IF(C184="","",IF(G184="-","-",IF(K184='Gear Train'!$C$3,MOD(G184+J184*360,360),MOD(G184-J184*360,360))))</f>
        <v/>
      </c>
      <c r="M184" s="26" t="str">
        <f>IF(C184="","",IF(OR(D184='Gear Train'!$R$6,D184='Gear Train'!$R$7,D184='Gear Train'!$R$8,F184='Gear Train'!$R$7),VLOOKUP(E184,$C$15:$M$514,10,FALSE),IF(D184='Gear Train'!$R$3,"-",IF(F184='Gear Train'!$R$3,1,H184/VLOOKUP(E184,$Q$15:$T$514,4,FALSE)))))</f>
        <v/>
      </c>
      <c r="N184" s="26" t="str">
        <f t="shared" ref="N143:N206" si="298">IF(B184="","",VLOOKUP(B184,$W$15:$X$114,2,FALSE))</f>
        <v/>
      </c>
      <c r="O184" s="28" t="str">
        <f t="shared" ref="O144:O207" si="299">IF(N184="","",1-I184/N184)</f>
        <v/>
      </c>
      <c r="Q184" s="21"/>
      <c r="R184" s="21"/>
      <c r="S184" s="29"/>
      <c r="T184" s="29"/>
      <c r="U184" s="29"/>
      <c r="AD184" s="1"/>
      <c r="AE184" s="1"/>
      <c r="AF184" s="1"/>
      <c r="AG184" s="1"/>
      <c r="AH184" s="1"/>
    </row>
    <row r="185" spans="2:34">
      <c r="B185" s="20"/>
      <c r="C185" s="21"/>
      <c r="D185" s="22" t="str">
        <f t="shared" si="296"/>
        <v/>
      </c>
      <c r="E185" s="21"/>
      <c r="F185" s="24" t="str">
        <f t="shared" si="297"/>
        <v/>
      </c>
      <c r="G185" s="25" t="str">
        <f>IF(C185="","",IF(D185='Gear Train'!$R$3,"-",VLOOKUP(C185,$Q$15:$S$514,3,FALSE)))</f>
        <v/>
      </c>
      <c r="H185" s="25" t="str">
        <f>IF(C185="","",IF(OR(D185='Gear Train'!$R$7,D185='Gear Train'!$R$3,D185='Gear Train'!$R$8),"-",VLOOKUP(C185,$Q$15:$T$514,4,FALSE)))</f>
        <v/>
      </c>
      <c r="I185" s="26" t="str">
        <f>IF(C185="","",IF(OR(D185='Gear Train'!$R$6,D185='Gear Train'!$R$7,D185='Gear Train'!$R$8,F185='Gear Train'!$R$7),VLOOKUP(E185,$C$15:$M$514,7,FALSE),IF(D185='Gear Train'!$R$3,VLOOKUP(C185,$Q$15:$U$514,5,FALSE),VLOOKUP(E185,$C$15:$M$514,7,FALSE)*M185)))</f>
        <v/>
      </c>
      <c r="J185" s="26" t="str">
        <f>IF(C185="","",IF(OR(D185='Gear Train'!$R$6,D185='Gear Train'!$R$7,D185='Gear Train'!$R$8,F185='Gear Train'!$R$7),VLOOKUP(E185,$C$15:$M$514,8,FALSE),IF(D185='Gear Train'!$R$3,E185/I185,VLOOKUP(E185,$C$15:$M$514,8,FALSE)/M185)))</f>
        <v/>
      </c>
      <c r="K185" s="27" t="str">
        <f>IF(C185="","",IF(E185='Front, Back Dial'!$D$4,$C$11,IF(OR(D185='Gear Train'!$R$4,D185='Gear Train'!$R$5),IF(OR(F185='Gear Train'!$R$4,F185='Gear Train'!$R$5,F185='Gear Train'!$R$6),IF(VLOOKUP(E185,$C$15:$M$514,9,FALSE)='Gear Train'!$C$3,'Gear Train'!$C$4,'Gear Train'!$C$3),VLOOKUP(E185,$C$15:$M$514,9,FALSE)),VLOOKUP(E185,$C$15:$M$514,9,FALSE))))</f>
        <v/>
      </c>
      <c r="L185" s="26" t="str">
        <f>IF(C185="","",IF(G185="-","-",IF(K185='Gear Train'!$C$3,MOD(G185+J185*360,360),MOD(G185-J185*360,360))))</f>
        <v/>
      </c>
      <c r="M185" s="26" t="str">
        <f>IF(C185="","",IF(OR(D185='Gear Train'!$R$6,D185='Gear Train'!$R$7,D185='Gear Train'!$R$8,F185='Gear Train'!$R$7),VLOOKUP(E185,$C$15:$M$514,10,FALSE),IF(D185='Gear Train'!$R$3,"-",IF(F185='Gear Train'!$R$3,1,H185/VLOOKUP(E185,$Q$15:$T$514,4,FALSE)))))</f>
        <v/>
      </c>
      <c r="N185" s="26" t="str">
        <f t="shared" si="298"/>
        <v/>
      </c>
      <c r="O185" s="28" t="str">
        <f t="shared" si="299"/>
        <v/>
      </c>
      <c r="Q185" s="21"/>
      <c r="R185" s="21"/>
      <c r="S185" s="29"/>
      <c r="T185" s="29"/>
      <c r="U185" s="29"/>
      <c r="AD185" s="1"/>
      <c r="AE185" s="1"/>
      <c r="AF185" s="1"/>
      <c r="AG185" s="1"/>
      <c r="AH185" s="1"/>
    </row>
    <row r="186" spans="2:34">
      <c r="B186" s="20"/>
      <c r="C186" s="21"/>
      <c r="D186" s="22" t="str">
        <f t="shared" si="296"/>
        <v/>
      </c>
      <c r="E186" s="21"/>
      <c r="F186" s="24" t="str">
        <f t="shared" si="297"/>
        <v/>
      </c>
      <c r="G186" s="25" t="str">
        <f>IF(C186="","",IF(D186='Gear Train'!$R$3,"-",VLOOKUP(C186,$Q$15:$S$514,3,FALSE)))</f>
        <v/>
      </c>
      <c r="H186" s="25" t="str">
        <f>IF(C186="","",IF(OR(D186='Gear Train'!$R$7,D186='Gear Train'!$R$3,D186='Gear Train'!$R$8),"-",VLOOKUP(C186,$Q$15:$T$514,4,FALSE)))</f>
        <v/>
      </c>
      <c r="I186" s="26" t="str">
        <f>IF(C186="","",IF(OR(D186='Gear Train'!$R$6,D186='Gear Train'!$R$7,D186='Gear Train'!$R$8,F186='Gear Train'!$R$7),VLOOKUP(E186,$C$15:$M$514,7,FALSE),IF(D186='Gear Train'!$R$3,VLOOKUP(C186,$Q$15:$U$514,5,FALSE),VLOOKUP(E186,$C$15:$M$514,7,FALSE)*M186)))</f>
        <v/>
      </c>
      <c r="J186" s="26" t="str">
        <f>IF(C186="","",IF(OR(D186='Gear Train'!$R$6,D186='Gear Train'!$R$7,D186='Gear Train'!$R$8,F186='Gear Train'!$R$7),VLOOKUP(E186,$C$15:$M$514,8,FALSE),IF(D186='Gear Train'!$R$3,E186/I186,VLOOKUP(E186,$C$15:$M$514,8,FALSE)/M186)))</f>
        <v/>
      </c>
      <c r="K186" s="27" t="str">
        <f>IF(C186="","",IF(E186='Front, Back Dial'!$D$4,$C$11,IF(OR(D186='Gear Train'!$R$4,D186='Gear Train'!$R$5),IF(OR(F186='Gear Train'!$R$4,F186='Gear Train'!$R$5,F186='Gear Train'!$R$6),IF(VLOOKUP(E186,$C$15:$M$514,9,FALSE)='Gear Train'!$C$3,'Gear Train'!$C$4,'Gear Train'!$C$3),VLOOKUP(E186,$C$15:$M$514,9,FALSE)),VLOOKUP(E186,$C$15:$M$514,9,FALSE))))</f>
        <v/>
      </c>
      <c r="L186" s="26" t="str">
        <f>IF(C186="","",IF(G186="-","-",IF(K186='Gear Train'!$C$3,MOD(G186+J186*360,360),MOD(G186-J186*360,360))))</f>
        <v/>
      </c>
      <c r="M186" s="26" t="str">
        <f>IF(C186="","",IF(OR(D186='Gear Train'!$R$6,D186='Gear Train'!$R$7,D186='Gear Train'!$R$8,F186='Gear Train'!$R$7),VLOOKUP(E186,$C$15:$M$514,10,FALSE),IF(D186='Gear Train'!$R$3,"-",IF(F186='Gear Train'!$R$3,1,H186/VLOOKUP(E186,$Q$15:$T$514,4,FALSE)))))</f>
        <v/>
      </c>
      <c r="N186" s="26" t="str">
        <f t="shared" si="298"/>
        <v/>
      </c>
      <c r="O186" s="28" t="str">
        <f t="shared" si="299"/>
        <v/>
      </c>
      <c r="Q186" s="21"/>
      <c r="R186" s="21"/>
      <c r="S186" s="29"/>
      <c r="T186" s="29"/>
      <c r="U186" s="29"/>
      <c r="AD186" s="1"/>
      <c r="AE186" s="1"/>
      <c r="AF186" s="1"/>
      <c r="AG186" s="1"/>
      <c r="AH186" s="1"/>
    </row>
    <row r="187" spans="2:34">
      <c r="B187" s="20"/>
      <c r="C187" s="21"/>
      <c r="D187" s="22" t="str">
        <f t="shared" si="296"/>
        <v/>
      </c>
      <c r="E187" s="21"/>
      <c r="F187" s="24" t="str">
        <f t="shared" si="297"/>
        <v/>
      </c>
      <c r="G187" s="25" t="str">
        <f>IF(C187="","",IF(D187='Gear Train'!$R$3,"-",VLOOKUP(C187,$Q$15:$S$514,3,FALSE)))</f>
        <v/>
      </c>
      <c r="H187" s="25" t="str">
        <f>IF(C187="","",IF(OR(D187='Gear Train'!$R$7,D187='Gear Train'!$R$3,D187='Gear Train'!$R$8),"-",VLOOKUP(C187,$Q$15:$T$514,4,FALSE)))</f>
        <v/>
      </c>
      <c r="I187" s="26" t="str">
        <f>IF(C187="","",IF(OR(D187='Gear Train'!$R$6,D187='Gear Train'!$R$7,D187='Gear Train'!$R$8,F187='Gear Train'!$R$7),VLOOKUP(E187,$C$15:$M$514,7,FALSE),IF(D187='Gear Train'!$R$3,VLOOKUP(C187,$Q$15:$U$514,5,FALSE),VLOOKUP(E187,$C$15:$M$514,7,FALSE)*M187)))</f>
        <v/>
      </c>
      <c r="J187" s="26" t="str">
        <f>IF(C187="","",IF(OR(D187='Gear Train'!$R$6,D187='Gear Train'!$R$7,D187='Gear Train'!$R$8,F187='Gear Train'!$R$7),VLOOKUP(E187,$C$15:$M$514,8,FALSE),IF(D187='Gear Train'!$R$3,E187/I187,VLOOKUP(E187,$C$15:$M$514,8,FALSE)/M187)))</f>
        <v/>
      </c>
      <c r="K187" s="27" t="str">
        <f>IF(C187="","",IF(E187='Front, Back Dial'!$D$4,$C$11,IF(OR(D187='Gear Train'!$R$4,D187='Gear Train'!$R$5),IF(OR(F187='Gear Train'!$R$4,F187='Gear Train'!$R$5,F187='Gear Train'!$R$6),IF(VLOOKUP(E187,$C$15:$M$514,9,FALSE)='Gear Train'!$C$3,'Gear Train'!$C$4,'Gear Train'!$C$3),VLOOKUP(E187,$C$15:$M$514,9,FALSE)),VLOOKUP(E187,$C$15:$M$514,9,FALSE))))</f>
        <v/>
      </c>
      <c r="L187" s="26" t="str">
        <f>IF(C187="","",IF(G187="-","-",IF(K187='Gear Train'!$C$3,MOD(G187+J187*360,360),MOD(G187-J187*360,360))))</f>
        <v/>
      </c>
      <c r="M187" s="26" t="str">
        <f>IF(C187="","",IF(OR(D187='Gear Train'!$R$6,D187='Gear Train'!$R$7,D187='Gear Train'!$R$8,F187='Gear Train'!$R$7),VLOOKUP(E187,$C$15:$M$514,10,FALSE),IF(D187='Gear Train'!$R$3,"-",IF(F187='Gear Train'!$R$3,1,H187/VLOOKUP(E187,$Q$15:$T$514,4,FALSE)))))</f>
        <v/>
      </c>
      <c r="N187" s="26" t="str">
        <f t="shared" si="298"/>
        <v/>
      </c>
      <c r="O187" s="28" t="str">
        <f t="shared" si="299"/>
        <v/>
      </c>
      <c r="Q187" s="21"/>
      <c r="R187" s="21"/>
      <c r="S187" s="29"/>
      <c r="T187" s="29"/>
      <c r="U187" s="29"/>
      <c r="AD187" s="1"/>
      <c r="AE187" s="1"/>
      <c r="AF187" s="1"/>
      <c r="AG187" s="1"/>
      <c r="AH187" s="1"/>
    </row>
    <row r="188" spans="2:34">
      <c r="B188" s="20"/>
      <c r="C188" s="21"/>
      <c r="D188" s="22" t="str">
        <f t="shared" si="296"/>
        <v/>
      </c>
      <c r="E188" s="21"/>
      <c r="F188" s="24" t="str">
        <f t="shared" si="297"/>
        <v/>
      </c>
      <c r="G188" s="25" t="str">
        <f>IF(C188="","",IF(D188='Gear Train'!$R$3,"-",VLOOKUP(C188,$Q$15:$S$514,3,FALSE)))</f>
        <v/>
      </c>
      <c r="H188" s="25" t="str">
        <f>IF(C188="","",IF(OR(D188='Gear Train'!$R$7,D188='Gear Train'!$R$3,D188='Gear Train'!$R$8),"-",VLOOKUP(C188,$Q$15:$T$514,4,FALSE)))</f>
        <v/>
      </c>
      <c r="I188" s="26" t="str">
        <f>IF(C188="","",IF(OR(D188='Gear Train'!$R$6,D188='Gear Train'!$R$7,D188='Gear Train'!$R$8,F188='Gear Train'!$R$7),VLOOKUP(E188,$C$15:$M$514,7,FALSE),IF(D188='Gear Train'!$R$3,VLOOKUP(C188,$Q$15:$U$514,5,FALSE),VLOOKUP(E188,$C$15:$M$514,7,FALSE)*M188)))</f>
        <v/>
      </c>
      <c r="J188" s="26" t="str">
        <f>IF(C188="","",IF(OR(D188='Gear Train'!$R$6,D188='Gear Train'!$R$7,D188='Gear Train'!$R$8,F188='Gear Train'!$R$7),VLOOKUP(E188,$C$15:$M$514,8,FALSE),IF(D188='Gear Train'!$R$3,E188/I188,VLOOKUP(E188,$C$15:$M$514,8,FALSE)/M188)))</f>
        <v/>
      </c>
      <c r="K188" s="27" t="str">
        <f>IF(C188="","",IF(E188='Front, Back Dial'!$D$4,$C$11,IF(OR(D188='Gear Train'!$R$4,D188='Gear Train'!$R$5),IF(OR(F188='Gear Train'!$R$4,F188='Gear Train'!$R$5,F188='Gear Train'!$R$6),IF(VLOOKUP(E188,$C$15:$M$514,9,FALSE)='Gear Train'!$C$3,'Gear Train'!$C$4,'Gear Train'!$C$3),VLOOKUP(E188,$C$15:$M$514,9,FALSE)),VLOOKUP(E188,$C$15:$M$514,9,FALSE))))</f>
        <v/>
      </c>
      <c r="L188" s="26" t="str">
        <f>IF(C188="","",IF(G188="-","-",IF(K188='Gear Train'!$C$3,MOD(G188+J188*360,360),MOD(G188-J188*360,360))))</f>
        <v/>
      </c>
      <c r="M188" s="26" t="str">
        <f>IF(C188="","",IF(OR(D188='Gear Train'!$R$6,D188='Gear Train'!$R$7,D188='Gear Train'!$R$8,F188='Gear Train'!$R$7),VLOOKUP(E188,$C$15:$M$514,10,FALSE),IF(D188='Gear Train'!$R$3,"-",IF(F188='Gear Train'!$R$3,1,H188/VLOOKUP(E188,$Q$15:$T$514,4,FALSE)))))</f>
        <v/>
      </c>
      <c r="N188" s="26" t="str">
        <f t="shared" si="298"/>
        <v/>
      </c>
      <c r="O188" s="28" t="str">
        <f t="shared" si="299"/>
        <v/>
      </c>
      <c r="Q188" s="21"/>
      <c r="R188" s="21"/>
      <c r="S188" s="29"/>
      <c r="T188" s="29"/>
      <c r="U188" s="29"/>
      <c r="AD188" s="1"/>
      <c r="AE188" s="1"/>
      <c r="AF188" s="1"/>
      <c r="AG188" s="1"/>
      <c r="AH188" s="1"/>
    </row>
    <row r="189" spans="2:34">
      <c r="B189" s="20"/>
      <c r="C189" s="21"/>
      <c r="D189" s="22" t="str">
        <f t="shared" si="296"/>
        <v/>
      </c>
      <c r="E189" s="21"/>
      <c r="F189" s="24" t="str">
        <f t="shared" si="297"/>
        <v/>
      </c>
      <c r="G189" s="25" t="str">
        <f>IF(C189="","",IF(D189='Gear Train'!$R$3,"-",VLOOKUP(C189,$Q$15:$S$514,3,FALSE)))</f>
        <v/>
      </c>
      <c r="H189" s="25" t="str">
        <f>IF(C189="","",IF(OR(D189='Gear Train'!$R$7,D189='Gear Train'!$R$3,D189='Gear Train'!$R$8),"-",VLOOKUP(C189,$Q$15:$T$514,4,FALSE)))</f>
        <v/>
      </c>
      <c r="I189" s="26" t="str">
        <f>IF(C189="","",IF(OR(D189='Gear Train'!$R$6,D189='Gear Train'!$R$7,D189='Gear Train'!$R$8,F189='Gear Train'!$R$7),VLOOKUP(E189,$C$15:$M$514,7,FALSE),IF(D189='Gear Train'!$R$3,VLOOKUP(C189,$Q$15:$U$514,5,FALSE),VLOOKUP(E189,$C$15:$M$514,7,FALSE)*M189)))</f>
        <v/>
      </c>
      <c r="J189" s="26" t="str">
        <f>IF(C189="","",IF(OR(D189='Gear Train'!$R$6,D189='Gear Train'!$R$7,D189='Gear Train'!$R$8,F189='Gear Train'!$R$7),VLOOKUP(E189,$C$15:$M$514,8,FALSE),IF(D189='Gear Train'!$R$3,E189/I189,VLOOKUP(E189,$C$15:$M$514,8,FALSE)/M189)))</f>
        <v/>
      </c>
      <c r="K189" s="27" t="str">
        <f>IF(C189="","",IF(E189='Front, Back Dial'!$D$4,$C$11,IF(OR(D189='Gear Train'!$R$4,D189='Gear Train'!$R$5),IF(OR(F189='Gear Train'!$R$4,F189='Gear Train'!$R$5,F189='Gear Train'!$R$6),IF(VLOOKUP(E189,$C$15:$M$514,9,FALSE)='Gear Train'!$C$3,'Gear Train'!$C$4,'Gear Train'!$C$3),VLOOKUP(E189,$C$15:$M$514,9,FALSE)),VLOOKUP(E189,$C$15:$M$514,9,FALSE))))</f>
        <v/>
      </c>
      <c r="L189" s="26" t="str">
        <f>IF(C189="","",IF(G189="-","-",IF(K189='Gear Train'!$C$3,MOD(G189+J189*360,360),MOD(G189-J189*360,360))))</f>
        <v/>
      </c>
      <c r="M189" s="26" t="str">
        <f>IF(C189="","",IF(OR(D189='Gear Train'!$R$6,D189='Gear Train'!$R$7,D189='Gear Train'!$R$8,F189='Gear Train'!$R$7),VLOOKUP(E189,$C$15:$M$514,10,FALSE),IF(D189='Gear Train'!$R$3,"-",IF(F189='Gear Train'!$R$3,1,H189/VLOOKUP(E189,$Q$15:$T$514,4,FALSE)))))</f>
        <v/>
      </c>
      <c r="N189" s="26" t="str">
        <f t="shared" si="298"/>
        <v/>
      </c>
      <c r="O189" s="28" t="str">
        <f t="shared" si="299"/>
        <v/>
      </c>
      <c r="Q189" s="21"/>
      <c r="R189" s="21"/>
      <c r="S189" s="29"/>
      <c r="T189" s="29"/>
      <c r="U189" s="29"/>
      <c r="AD189" s="1"/>
      <c r="AE189" s="1"/>
      <c r="AF189" s="1"/>
      <c r="AG189" s="1"/>
      <c r="AH189" s="1"/>
    </row>
    <row r="190" spans="2:34">
      <c r="B190" s="20"/>
      <c r="C190" s="21"/>
      <c r="D190" s="22" t="str">
        <f t="shared" si="296"/>
        <v/>
      </c>
      <c r="E190" s="21"/>
      <c r="F190" s="24" t="str">
        <f t="shared" si="297"/>
        <v/>
      </c>
      <c r="G190" s="25" t="str">
        <f>IF(C190="","",IF(D190='Gear Train'!$R$3,"-",VLOOKUP(C190,$Q$15:$S$514,3,FALSE)))</f>
        <v/>
      </c>
      <c r="H190" s="25" t="str">
        <f>IF(C190="","",IF(OR(D190='Gear Train'!$R$7,D190='Gear Train'!$R$3,D190='Gear Train'!$R$8),"-",VLOOKUP(C190,$Q$15:$T$514,4,FALSE)))</f>
        <v/>
      </c>
      <c r="I190" s="26" t="str">
        <f>IF(C190="","",IF(OR(D190='Gear Train'!$R$6,D190='Gear Train'!$R$7,D190='Gear Train'!$R$8,F190='Gear Train'!$R$7),VLOOKUP(E190,$C$15:$M$514,7,FALSE),IF(D190='Gear Train'!$R$3,VLOOKUP(C190,$Q$15:$U$514,5,FALSE),VLOOKUP(E190,$C$15:$M$514,7,FALSE)*M190)))</f>
        <v/>
      </c>
      <c r="J190" s="26" t="str">
        <f>IF(C190="","",IF(OR(D190='Gear Train'!$R$6,D190='Gear Train'!$R$7,D190='Gear Train'!$R$8,F190='Gear Train'!$R$7),VLOOKUP(E190,$C$15:$M$514,8,FALSE),IF(D190='Gear Train'!$R$3,E190/I190,VLOOKUP(E190,$C$15:$M$514,8,FALSE)/M190)))</f>
        <v/>
      </c>
      <c r="K190" s="27" t="str">
        <f>IF(C190="","",IF(E190='Front, Back Dial'!$D$4,$C$11,IF(OR(D190='Gear Train'!$R$4,D190='Gear Train'!$R$5),IF(OR(F190='Gear Train'!$R$4,F190='Gear Train'!$R$5,F190='Gear Train'!$R$6),IF(VLOOKUP(E190,$C$15:$M$514,9,FALSE)='Gear Train'!$C$3,'Gear Train'!$C$4,'Gear Train'!$C$3),VLOOKUP(E190,$C$15:$M$514,9,FALSE)),VLOOKUP(E190,$C$15:$M$514,9,FALSE))))</f>
        <v/>
      </c>
      <c r="L190" s="26" t="str">
        <f>IF(C190="","",IF(G190="-","-",IF(K190='Gear Train'!$C$3,MOD(G190+J190*360,360),MOD(G190-J190*360,360))))</f>
        <v/>
      </c>
      <c r="M190" s="26" t="str">
        <f>IF(C190="","",IF(OR(D190='Gear Train'!$R$6,D190='Gear Train'!$R$7,D190='Gear Train'!$R$8,F190='Gear Train'!$R$7),VLOOKUP(E190,$C$15:$M$514,10,FALSE),IF(D190='Gear Train'!$R$3,"-",IF(F190='Gear Train'!$R$3,1,H190/VLOOKUP(E190,$Q$15:$T$514,4,FALSE)))))</f>
        <v/>
      </c>
      <c r="N190" s="26" t="str">
        <f t="shared" si="298"/>
        <v/>
      </c>
      <c r="O190" s="28" t="str">
        <f t="shared" si="299"/>
        <v/>
      </c>
      <c r="Q190" s="21"/>
      <c r="R190" s="21"/>
      <c r="S190" s="29"/>
      <c r="T190" s="29"/>
      <c r="U190" s="29"/>
      <c r="AD190" s="1"/>
      <c r="AE190" s="1"/>
      <c r="AF190" s="1"/>
      <c r="AG190" s="1"/>
      <c r="AH190" s="1"/>
    </row>
    <row r="191" spans="2:34">
      <c r="B191" s="20"/>
      <c r="C191" s="21"/>
      <c r="D191" s="22" t="str">
        <f t="shared" si="296"/>
        <v/>
      </c>
      <c r="E191" s="21"/>
      <c r="F191" s="24" t="str">
        <f t="shared" si="297"/>
        <v/>
      </c>
      <c r="G191" s="25" t="str">
        <f>IF(C191="","",IF(D191='Gear Train'!$R$3,"-",VLOOKUP(C191,$Q$15:$S$514,3,FALSE)))</f>
        <v/>
      </c>
      <c r="H191" s="25" t="str">
        <f>IF(C191="","",IF(OR(D191='Gear Train'!$R$7,D191='Gear Train'!$R$3,D191='Gear Train'!$R$8),"-",VLOOKUP(C191,$Q$15:$T$514,4,FALSE)))</f>
        <v/>
      </c>
      <c r="I191" s="26" t="str">
        <f>IF(C191="","",IF(OR(D191='Gear Train'!$R$6,D191='Gear Train'!$R$7,D191='Gear Train'!$R$8,F191='Gear Train'!$R$7),VLOOKUP(E191,$C$15:$M$514,7,FALSE),IF(D191='Gear Train'!$R$3,VLOOKUP(C191,$Q$15:$U$514,5,FALSE),VLOOKUP(E191,$C$15:$M$514,7,FALSE)*M191)))</f>
        <v/>
      </c>
      <c r="J191" s="26" t="str">
        <f>IF(C191="","",IF(OR(D191='Gear Train'!$R$6,D191='Gear Train'!$R$7,D191='Gear Train'!$R$8,F191='Gear Train'!$R$7),VLOOKUP(E191,$C$15:$M$514,8,FALSE),IF(D191='Gear Train'!$R$3,E191/I191,VLOOKUP(E191,$C$15:$M$514,8,FALSE)/M191)))</f>
        <v/>
      </c>
      <c r="K191" s="27" t="str">
        <f>IF(C191="","",IF(E191='Front, Back Dial'!$D$4,$C$11,IF(OR(D191='Gear Train'!$R$4,D191='Gear Train'!$R$5),IF(OR(F191='Gear Train'!$R$4,F191='Gear Train'!$R$5,F191='Gear Train'!$R$6),IF(VLOOKUP(E191,$C$15:$M$514,9,FALSE)='Gear Train'!$C$3,'Gear Train'!$C$4,'Gear Train'!$C$3),VLOOKUP(E191,$C$15:$M$514,9,FALSE)),VLOOKUP(E191,$C$15:$M$514,9,FALSE))))</f>
        <v/>
      </c>
      <c r="L191" s="26" t="str">
        <f>IF(C191="","",IF(G191="-","-",IF(K191='Gear Train'!$C$3,MOD(G191+J191*360,360),MOD(G191-J191*360,360))))</f>
        <v/>
      </c>
      <c r="M191" s="26" t="str">
        <f>IF(C191="","",IF(OR(D191='Gear Train'!$R$6,D191='Gear Train'!$R$7,D191='Gear Train'!$R$8,F191='Gear Train'!$R$7),VLOOKUP(E191,$C$15:$M$514,10,FALSE),IF(D191='Gear Train'!$R$3,"-",IF(F191='Gear Train'!$R$3,1,H191/VLOOKUP(E191,$Q$15:$T$514,4,FALSE)))))</f>
        <v/>
      </c>
      <c r="N191" s="26" t="str">
        <f t="shared" si="298"/>
        <v/>
      </c>
      <c r="O191" s="28" t="str">
        <f t="shared" si="299"/>
        <v/>
      </c>
      <c r="Q191" s="21"/>
      <c r="R191" s="21"/>
      <c r="S191" s="29"/>
      <c r="T191" s="29"/>
      <c r="U191" s="29"/>
      <c r="AD191" s="1"/>
      <c r="AE191" s="1"/>
      <c r="AF191" s="1"/>
      <c r="AG191" s="1"/>
      <c r="AH191" s="1"/>
    </row>
    <row r="192" spans="2:34">
      <c r="B192" s="20"/>
      <c r="C192" s="21"/>
      <c r="D192" s="22" t="str">
        <f t="shared" si="296"/>
        <v/>
      </c>
      <c r="E192" s="21"/>
      <c r="F192" s="24" t="str">
        <f t="shared" si="297"/>
        <v/>
      </c>
      <c r="G192" s="25" t="str">
        <f>IF(C192="","",IF(D192='Gear Train'!$R$3,"-",VLOOKUP(C192,$Q$15:$S$514,3,FALSE)))</f>
        <v/>
      </c>
      <c r="H192" s="25" t="str">
        <f>IF(C192="","",IF(OR(D192='Gear Train'!$R$7,D192='Gear Train'!$R$3,D192='Gear Train'!$R$8),"-",VLOOKUP(C192,$Q$15:$T$514,4,FALSE)))</f>
        <v/>
      </c>
      <c r="I192" s="26" t="str">
        <f>IF(C192="","",IF(OR(D192='Gear Train'!$R$6,D192='Gear Train'!$R$7,D192='Gear Train'!$R$8,F192='Gear Train'!$R$7),VLOOKUP(E192,$C$15:$M$514,7,FALSE),IF(D192='Gear Train'!$R$3,VLOOKUP(C192,$Q$15:$U$514,5,FALSE),VLOOKUP(E192,$C$15:$M$514,7,FALSE)*M192)))</f>
        <v/>
      </c>
      <c r="J192" s="26" t="str">
        <f>IF(C192="","",IF(OR(D192='Gear Train'!$R$6,D192='Gear Train'!$R$7,D192='Gear Train'!$R$8,F192='Gear Train'!$R$7),VLOOKUP(E192,$C$15:$M$514,8,FALSE),IF(D192='Gear Train'!$R$3,E192/I192,VLOOKUP(E192,$C$15:$M$514,8,FALSE)/M192)))</f>
        <v/>
      </c>
      <c r="K192" s="27" t="str">
        <f>IF(C192="","",IF(E192='Front, Back Dial'!$D$4,$C$11,IF(OR(D192='Gear Train'!$R$4,D192='Gear Train'!$R$5),IF(OR(F192='Gear Train'!$R$4,F192='Gear Train'!$R$5,F192='Gear Train'!$R$6),IF(VLOOKUP(E192,$C$15:$M$514,9,FALSE)='Gear Train'!$C$3,'Gear Train'!$C$4,'Gear Train'!$C$3),VLOOKUP(E192,$C$15:$M$514,9,FALSE)),VLOOKUP(E192,$C$15:$M$514,9,FALSE))))</f>
        <v/>
      </c>
      <c r="L192" s="26" t="str">
        <f>IF(C192="","",IF(G192="-","-",IF(K192='Gear Train'!$C$3,MOD(G192+J192*360,360),MOD(G192-J192*360,360))))</f>
        <v/>
      </c>
      <c r="M192" s="26" t="str">
        <f>IF(C192="","",IF(OR(D192='Gear Train'!$R$6,D192='Gear Train'!$R$7,D192='Gear Train'!$R$8,F192='Gear Train'!$R$7),VLOOKUP(E192,$C$15:$M$514,10,FALSE),IF(D192='Gear Train'!$R$3,"-",IF(F192='Gear Train'!$R$3,1,H192/VLOOKUP(E192,$Q$15:$T$514,4,FALSE)))))</f>
        <v/>
      </c>
      <c r="N192" s="26" t="str">
        <f t="shared" si="298"/>
        <v/>
      </c>
      <c r="O192" s="28" t="str">
        <f t="shared" si="299"/>
        <v/>
      </c>
      <c r="Q192" s="21"/>
      <c r="R192" s="21"/>
      <c r="S192" s="29"/>
      <c r="T192" s="29"/>
      <c r="U192" s="29"/>
      <c r="AD192" s="1"/>
      <c r="AE192" s="1"/>
      <c r="AF192" s="1"/>
      <c r="AG192" s="1"/>
      <c r="AH192" s="1"/>
    </row>
    <row r="193" spans="2:34">
      <c r="B193" s="20"/>
      <c r="C193" s="21"/>
      <c r="D193" s="22" t="str">
        <f t="shared" si="296"/>
        <v/>
      </c>
      <c r="E193" s="21"/>
      <c r="F193" s="24" t="str">
        <f t="shared" si="297"/>
        <v/>
      </c>
      <c r="G193" s="25" t="str">
        <f>IF(C193="","",IF(D193='Gear Train'!$R$3,"-",VLOOKUP(C193,$Q$15:$S$514,3,FALSE)))</f>
        <v/>
      </c>
      <c r="H193" s="25" t="str">
        <f>IF(C193="","",IF(OR(D193='Gear Train'!$R$7,D193='Gear Train'!$R$3,D193='Gear Train'!$R$8),"-",VLOOKUP(C193,$Q$15:$T$514,4,FALSE)))</f>
        <v/>
      </c>
      <c r="I193" s="26" t="str">
        <f>IF(C193="","",IF(OR(D193='Gear Train'!$R$6,D193='Gear Train'!$R$7,D193='Gear Train'!$R$8,F193='Gear Train'!$R$7),VLOOKUP(E193,$C$15:$M$514,7,FALSE),IF(D193='Gear Train'!$R$3,VLOOKUP(C193,$Q$15:$U$514,5,FALSE),VLOOKUP(E193,$C$15:$M$514,7,FALSE)*M193)))</f>
        <v/>
      </c>
      <c r="J193" s="26" t="str">
        <f>IF(C193="","",IF(OR(D193='Gear Train'!$R$6,D193='Gear Train'!$R$7,D193='Gear Train'!$R$8,F193='Gear Train'!$R$7),VLOOKUP(E193,$C$15:$M$514,8,FALSE),IF(D193='Gear Train'!$R$3,E193/I193,VLOOKUP(E193,$C$15:$M$514,8,FALSE)/M193)))</f>
        <v/>
      </c>
      <c r="K193" s="27" t="str">
        <f>IF(C193="","",IF(E193='Front, Back Dial'!$D$4,$C$11,IF(OR(D193='Gear Train'!$R$4,D193='Gear Train'!$R$5),IF(OR(F193='Gear Train'!$R$4,F193='Gear Train'!$R$5,F193='Gear Train'!$R$6),IF(VLOOKUP(E193,$C$15:$M$514,9,FALSE)='Gear Train'!$C$3,'Gear Train'!$C$4,'Gear Train'!$C$3),VLOOKUP(E193,$C$15:$M$514,9,FALSE)),VLOOKUP(E193,$C$15:$M$514,9,FALSE))))</f>
        <v/>
      </c>
      <c r="L193" s="26" t="str">
        <f>IF(C193="","",IF(G193="-","-",IF(K193='Gear Train'!$C$3,MOD(G193+J193*360,360),MOD(G193-J193*360,360))))</f>
        <v/>
      </c>
      <c r="M193" s="26" t="str">
        <f>IF(C193="","",IF(OR(D193='Gear Train'!$R$6,D193='Gear Train'!$R$7,D193='Gear Train'!$R$8,F193='Gear Train'!$R$7),VLOOKUP(E193,$C$15:$M$514,10,FALSE),IF(D193='Gear Train'!$R$3,"-",IF(F193='Gear Train'!$R$3,1,H193/VLOOKUP(E193,$Q$15:$T$514,4,FALSE)))))</f>
        <v/>
      </c>
      <c r="N193" s="26" t="str">
        <f t="shared" si="298"/>
        <v/>
      </c>
      <c r="O193" s="28" t="str">
        <f t="shared" si="299"/>
        <v/>
      </c>
      <c r="Q193" s="21"/>
      <c r="R193" s="21"/>
      <c r="S193" s="29"/>
      <c r="T193" s="29"/>
      <c r="U193" s="29"/>
      <c r="AD193" s="1"/>
      <c r="AE193" s="1"/>
      <c r="AF193" s="1"/>
      <c r="AG193" s="1"/>
      <c r="AH193" s="1"/>
    </row>
    <row r="194" spans="2:34">
      <c r="B194" s="20"/>
      <c r="C194" s="21"/>
      <c r="D194" s="22" t="str">
        <f t="shared" si="296"/>
        <v/>
      </c>
      <c r="E194" s="21"/>
      <c r="F194" s="24" t="str">
        <f t="shared" si="297"/>
        <v/>
      </c>
      <c r="G194" s="25" t="str">
        <f>IF(C194="","",IF(D194='Gear Train'!$R$3,"-",VLOOKUP(C194,$Q$15:$S$514,3,FALSE)))</f>
        <v/>
      </c>
      <c r="H194" s="25" t="str">
        <f>IF(C194="","",IF(OR(D194='Gear Train'!$R$7,D194='Gear Train'!$R$3,D194='Gear Train'!$R$8),"-",VLOOKUP(C194,$Q$15:$T$514,4,FALSE)))</f>
        <v/>
      </c>
      <c r="I194" s="26" t="str">
        <f>IF(C194="","",IF(OR(D194='Gear Train'!$R$6,D194='Gear Train'!$R$7,D194='Gear Train'!$R$8,F194='Gear Train'!$R$7),VLOOKUP(E194,$C$15:$M$514,7,FALSE),IF(D194='Gear Train'!$R$3,VLOOKUP(C194,$Q$15:$U$514,5,FALSE),VLOOKUP(E194,$C$15:$M$514,7,FALSE)*M194)))</f>
        <v/>
      </c>
      <c r="J194" s="26" t="str">
        <f>IF(C194="","",IF(OR(D194='Gear Train'!$R$6,D194='Gear Train'!$R$7,D194='Gear Train'!$R$8,F194='Gear Train'!$R$7),VLOOKUP(E194,$C$15:$M$514,8,FALSE),IF(D194='Gear Train'!$R$3,E194/I194,VLOOKUP(E194,$C$15:$M$514,8,FALSE)/M194)))</f>
        <v/>
      </c>
      <c r="K194" s="27" t="str">
        <f>IF(C194="","",IF(E194='Front, Back Dial'!$D$4,$C$11,IF(OR(D194='Gear Train'!$R$4,D194='Gear Train'!$R$5),IF(OR(F194='Gear Train'!$R$4,F194='Gear Train'!$R$5,F194='Gear Train'!$R$6),IF(VLOOKUP(E194,$C$15:$M$514,9,FALSE)='Gear Train'!$C$3,'Gear Train'!$C$4,'Gear Train'!$C$3),VLOOKUP(E194,$C$15:$M$514,9,FALSE)),VLOOKUP(E194,$C$15:$M$514,9,FALSE))))</f>
        <v/>
      </c>
      <c r="L194" s="26" t="str">
        <f>IF(C194="","",IF(G194="-","-",IF(K194='Gear Train'!$C$3,MOD(G194+J194*360,360),MOD(G194-J194*360,360))))</f>
        <v/>
      </c>
      <c r="M194" s="26" t="str">
        <f>IF(C194="","",IF(OR(D194='Gear Train'!$R$6,D194='Gear Train'!$R$7,D194='Gear Train'!$R$8,F194='Gear Train'!$R$7),VLOOKUP(E194,$C$15:$M$514,10,FALSE),IF(D194='Gear Train'!$R$3,"-",IF(F194='Gear Train'!$R$3,1,H194/VLOOKUP(E194,$Q$15:$T$514,4,FALSE)))))</f>
        <v/>
      </c>
      <c r="N194" s="26" t="str">
        <f t="shared" si="298"/>
        <v/>
      </c>
      <c r="O194" s="28" t="str">
        <f t="shared" si="299"/>
        <v/>
      </c>
      <c r="Q194" s="21"/>
      <c r="R194" s="21"/>
      <c r="S194" s="29"/>
      <c r="T194" s="29"/>
      <c r="U194" s="29"/>
      <c r="AD194" s="1"/>
      <c r="AE194" s="1"/>
      <c r="AF194" s="1"/>
      <c r="AG194" s="1"/>
      <c r="AH194" s="1"/>
    </row>
    <row r="195" spans="2:34">
      <c r="B195" s="20"/>
      <c r="C195" s="21"/>
      <c r="D195" s="22" t="str">
        <f t="shared" si="296"/>
        <v/>
      </c>
      <c r="E195" s="21"/>
      <c r="F195" s="24" t="str">
        <f t="shared" si="297"/>
        <v/>
      </c>
      <c r="G195" s="25" t="str">
        <f>IF(C195="","",IF(D195='Gear Train'!$R$3,"-",VLOOKUP(C195,$Q$15:$S$514,3,FALSE)))</f>
        <v/>
      </c>
      <c r="H195" s="25" t="str">
        <f>IF(C195="","",IF(OR(D195='Gear Train'!$R$7,D195='Gear Train'!$R$3,D195='Gear Train'!$R$8),"-",VLOOKUP(C195,$Q$15:$T$514,4,FALSE)))</f>
        <v/>
      </c>
      <c r="I195" s="26" t="str">
        <f>IF(C195="","",IF(OR(D195='Gear Train'!$R$6,D195='Gear Train'!$R$7,D195='Gear Train'!$R$8,F195='Gear Train'!$R$7),VLOOKUP(E195,$C$15:$M$514,7,FALSE),IF(D195='Gear Train'!$R$3,VLOOKUP(C195,$Q$15:$U$514,5,FALSE),VLOOKUP(E195,$C$15:$M$514,7,FALSE)*M195)))</f>
        <v/>
      </c>
      <c r="J195" s="26" t="str">
        <f>IF(C195="","",IF(OR(D195='Gear Train'!$R$6,D195='Gear Train'!$R$7,D195='Gear Train'!$R$8,F195='Gear Train'!$R$7),VLOOKUP(E195,$C$15:$M$514,8,FALSE),IF(D195='Gear Train'!$R$3,E195/I195,VLOOKUP(E195,$C$15:$M$514,8,FALSE)/M195)))</f>
        <v/>
      </c>
      <c r="K195" s="27" t="str">
        <f>IF(C195="","",IF(E195='Front, Back Dial'!$D$4,$C$11,IF(OR(D195='Gear Train'!$R$4,D195='Gear Train'!$R$5),IF(OR(F195='Gear Train'!$R$4,F195='Gear Train'!$R$5,F195='Gear Train'!$R$6),IF(VLOOKUP(E195,$C$15:$M$514,9,FALSE)='Gear Train'!$C$3,'Gear Train'!$C$4,'Gear Train'!$C$3),VLOOKUP(E195,$C$15:$M$514,9,FALSE)),VLOOKUP(E195,$C$15:$M$514,9,FALSE))))</f>
        <v/>
      </c>
      <c r="L195" s="26" t="str">
        <f>IF(C195="","",IF(G195="-","-",IF(K195='Gear Train'!$C$3,MOD(G195+J195*360,360),MOD(G195-J195*360,360))))</f>
        <v/>
      </c>
      <c r="M195" s="26" t="str">
        <f>IF(C195="","",IF(OR(D195='Gear Train'!$R$6,D195='Gear Train'!$R$7,D195='Gear Train'!$R$8,F195='Gear Train'!$R$7),VLOOKUP(E195,$C$15:$M$514,10,FALSE),IF(D195='Gear Train'!$R$3,"-",IF(F195='Gear Train'!$R$3,1,H195/VLOOKUP(E195,$Q$15:$T$514,4,FALSE)))))</f>
        <v/>
      </c>
      <c r="N195" s="26" t="str">
        <f t="shared" si="298"/>
        <v/>
      </c>
      <c r="O195" s="28" t="str">
        <f t="shared" si="299"/>
        <v/>
      </c>
      <c r="Q195" s="21"/>
      <c r="R195" s="21"/>
      <c r="S195" s="29"/>
      <c r="T195" s="29"/>
      <c r="U195" s="29"/>
      <c r="AD195" s="1"/>
      <c r="AE195" s="1"/>
      <c r="AF195" s="1"/>
      <c r="AG195" s="1"/>
      <c r="AH195" s="1"/>
    </row>
    <row r="196" spans="2:34">
      <c r="B196" s="20"/>
      <c r="C196" s="21"/>
      <c r="D196" s="22" t="str">
        <f t="shared" si="296"/>
        <v/>
      </c>
      <c r="E196" s="21"/>
      <c r="F196" s="24" t="str">
        <f t="shared" si="297"/>
        <v/>
      </c>
      <c r="G196" s="25" t="str">
        <f>IF(C196="","",IF(D196='Gear Train'!$R$3,"-",VLOOKUP(C196,$Q$15:$S$514,3,FALSE)))</f>
        <v/>
      </c>
      <c r="H196" s="25" t="str">
        <f>IF(C196="","",IF(OR(D196='Gear Train'!$R$7,D196='Gear Train'!$R$3,D196='Gear Train'!$R$8),"-",VLOOKUP(C196,$Q$15:$T$514,4,FALSE)))</f>
        <v/>
      </c>
      <c r="I196" s="26" t="str">
        <f>IF(C196="","",IF(OR(D196='Gear Train'!$R$6,D196='Gear Train'!$R$7,D196='Gear Train'!$R$8,F196='Gear Train'!$R$7),VLOOKUP(E196,$C$15:$M$514,7,FALSE),IF(D196='Gear Train'!$R$3,VLOOKUP(C196,$Q$15:$U$514,5,FALSE),VLOOKUP(E196,$C$15:$M$514,7,FALSE)*M196)))</f>
        <v/>
      </c>
      <c r="J196" s="26" t="str">
        <f>IF(C196="","",IF(OR(D196='Gear Train'!$R$6,D196='Gear Train'!$R$7,D196='Gear Train'!$R$8,F196='Gear Train'!$R$7),VLOOKUP(E196,$C$15:$M$514,8,FALSE),IF(D196='Gear Train'!$R$3,E196/I196,VLOOKUP(E196,$C$15:$M$514,8,FALSE)/M196)))</f>
        <v/>
      </c>
      <c r="K196" s="27" t="str">
        <f>IF(C196="","",IF(E196='Front, Back Dial'!$D$4,$C$11,IF(OR(D196='Gear Train'!$R$4,D196='Gear Train'!$R$5),IF(OR(F196='Gear Train'!$R$4,F196='Gear Train'!$R$5,F196='Gear Train'!$R$6),IF(VLOOKUP(E196,$C$15:$M$514,9,FALSE)='Gear Train'!$C$3,'Gear Train'!$C$4,'Gear Train'!$C$3),VLOOKUP(E196,$C$15:$M$514,9,FALSE)),VLOOKUP(E196,$C$15:$M$514,9,FALSE))))</f>
        <v/>
      </c>
      <c r="L196" s="26" t="str">
        <f>IF(C196="","",IF(G196="-","-",IF(K196='Gear Train'!$C$3,MOD(G196+J196*360,360),MOD(G196-J196*360,360))))</f>
        <v/>
      </c>
      <c r="M196" s="26" t="str">
        <f>IF(C196="","",IF(OR(D196='Gear Train'!$R$6,D196='Gear Train'!$R$7,D196='Gear Train'!$R$8,F196='Gear Train'!$R$7),VLOOKUP(E196,$C$15:$M$514,10,FALSE),IF(D196='Gear Train'!$R$3,"-",IF(F196='Gear Train'!$R$3,1,H196/VLOOKUP(E196,$Q$15:$T$514,4,FALSE)))))</f>
        <v/>
      </c>
      <c r="N196" s="26" t="str">
        <f t="shared" si="298"/>
        <v/>
      </c>
      <c r="O196" s="28" t="str">
        <f t="shared" si="299"/>
        <v/>
      </c>
      <c r="Q196" s="21"/>
      <c r="R196" s="21"/>
      <c r="S196" s="29"/>
      <c r="T196" s="29"/>
      <c r="U196" s="29"/>
      <c r="AD196" s="1"/>
      <c r="AE196" s="1"/>
      <c r="AF196" s="1"/>
      <c r="AG196" s="1"/>
      <c r="AH196" s="1"/>
    </row>
    <row r="197" spans="2:34">
      <c r="B197" s="20"/>
      <c r="C197" s="21"/>
      <c r="D197" s="22" t="str">
        <f t="shared" si="296"/>
        <v/>
      </c>
      <c r="E197" s="21"/>
      <c r="F197" s="24" t="str">
        <f t="shared" si="297"/>
        <v/>
      </c>
      <c r="G197" s="25" t="str">
        <f>IF(C197="","",IF(D197='Gear Train'!$R$3,"-",VLOOKUP(C197,$Q$15:$S$514,3,FALSE)))</f>
        <v/>
      </c>
      <c r="H197" s="25" t="str">
        <f>IF(C197="","",IF(OR(D197='Gear Train'!$R$7,D197='Gear Train'!$R$3,D197='Gear Train'!$R$8),"-",VLOOKUP(C197,$Q$15:$T$514,4,FALSE)))</f>
        <v/>
      </c>
      <c r="I197" s="26" t="str">
        <f>IF(C197="","",IF(OR(D197='Gear Train'!$R$6,D197='Gear Train'!$R$7,D197='Gear Train'!$R$8,F197='Gear Train'!$R$7),VLOOKUP(E197,$C$15:$M$514,7,FALSE),IF(D197='Gear Train'!$R$3,VLOOKUP(C197,$Q$15:$U$514,5,FALSE),VLOOKUP(E197,$C$15:$M$514,7,FALSE)*M197)))</f>
        <v/>
      </c>
      <c r="J197" s="26" t="str">
        <f>IF(C197="","",IF(OR(D197='Gear Train'!$R$6,D197='Gear Train'!$R$7,D197='Gear Train'!$R$8,F197='Gear Train'!$R$7),VLOOKUP(E197,$C$15:$M$514,8,FALSE),IF(D197='Gear Train'!$R$3,E197/I197,VLOOKUP(E197,$C$15:$M$514,8,FALSE)/M197)))</f>
        <v/>
      </c>
      <c r="K197" s="27" t="str">
        <f>IF(C197="","",IF(E197='Front, Back Dial'!$D$4,$C$11,IF(OR(D197='Gear Train'!$R$4,D197='Gear Train'!$R$5),IF(OR(F197='Gear Train'!$R$4,F197='Gear Train'!$R$5,F197='Gear Train'!$R$6),IF(VLOOKUP(E197,$C$15:$M$514,9,FALSE)='Gear Train'!$C$3,'Gear Train'!$C$4,'Gear Train'!$C$3),VLOOKUP(E197,$C$15:$M$514,9,FALSE)),VLOOKUP(E197,$C$15:$M$514,9,FALSE))))</f>
        <v/>
      </c>
      <c r="L197" s="26" t="str">
        <f>IF(C197="","",IF(G197="-","-",IF(K197='Gear Train'!$C$3,MOD(G197+J197*360,360),MOD(G197-J197*360,360))))</f>
        <v/>
      </c>
      <c r="M197" s="26" t="str">
        <f>IF(C197="","",IF(OR(D197='Gear Train'!$R$6,D197='Gear Train'!$R$7,D197='Gear Train'!$R$8,F197='Gear Train'!$R$7),VLOOKUP(E197,$C$15:$M$514,10,FALSE),IF(D197='Gear Train'!$R$3,"-",IF(F197='Gear Train'!$R$3,1,H197/VLOOKUP(E197,$Q$15:$T$514,4,FALSE)))))</f>
        <v/>
      </c>
      <c r="N197" s="26" t="str">
        <f t="shared" si="298"/>
        <v/>
      </c>
      <c r="O197" s="28" t="str">
        <f t="shared" si="299"/>
        <v/>
      </c>
      <c r="Q197" s="21"/>
      <c r="R197" s="21"/>
      <c r="S197" s="29"/>
      <c r="T197" s="29"/>
      <c r="U197" s="29"/>
      <c r="AD197" s="1"/>
      <c r="AE197" s="1"/>
      <c r="AF197" s="1"/>
      <c r="AG197" s="1"/>
      <c r="AH197" s="1"/>
    </row>
    <row r="198" spans="2:34">
      <c r="B198" s="20"/>
      <c r="C198" s="21"/>
      <c r="D198" s="22" t="str">
        <f t="shared" si="296"/>
        <v/>
      </c>
      <c r="E198" s="21"/>
      <c r="F198" s="24" t="str">
        <f t="shared" si="297"/>
        <v/>
      </c>
      <c r="G198" s="25" t="str">
        <f>IF(C198="","",IF(D198='Gear Train'!$R$3,"-",VLOOKUP(C198,$Q$15:$S$514,3,FALSE)))</f>
        <v/>
      </c>
      <c r="H198" s="25" t="str">
        <f>IF(C198="","",IF(OR(D198='Gear Train'!$R$7,D198='Gear Train'!$R$3,D198='Gear Train'!$R$8),"-",VLOOKUP(C198,$Q$15:$T$514,4,FALSE)))</f>
        <v/>
      </c>
      <c r="I198" s="26" t="str">
        <f>IF(C198="","",IF(OR(D198='Gear Train'!$R$6,D198='Gear Train'!$R$7,D198='Gear Train'!$R$8,F198='Gear Train'!$R$7),VLOOKUP(E198,$C$15:$M$514,7,FALSE),IF(D198='Gear Train'!$R$3,VLOOKUP(C198,$Q$15:$U$514,5,FALSE),VLOOKUP(E198,$C$15:$M$514,7,FALSE)*M198)))</f>
        <v/>
      </c>
      <c r="J198" s="26" t="str">
        <f>IF(C198="","",IF(OR(D198='Gear Train'!$R$6,D198='Gear Train'!$R$7,D198='Gear Train'!$R$8,F198='Gear Train'!$R$7),VLOOKUP(E198,$C$15:$M$514,8,FALSE),IF(D198='Gear Train'!$R$3,E198/I198,VLOOKUP(E198,$C$15:$M$514,8,FALSE)/M198)))</f>
        <v/>
      </c>
      <c r="K198" s="27" t="str">
        <f>IF(C198="","",IF(E198='Front, Back Dial'!$D$4,$C$11,IF(OR(D198='Gear Train'!$R$4,D198='Gear Train'!$R$5),IF(OR(F198='Gear Train'!$R$4,F198='Gear Train'!$R$5,F198='Gear Train'!$R$6),IF(VLOOKUP(E198,$C$15:$M$514,9,FALSE)='Gear Train'!$C$3,'Gear Train'!$C$4,'Gear Train'!$C$3),VLOOKUP(E198,$C$15:$M$514,9,FALSE)),VLOOKUP(E198,$C$15:$M$514,9,FALSE))))</f>
        <v/>
      </c>
      <c r="L198" s="26" t="str">
        <f>IF(C198="","",IF(G198="-","-",IF(K198='Gear Train'!$C$3,MOD(G198+J198*360,360),MOD(G198-J198*360,360))))</f>
        <v/>
      </c>
      <c r="M198" s="26" t="str">
        <f>IF(C198="","",IF(OR(D198='Gear Train'!$R$6,D198='Gear Train'!$R$7,D198='Gear Train'!$R$8,F198='Gear Train'!$R$7),VLOOKUP(E198,$C$15:$M$514,10,FALSE),IF(D198='Gear Train'!$R$3,"-",IF(F198='Gear Train'!$R$3,1,H198/VLOOKUP(E198,$Q$15:$T$514,4,FALSE)))))</f>
        <v/>
      </c>
      <c r="N198" s="26" t="str">
        <f t="shared" si="298"/>
        <v/>
      </c>
      <c r="O198" s="28" t="str">
        <f t="shared" si="299"/>
        <v/>
      </c>
      <c r="Q198" s="21"/>
      <c r="R198" s="21"/>
      <c r="S198" s="29"/>
      <c r="T198" s="29"/>
      <c r="U198" s="29"/>
      <c r="AD198" s="1"/>
      <c r="AE198" s="1"/>
      <c r="AF198" s="1"/>
      <c r="AG198" s="1"/>
      <c r="AH198" s="1"/>
    </row>
    <row r="199" spans="2:34">
      <c r="B199" s="20"/>
      <c r="C199" s="21"/>
      <c r="D199" s="22" t="str">
        <f t="shared" si="296"/>
        <v/>
      </c>
      <c r="E199" s="21"/>
      <c r="F199" s="24" t="str">
        <f t="shared" si="297"/>
        <v/>
      </c>
      <c r="G199" s="25" t="str">
        <f>IF(C199="","",IF(D199='Gear Train'!$R$3,"-",VLOOKUP(C199,$Q$15:$S$514,3,FALSE)))</f>
        <v/>
      </c>
      <c r="H199" s="25" t="str">
        <f>IF(C199="","",IF(OR(D199='Gear Train'!$R$7,D199='Gear Train'!$R$3,D199='Gear Train'!$R$8),"-",VLOOKUP(C199,$Q$15:$T$514,4,FALSE)))</f>
        <v/>
      </c>
      <c r="I199" s="26" t="str">
        <f>IF(C199="","",IF(OR(D199='Gear Train'!$R$6,D199='Gear Train'!$R$7,D199='Gear Train'!$R$8,F199='Gear Train'!$R$7),VLOOKUP(E199,$C$15:$M$514,7,FALSE),IF(D199='Gear Train'!$R$3,VLOOKUP(C199,$Q$15:$U$514,5,FALSE),VLOOKUP(E199,$C$15:$M$514,7,FALSE)*M199)))</f>
        <v/>
      </c>
      <c r="J199" s="26" t="str">
        <f>IF(C199="","",IF(OR(D199='Gear Train'!$R$6,D199='Gear Train'!$R$7,D199='Gear Train'!$R$8,F199='Gear Train'!$R$7),VLOOKUP(E199,$C$15:$M$514,8,FALSE),IF(D199='Gear Train'!$R$3,E199/I199,VLOOKUP(E199,$C$15:$M$514,8,FALSE)/M199)))</f>
        <v/>
      </c>
      <c r="K199" s="27" t="str">
        <f>IF(C199="","",IF(E199='Front, Back Dial'!$D$4,$C$11,IF(OR(D199='Gear Train'!$R$4,D199='Gear Train'!$R$5),IF(OR(F199='Gear Train'!$R$4,F199='Gear Train'!$R$5,F199='Gear Train'!$R$6),IF(VLOOKUP(E199,$C$15:$M$514,9,FALSE)='Gear Train'!$C$3,'Gear Train'!$C$4,'Gear Train'!$C$3),VLOOKUP(E199,$C$15:$M$514,9,FALSE)),VLOOKUP(E199,$C$15:$M$514,9,FALSE))))</f>
        <v/>
      </c>
      <c r="L199" s="26" t="str">
        <f>IF(C199="","",IF(G199="-","-",IF(K199='Gear Train'!$C$3,MOD(G199+J199*360,360),MOD(G199-J199*360,360))))</f>
        <v/>
      </c>
      <c r="M199" s="26" t="str">
        <f>IF(C199="","",IF(OR(D199='Gear Train'!$R$6,D199='Gear Train'!$R$7,D199='Gear Train'!$R$8,F199='Gear Train'!$R$7),VLOOKUP(E199,$C$15:$M$514,10,FALSE),IF(D199='Gear Train'!$R$3,"-",IF(F199='Gear Train'!$R$3,1,H199/VLOOKUP(E199,$Q$15:$T$514,4,FALSE)))))</f>
        <v/>
      </c>
      <c r="N199" s="26" t="str">
        <f t="shared" si="298"/>
        <v/>
      </c>
      <c r="O199" s="28" t="str">
        <f t="shared" si="299"/>
        <v/>
      </c>
      <c r="Q199" s="21"/>
      <c r="R199" s="21"/>
      <c r="S199" s="29"/>
      <c r="T199" s="29"/>
      <c r="U199" s="29"/>
      <c r="AD199" s="1"/>
      <c r="AE199" s="1"/>
      <c r="AF199" s="1"/>
      <c r="AG199" s="1"/>
      <c r="AH199" s="1"/>
    </row>
    <row r="200" spans="2:34">
      <c r="B200" s="20"/>
      <c r="C200" s="21"/>
      <c r="D200" s="22" t="str">
        <f t="shared" si="296"/>
        <v/>
      </c>
      <c r="E200" s="21"/>
      <c r="F200" s="24" t="str">
        <f t="shared" si="297"/>
        <v/>
      </c>
      <c r="G200" s="25" t="str">
        <f>IF(C200="","",IF(D200='Gear Train'!$R$3,"-",VLOOKUP(C200,$Q$15:$S$514,3,FALSE)))</f>
        <v/>
      </c>
      <c r="H200" s="25" t="str">
        <f>IF(C200="","",IF(OR(D200='Gear Train'!$R$7,D200='Gear Train'!$R$3,D200='Gear Train'!$R$8),"-",VLOOKUP(C200,$Q$15:$T$514,4,FALSE)))</f>
        <v/>
      </c>
      <c r="I200" s="26" t="str">
        <f>IF(C200="","",IF(OR(D200='Gear Train'!$R$6,D200='Gear Train'!$R$7,D200='Gear Train'!$R$8,F200='Gear Train'!$R$7),VLOOKUP(E200,$C$15:$M$514,7,FALSE),IF(D200='Gear Train'!$R$3,VLOOKUP(C200,$Q$15:$U$514,5,FALSE),VLOOKUP(E200,$C$15:$M$514,7,FALSE)*M200)))</f>
        <v/>
      </c>
      <c r="J200" s="26" t="str">
        <f>IF(C200="","",IF(OR(D200='Gear Train'!$R$6,D200='Gear Train'!$R$7,D200='Gear Train'!$R$8,F200='Gear Train'!$R$7),VLOOKUP(E200,$C$15:$M$514,8,FALSE),IF(D200='Gear Train'!$R$3,E200/I200,VLOOKUP(E200,$C$15:$M$514,8,FALSE)/M200)))</f>
        <v/>
      </c>
      <c r="K200" s="27" t="str">
        <f>IF(C200="","",IF(E200='Front, Back Dial'!$D$4,$C$11,IF(OR(D200='Gear Train'!$R$4,D200='Gear Train'!$R$5),IF(OR(F200='Gear Train'!$R$4,F200='Gear Train'!$R$5,F200='Gear Train'!$R$6),IF(VLOOKUP(E200,$C$15:$M$514,9,FALSE)='Gear Train'!$C$3,'Gear Train'!$C$4,'Gear Train'!$C$3),VLOOKUP(E200,$C$15:$M$514,9,FALSE)),VLOOKUP(E200,$C$15:$M$514,9,FALSE))))</f>
        <v/>
      </c>
      <c r="L200" s="26" t="str">
        <f>IF(C200="","",IF(G200="-","-",IF(K200='Gear Train'!$C$3,MOD(G200+J200*360,360),MOD(G200-J200*360,360))))</f>
        <v/>
      </c>
      <c r="M200" s="26" t="str">
        <f>IF(C200="","",IF(OR(D200='Gear Train'!$R$6,D200='Gear Train'!$R$7,D200='Gear Train'!$R$8,F200='Gear Train'!$R$7),VLOOKUP(E200,$C$15:$M$514,10,FALSE),IF(D200='Gear Train'!$R$3,"-",IF(F200='Gear Train'!$R$3,1,H200/VLOOKUP(E200,$Q$15:$T$514,4,FALSE)))))</f>
        <v/>
      </c>
      <c r="N200" s="26" t="str">
        <f t="shared" si="298"/>
        <v/>
      </c>
      <c r="O200" s="28" t="str">
        <f t="shared" si="299"/>
        <v/>
      </c>
      <c r="Q200" s="21"/>
      <c r="R200" s="21"/>
      <c r="S200" s="29"/>
      <c r="T200" s="29"/>
      <c r="U200" s="29"/>
      <c r="AD200" s="1"/>
      <c r="AE200" s="1"/>
      <c r="AF200" s="1"/>
      <c r="AG200" s="1"/>
      <c r="AH200" s="1"/>
    </row>
    <row r="201" spans="2:34">
      <c r="B201" s="20"/>
      <c r="C201" s="21"/>
      <c r="D201" s="22" t="str">
        <f t="shared" si="296"/>
        <v/>
      </c>
      <c r="E201" s="21"/>
      <c r="F201" s="24" t="str">
        <f t="shared" si="297"/>
        <v/>
      </c>
      <c r="G201" s="25" t="str">
        <f>IF(C201="","",IF(D201='Gear Train'!$R$3,"-",VLOOKUP(C201,$Q$15:$S$514,3,FALSE)))</f>
        <v/>
      </c>
      <c r="H201" s="25" t="str">
        <f>IF(C201="","",IF(OR(D201='Gear Train'!$R$7,D201='Gear Train'!$R$3,D201='Gear Train'!$R$8),"-",VLOOKUP(C201,$Q$15:$T$514,4,FALSE)))</f>
        <v/>
      </c>
      <c r="I201" s="26" t="str">
        <f>IF(C201="","",IF(OR(D201='Gear Train'!$R$6,D201='Gear Train'!$R$7,D201='Gear Train'!$R$8,F201='Gear Train'!$R$7),VLOOKUP(E201,$C$15:$M$514,7,FALSE),IF(D201='Gear Train'!$R$3,VLOOKUP(C201,$Q$15:$U$514,5,FALSE),VLOOKUP(E201,$C$15:$M$514,7,FALSE)*M201)))</f>
        <v/>
      </c>
      <c r="J201" s="26" t="str">
        <f>IF(C201="","",IF(OR(D201='Gear Train'!$R$6,D201='Gear Train'!$R$7,D201='Gear Train'!$R$8,F201='Gear Train'!$R$7),VLOOKUP(E201,$C$15:$M$514,8,FALSE),IF(D201='Gear Train'!$R$3,E201/I201,VLOOKUP(E201,$C$15:$M$514,8,FALSE)/M201)))</f>
        <v/>
      </c>
      <c r="K201" s="27" t="str">
        <f>IF(C201="","",IF(E201='Front, Back Dial'!$D$4,$C$11,IF(OR(D201='Gear Train'!$R$4,D201='Gear Train'!$R$5),IF(OR(F201='Gear Train'!$R$4,F201='Gear Train'!$R$5,F201='Gear Train'!$R$6),IF(VLOOKUP(E201,$C$15:$M$514,9,FALSE)='Gear Train'!$C$3,'Gear Train'!$C$4,'Gear Train'!$C$3),VLOOKUP(E201,$C$15:$M$514,9,FALSE)),VLOOKUP(E201,$C$15:$M$514,9,FALSE))))</f>
        <v/>
      </c>
      <c r="L201" s="26" t="str">
        <f>IF(C201="","",IF(G201="-","-",IF(K201='Gear Train'!$C$3,MOD(G201+J201*360,360),MOD(G201-J201*360,360))))</f>
        <v/>
      </c>
      <c r="M201" s="26" t="str">
        <f>IF(C201="","",IF(OR(D201='Gear Train'!$R$6,D201='Gear Train'!$R$7,D201='Gear Train'!$R$8,F201='Gear Train'!$R$7),VLOOKUP(E201,$C$15:$M$514,10,FALSE),IF(D201='Gear Train'!$R$3,"-",IF(F201='Gear Train'!$R$3,1,H201/VLOOKUP(E201,$Q$15:$T$514,4,FALSE)))))</f>
        <v/>
      </c>
      <c r="N201" s="26" t="str">
        <f t="shared" si="298"/>
        <v/>
      </c>
      <c r="O201" s="28" t="str">
        <f t="shared" si="299"/>
        <v/>
      </c>
      <c r="Q201" s="21"/>
      <c r="R201" s="21"/>
      <c r="S201" s="29"/>
      <c r="T201" s="29"/>
      <c r="U201" s="29"/>
      <c r="AD201" s="1"/>
      <c r="AE201" s="1"/>
      <c r="AF201" s="1"/>
      <c r="AG201" s="1"/>
      <c r="AH201" s="1"/>
    </row>
    <row r="202" spans="2:34">
      <c r="B202" s="20"/>
      <c r="C202" s="21"/>
      <c r="D202" s="22" t="str">
        <f t="shared" si="296"/>
        <v/>
      </c>
      <c r="E202" s="21"/>
      <c r="F202" s="24" t="str">
        <f t="shared" si="297"/>
        <v/>
      </c>
      <c r="G202" s="25" t="str">
        <f>IF(C202="","",IF(D202='Gear Train'!$R$3,"-",VLOOKUP(C202,$Q$15:$S$514,3,FALSE)))</f>
        <v/>
      </c>
      <c r="H202" s="25" t="str">
        <f>IF(C202="","",IF(OR(D202='Gear Train'!$R$7,D202='Gear Train'!$R$3,D202='Gear Train'!$R$8),"-",VLOOKUP(C202,$Q$15:$T$514,4,FALSE)))</f>
        <v/>
      </c>
      <c r="I202" s="26" t="str">
        <f>IF(C202="","",IF(OR(D202='Gear Train'!$R$6,D202='Gear Train'!$R$7,D202='Gear Train'!$R$8,F202='Gear Train'!$R$7),VLOOKUP(E202,$C$15:$M$514,7,FALSE),IF(D202='Gear Train'!$R$3,VLOOKUP(C202,$Q$15:$U$514,5,FALSE),VLOOKUP(E202,$C$15:$M$514,7,FALSE)*M202)))</f>
        <v/>
      </c>
      <c r="J202" s="26" t="str">
        <f>IF(C202="","",IF(OR(D202='Gear Train'!$R$6,D202='Gear Train'!$R$7,D202='Gear Train'!$R$8,F202='Gear Train'!$R$7),VLOOKUP(E202,$C$15:$M$514,8,FALSE),IF(D202='Gear Train'!$R$3,E202/I202,VLOOKUP(E202,$C$15:$M$514,8,FALSE)/M202)))</f>
        <v/>
      </c>
      <c r="K202" s="27" t="str">
        <f>IF(C202="","",IF(E202='Front, Back Dial'!$D$4,$C$11,IF(OR(D202='Gear Train'!$R$4,D202='Gear Train'!$R$5),IF(OR(F202='Gear Train'!$R$4,F202='Gear Train'!$R$5,F202='Gear Train'!$R$6),IF(VLOOKUP(E202,$C$15:$M$514,9,FALSE)='Gear Train'!$C$3,'Gear Train'!$C$4,'Gear Train'!$C$3),VLOOKUP(E202,$C$15:$M$514,9,FALSE)),VLOOKUP(E202,$C$15:$M$514,9,FALSE))))</f>
        <v/>
      </c>
      <c r="L202" s="26" t="str">
        <f>IF(C202="","",IF(G202="-","-",IF(K202='Gear Train'!$C$3,MOD(G202+J202*360,360),MOD(G202-J202*360,360))))</f>
        <v/>
      </c>
      <c r="M202" s="26" t="str">
        <f>IF(C202="","",IF(OR(D202='Gear Train'!$R$6,D202='Gear Train'!$R$7,D202='Gear Train'!$R$8,F202='Gear Train'!$R$7),VLOOKUP(E202,$C$15:$M$514,10,FALSE),IF(D202='Gear Train'!$R$3,"-",IF(F202='Gear Train'!$R$3,1,H202/VLOOKUP(E202,$Q$15:$T$514,4,FALSE)))))</f>
        <v/>
      </c>
      <c r="N202" s="26" t="str">
        <f t="shared" si="298"/>
        <v/>
      </c>
      <c r="O202" s="28" t="str">
        <f t="shared" si="299"/>
        <v/>
      </c>
      <c r="Q202" s="21"/>
      <c r="R202" s="21"/>
      <c r="S202" s="29"/>
      <c r="T202" s="29"/>
      <c r="U202" s="29"/>
      <c r="AD202" s="1"/>
      <c r="AE202" s="1"/>
      <c r="AF202" s="1"/>
      <c r="AG202" s="1"/>
      <c r="AH202" s="1"/>
    </row>
    <row r="203" spans="2:34">
      <c r="B203" s="20"/>
      <c r="C203" s="21"/>
      <c r="D203" s="22" t="str">
        <f t="shared" si="296"/>
        <v/>
      </c>
      <c r="E203" s="21"/>
      <c r="F203" s="24" t="str">
        <f t="shared" si="297"/>
        <v/>
      </c>
      <c r="G203" s="25" t="str">
        <f>IF(C203="","",IF(D203='Gear Train'!$R$3,"-",VLOOKUP(C203,$Q$15:$S$514,3,FALSE)))</f>
        <v/>
      </c>
      <c r="H203" s="25" t="str">
        <f>IF(C203="","",IF(OR(D203='Gear Train'!$R$7,D203='Gear Train'!$R$3,D203='Gear Train'!$R$8),"-",VLOOKUP(C203,$Q$15:$T$514,4,FALSE)))</f>
        <v/>
      </c>
      <c r="I203" s="26" t="str">
        <f>IF(C203="","",IF(OR(D203='Gear Train'!$R$6,D203='Gear Train'!$R$7,D203='Gear Train'!$R$8,F203='Gear Train'!$R$7),VLOOKUP(E203,$C$15:$M$514,7,FALSE),IF(D203='Gear Train'!$R$3,VLOOKUP(C203,$Q$15:$U$514,5,FALSE),VLOOKUP(E203,$C$15:$M$514,7,FALSE)*M203)))</f>
        <v/>
      </c>
      <c r="J203" s="26" t="str">
        <f>IF(C203="","",IF(OR(D203='Gear Train'!$R$6,D203='Gear Train'!$R$7,D203='Gear Train'!$R$8,F203='Gear Train'!$R$7),VLOOKUP(E203,$C$15:$M$514,8,FALSE),IF(D203='Gear Train'!$R$3,E203/I203,VLOOKUP(E203,$C$15:$M$514,8,FALSE)/M203)))</f>
        <v/>
      </c>
      <c r="K203" s="27" t="str">
        <f>IF(C203="","",IF(E203='Front, Back Dial'!$D$4,$C$11,IF(OR(D203='Gear Train'!$R$4,D203='Gear Train'!$R$5),IF(OR(F203='Gear Train'!$R$4,F203='Gear Train'!$R$5,F203='Gear Train'!$R$6),IF(VLOOKUP(E203,$C$15:$M$514,9,FALSE)='Gear Train'!$C$3,'Gear Train'!$C$4,'Gear Train'!$C$3),VLOOKUP(E203,$C$15:$M$514,9,FALSE)),VLOOKUP(E203,$C$15:$M$514,9,FALSE))))</f>
        <v/>
      </c>
      <c r="L203" s="26" t="str">
        <f>IF(C203="","",IF(G203="-","-",IF(K203='Gear Train'!$C$3,MOD(G203+J203*360,360),MOD(G203-J203*360,360))))</f>
        <v/>
      </c>
      <c r="M203" s="26" t="str">
        <f>IF(C203="","",IF(OR(D203='Gear Train'!$R$6,D203='Gear Train'!$R$7,D203='Gear Train'!$R$8,F203='Gear Train'!$R$7),VLOOKUP(E203,$C$15:$M$514,10,FALSE),IF(D203='Gear Train'!$R$3,"-",IF(F203='Gear Train'!$R$3,1,H203/VLOOKUP(E203,$Q$15:$T$514,4,FALSE)))))</f>
        <v/>
      </c>
      <c r="N203" s="26" t="str">
        <f t="shared" si="298"/>
        <v/>
      </c>
      <c r="O203" s="28" t="str">
        <f t="shared" si="299"/>
        <v/>
      </c>
      <c r="Q203" s="21"/>
      <c r="R203" s="21"/>
      <c r="S203" s="29"/>
      <c r="T203" s="29"/>
      <c r="U203" s="29"/>
      <c r="AD203" s="1"/>
      <c r="AE203" s="1"/>
      <c r="AF203" s="1"/>
      <c r="AG203" s="1"/>
      <c r="AH203" s="1"/>
    </row>
    <row r="204" spans="2:34">
      <c r="B204" s="20"/>
      <c r="C204" s="21"/>
      <c r="D204" s="22" t="str">
        <f t="shared" si="296"/>
        <v/>
      </c>
      <c r="E204" s="21"/>
      <c r="F204" s="24" t="str">
        <f t="shared" si="297"/>
        <v/>
      </c>
      <c r="G204" s="25" t="str">
        <f>IF(C204="","",IF(D204='Gear Train'!$R$3,"-",VLOOKUP(C204,$Q$15:$S$514,3,FALSE)))</f>
        <v/>
      </c>
      <c r="H204" s="25" t="str">
        <f>IF(C204="","",IF(OR(D204='Gear Train'!$R$7,D204='Gear Train'!$R$3,D204='Gear Train'!$R$8),"-",VLOOKUP(C204,$Q$15:$T$514,4,FALSE)))</f>
        <v/>
      </c>
      <c r="I204" s="26" t="str">
        <f>IF(C204="","",IF(OR(D204='Gear Train'!$R$6,D204='Gear Train'!$R$7,D204='Gear Train'!$R$8,F204='Gear Train'!$R$7),VLOOKUP(E204,$C$15:$M$514,7,FALSE),IF(D204='Gear Train'!$R$3,VLOOKUP(C204,$Q$15:$U$514,5,FALSE),VLOOKUP(E204,$C$15:$M$514,7,FALSE)*M204)))</f>
        <v/>
      </c>
      <c r="J204" s="26" t="str">
        <f>IF(C204="","",IF(OR(D204='Gear Train'!$R$6,D204='Gear Train'!$R$7,D204='Gear Train'!$R$8,F204='Gear Train'!$R$7),VLOOKUP(E204,$C$15:$M$514,8,FALSE),IF(D204='Gear Train'!$R$3,E204/I204,VLOOKUP(E204,$C$15:$M$514,8,FALSE)/M204)))</f>
        <v/>
      </c>
      <c r="K204" s="27" t="str">
        <f>IF(C204="","",IF(E204='Front, Back Dial'!$D$4,$C$11,IF(OR(D204='Gear Train'!$R$4,D204='Gear Train'!$R$5),IF(OR(F204='Gear Train'!$R$4,F204='Gear Train'!$R$5,F204='Gear Train'!$R$6),IF(VLOOKUP(E204,$C$15:$M$514,9,FALSE)='Gear Train'!$C$3,'Gear Train'!$C$4,'Gear Train'!$C$3),VLOOKUP(E204,$C$15:$M$514,9,FALSE)),VLOOKUP(E204,$C$15:$M$514,9,FALSE))))</f>
        <v/>
      </c>
      <c r="L204" s="26" t="str">
        <f>IF(C204="","",IF(G204="-","-",IF(K204='Gear Train'!$C$3,MOD(G204+J204*360,360),MOD(G204-J204*360,360))))</f>
        <v/>
      </c>
      <c r="M204" s="26" t="str">
        <f>IF(C204="","",IF(OR(D204='Gear Train'!$R$6,D204='Gear Train'!$R$7,D204='Gear Train'!$R$8,F204='Gear Train'!$R$7),VLOOKUP(E204,$C$15:$M$514,10,FALSE),IF(D204='Gear Train'!$R$3,"-",IF(F204='Gear Train'!$R$3,1,H204/VLOOKUP(E204,$Q$15:$T$514,4,FALSE)))))</f>
        <v/>
      </c>
      <c r="N204" s="26" t="str">
        <f t="shared" si="298"/>
        <v/>
      </c>
      <c r="O204" s="28" t="str">
        <f t="shared" si="299"/>
        <v/>
      </c>
      <c r="Q204" s="21"/>
      <c r="R204" s="21"/>
      <c r="S204" s="29"/>
      <c r="T204" s="29"/>
      <c r="U204" s="29"/>
      <c r="AD204" s="1"/>
      <c r="AE204" s="1"/>
      <c r="AF204" s="1"/>
      <c r="AG204" s="1"/>
      <c r="AH204" s="1"/>
    </row>
    <row r="205" spans="2:34">
      <c r="B205" s="20"/>
      <c r="C205" s="21"/>
      <c r="D205" s="22" t="str">
        <f t="shared" si="296"/>
        <v/>
      </c>
      <c r="E205" s="21"/>
      <c r="F205" s="24" t="str">
        <f t="shared" si="297"/>
        <v/>
      </c>
      <c r="G205" s="25" t="str">
        <f>IF(C205="","",IF(D205='Gear Train'!$R$3,"-",VLOOKUP(C205,$Q$15:$S$514,3,FALSE)))</f>
        <v/>
      </c>
      <c r="H205" s="25" t="str">
        <f>IF(C205="","",IF(OR(D205='Gear Train'!$R$7,D205='Gear Train'!$R$3,D205='Gear Train'!$R$8),"-",VLOOKUP(C205,$Q$15:$T$514,4,FALSE)))</f>
        <v/>
      </c>
      <c r="I205" s="26" t="str">
        <f>IF(C205="","",IF(OR(D205='Gear Train'!$R$6,D205='Gear Train'!$R$7,D205='Gear Train'!$R$8,F205='Gear Train'!$R$7),VLOOKUP(E205,$C$15:$M$514,7,FALSE),IF(D205='Gear Train'!$R$3,VLOOKUP(C205,$Q$15:$U$514,5,FALSE),VLOOKUP(E205,$C$15:$M$514,7,FALSE)*M205)))</f>
        <v/>
      </c>
      <c r="J205" s="26" t="str">
        <f>IF(C205="","",IF(OR(D205='Gear Train'!$R$6,D205='Gear Train'!$R$7,D205='Gear Train'!$R$8,F205='Gear Train'!$R$7),VLOOKUP(E205,$C$15:$M$514,8,FALSE),IF(D205='Gear Train'!$R$3,E205/I205,VLOOKUP(E205,$C$15:$M$514,8,FALSE)/M205)))</f>
        <v/>
      </c>
      <c r="K205" s="27" t="str">
        <f>IF(C205="","",IF(E205='Front, Back Dial'!$D$4,$C$11,IF(OR(D205='Gear Train'!$R$4,D205='Gear Train'!$R$5),IF(OR(F205='Gear Train'!$R$4,F205='Gear Train'!$R$5,F205='Gear Train'!$R$6),IF(VLOOKUP(E205,$C$15:$M$514,9,FALSE)='Gear Train'!$C$3,'Gear Train'!$C$4,'Gear Train'!$C$3),VLOOKUP(E205,$C$15:$M$514,9,FALSE)),VLOOKUP(E205,$C$15:$M$514,9,FALSE))))</f>
        <v/>
      </c>
      <c r="L205" s="26" t="str">
        <f>IF(C205="","",IF(G205="-","-",IF(K205='Gear Train'!$C$3,MOD(G205+J205*360,360),MOD(G205-J205*360,360))))</f>
        <v/>
      </c>
      <c r="M205" s="26" t="str">
        <f>IF(C205="","",IF(OR(D205='Gear Train'!$R$6,D205='Gear Train'!$R$7,D205='Gear Train'!$R$8,F205='Gear Train'!$R$7),VLOOKUP(E205,$C$15:$M$514,10,FALSE),IF(D205='Gear Train'!$R$3,"-",IF(F205='Gear Train'!$R$3,1,H205/VLOOKUP(E205,$Q$15:$T$514,4,FALSE)))))</f>
        <v/>
      </c>
      <c r="N205" s="26" t="str">
        <f t="shared" si="298"/>
        <v/>
      </c>
      <c r="O205" s="28" t="str">
        <f t="shared" si="299"/>
        <v/>
      </c>
      <c r="Q205" s="21"/>
      <c r="R205" s="21"/>
      <c r="S205" s="29"/>
      <c r="T205" s="29"/>
      <c r="U205" s="29"/>
      <c r="AD205" s="1"/>
      <c r="AE205" s="1"/>
      <c r="AF205" s="1"/>
      <c r="AG205" s="1"/>
      <c r="AH205" s="1"/>
    </row>
    <row r="206" spans="2:34">
      <c r="B206" s="20"/>
      <c r="C206" s="21"/>
      <c r="D206" s="22" t="str">
        <f t="shared" si="296"/>
        <v/>
      </c>
      <c r="E206" s="21"/>
      <c r="F206" s="24" t="str">
        <f t="shared" si="297"/>
        <v/>
      </c>
      <c r="G206" s="25" t="str">
        <f>IF(C206="","",IF(D206='Gear Train'!$R$3,"-",VLOOKUP(C206,$Q$15:$S$514,3,FALSE)))</f>
        <v/>
      </c>
      <c r="H206" s="25" t="str">
        <f>IF(C206="","",IF(OR(D206='Gear Train'!$R$7,D206='Gear Train'!$R$3,D206='Gear Train'!$R$8),"-",VLOOKUP(C206,$Q$15:$T$514,4,FALSE)))</f>
        <v/>
      </c>
      <c r="I206" s="26" t="str">
        <f>IF(C206="","",IF(OR(D206='Gear Train'!$R$6,D206='Gear Train'!$R$7,D206='Gear Train'!$R$8,F206='Gear Train'!$R$7),VLOOKUP(E206,$C$15:$M$514,7,FALSE),IF(D206='Gear Train'!$R$3,VLOOKUP(C206,$Q$15:$U$514,5,FALSE),VLOOKUP(E206,$C$15:$M$514,7,FALSE)*M206)))</f>
        <v/>
      </c>
      <c r="J206" s="26" t="str">
        <f>IF(C206="","",IF(OR(D206='Gear Train'!$R$6,D206='Gear Train'!$R$7,D206='Gear Train'!$R$8,F206='Gear Train'!$R$7),VLOOKUP(E206,$C$15:$M$514,8,FALSE),IF(D206='Gear Train'!$R$3,E206/I206,VLOOKUP(E206,$C$15:$M$514,8,FALSE)/M206)))</f>
        <v/>
      </c>
      <c r="K206" s="27" t="str">
        <f>IF(C206="","",IF(E206='Front, Back Dial'!$D$4,$C$11,IF(OR(D206='Gear Train'!$R$4,D206='Gear Train'!$R$5),IF(OR(F206='Gear Train'!$R$4,F206='Gear Train'!$R$5,F206='Gear Train'!$R$6),IF(VLOOKUP(E206,$C$15:$M$514,9,FALSE)='Gear Train'!$C$3,'Gear Train'!$C$4,'Gear Train'!$C$3),VLOOKUP(E206,$C$15:$M$514,9,FALSE)),VLOOKUP(E206,$C$15:$M$514,9,FALSE))))</f>
        <v/>
      </c>
      <c r="L206" s="26" t="str">
        <f>IF(C206="","",IF(G206="-","-",IF(K206='Gear Train'!$C$3,MOD(G206+J206*360,360),MOD(G206-J206*360,360))))</f>
        <v/>
      </c>
      <c r="M206" s="26" t="str">
        <f>IF(C206="","",IF(OR(D206='Gear Train'!$R$6,D206='Gear Train'!$R$7,D206='Gear Train'!$R$8,F206='Gear Train'!$R$7),VLOOKUP(E206,$C$15:$M$514,10,FALSE),IF(D206='Gear Train'!$R$3,"-",IF(F206='Gear Train'!$R$3,1,H206/VLOOKUP(E206,$Q$15:$T$514,4,FALSE)))))</f>
        <v/>
      </c>
      <c r="N206" s="26" t="str">
        <f t="shared" si="298"/>
        <v/>
      </c>
      <c r="O206" s="28" t="str">
        <f t="shared" si="299"/>
        <v/>
      </c>
      <c r="Q206" s="21"/>
      <c r="R206" s="21"/>
      <c r="S206" s="29"/>
      <c r="T206" s="29"/>
      <c r="U206" s="29"/>
      <c r="AD206" s="1"/>
      <c r="AE206" s="1"/>
      <c r="AF206" s="1"/>
      <c r="AG206" s="1"/>
      <c r="AH206" s="1"/>
    </row>
    <row r="207" spans="2:34">
      <c r="B207" s="20"/>
      <c r="C207" s="21"/>
      <c r="D207" s="22" t="str">
        <f t="shared" ref="D207:D270" si="300">IF(C207="","",VLOOKUP(C207,$Q$15:$R$514,2,FALSE))</f>
        <v/>
      </c>
      <c r="E207" s="21"/>
      <c r="F207" s="24" t="str">
        <f t="shared" ref="F207:F270" si="301">IF(E207="","",IF(ISNUMBER(E207),"-",VLOOKUP(E207,$Q$15:$R$514,2,FALSE)))</f>
        <v/>
      </c>
      <c r="G207" s="25" t="str">
        <f>IF(C207="","",IF(D207='Gear Train'!$R$3,"-",VLOOKUP(C207,$Q$15:$S$514,3,FALSE)))</f>
        <v/>
      </c>
      <c r="H207" s="25" t="str">
        <f>IF(C207="","",IF(OR(D207='Gear Train'!$R$7,D207='Gear Train'!$R$3,D207='Gear Train'!$R$8),"-",VLOOKUP(C207,$Q$15:$T$514,4,FALSE)))</f>
        <v/>
      </c>
      <c r="I207" s="26" t="str">
        <f>IF(C207="","",IF(OR(D207='Gear Train'!$R$6,D207='Gear Train'!$R$7,D207='Gear Train'!$R$8,F207='Gear Train'!$R$7),VLOOKUP(E207,$C$15:$M$514,7,FALSE),IF(D207='Gear Train'!$R$3,VLOOKUP(C207,$Q$15:$U$514,5,FALSE),VLOOKUP(E207,$C$15:$M$514,7,FALSE)*M207)))</f>
        <v/>
      </c>
      <c r="J207" s="26" t="str">
        <f>IF(C207="","",IF(OR(D207='Gear Train'!$R$6,D207='Gear Train'!$R$7,D207='Gear Train'!$R$8,F207='Gear Train'!$R$7),VLOOKUP(E207,$C$15:$M$514,8,FALSE),IF(D207='Gear Train'!$R$3,E207/I207,VLOOKUP(E207,$C$15:$M$514,8,FALSE)/M207)))</f>
        <v/>
      </c>
      <c r="K207" s="27" t="str">
        <f>IF(C207="","",IF(E207='Front, Back Dial'!$D$4,$C$11,IF(OR(D207='Gear Train'!$R$4,D207='Gear Train'!$R$5),IF(OR(F207='Gear Train'!$R$4,F207='Gear Train'!$R$5,F207='Gear Train'!$R$6),IF(VLOOKUP(E207,$C$15:$M$514,9,FALSE)='Gear Train'!$C$3,'Gear Train'!$C$4,'Gear Train'!$C$3),VLOOKUP(E207,$C$15:$M$514,9,FALSE)),VLOOKUP(E207,$C$15:$M$514,9,FALSE))))</f>
        <v/>
      </c>
      <c r="L207" s="26" t="str">
        <f>IF(C207="","",IF(G207="-","-",IF(K207='Gear Train'!$C$3,MOD(G207+J207*360,360),MOD(G207-J207*360,360))))</f>
        <v/>
      </c>
      <c r="M207" s="26" t="str">
        <f>IF(C207="","",IF(OR(D207='Gear Train'!$R$6,D207='Gear Train'!$R$7,D207='Gear Train'!$R$8,F207='Gear Train'!$R$7),VLOOKUP(E207,$C$15:$M$514,10,FALSE),IF(D207='Gear Train'!$R$3,"-",IF(F207='Gear Train'!$R$3,1,H207/VLOOKUP(E207,$Q$15:$T$514,4,FALSE)))))</f>
        <v/>
      </c>
      <c r="N207" s="26" t="str">
        <f t="shared" ref="N207:N270" si="302">IF(B207="","",VLOOKUP(B207,$W$15:$X$114,2,FALSE))</f>
        <v/>
      </c>
      <c r="O207" s="28" t="str">
        <f t="shared" si="299"/>
        <v/>
      </c>
      <c r="Q207" s="21"/>
      <c r="R207" s="21"/>
      <c r="S207" s="29"/>
      <c r="T207" s="29"/>
      <c r="U207" s="29"/>
      <c r="AD207" s="1"/>
      <c r="AE207" s="1"/>
      <c r="AF207" s="1"/>
      <c r="AG207" s="1"/>
      <c r="AH207" s="1"/>
    </row>
    <row r="208" spans="2:34">
      <c r="B208" s="20"/>
      <c r="C208" s="21"/>
      <c r="D208" s="22" t="str">
        <f t="shared" si="300"/>
        <v/>
      </c>
      <c r="E208" s="21"/>
      <c r="F208" s="24" t="str">
        <f t="shared" si="301"/>
        <v/>
      </c>
      <c r="G208" s="25" t="str">
        <f>IF(C208="","",IF(D208='Gear Train'!$R$3,"-",VLOOKUP(C208,$Q$15:$S$514,3,FALSE)))</f>
        <v/>
      </c>
      <c r="H208" s="25" t="str">
        <f>IF(C208="","",IF(OR(D208='Gear Train'!$R$7,D208='Gear Train'!$R$3,D208='Gear Train'!$R$8),"-",VLOOKUP(C208,$Q$15:$T$514,4,FALSE)))</f>
        <v/>
      </c>
      <c r="I208" s="26" t="str">
        <f>IF(C208="","",IF(OR(D208='Gear Train'!$R$6,D208='Gear Train'!$R$7,D208='Gear Train'!$R$8,F208='Gear Train'!$R$7),VLOOKUP(E208,$C$15:$M$514,7,FALSE),IF(D208='Gear Train'!$R$3,VLOOKUP(C208,$Q$15:$U$514,5,FALSE),VLOOKUP(E208,$C$15:$M$514,7,FALSE)*M208)))</f>
        <v/>
      </c>
      <c r="J208" s="26" t="str">
        <f>IF(C208="","",IF(OR(D208='Gear Train'!$R$6,D208='Gear Train'!$R$7,D208='Gear Train'!$R$8,F208='Gear Train'!$R$7),VLOOKUP(E208,$C$15:$M$514,8,FALSE),IF(D208='Gear Train'!$R$3,E208/I208,VLOOKUP(E208,$C$15:$M$514,8,FALSE)/M208)))</f>
        <v/>
      </c>
      <c r="K208" s="27" t="str">
        <f>IF(C208="","",IF(E208='Front, Back Dial'!$D$4,$C$11,IF(OR(D208='Gear Train'!$R$4,D208='Gear Train'!$R$5),IF(OR(F208='Gear Train'!$R$4,F208='Gear Train'!$R$5,F208='Gear Train'!$R$6),IF(VLOOKUP(E208,$C$15:$M$514,9,FALSE)='Gear Train'!$C$3,'Gear Train'!$C$4,'Gear Train'!$C$3),VLOOKUP(E208,$C$15:$M$514,9,FALSE)),VLOOKUP(E208,$C$15:$M$514,9,FALSE))))</f>
        <v/>
      </c>
      <c r="L208" s="26" t="str">
        <f>IF(C208="","",IF(G208="-","-",IF(K208='Gear Train'!$C$3,MOD(G208+J208*360,360),MOD(G208-J208*360,360))))</f>
        <v/>
      </c>
      <c r="M208" s="26" t="str">
        <f>IF(C208="","",IF(OR(D208='Gear Train'!$R$6,D208='Gear Train'!$R$7,D208='Gear Train'!$R$8,F208='Gear Train'!$R$7),VLOOKUP(E208,$C$15:$M$514,10,FALSE),IF(D208='Gear Train'!$R$3,"-",IF(F208='Gear Train'!$R$3,1,H208/VLOOKUP(E208,$Q$15:$T$514,4,FALSE)))))</f>
        <v/>
      </c>
      <c r="N208" s="26" t="str">
        <f t="shared" si="302"/>
        <v/>
      </c>
      <c r="O208" s="28" t="str">
        <f t="shared" ref="O208:O271" si="303">IF(N208="","",1-I208/N208)</f>
        <v/>
      </c>
      <c r="Q208" s="21"/>
      <c r="R208" s="21"/>
      <c r="S208" s="29"/>
      <c r="T208" s="29"/>
      <c r="U208" s="29"/>
      <c r="AD208" s="1"/>
      <c r="AE208" s="1"/>
      <c r="AF208" s="1"/>
      <c r="AG208" s="1"/>
      <c r="AH208" s="1"/>
    </row>
    <row r="209" spans="2:34">
      <c r="B209" s="20"/>
      <c r="C209" s="21"/>
      <c r="D209" s="22" t="str">
        <f t="shared" si="300"/>
        <v/>
      </c>
      <c r="E209" s="21"/>
      <c r="F209" s="24" t="str">
        <f t="shared" si="301"/>
        <v/>
      </c>
      <c r="G209" s="25" t="str">
        <f>IF(C209="","",IF(D209='Gear Train'!$R$3,"-",VLOOKUP(C209,$Q$15:$S$514,3,FALSE)))</f>
        <v/>
      </c>
      <c r="H209" s="25" t="str">
        <f>IF(C209="","",IF(OR(D209='Gear Train'!$R$7,D209='Gear Train'!$R$3,D209='Gear Train'!$R$8),"-",VLOOKUP(C209,$Q$15:$T$514,4,FALSE)))</f>
        <v/>
      </c>
      <c r="I209" s="26" t="str">
        <f>IF(C209="","",IF(OR(D209='Gear Train'!$R$6,D209='Gear Train'!$R$7,D209='Gear Train'!$R$8,F209='Gear Train'!$R$7),VLOOKUP(E209,$C$15:$M$514,7,FALSE),IF(D209='Gear Train'!$R$3,VLOOKUP(C209,$Q$15:$U$514,5,FALSE),VLOOKUP(E209,$C$15:$M$514,7,FALSE)*M209)))</f>
        <v/>
      </c>
      <c r="J209" s="26" t="str">
        <f>IF(C209="","",IF(OR(D209='Gear Train'!$R$6,D209='Gear Train'!$R$7,D209='Gear Train'!$R$8,F209='Gear Train'!$R$7),VLOOKUP(E209,$C$15:$M$514,8,FALSE),IF(D209='Gear Train'!$R$3,E209/I209,VLOOKUP(E209,$C$15:$M$514,8,FALSE)/M209)))</f>
        <v/>
      </c>
      <c r="K209" s="27" t="str">
        <f>IF(C209="","",IF(E209='Front, Back Dial'!$D$4,$C$11,IF(OR(D209='Gear Train'!$R$4,D209='Gear Train'!$R$5),IF(OR(F209='Gear Train'!$R$4,F209='Gear Train'!$R$5,F209='Gear Train'!$R$6),IF(VLOOKUP(E209,$C$15:$M$514,9,FALSE)='Gear Train'!$C$3,'Gear Train'!$C$4,'Gear Train'!$C$3),VLOOKUP(E209,$C$15:$M$514,9,FALSE)),VLOOKUP(E209,$C$15:$M$514,9,FALSE))))</f>
        <v/>
      </c>
      <c r="L209" s="26" t="str">
        <f>IF(C209="","",IF(G209="-","-",IF(K209='Gear Train'!$C$3,MOD(G209+J209*360,360),MOD(G209-J209*360,360))))</f>
        <v/>
      </c>
      <c r="M209" s="26" t="str">
        <f>IF(C209="","",IF(OR(D209='Gear Train'!$R$6,D209='Gear Train'!$R$7,D209='Gear Train'!$R$8,F209='Gear Train'!$R$7),VLOOKUP(E209,$C$15:$M$514,10,FALSE),IF(D209='Gear Train'!$R$3,"-",IF(F209='Gear Train'!$R$3,1,H209/VLOOKUP(E209,$Q$15:$T$514,4,FALSE)))))</f>
        <v/>
      </c>
      <c r="N209" s="26" t="str">
        <f t="shared" si="302"/>
        <v/>
      </c>
      <c r="O209" s="28" t="str">
        <f t="shared" si="303"/>
        <v/>
      </c>
      <c r="Q209" s="21"/>
      <c r="R209" s="21"/>
      <c r="S209" s="29"/>
      <c r="T209" s="29"/>
      <c r="U209" s="29"/>
      <c r="AD209" s="1"/>
      <c r="AE209" s="1"/>
      <c r="AF209" s="1"/>
      <c r="AG209" s="1"/>
      <c r="AH209" s="1"/>
    </row>
    <row r="210" spans="2:34">
      <c r="B210" s="20"/>
      <c r="C210" s="21"/>
      <c r="D210" s="22" t="str">
        <f t="shared" si="300"/>
        <v/>
      </c>
      <c r="E210" s="21"/>
      <c r="F210" s="24" t="str">
        <f t="shared" si="301"/>
        <v/>
      </c>
      <c r="G210" s="25" t="str">
        <f>IF(C210="","",IF(D210='Gear Train'!$R$3,"-",VLOOKUP(C210,$Q$15:$S$514,3,FALSE)))</f>
        <v/>
      </c>
      <c r="H210" s="25" t="str">
        <f>IF(C210="","",IF(OR(D210='Gear Train'!$R$7,D210='Gear Train'!$R$3,D210='Gear Train'!$R$8),"-",VLOOKUP(C210,$Q$15:$T$514,4,FALSE)))</f>
        <v/>
      </c>
      <c r="I210" s="26" t="str">
        <f>IF(C210="","",IF(OR(D210='Gear Train'!$R$6,D210='Gear Train'!$R$7,D210='Gear Train'!$R$8,F210='Gear Train'!$R$7),VLOOKUP(E210,$C$15:$M$514,7,FALSE),IF(D210='Gear Train'!$R$3,VLOOKUP(C210,$Q$15:$U$514,5,FALSE),VLOOKUP(E210,$C$15:$M$514,7,FALSE)*M210)))</f>
        <v/>
      </c>
      <c r="J210" s="26" t="str">
        <f>IF(C210="","",IF(OR(D210='Gear Train'!$R$6,D210='Gear Train'!$R$7,D210='Gear Train'!$R$8,F210='Gear Train'!$R$7),VLOOKUP(E210,$C$15:$M$514,8,FALSE),IF(D210='Gear Train'!$R$3,E210/I210,VLOOKUP(E210,$C$15:$M$514,8,FALSE)/M210)))</f>
        <v/>
      </c>
      <c r="K210" s="27" t="str">
        <f>IF(C210="","",IF(E210='Front, Back Dial'!$D$4,$C$11,IF(OR(D210='Gear Train'!$R$4,D210='Gear Train'!$R$5),IF(OR(F210='Gear Train'!$R$4,F210='Gear Train'!$R$5,F210='Gear Train'!$R$6),IF(VLOOKUP(E210,$C$15:$M$514,9,FALSE)='Gear Train'!$C$3,'Gear Train'!$C$4,'Gear Train'!$C$3),VLOOKUP(E210,$C$15:$M$514,9,FALSE)),VLOOKUP(E210,$C$15:$M$514,9,FALSE))))</f>
        <v/>
      </c>
      <c r="L210" s="26" t="str">
        <f>IF(C210="","",IF(G210="-","-",IF(K210='Gear Train'!$C$3,MOD(G210+J210*360,360),MOD(G210-J210*360,360))))</f>
        <v/>
      </c>
      <c r="M210" s="26" t="str">
        <f>IF(C210="","",IF(OR(D210='Gear Train'!$R$6,D210='Gear Train'!$R$7,D210='Gear Train'!$R$8,F210='Gear Train'!$R$7),VLOOKUP(E210,$C$15:$M$514,10,FALSE),IF(D210='Gear Train'!$R$3,"-",IF(F210='Gear Train'!$R$3,1,H210/VLOOKUP(E210,$Q$15:$T$514,4,FALSE)))))</f>
        <v/>
      </c>
      <c r="N210" s="26" t="str">
        <f t="shared" si="302"/>
        <v/>
      </c>
      <c r="O210" s="28" t="str">
        <f t="shared" si="303"/>
        <v/>
      </c>
      <c r="Q210" s="21"/>
      <c r="R210" s="21"/>
      <c r="S210" s="29"/>
      <c r="T210" s="29"/>
      <c r="U210" s="29"/>
      <c r="AD210" s="1"/>
      <c r="AE210" s="1"/>
      <c r="AF210" s="1"/>
      <c r="AG210" s="1"/>
      <c r="AH210" s="1"/>
    </row>
    <row r="211" spans="2:34">
      <c r="B211" s="20"/>
      <c r="C211" s="21"/>
      <c r="D211" s="22" t="str">
        <f t="shared" si="300"/>
        <v/>
      </c>
      <c r="E211" s="21"/>
      <c r="F211" s="24" t="str">
        <f t="shared" si="301"/>
        <v/>
      </c>
      <c r="G211" s="25" t="str">
        <f>IF(C211="","",IF(D211='Gear Train'!$R$3,"-",VLOOKUP(C211,$Q$15:$S$514,3,FALSE)))</f>
        <v/>
      </c>
      <c r="H211" s="25" t="str">
        <f>IF(C211="","",IF(OR(D211='Gear Train'!$R$7,D211='Gear Train'!$R$3,D211='Gear Train'!$R$8),"-",VLOOKUP(C211,$Q$15:$T$514,4,FALSE)))</f>
        <v/>
      </c>
      <c r="I211" s="26" t="str">
        <f>IF(C211="","",IF(OR(D211='Gear Train'!$R$6,D211='Gear Train'!$R$7,D211='Gear Train'!$R$8,F211='Gear Train'!$R$7),VLOOKUP(E211,$C$15:$M$514,7,FALSE),IF(D211='Gear Train'!$R$3,VLOOKUP(C211,$Q$15:$U$514,5,FALSE),VLOOKUP(E211,$C$15:$M$514,7,FALSE)*M211)))</f>
        <v/>
      </c>
      <c r="J211" s="26" t="str">
        <f>IF(C211="","",IF(OR(D211='Gear Train'!$R$6,D211='Gear Train'!$R$7,D211='Gear Train'!$R$8,F211='Gear Train'!$R$7),VLOOKUP(E211,$C$15:$M$514,8,FALSE),IF(D211='Gear Train'!$R$3,E211/I211,VLOOKUP(E211,$C$15:$M$514,8,FALSE)/M211)))</f>
        <v/>
      </c>
      <c r="K211" s="27" t="str">
        <f>IF(C211="","",IF(E211='Front, Back Dial'!$D$4,$C$11,IF(OR(D211='Gear Train'!$R$4,D211='Gear Train'!$R$5),IF(OR(F211='Gear Train'!$R$4,F211='Gear Train'!$R$5,F211='Gear Train'!$R$6),IF(VLOOKUP(E211,$C$15:$M$514,9,FALSE)='Gear Train'!$C$3,'Gear Train'!$C$4,'Gear Train'!$C$3),VLOOKUP(E211,$C$15:$M$514,9,FALSE)),VLOOKUP(E211,$C$15:$M$514,9,FALSE))))</f>
        <v/>
      </c>
      <c r="L211" s="26" t="str">
        <f>IF(C211="","",IF(G211="-","-",IF(K211='Gear Train'!$C$3,MOD(G211+J211*360,360),MOD(G211-J211*360,360))))</f>
        <v/>
      </c>
      <c r="M211" s="26" t="str">
        <f>IF(C211="","",IF(OR(D211='Gear Train'!$R$6,D211='Gear Train'!$R$7,D211='Gear Train'!$R$8,F211='Gear Train'!$R$7),VLOOKUP(E211,$C$15:$M$514,10,FALSE),IF(D211='Gear Train'!$R$3,"-",IF(F211='Gear Train'!$R$3,1,H211/VLOOKUP(E211,$Q$15:$T$514,4,FALSE)))))</f>
        <v/>
      </c>
      <c r="N211" s="26" t="str">
        <f t="shared" si="302"/>
        <v/>
      </c>
      <c r="O211" s="28" t="str">
        <f t="shared" si="303"/>
        <v/>
      </c>
      <c r="Q211" s="21"/>
      <c r="R211" s="21"/>
      <c r="S211" s="29"/>
      <c r="T211" s="29"/>
      <c r="U211" s="29"/>
      <c r="AD211" s="1"/>
      <c r="AE211" s="1"/>
      <c r="AF211" s="1"/>
      <c r="AG211" s="1"/>
      <c r="AH211" s="1"/>
    </row>
    <row r="212" spans="2:34">
      <c r="B212" s="20"/>
      <c r="C212" s="21"/>
      <c r="D212" s="22" t="str">
        <f t="shared" si="300"/>
        <v/>
      </c>
      <c r="E212" s="21"/>
      <c r="F212" s="24" t="str">
        <f t="shared" si="301"/>
        <v/>
      </c>
      <c r="G212" s="25" t="str">
        <f>IF(C212="","",IF(D212='Gear Train'!$R$3,"-",VLOOKUP(C212,$Q$15:$S$514,3,FALSE)))</f>
        <v/>
      </c>
      <c r="H212" s="25" t="str">
        <f>IF(C212="","",IF(OR(D212='Gear Train'!$R$7,D212='Gear Train'!$R$3,D212='Gear Train'!$R$8),"-",VLOOKUP(C212,$Q$15:$T$514,4,FALSE)))</f>
        <v/>
      </c>
      <c r="I212" s="26" t="str">
        <f>IF(C212="","",IF(OR(D212='Gear Train'!$R$6,D212='Gear Train'!$R$7,D212='Gear Train'!$R$8,F212='Gear Train'!$R$7),VLOOKUP(E212,$C$15:$M$514,7,FALSE),IF(D212='Gear Train'!$R$3,VLOOKUP(C212,$Q$15:$U$514,5,FALSE),VLOOKUP(E212,$C$15:$M$514,7,FALSE)*M212)))</f>
        <v/>
      </c>
      <c r="J212" s="26" t="str">
        <f>IF(C212="","",IF(OR(D212='Gear Train'!$R$6,D212='Gear Train'!$R$7,D212='Gear Train'!$R$8,F212='Gear Train'!$R$7),VLOOKUP(E212,$C$15:$M$514,8,FALSE),IF(D212='Gear Train'!$R$3,E212/I212,VLOOKUP(E212,$C$15:$M$514,8,FALSE)/M212)))</f>
        <v/>
      </c>
      <c r="K212" s="27" t="str">
        <f>IF(C212="","",IF(E212='Front, Back Dial'!$D$4,$C$11,IF(OR(D212='Gear Train'!$R$4,D212='Gear Train'!$R$5),IF(OR(F212='Gear Train'!$R$4,F212='Gear Train'!$R$5,F212='Gear Train'!$R$6),IF(VLOOKUP(E212,$C$15:$M$514,9,FALSE)='Gear Train'!$C$3,'Gear Train'!$C$4,'Gear Train'!$C$3),VLOOKUP(E212,$C$15:$M$514,9,FALSE)),VLOOKUP(E212,$C$15:$M$514,9,FALSE))))</f>
        <v/>
      </c>
      <c r="L212" s="26" t="str">
        <f>IF(C212="","",IF(G212="-","-",IF(K212='Gear Train'!$C$3,MOD(G212+J212*360,360),MOD(G212-J212*360,360))))</f>
        <v/>
      </c>
      <c r="M212" s="26" t="str">
        <f>IF(C212="","",IF(OR(D212='Gear Train'!$R$6,D212='Gear Train'!$R$7,D212='Gear Train'!$R$8,F212='Gear Train'!$R$7),VLOOKUP(E212,$C$15:$M$514,10,FALSE),IF(D212='Gear Train'!$R$3,"-",IF(F212='Gear Train'!$R$3,1,H212/VLOOKUP(E212,$Q$15:$T$514,4,FALSE)))))</f>
        <v/>
      </c>
      <c r="N212" s="26" t="str">
        <f t="shared" si="302"/>
        <v/>
      </c>
      <c r="O212" s="28" t="str">
        <f t="shared" si="303"/>
        <v/>
      </c>
      <c r="Q212" s="21"/>
      <c r="R212" s="21"/>
      <c r="S212" s="29"/>
      <c r="T212" s="29"/>
      <c r="U212" s="29"/>
      <c r="AD212" s="1"/>
      <c r="AE212" s="1"/>
      <c r="AF212" s="1"/>
      <c r="AG212" s="1"/>
      <c r="AH212" s="1"/>
    </row>
    <row r="213" spans="2:34">
      <c r="B213" s="20"/>
      <c r="C213" s="21"/>
      <c r="D213" s="22" t="str">
        <f t="shared" si="300"/>
        <v/>
      </c>
      <c r="E213" s="21"/>
      <c r="F213" s="24" t="str">
        <f t="shared" si="301"/>
        <v/>
      </c>
      <c r="G213" s="25" t="str">
        <f>IF(C213="","",IF(D213='Gear Train'!$R$3,"-",VLOOKUP(C213,$Q$15:$S$514,3,FALSE)))</f>
        <v/>
      </c>
      <c r="H213" s="25" t="str">
        <f>IF(C213="","",IF(OR(D213='Gear Train'!$R$7,D213='Gear Train'!$R$3,D213='Gear Train'!$R$8),"-",VLOOKUP(C213,$Q$15:$T$514,4,FALSE)))</f>
        <v/>
      </c>
      <c r="I213" s="26" t="str">
        <f>IF(C213="","",IF(OR(D213='Gear Train'!$R$6,D213='Gear Train'!$R$7,D213='Gear Train'!$R$8,F213='Gear Train'!$R$7),VLOOKUP(E213,$C$15:$M$514,7,FALSE),IF(D213='Gear Train'!$R$3,VLOOKUP(C213,$Q$15:$U$514,5,FALSE),VLOOKUP(E213,$C$15:$M$514,7,FALSE)*M213)))</f>
        <v/>
      </c>
      <c r="J213" s="26" t="str">
        <f>IF(C213="","",IF(OR(D213='Gear Train'!$R$6,D213='Gear Train'!$R$7,D213='Gear Train'!$R$8,F213='Gear Train'!$R$7),VLOOKUP(E213,$C$15:$M$514,8,FALSE),IF(D213='Gear Train'!$R$3,E213/I213,VLOOKUP(E213,$C$15:$M$514,8,FALSE)/M213)))</f>
        <v/>
      </c>
      <c r="K213" s="27" t="str">
        <f>IF(C213="","",IF(E213='Front, Back Dial'!$D$4,$C$11,IF(OR(D213='Gear Train'!$R$4,D213='Gear Train'!$R$5),IF(OR(F213='Gear Train'!$R$4,F213='Gear Train'!$R$5,F213='Gear Train'!$R$6),IF(VLOOKUP(E213,$C$15:$M$514,9,FALSE)='Gear Train'!$C$3,'Gear Train'!$C$4,'Gear Train'!$C$3),VLOOKUP(E213,$C$15:$M$514,9,FALSE)),VLOOKUP(E213,$C$15:$M$514,9,FALSE))))</f>
        <v/>
      </c>
      <c r="L213" s="26" t="str">
        <f>IF(C213="","",IF(G213="-","-",IF(K213='Gear Train'!$C$3,MOD(G213+J213*360,360),MOD(G213-J213*360,360))))</f>
        <v/>
      </c>
      <c r="M213" s="26" t="str">
        <f>IF(C213="","",IF(OR(D213='Gear Train'!$R$6,D213='Gear Train'!$R$7,D213='Gear Train'!$R$8,F213='Gear Train'!$R$7),VLOOKUP(E213,$C$15:$M$514,10,FALSE),IF(D213='Gear Train'!$R$3,"-",IF(F213='Gear Train'!$R$3,1,H213/VLOOKUP(E213,$Q$15:$T$514,4,FALSE)))))</f>
        <v/>
      </c>
      <c r="N213" s="26" t="str">
        <f t="shared" si="302"/>
        <v/>
      </c>
      <c r="O213" s="28" t="str">
        <f t="shared" si="303"/>
        <v/>
      </c>
      <c r="Q213" s="21"/>
      <c r="R213" s="21"/>
      <c r="S213" s="29"/>
      <c r="T213" s="29"/>
      <c r="U213" s="29"/>
      <c r="AD213" s="1"/>
      <c r="AE213" s="1"/>
      <c r="AF213" s="1"/>
      <c r="AG213" s="1"/>
      <c r="AH213" s="1"/>
    </row>
    <row r="214" spans="2:34">
      <c r="B214" s="20"/>
      <c r="C214" s="21"/>
      <c r="D214" s="22" t="str">
        <f t="shared" si="300"/>
        <v/>
      </c>
      <c r="E214" s="21"/>
      <c r="F214" s="24" t="str">
        <f t="shared" si="301"/>
        <v/>
      </c>
      <c r="G214" s="25" t="str">
        <f>IF(C214="","",IF(D214='Gear Train'!$R$3,"-",VLOOKUP(C214,$Q$15:$S$514,3,FALSE)))</f>
        <v/>
      </c>
      <c r="H214" s="25" t="str">
        <f>IF(C214="","",IF(OR(D214='Gear Train'!$R$7,D214='Gear Train'!$R$3,D214='Gear Train'!$R$8),"-",VLOOKUP(C214,$Q$15:$T$514,4,FALSE)))</f>
        <v/>
      </c>
      <c r="I214" s="26" t="str">
        <f>IF(C214="","",IF(OR(D214='Gear Train'!$R$6,D214='Gear Train'!$R$7,D214='Gear Train'!$R$8,F214='Gear Train'!$R$7),VLOOKUP(E214,$C$15:$M$514,7,FALSE),IF(D214='Gear Train'!$R$3,VLOOKUP(C214,$Q$15:$U$514,5,FALSE),VLOOKUP(E214,$C$15:$M$514,7,FALSE)*M214)))</f>
        <v/>
      </c>
      <c r="J214" s="26" t="str">
        <f>IF(C214="","",IF(OR(D214='Gear Train'!$R$6,D214='Gear Train'!$R$7,D214='Gear Train'!$R$8,F214='Gear Train'!$R$7),VLOOKUP(E214,$C$15:$M$514,8,FALSE),IF(D214='Gear Train'!$R$3,E214/I214,VLOOKUP(E214,$C$15:$M$514,8,FALSE)/M214)))</f>
        <v/>
      </c>
      <c r="K214" s="27" t="str">
        <f>IF(C214="","",IF(E214='Front, Back Dial'!$D$4,$C$11,IF(OR(D214='Gear Train'!$R$4,D214='Gear Train'!$R$5),IF(OR(F214='Gear Train'!$R$4,F214='Gear Train'!$R$5,F214='Gear Train'!$R$6),IF(VLOOKUP(E214,$C$15:$M$514,9,FALSE)='Gear Train'!$C$3,'Gear Train'!$C$4,'Gear Train'!$C$3),VLOOKUP(E214,$C$15:$M$514,9,FALSE)),VLOOKUP(E214,$C$15:$M$514,9,FALSE))))</f>
        <v/>
      </c>
      <c r="L214" s="26" t="str">
        <f>IF(C214="","",IF(G214="-","-",IF(K214='Gear Train'!$C$3,MOD(G214+J214*360,360),MOD(G214-J214*360,360))))</f>
        <v/>
      </c>
      <c r="M214" s="26" t="str">
        <f>IF(C214="","",IF(OR(D214='Gear Train'!$R$6,D214='Gear Train'!$R$7,D214='Gear Train'!$R$8,F214='Gear Train'!$R$7),VLOOKUP(E214,$C$15:$M$514,10,FALSE),IF(D214='Gear Train'!$R$3,"-",IF(F214='Gear Train'!$R$3,1,H214/VLOOKUP(E214,$Q$15:$T$514,4,FALSE)))))</f>
        <v/>
      </c>
      <c r="N214" s="26" t="str">
        <f t="shared" si="302"/>
        <v/>
      </c>
      <c r="O214" s="28" t="str">
        <f t="shared" si="303"/>
        <v/>
      </c>
      <c r="Q214" s="21"/>
      <c r="R214" s="21"/>
      <c r="S214" s="29"/>
      <c r="T214" s="29"/>
      <c r="U214" s="29"/>
      <c r="AD214" s="1"/>
      <c r="AE214" s="1"/>
      <c r="AF214" s="1"/>
      <c r="AG214" s="1"/>
      <c r="AH214" s="1"/>
    </row>
    <row r="215" spans="2:34">
      <c r="B215" s="20"/>
      <c r="C215" s="21"/>
      <c r="D215" s="22" t="str">
        <f t="shared" si="300"/>
        <v/>
      </c>
      <c r="E215" s="21"/>
      <c r="F215" s="24" t="str">
        <f t="shared" si="301"/>
        <v/>
      </c>
      <c r="G215" s="25" t="str">
        <f>IF(C215="","",IF(D215='Gear Train'!$R$3,"-",VLOOKUP(C215,$Q$15:$S$514,3,FALSE)))</f>
        <v/>
      </c>
      <c r="H215" s="25" t="str">
        <f>IF(C215="","",IF(OR(D215='Gear Train'!$R$7,D215='Gear Train'!$R$3,D215='Gear Train'!$R$8),"-",VLOOKUP(C215,$Q$15:$T$514,4,FALSE)))</f>
        <v/>
      </c>
      <c r="I215" s="26" t="str">
        <f>IF(C215="","",IF(OR(D215='Gear Train'!$R$6,D215='Gear Train'!$R$7,D215='Gear Train'!$R$8,F215='Gear Train'!$R$7),VLOOKUP(E215,$C$15:$M$514,7,FALSE),IF(D215='Gear Train'!$R$3,VLOOKUP(C215,$Q$15:$U$514,5,FALSE),VLOOKUP(E215,$C$15:$M$514,7,FALSE)*M215)))</f>
        <v/>
      </c>
      <c r="J215" s="26" t="str">
        <f>IF(C215="","",IF(OR(D215='Gear Train'!$R$6,D215='Gear Train'!$R$7,D215='Gear Train'!$R$8,F215='Gear Train'!$R$7),VLOOKUP(E215,$C$15:$M$514,8,FALSE),IF(D215='Gear Train'!$R$3,E215/I215,VLOOKUP(E215,$C$15:$M$514,8,FALSE)/M215)))</f>
        <v/>
      </c>
      <c r="K215" s="27" t="str">
        <f>IF(C215="","",IF(E215='Front, Back Dial'!$D$4,$C$11,IF(OR(D215='Gear Train'!$R$4,D215='Gear Train'!$R$5),IF(OR(F215='Gear Train'!$R$4,F215='Gear Train'!$R$5,F215='Gear Train'!$R$6),IF(VLOOKUP(E215,$C$15:$M$514,9,FALSE)='Gear Train'!$C$3,'Gear Train'!$C$4,'Gear Train'!$C$3),VLOOKUP(E215,$C$15:$M$514,9,FALSE)),VLOOKUP(E215,$C$15:$M$514,9,FALSE))))</f>
        <v/>
      </c>
      <c r="L215" s="26" t="str">
        <f>IF(C215="","",IF(G215="-","-",IF(K215='Gear Train'!$C$3,MOD(G215+J215*360,360),MOD(G215-J215*360,360))))</f>
        <v/>
      </c>
      <c r="M215" s="26" t="str">
        <f>IF(C215="","",IF(OR(D215='Gear Train'!$R$6,D215='Gear Train'!$R$7,D215='Gear Train'!$R$8,F215='Gear Train'!$R$7),VLOOKUP(E215,$C$15:$M$514,10,FALSE),IF(D215='Gear Train'!$R$3,"-",IF(F215='Gear Train'!$R$3,1,H215/VLOOKUP(E215,$Q$15:$T$514,4,FALSE)))))</f>
        <v/>
      </c>
      <c r="N215" s="26" t="str">
        <f t="shared" si="302"/>
        <v/>
      </c>
      <c r="O215" s="28" t="str">
        <f t="shared" si="303"/>
        <v/>
      </c>
      <c r="Q215" s="21"/>
      <c r="R215" s="21"/>
      <c r="S215" s="29"/>
      <c r="T215" s="29"/>
      <c r="U215" s="29"/>
      <c r="AD215" s="1"/>
      <c r="AE215" s="1"/>
      <c r="AF215" s="1"/>
      <c r="AG215" s="1"/>
      <c r="AH215" s="1"/>
    </row>
    <row r="216" spans="2:34">
      <c r="B216" s="20"/>
      <c r="C216" s="21"/>
      <c r="D216" s="22" t="str">
        <f t="shared" si="300"/>
        <v/>
      </c>
      <c r="E216" s="21"/>
      <c r="F216" s="24" t="str">
        <f t="shared" si="301"/>
        <v/>
      </c>
      <c r="G216" s="25" t="str">
        <f>IF(C216="","",IF(D216='Gear Train'!$R$3,"-",VLOOKUP(C216,$Q$15:$S$514,3,FALSE)))</f>
        <v/>
      </c>
      <c r="H216" s="25" t="str">
        <f>IF(C216="","",IF(OR(D216='Gear Train'!$R$7,D216='Gear Train'!$R$3,D216='Gear Train'!$R$8),"-",VLOOKUP(C216,$Q$15:$T$514,4,FALSE)))</f>
        <v/>
      </c>
      <c r="I216" s="26" t="str">
        <f>IF(C216="","",IF(OR(D216='Gear Train'!$R$6,D216='Gear Train'!$R$7,D216='Gear Train'!$R$8,F216='Gear Train'!$R$7),VLOOKUP(E216,$C$15:$M$514,7,FALSE),IF(D216='Gear Train'!$R$3,VLOOKUP(C216,$Q$15:$U$514,5,FALSE),VLOOKUP(E216,$C$15:$M$514,7,FALSE)*M216)))</f>
        <v/>
      </c>
      <c r="J216" s="26" t="str">
        <f>IF(C216="","",IF(OR(D216='Gear Train'!$R$6,D216='Gear Train'!$R$7,D216='Gear Train'!$R$8,F216='Gear Train'!$R$7),VLOOKUP(E216,$C$15:$M$514,8,FALSE),IF(D216='Gear Train'!$R$3,E216/I216,VLOOKUP(E216,$C$15:$M$514,8,FALSE)/M216)))</f>
        <v/>
      </c>
      <c r="K216" s="27" t="str">
        <f>IF(C216="","",IF(E216='Front, Back Dial'!$D$4,$C$11,IF(OR(D216='Gear Train'!$R$4,D216='Gear Train'!$R$5),IF(OR(F216='Gear Train'!$R$4,F216='Gear Train'!$R$5,F216='Gear Train'!$R$6),IF(VLOOKUP(E216,$C$15:$M$514,9,FALSE)='Gear Train'!$C$3,'Gear Train'!$C$4,'Gear Train'!$C$3),VLOOKUP(E216,$C$15:$M$514,9,FALSE)),VLOOKUP(E216,$C$15:$M$514,9,FALSE))))</f>
        <v/>
      </c>
      <c r="L216" s="26" t="str">
        <f>IF(C216="","",IF(G216="-","-",IF(K216='Gear Train'!$C$3,MOD(G216+J216*360,360),MOD(G216-J216*360,360))))</f>
        <v/>
      </c>
      <c r="M216" s="26" t="str">
        <f>IF(C216="","",IF(OR(D216='Gear Train'!$R$6,D216='Gear Train'!$R$7,D216='Gear Train'!$R$8,F216='Gear Train'!$R$7),VLOOKUP(E216,$C$15:$M$514,10,FALSE),IF(D216='Gear Train'!$R$3,"-",IF(F216='Gear Train'!$R$3,1,H216/VLOOKUP(E216,$Q$15:$T$514,4,FALSE)))))</f>
        <v/>
      </c>
      <c r="N216" s="26" t="str">
        <f t="shared" si="302"/>
        <v/>
      </c>
      <c r="O216" s="28" t="str">
        <f t="shared" si="303"/>
        <v/>
      </c>
      <c r="Q216" s="21"/>
      <c r="R216" s="21"/>
      <c r="S216" s="29"/>
      <c r="T216" s="29"/>
      <c r="U216" s="29"/>
      <c r="AD216" s="1"/>
      <c r="AE216" s="1"/>
      <c r="AF216" s="1"/>
      <c r="AG216" s="1"/>
      <c r="AH216" s="1"/>
    </row>
    <row r="217" spans="2:34">
      <c r="B217" s="20"/>
      <c r="C217" s="21"/>
      <c r="D217" s="22" t="str">
        <f t="shared" si="300"/>
        <v/>
      </c>
      <c r="E217" s="21"/>
      <c r="F217" s="24" t="str">
        <f t="shared" si="301"/>
        <v/>
      </c>
      <c r="G217" s="25" t="str">
        <f>IF(C217="","",IF(D217='Gear Train'!$R$3,"-",VLOOKUP(C217,$Q$15:$S$514,3,FALSE)))</f>
        <v/>
      </c>
      <c r="H217" s="25" t="str">
        <f>IF(C217="","",IF(OR(D217='Gear Train'!$R$7,D217='Gear Train'!$R$3,D217='Gear Train'!$R$8),"-",VLOOKUP(C217,$Q$15:$T$514,4,FALSE)))</f>
        <v/>
      </c>
      <c r="I217" s="26" t="str">
        <f>IF(C217="","",IF(OR(D217='Gear Train'!$R$6,D217='Gear Train'!$R$7,D217='Gear Train'!$R$8,F217='Gear Train'!$R$7),VLOOKUP(E217,$C$15:$M$514,7,FALSE),IF(D217='Gear Train'!$R$3,VLOOKUP(C217,$Q$15:$U$514,5,FALSE),VLOOKUP(E217,$C$15:$M$514,7,FALSE)*M217)))</f>
        <v/>
      </c>
      <c r="J217" s="26" t="str">
        <f>IF(C217="","",IF(OR(D217='Gear Train'!$R$6,D217='Gear Train'!$R$7,D217='Gear Train'!$R$8,F217='Gear Train'!$R$7),VLOOKUP(E217,$C$15:$M$514,8,FALSE),IF(D217='Gear Train'!$R$3,E217/I217,VLOOKUP(E217,$C$15:$M$514,8,FALSE)/M217)))</f>
        <v/>
      </c>
      <c r="K217" s="27" t="str">
        <f>IF(C217="","",IF(E217='Front, Back Dial'!$D$4,$C$11,IF(OR(D217='Gear Train'!$R$4,D217='Gear Train'!$R$5),IF(OR(F217='Gear Train'!$R$4,F217='Gear Train'!$R$5,F217='Gear Train'!$R$6),IF(VLOOKUP(E217,$C$15:$M$514,9,FALSE)='Gear Train'!$C$3,'Gear Train'!$C$4,'Gear Train'!$C$3),VLOOKUP(E217,$C$15:$M$514,9,FALSE)),VLOOKUP(E217,$C$15:$M$514,9,FALSE))))</f>
        <v/>
      </c>
      <c r="L217" s="26" t="str">
        <f>IF(C217="","",IF(G217="-","-",IF(K217='Gear Train'!$C$3,MOD(G217+J217*360,360),MOD(G217-J217*360,360))))</f>
        <v/>
      </c>
      <c r="M217" s="26" t="str">
        <f>IF(C217="","",IF(OR(D217='Gear Train'!$R$6,D217='Gear Train'!$R$7,D217='Gear Train'!$R$8,F217='Gear Train'!$R$7),VLOOKUP(E217,$C$15:$M$514,10,FALSE),IF(D217='Gear Train'!$R$3,"-",IF(F217='Gear Train'!$R$3,1,H217/VLOOKUP(E217,$Q$15:$T$514,4,FALSE)))))</f>
        <v/>
      </c>
      <c r="N217" s="26" t="str">
        <f t="shared" si="302"/>
        <v/>
      </c>
      <c r="O217" s="28" t="str">
        <f t="shared" si="303"/>
        <v/>
      </c>
      <c r="Q217" s="21"/>
      <c r="R217" s="21"/>
      <c r="S217" s="29"/>
      <c r="T217" s="29"/>
      <c r="U217" s="29"/>
      <c r="AD217" s="1"/>
      <c r="AE217" s="1"/>
      <c r="AF217" s="1"/>
      <c r="AG217" s="1"/>
      <c r="AH217" s="1"/>
    </row>
    <row r="218" spans="2:34">
      <c r="B218" s="20"/>
      <c r="C218" s="21"/>
      <c r="D218" s="22" t="str">
        <f t="shared" si="300"/>
        <v/>
      </c>
      <c r="E218" s="21"/>
      <c r="F218" s="24" t="str">
        <f t="shared" si="301"/>
        <v/>
      </c>
      <c r="G218" s="25" t="str">
        <f>IF(C218="","",IF(D218='Gear Train'!$R$3,"-",VLOOKUP(C218,$Q$15:$S$514,3,FALSE)))</f>
        <v/>
      </c>
      <c r="H218" s="25" t="str">
        <f>IF(C218="","",IF(OR(D218='Gear Train'!$R$7,D218='Gear Train'!$R$3,D218='Gear Train'!$R$8),"-",VLOOKUP(C218,$Q$15:$T$514,4,FALSE)))</f>
        <v/>
      </c>
      <c r="I218" s="26" t="str">
        <f>IF(C218="","",IF(OR(D218='Gear Train'!$R$6,D218='Gear Train'!$R$7,D218='Gear Train'!$R$8,F218='Gear Train'!$R$7),VLOOKUP(E218,$C$15:$M$514,7,FALSE),IF(D218='Gear Train'!$R$3,VLOOKUP(C218,$Q$15:$U$514,5,FALSE),VLOOKUP(E218,$C$15:$M$514,7,FALSE)*M218)))</f>
        <v/>
      </c>
      <c r="J218" s="26" t="str">
        <f>IF(C218="","",IF(OR(D218='Gear Train'!$R$6,D218='Gear Train'!$R$7,D218='Gear Train'!$R$8,F218='Gear Train'!$R$7),VLOOKUP(E218,$C$15:$M$514,8,FALSE),IF(D218='Gear Train'!$R$3,E218/I218,VLOOKUP(E218,$C$15:$M$514,8,FALSE)/M218)))</f>
        <v/>
      </c>
      <c r="K218" s="27" t="str">
        <f>IF(C218="","",IF(E218='Front, Back Dial'!$D$4,$C$11,IF(OR(D218='Gear Train'!$R$4,D218='Gear Train'!$R$5),IF(OR(F218='Gear Train'!$R$4,F218='Gear Train'!$R$5,F218='Gear Train'!$R$6),IF(VLOOKUP(E218,$C$15:$M$514,9,FALSE)='Gear Train'!$C$3,'Gear Train'!$C$4,'Gear Train'!$C$3),VLOOKUP(E218,$C$15:$M$514,9,FALSE)),VLOOKUP(E218,$C$15:$M$514,9,FALSE))))</f>
        <v/>
      </c>
      <c r="L218" s="26" t="str">
        <f>IF(C218="","",IF(G218="-","-",IF(K218='Gear Train'!$C$3,MOD(G218+J218*360,360),MOD(G218-J218*360,360))))</f>
        <v/>
      </c>
      <c r="M218" s="26" t="str">
        <f>IF(C218="","",IF(OR(D218='Gear Train'!$R$6,D218='Gear Train'!$R$7,D218='Gear Train'!$R$8,F218='Gear Train'!$R$7),VLOOKUP(E218,$C$15:$M$514,10,FALSE),IF(D218='Gear Train'!$R$3,"-",IF(F218='Gear Train'!$R$3,1,H218/VLOOKUP(E218,$Q$15:$T$514,4,FALSE)))))</f>
        <v/>
      </c>
      <c r="N218" s="26" t="str">
        <f t="shared" si="302"/>
        <v/>
      </c>
      <c r="O218" s="28" t="str">
        <f t="shared" si="303"/>
        <v/>
      </c>
      <c r="Q218" s="21"/>
      <c r="R218" s="21"/>
      <c r="S218" s="29"/>
      <c r="T218" s="29"/>
      <c r="U218" s="29"/>
      <c r="AD218" s="1"/>
      <c r="AE218" s="1"/>
      <c r="AF218" s="1"/>
      <c r="AG218" s="1"/>
      <c r="AH218" s="1"/>
    </row>
    <row r="219" spans="2:34">
      <c r="B219" s="20"/>
      <c r="C219" s="21"/>
      <c r="D219" s="22" t="str">
        <f t="shared" si="300"/>
        <v/>
      </c>
      <c r="E219" s="21"/>
      <c r="F219" s="24" t="str">
        <f t="shared" si="301"/>
        <v/>
      </c>
      <c r="G219" s="25" t="str">
        <f>IF(C219="","",IF(D219='Gear Train'!$R$3,"-",VLOOKUP(C219,$Q$15:$S$514,3,FALSE)))</f>
        <v/>
      </c>
      <c r="H219" s="25" t="str">
        <f>IF(C219="","",IF(OR(D219='Gear Train'!$R$7,D219='Gear Train'!$R$3,D219='Gear Train'!$R$8),"-",VLOOKUP(C219,$Q$15:$T$514,4,FALSE)))</f>
        <v/>
      </c>
      <c r="I219" s="26" t="str">
        <f>IF(C219="","",IF(OR(D219='Gear Train'!$R$6,D219='Gear Train'!$R$7,D219='Gear Train'!$R$8,F219='Gear Train'!$R$7),VLOOKUP(E219,$C$15:$M$514,7,FALSE),IF(D219='Gear Train'!$R$3,VLOOKUP(C219,$Q$15:$U$514,5,FALSE),VLOOKUP(E219,$C$15:$M$514,7,FALSE)*M219)))</f>
        <v/>
      </c>
      <c r="J219" s="26" t="str">
        <f>IF(C219="","",IF(OR(D219='Gear Train'!$R$6,D219='Gear Train'!$R$7,D219='Gear Train'!$R$8,F219='Gear Train'!$R$7),VLOOKUP(E219,$C$15:$M$514,8,FALSE),IF(D219='Gear Train'!$R$3,E219/I219,VLOOKUP(E219,$C$15:$M$514,8,FALSE)/M219)))</f>
        <v/>
      </c>
      <c r="K219" s="27" t="str">
        <f>IF(C219="","",IF(E219='Front, Back Dial'!$D$4,$C$11,IF(OR(D219='Gear Train'!$R$4,D219='Gear Train'!$R$5),IF(OR(F219='Gear Train'!$R$4,F219='Gear Train'!$R$5,F219='Gear Train'!$R$6),IF(VLOOKUP(E219,$C$15:$M$514,9,FALSE)='Gear Train'!$C$3,'Gear Train'!$C$4,'Gear Train'!$C$3),VLOOKUP(E219,$C$15:$M$514,9,FALSE)),VLOOKUP(E219,$C$15:$M$514,9,FALSE))))</f>
        <v/>
      </c>
      <c r="L219" s="26" t="str">
        <f>IF(C219="","",IF(G219="-","-",IF(K219='Gear Train'!$C$3,MOD(G219+J219*360,360),MOD(G219-J219*360,360))))</f>
        <v/>
      </c>
      <c r="M219" s="26" t="str">
        <f>IF(C219="","",IF(OR(D219='Gear Train'!$R$6,D219='Gear Train'!$R$7,D219='Gear Train'!$R$8,F219='Gear Train'!$R$7),VLOOKUP(E219,$C$15:$M$514,10,FALSE),IF(D219='Gear Train'!$R$3,"-",IF(F219='Gear Train'!$R$3,1,H219/VLOOKUP(E219,$Q$15:$T$514,4,FALSE)))))</f>
        <v/>
      </c>
      <c r="N219" s="26" t="str">
        <f t="shared" si="302"/>
        <v/>
      </c>
      <c r="O219" s="28" t="str">
        <f t="shared" si="303"/>
        <v/>
      </c>
      <c r="Q219" s="21"/>
      <c r="R219" s="21"/>
      <c r="S219" s="29"/>
      <c r="T219" s="29"/>
      <c r="U219" s="29"/>
      <c r="AD219" s="1"/>
      <c r="AE219" s="1"/>
      <c r="AF219" s="1"/>
      <c r="AG219" s="1"/>
      <c r="AH219" s="1"/>
    </row>
    <row r="220" spans="2:34">
      <c r="B220" s="20"/>
      <c r="C220" s="21"/>
      <c r="D220" s="22" t="str">
        <f t="shared" si="300"/>
        <v/>
      </c>
      <c r="E220" s="21"/>
      <c r="F220" s="24" t="str">
        <f t="shared" si="301"/>
        <v/>
      </c>
      <c r="G220" s="25" t="str">
        <f>IF(C220="","",IF(D220='Gear Train'!$R$3,"-",VLOOKUP(C220,$Q$15:$S$514,3,FALSE)))</f>
        <v/>
      </c>
      <c r="H220" s="25" t="str">
        <f>IF(C220="","",IF(OR(D220='Gear Train'!$R$7,D220='Gear Train'!$R$3,D220='Gear Train'!$R$8),"-",VLOOKUP(C220,$Q$15:$T$514,4,FALSE)))</f>
        <v/>
      </c>
      <c r="I220" s="26" t="str">
        <f>IF(C220="","",IF(OR(D220='Gear Train'!$R$6,D220='Gear Train'!$R$7,D220='Gear Train'!$R$8,F220='Gear Train'!$R$7),VLOOKUP(E220,$C$15:$M$514,7,FALSE),IF(D220='Gear Train'!$R$3,VLOOKUP(C220,$Q$15:$U$514,5,FALSE),VLOOKUP(E220,$C$15:$M$514,7,FALSE)*M220)))</f>
        <v/>
      </c>
      <c r="J220" s="26" t="str">
        <f>IF(C220="","",IF(OR(D220='Gear Train'!$R$6,D220='Gear Train'!$R$7,D220='Gear Train'!$R$8,F220='Gear Train'!$R$7),VLOOKUP(E220,$C$15:$M$514,8,FALSE),IF(D220='Gear Train'!$R$3,E220/I220,VLOOKUP(E220,$C$15:$M$514,8,FALSE)/M220)))</f>
        <v/>
      </c>
      <c r="K220" s="27" t="str">
        <f>IF(C220="","",IF(E220='Front, Back Dial'!$D$4,$C$11,IF(OR(D220='Gear Train'!$R$4,D220='Gear Train'!$R$5),IF(OR(F220='Gear Train'!$R$4,F220='Gear Train'!$R$5,F220='Gear Train'!$R$6),IF(VLOOKUP(E220,$C$15:$M$514,9,FALSE)='Gear Train'!$C$3,'Gear Train'!$C$4,'Gear Train'!$C$3),VLOOKUP(E220,$C$15:$M$514,9,FALSE)),VLOOKUP(E220,$C$15:$M$514,9,FALSE))))</f>
        <v/>
      </c>
      <c r="L220" s="26" t="str">
        <f>IF(C220="","",IF(G220="-","-",IF(K220='Gear Train'!$C$3,MOD(G220+J220*360,360),MOD(G220-J220*360,360))))</f>
        <v/>
      </c>
      <c r="M220" s="26" t="str">
        <f>IF(C220="","",IF(OR(D220='Gear Train'!$R$6,D220='Gear Train'!$R$7,D220='Gear Train'!$R$8,F220='Gear Train'!$R$7),VLOOKUP(E220,$C$15:$M$514,10,FALSE),IF(D220='Gear Train'!$R$3,"-",IF(F220='Gear Train'!$R$3,1,H220/VLOOKUP(E220,$Q$15:$T$514,4,FALSE)))))</f>
        <v/>
      </c>
      <c r="N220" s="26" t="str">
        <f t="shared" si="302"/>
        <v/>
      </c>
      <c r="O220" s="28" t="str">
        <f t="shared" si="303"/>
        <v/>
      </c>
      <c r="Q220" s="21"/>
      <c r="R220" s="21"/>
      <c r="S220" s="29"/>
      <c r="T220" s="29"/>
      <c r="U220" s="29"/>
      <c r="AD220" s="1"/>
      <c r="AE220" s="1"/>
      <c r="AF220" s="1"/>
      <c r="AG220" s="1"/>
      <c r="AH220" s="1"/>
    </row>
    <row r="221" spans="2:34">
      <c r="B221" s="20"/>
      <c r="C221" s="21"/>
      <c r="D221" s="22" t="str">
        <f t="shared" si="300"/>
        <v/>
      </c>
      <c r="E221" s="21"/>
      <c r="F221" s="24" t="str">
        <f t="shared" si="301"/>
        <v/>
      </c>
      <c r="G221" s="25" t="str">
        <f>IF(C221="","",IF(D221='Gear Train'!$R$3,"-",VLOOKUP(C221,$Q$15:$S$514,3,FALSE)))</f>
        <v/>
      </c>
      <c r="H221" s="25" t="str">
        <f>IF(C221="","",IF(OR(D221='Gear Train'!$R$7,D221='Gear Train'!$R$3,D221='Gear Train'!$R$8),"-",VLOOKUP(C221,$Q$15:$T$514,4,FALSE)))</f>
        <v/>
      </c>
      <c r="I221" s="26" t="str">
        <f>IF(C221="","",IF(OR(D221='Gear Train'!$R$6,D221='Gear Train'!$R$7,D221='Gear Train'!$R$8,F221='Gear Train'!$R$7),VLOOKUP(E221,$C$15:$M$514,7,FALSE),IF(D221='Gear Train'!$R$3,VLOOKUP(C221,$Q$15:$U$514,5,FALSE),VLOOKUP(E221,$C$15:$M$514,7,FALSE)*M221)))</f>
        <v/>
      </c>
      <c r="J221" s="26" t="str">
        <f>IF(C221="","",IF(OR(D221='Gear Train'!$R$6,D221='Gear Train'!$R$7,D221='Gear Train'!$R$8,F221='Gear Train'!$R$7),VLOOKUP(E221,$C$15:$M$514,8,FALSE),IF(D221='Gear Train'!$R$3,E221/I221,VLOOKUP(E221,$C$15:$M$514,8,FALSE)/M221)))</f>
        <v/>
      </c>
      <c r="K221" s="27" t="str">
        <f>IF(C221="","",IF(E221='Front, Back Dial'!$D$4,$C$11,IF(OR(D221='Gear Train'!$R$4,D221='Gear Train'!$R$5),IF(OR(F221='Gear Train'!$R$4,F221='Gear Train'!$R$5,F221='Gear Train'!$R$6),IF(VLOOKUP(E221,$C$15:$M$514,9,FALSE)='Gear Train'!$C$3,'Gear Train'!$C$4,'Gear Train'!$C$3),VLOOKUP(E221,$C$15:$M$514,9,FALSE)),VLOOKUP(E221,$C$15:$M$514,9,FALSE))))</f>
        <v/>
      </c>
      <c r="L221" s="26" t="str">
        <f>IF(C221="","",IF(G221="-","-",IF(K221='Gear Train'!$C$3,MOD(G221+J221*360,360),MOD(G221-J221*360,360))))</f>
        <v/>
      </c>
      <c r="M221" s="26" t="str">
        <f>IF(C221="","",IF(OR(D221='Gear Train'!$R$6,D221='Gear Train'!$R$7,D221='Gear Train'!$R$8,F221='Gear Train'!$R$7),VLOOKUP(E221,$C$15:$M$514,10,FALSE),IF(D221='Gear Train'!$R$3,"-",IF(F221='Gear Train'!$R$3,1,H221/VLOOKUP(E221,$Q$15:$T$514,4,FALSE)))))</f>
        <v/>
      </c>
      <c r="N221" s="26" t="str">
        <f t="shared" si="302"/>
        <v/>
      </c>
      <c r="O221" s="28" t="str">
        <f t="shared" si="303"/>
        <v/>
      </c>
      <c r="Q221" s="21"/>
      <c r="R221" s="21"/>
      <c r="S221" s="29"/>
      <c r="T221" s="29"/>
      <c r="U221" s="29"/>
      <c r="AD221" s="1"/>
      <c r="AE221" s="1"/>
      <c r="AF221" s="1"/>
      <c r="AG221" s="1"/>
      <c r="AH221" s="1"/>
    </row>
    <row r="222" spans="2:34">
      <c r="B222" s="20"/>
      <c r="C222" s="21"/>
      <c r="D222" s="22" t="str">
        <f t="shared" si="300"/>
        <v/>
      </c>
      <c r="E222" s="21"/>
      <c r="F222" s="24" t="str">
        <f t="shared" si="301"/>
        <v/>
      </c>
      <c r="G222" s="25" t="str">
        <f>IF(C222="","",IF(D222='Gear Train'!$R$3,"-",VLOOKUP(C222,$Q$15:$S$514,3,FALSE)))</f>
        <v/>
      </c>
      <c r="H222" s="25" t="str">
        <f>IF(C222="","",IF(OR(D222='Gear Train'!$R$7,D222='Gear Train'!$R$3,D222='Gear Train'!$R$8),"-",VLOOKUP(C222,$Q$15:$T$514,4,FALSE)))</f>
        <v/>
      </c>
      <c r="I222" s="26" t="str">
        <f>IF(C222="","",IF(OR(D222='Gear Train'!$R$6,D222='Gear Train'!$R$7,D222='Gear Train'!$R$8,F222='Gear Train'!$R$7),VLOOKUP(E222,$C$15:$M$514,7,FALSE),IF(D222='Gear Train'!$R$3,VLOOKUP(C222,$Q$15:$U$514,5,FALSE),VLOOKUP(E222,$C$15:$M$514,7,FALSE)*M222)))</f>
        <v/>
      </c>
      <c r="J222" s="26" t="str">
        <f>IF(C222="","",IF(OR(D222='Gear Train'!$R$6,D222='Gear Train'!$R$7,D222='Gear Train'!$R$8,F222='Gear Train'!$R$7),VLOOKUP(E222,$C$15:$M$514,8,FALSE),IF(D222='Gear Train'!$R$3,E222/I222,VLOOKUP(E222,$C$15:$M$514,8,FALSE)/M222)))</f>
        <v/>
      </c>
      <c r="K222" s="27" t="str">
        <f>IF(C222="","",IF(E222='Front, Back Dial'!$D$4,$C$11,IF(OR(D222='Gear Train'!$R$4,D222='Gear Train'!$R$5),IF(OR(F222='Gear Train'!$R$4,F222='Gear Train'!$R$5,F222='Gear Train'!$R$6),IF(VLOOKUP(E222,$C$15:$M$514,9,FALSE)='Gear Train'!$C$3,'Gear Train'!$C$4,'Gear Train'!$C$3),VLOOKUP(E222,$C$15:$M$514,9,FALSE)),VLOOKUP(E222,$C$15:$M$514,9,FALSE))))</f>
        <v/>
      </c>
      <c r="L222" s="26" t="str">
        <f>IF(C222="","",IF(G222="-","-",IF(K222='Gear Train'!$C$3,MOD(G222+J222*360,360),MOD(G222-J222*360,360))))</f>
        <v/>
      </c>
      <c r="M222" s="26" t="str">
        <f>IF(C222="","",IF(OR(D222='Gear Train'!$R$6,D222='Gear Train'!$R$7,D222='Gear Train'!$R$8,F222='Gear Train'!$R$7),VLOOKUP(E222,$C$15:$M$514,10,FALSE),IF(D222='Gear Train'!$R$3,"-",IF(F222='Gear Train'!$R$3,1,H222/VLOOKUP(E222,$Q$15:$T$514,4,FALSE)))))</f>
        <v/>
      </c>
      <c r="N222" s="26" t="str">
        <f t="shared" si="302"/>
        <v/>
      </c>
      <c r="O222" s="28" t="str">
        <f t="shared" si="303"/>
        <v/>
      </c>
      <c r="Q222" s="21"/>
      <c r="R222" s="21"/>
      <c r="S222" s="29"/>
      <c r="T222" s="29"/>
      <c r="U222" s="29"/>
      <c r="AD222" s="1"/>
      <c r="AE222" s="1"/>
      <c r="AF222" s="1"/>
      <c r="AG222" s="1"/>
      <c r="AH222" s="1"/>
    </row>
    <row r="223" spans="2:34">
      <c r="B223" s="20"/>
      <c r="C223" s="21"/>
      <c r="D223" s="22" t="str">
        <f t="shared" si="300"/>
        <v/>
      </c>
      <c r="E223" s="21"/>
      <c r="F223" s="24" t="str">
        <f t="shared" si="301"/>
        <v/>
      </c>
      <c r="G223" s="25" t="str">
        <f>IF(C223="","",IF(D223='Gear Train'!$R$3,"-",VLOOKUP(C223,$Q$15:$S$514,3,FALSE)))</f>
        <v/>
      </c>
      <c r="H223" s="25" t="str">
        <f>IF(C223="","",IF(OR(D223='Gear Train'!$R$7,D223='Gear Train'!$R$3,D223='Gear Train'!$R$8),"-",VLOOKUP(C223,$Q$15:$T$514,4,FALSE)))</f>
        <v/>
      </c>
      <c r="I223" s="26" t="str">
        <f>IF(C223="","",IF(OR(D223='Gear Train'!$R$6,D223='Gear Train'!$R$7,D223='Gear Train'!$R$8,F223='Gear Train'!$R$7),VLOOKUP(E223,$C$15:$M$514,7,FALSE),IF(D223='Gear Train'!$R$3,VLOOKUP(C223,$Q$15:$U$514,5,FALSE),VLOOKUP(E223,$C$15:$M$514,7,FALSE)*M223)))</f>
        <v/>
      </c>
      <c r="J223" s="26" t="str">
        <f>IF(C223="","",IF(OR(D223='Gear Train'!$R$6,D223='Gear Train'!$R$7,D223='Gear Train'!$R$8,F223='Gear Train'!$R$7),VLOOKUP(E223,$C$15:$M$514,8,FALSE),IF(D223='Gear Train'!$R$3,E223/I223,VLOOKUP(E223,$C$15:$M$514,8,FALSE)/M223)))</f>
        <v/>
      </c>
      <c r="K223" s="27" t="str">
        <f>IF(C223="","",IF(E223='Front, Back Dial'!$D$4,$C$11,IF(OR(D223='Gear Train'!$R$4,D223='Gear Train'!$R$5),IF(OR(F223='Gear Train'!$R$4,F223='Gear Train'!$R$5,F223='Gear Train'!$R$6),IF(VLOOKUP(E223,$C$15:$M$514,9,FALSE)='Gear Train'!$C$3,'Gear Train'!$C$4,'Gear Train'!$C$3),VLOOKUP(E223,$C$15:$M$514,9,FALSE)),VLOOKUP(E223,$C$15:$M$514,9,FALSE))))</f>
        <v/>
      </c>
      <c r="L223" s="26" t="str">
        <f>IF(C223="","",IF(G223="-","-",IF(K223='Gear Train'!$C$3,MOD(G223+J223*360,360),MOD(G223-J223*360,360))))</f>
        <v/>
      </c>
      <c r="M223" s="26" t="str">
        <f>IF(C223="","",IF(OR(D223='Gear Train'!$R$6,D223='Gear Train'!$R$7,D223='Gear Train'!$R$8,F223='Gear Train'!$R$7),VLOOKUP(E223,$C$15:$M$514,10,FALSE),IF(D223='Gear Train'!$R$3,"-",IF(F223='Gear Train'!$R$3,1,H223/VLOOKUP(E223,$Q$15:$T$514,4,FALSE)))))</f>
        <v/>
      </c>
      <c r="N223" s="26" t="str">
        <f t="shared" si="302"/>
        <v/>
      </c>
      <c r="O223" s="28" t="str">
        <f t="shared" si="303"/>
        <v/>
      </c>
      <c r="Q223" s="21"/>
      <c r="R223" s="21"/>
      <c r="S223" s="29"/>
      <c r="T223" s="29"/>
      <c r="U223" s="29"/>
      <c r="AD223" s="1"/>
      <c r="AE223" s="1"/>
      <c r="AF223" s="1"/>
      <c r="AG223" s="1"/>
      <c r="AH223" s="1"/>
    </row>
    <row r="224" spans="2:34">
      <c r="B224" s="20"/>
      <c r="C224" s="21"/>
      <c r="D224" s="22" t="str">
        <f t="shared" si="300"/>
        <v/>
      </c>
      <c r="E224" s="21"/>
      <c r="F224" s="24" t="str">
        <f t="shared" si="301"/>
        <v/>
      </c>
      <c r="G224" s="25" t="str">
        <f>IF(C224="","",IF(D224='Gear Train'!$R$3,"-",VLOOKUP(C224,$Q$15:$S$514,3,FALSE)))</f>
        <v/>
      </c>
      <c r="H224" s="25" t="str">
        <f>IF(C224="","",IF(OR(D224='Gear Train'!$R$7,D224='Gear Train'!$R$3,D224='Gear Train'!$R$8),"-",VLOOKUP(C224,$Q$15:$T$514,4,FALSE)))</f>
        <v/>
      </c>
      <c r="I224" s="26" t="str">
        <f>IF(C224="","",IF(OR(D224='Gear Train'!$R$6,D224='Gear Train'!$R$7,D224='Gear Train'!$R$8,F224='Gear Train'!$R$7),VLOOKUP(E224,$C$15:$M$514,7,FALSE),IF(D224='Gear Train'!$R$3,VLOOKUP(C224,$Q$15:$U$514,5,FALSE),VLOOKUP(E224,$C$15:$M$514,7,FALSE)*M224)))</f>
        <v/>
      </c>
      <c r="J224" s="26" t="str">
        <f>IF(C224="","",IF(OR(D224='Gear Train'!$R$6,D224='Gear Train'!$R$7,D224='Gear Train'!$R$8,F224='Gear Train'!$R$7),VLOOKUP(E224,$C$15:$M$514,8,FALSE),IF(D224='Gear Train'!$R$3,E224/I224,VLOOKUP(E224,$C$15:$M$514,8,FALSE)/M224)))</f>
        <v/>
      </c>
      <c r="K224" s="27" t="str">
        <f>IF(C224="","",IF(E224='Front, Back Dial'!$D$4,$C$11,IF(OR(D224='Gear Train'!$R$4,D224='Gear Train'!$R$5),IF(OR(F224='Gear Train'!$R$4,F224='Gear Train'!$R$5,F224='Gear Train'!$R$6),IF(VLOOKUP(E224,$C$15:$M$514,9,FALSE)='Gear Train'!$C$3,'Gear Train'!$C$4,'Gear Train'!$C$3),VLOOKUP(E224,$C$15:$M$514,9,FALSE)),VLOOKUP(E224,$C$15:$M$514,9,FALSE))))</f>
        <v/>
      </c>
      <c r="L224" s="26" t="str">
        <f>IF(C224="","",IF(G224="-","-",IF(K224='Gear Train'!$C$3,MOD(G224+J224*360,360),MOD(G224-J224*360,360))))</f>
        <v/>
      </c>
      <c r="M224" s="26" t="str">
        <f>IF(C224="","",IF(OR(D224='Gear Train'!$R$6,D224='Gear Train'!$R$7,D224='Gear Train'!$R$8,F224='Gear Train'!$R$7),VLOOKUP(E224,$C$15:$M$514,10,FALSE),IF(D224='Gear Train'!$R$3,"-",IF(F224='Gear Train'!$R$3,1,H224/VLOOKUP(E224,$Q$15:$T$514,4,FALSE)))))</f>
        <v/>
      </c>
      <c r="N224" s="26" t="str">
        <f t="shared" si="302"/>
        <v/>
      </c>
      <c r="O224" s="28" t="str">
        <f t="shared" si="303"/>
        <v/>
      </c>
      <c r="Q224" s="21"/>
      <c r="R224" s="21"/>
      <c r="S224" s="29"/>
      <c r="T224" s="29"/>
      <c r="U224" s="29"/>
      <c r="AD224" s="1"/>
      <c r="AE224" s="1"/>
      <c r="AF224" s="1"/>
      <c r="AG224" s="1"/>
      <c r="AH224" s="1"/>
    </row>
    <row r="225" spans="2:34">
      <c r="B225" s="20"/>
      <c r="C225" s="21"/>
      <c r="D225" s="22" t="str">
        <f t="shared" si="300"/>
        <v/>
      </c>
      <c r="E225" s="21"/>
      <c r="F225" s="24" t="str">
        <f t="shared" si="301"/>
        <v/>
      </c>
      <c r="G225" s="25" t="str">
        <f>IF(C225="","",IF(D225='Gear Train'!$R$3,"-",VLOOKUP(C225,$Q$15:$S$514,3,FALSE)))</f>
        <v/>
      </c>
      <c r="H225" s="25" t="str">
        <f>IF(C225="","",IF(OR(D225='Gear Train'!$R$7,D225='Gear Train'!$R$3,D225='Gear Train'!$R$8),"-",VLOOKUP(C225,$Q$15:$T$514,4,FALSE)))</f>
        <v/>
      </c>
      <c r="I225" s="26" t="str">
        <f>IF(C225="","",IF(OR(D225='Gear Train'!$R$6,D225='Gear Train'!$R$7,D225='Gear Train'!$R$8,F225='Gear Train'!$R$7),VLOOKUP(E225,$C$15:$M$514,7,FALSE),IF(D225='Gear Train'!$R$3,VLOOKUP(C225,$Q$15:$U$514,5,FALSE),VLOOKUP(E225,$C$15:$M$514,7,FALSE)*M225)))</f>
        <v/>
      </c>
      <c r="J225" s="26" t="str">
        <f>IF(C225="","",IF(OR(D225='Gear Train'!$R$6,D225='Gear Train'!$R$7,D225='Gear Train'!$R$8,F225='Gear Train'!$R$7),VLOOKUP(E225,$C$15:$M$514,8,FALSE),IF(D225='Gear Train'!$R$3,E225/I225,VLOOKUP(E225,$C$15:$M$514,8,FALSE)/M225)))</f>
        <v/>
      </c>
      <c r="K225" s="27" t="str">
        <f>IF(C225="","",IF(E225='Front, Back Dial'!$D$4,$C$11,IF(OR(D225='Gear Train'!$R$4,D225='Gear Train'!$R$5),IF(OR(F225='Gear Train'!$R$4,F225='Gear Train'!$R$5,F225='Gear Train'!$R$6),IF(VLOOKUP(E225,$C$15:$M$514,9,FALSE)='Gear Train'!$C$3,'Gear Train'!$C$4,'Gear Train'!$C$3),VLOOKUP(E225,$C$15:$M$514,9,FALSE)),VLOOKUP(E225,$C$15:$M$514,9,FALSE))))</f>
        <v/>
      </c>
      <c r="L225" s="26" t="str">
        <f>IF(C225="","",IF(G225="-","-",IF(K225='Gear Train'!$C$3,MOD(G225+J225*360,360),MOD(G225-J225*360,360))))</f>
        <v/>
      </c>
      <c r="M225" s="26" t="str">
        <f>IF(C225="","",IF(OR(D225='Gear Train'!$R$6,D225='Gear Train'!$R$7,D225='Gear Train'!$R$8,F225='Gear Train'!$R$7),VLOOKUP(E225,$C$15:$M$514,10,FALSE),IF(D225='Gear Train'!$R$3,"-",IF(F225='Gear Train'!$R$3,1,H225/VLOOKUP(E225,$Q$15:$T$514,4,FALSE)))))</f>
        <v/>
      </c>
      <c r="N225" s="26" t="str">
        <f t="shared" si="302"/>
        <v/>
      </c>
      <c r="O225" s="28" t="str">
        <f t="shared" si="303"/>
        <v/>
      </c>
      <c r="Q225" s="21"/>
      <c r="R225" s="21"/>
      <c r="S225" s="29"/>
      <c r="T225" s="29"/>
      <c r="U225" s="29"/>
      <c r="AD225" s="1"/>
      <c r="AE225" s="1"/>
      <c r="AF225" s="1"/>
      <c r="AG225" s="1"/>
      <c r="AH225" s="1"/>
    </row>
    <row r="226" spans="2:34">
      <c r="B226" s="20"/>
      <c r="C226" s="21"/>
      <c r="D226" s="22" t="str">
        <f t="shared" si="300"/>
        <v/>
      </c>
      <c r="E226" s="21"/>
      <c r="F226" s="24" t="str">
        <f t="shared" si="301"/>
        <v/>
      </c>
      <c r="G226" s="25" t="str">
        <f>IF(C226="","",IF(D226='Gear Train'!$R$3,"-",VLOOKUP(C226,$Q$15:$S$514,3,FALSE)))</f>
        <v/>
      </c>
      <c r="H226" s="25" t="str">
        <f>IF(C226="","",IF(OR(D226='Gear Train'!$R$7,D226='Gear Train'!$R$3,D226='Gear Train'!$R$8),"-",VLOOKUP(C226,$Q$15:$T$514,4,FALSE)))</f>
        <v/>
      </c>
      <c r="I226" s="26" t="str">
        <f>IF(C226="","",IF(OR(D226='Gear Train'!$R$6,D226='Gear Train'!$R$7,D226='Gear Train'!$R$8,F226='Gear Train'!$R$7),VLOOKUP(E226,$C$15:$M$514,7,FALSE),IF(D226='Gear Train'!$R$3,VLOOKUP(C226,$Q$15:$U$514,5,FALSE),VLOOKUP(E226,$C$15:$M$514,7,FALSE)*M226)))</f>
        <v/>
      </c>
      <c r="J226" s="26" t="str">
        <f>IF(C226="","",IF(OR(D226='Gear Train'!$R$6,D226='Gear Train'!$R$7,D226='Gear Train'!$R$8,F226='Gear Train'!$R$7),VLOOKUP(E226,$C$15:$M$514,8,FALSE),IF(D226='Gear Train'!$R$3,E226/I226,VLOOKUP(E226,$C$15:$M$514,8,FALSE)/M226)))</f>
        <v/>
      </c>
      <c r="K226" s="27" t="str">
        <f>IF(C226="","",IF(E226='Front, Back Dial'!$D$4,$C$11,IF(OR(D226='Gear Train'!$R$4,D226='Gear Train'!$R$5),IF(OR(F226='Gear Train'!$R$4,F226='Gear Train'!$R$5,F226='Gear Train'!$R$6),IF(VLOOKUP(E226,$C$15:$M$514,9,FALSE)='Gear Train'!$C$3,'Gear Train'!$C$4,'Gear Train'!$C$3),VLOOKUP(E226,$C$15:$M$514,9,FALSE)),VLOOKUP(E226,$C$15:$M$514,9,FALSE))))</f>
        <v/>
      </c>
      <c r="L226" s="26" t="str">
        <f>IF(C226="","",IF(G226="-","-",IF(K226='Gear Train'!$C$3,MOD(G226+J226*360,360),MOD(G226-J226*360,360))))</f>
        <v/>
      </c>
      <c r="M226" s="26" t="str">
        <f>IF(C226="","",IF(OR(D226='Gear Train'!$R$6,D226='Gear Train'!$R$7,D226='Gear Train'!$R$8,F226='Gear Train'!$R$7),VLOOKUP(E226,$C$15:$M$514,10,FALSE),IF(D226='Gear Train'!$R$3,"-",IF(F226='Gear Train'!$R$3,1,H226/VLOOKUP(E226,$Q$15:$T$514,4,FALSE)))))</f>
        <v/>
      </c>
      <c r="N226" s="26" t="str">
        <f t="shared" si="302"/>
        <v/>
      </c>
      <c r="O226" s="28" t="str">
        <f t="shared" si="303"/>
        <v/>
      </c>
      <c r="Q226" s="21"/>
      <c r="R226" s="21"/>
      <c r="S226" s="29"/>
      <c r="T226" s="29"/>
      <c r="U226" s="29"/>
      <c r="AD226" s="1"/>
      <c r="AE226" s="1"/>
      <c r="AF226" s="1"/>
      <c r="AG226" s="1"/>
      <c r="AH226" s="1"/>
    </row>
    <row r="227" spans="2:34">
      <c r="B227" s="20"/>
      <c r="C227" s="21"/>
      <c r="D227" s="22" t="str">
        <f t="shared" si="300"/>
        <v/>
      </c>
      <c r="E227" s="21"/>
      <c r="F227" s="24" t="str">
        <f t="shared" si="301"/>
        <v/>
      </c>
      <c r="G227" s="25" t="str">
        <f>IF(C227="","",IF(D227='Gear Train'!$R$3,"-",VLOOKUP(C227,$Q$15:$S$514,3,FALSE)))</f>
        <v/>
      </c>
      <c r="H227" s="25" t="str">
        <f>IF(C227="","",IF(OR(D227='Gear Train'!$R$7,D227='Gear Train'!$R$3,D227='Gear Train'!$R$8),"-",VLOOKUP(C227,$Q$15:$T$514,4,FALSE)))</f>
        <v/>
      </c>
      <c r="I227" s="26" t="str">
        <f>IF(C227="","",IF(OR(D227='Gear Train'!$R$6,D227='Gear Train'!$R$7,D227='Gear Train'!$R$8,F227='Gear Train'!$R$7),VLOOKUP(E227,$C$15:$M$514,7,FALSE),IF(D227='Gear Train'!$R$3,VLOOKUP(C227,$Q$15:$U$514,5,FALSE),VLOOKUP(E227,$C$15:$M$514,7,FALSE)*M227)))</f>
        <v/>
      </c>
      <c r="J227" s="26" t="str">
        <f>IF(C227="","",IF(OR(D227='Gear Train'!$R$6,D227='Gear Train'!$R$7,D227='Gear Train'!$R$8,F227='Gear Train'!$R$7),VLOOKUP(E227,$C$15:$M$514,8,FALSE),IF(D227='Gear Train'!$R$3,E227/I227,VLOOKUP(E227,$C$15:$M$514,8,FALSE)/M227)))</f>
        <v/>
      </c>
      <c r="K227" s="27" t="str">
        <f>IF(C227="","",IF(E227='Front, Back Dial'!$D$4,$C$11,IF(OR(D227='Gear Train'!$R$4,D227='Gear Train'!$R$5),IF(OR(F227='Gear Train'!$R$4,F227='Gear Train'!$R$5,F227='Gear Train'!$R$6),IF(VLOOKUP(E227,$C$15:$M$514,9,FALSE)='Gear Train'!$C$3,'Gear Train'!$C$4,'Gear Train'!$C$3),VLOOKUP(E227,$C$15:$M$514,9,FALSE)),VLOOKUP(E227,$C$15:$M$514,9,FALSE))))</f>
        <v/>
      </c>
      <c r="L227" s="26" t="str">
        <f>IF(C227="","",IF(G227="-","-",IF(K227='Gear Train'!$C$3,MOD(G227+J227*360,360),MOD(G227-J227*360,360))))</f>
        <v/>
      </c>
      <c r="M227" s="26" t="str">
        <f>IF(C227="","",IF(OR(D227='Gear Train'!$R$6,D227='Gear Train'!$R$7,D227='Gear Train'!$R$8,F227='Gear Train'!$R$7),VLOOKUP(E227,$C$15:$M$514,10,FALSE),IF(D227='Gear Train'!$R$3,"-",IF(F227='Gear Train'!$R$3,1,H227/VLOOKUP(E227,$Q$15:$T$514,4,FALSE)))))</f>
        <v/>
      </c>
      <c r="N227" s="26" t="str">
        <f t="shared" si="302"/>
        <v/>
      </c>
      <c r="O227" s="28" t="str">
        <f t="shared" si="303"/>
        <v/>
      </c>
      <c r="Q227" s="21"/>
      <c r="R227" s="21"/>
      <c r="S227" s="29"/>
      <c r="T227" s="29"/>
      <c r="U227" s="29"/>
      <c r="AD227" s="1"/>
      <c r="AE227" s="1"/>
      <c r="AF227" s="1"/>
      <c r="AG227" s="1"/>
      <c r="AH227" s="1"/>
    </row>
    <row r="228" spans="2:34">
      <c r="B228" s="20"/>
      <c r="C228" s="21"/>
      <c r="D228" s="22" t="str">
        <f t="shared" si="300"/>
        <v/>
      </c>
      <c r="E228" s="21"/>
      <c r="F228" s="24" t="str">
        <f t="shared" si="301"/>
        <v/>
      </c>
      <c r="G228" s="25" t="str">
        <f>IF(C228="","",IF(D228='Gear Train'!$R$3,"-",VLOOKUP(C228,$Q$15:$S$514,3,FALSE)))</f>
        <v/>
      </c>
      <c r="H228" s="25" t="str">
        <f>IF(C228="","",IF(OR(D228='Gear Train'!$R$7,D228='Gear Train'!$R$3,D228='Gear Train'!$R$8),"-",VLOOKUP(C228,$Q$15:$T$514,4,FALSE)))</f>
        <v/>
      </c>
      <c r="I228" s="26" t="str">
        <f>IF(C228="","",IF(OR(D228='Gear Train'!$R$6,D228='Gear Train'!$R$7,D228='Gear Train'!$R$8,F228='Gear Train'!$R$7),VLOOKUP(E228,$C$15:$M$514,7,FALSE),IF(D228='Gear Train'!$R$3,VLOOKUP(C228,$Q$15:$U$514,5,FALSE),VLOOKUP(E228,$C$15:$M$514,7,FALSE)*M228)))</f>
        <v/>
      </c>
      <c r="J228" s="26" t="str">
        <f>IF(C228="","",IF(OR(D228='Gear Train'!$R$6,D228='Gear Train'!$R$7,D228='Gear Train'!$R$8,F228='Gear Train'!$R$7),VLOOKUP(E228,$C$15:$M$514,8,FALSE),IF(D228='Gear Train'!$R$3,E228/I228,VLOOKUP(E228,$C$15:$M$514,8,FALSE)/M228)))</f>
        <v/>
      </c>
      <c r="K228" s="27" t="str">
        <f>IF(C228="","",IF(E228='Front, Back Dial'!$D$4,$C$11,IF(OR(D228='Gear Train'!$R$4,D228='Gear Train'!$R$5),IF(OR(F228='Gear Train'!$R$4,F228='Gear Train'!$R$5,F228='Gear Train'!$R$6),IF(VLOOKUP(E228,$C$15:$M$514,9,FALSE)='Gear Train'!$C$3,'Gear Train'!$C$4,'Gear Train'!$C$3),VLOOKUP(E228,$C$15:$M$514,9,FALSE)),VLOOKUP(E228,$C$15:$M$514,9,FALSE))))</f>
        <v/>
      </c>
      <c r="L228" s="26" t="str">
        <f>IF(C228="","",IF(G228="-","-",IF(K228='Gear Train'!$C$3,MOD(G228+J228*360,360),MOD(G228-J228*360,360))))</f>
        <v/>
      </c>
      <c r="M228" s="26" t="str">
        <f>IF(C228="","",IF(OR(D228='Gear Train'!$R$6,D228='Gear Train'!$R$7,D228='Gear Train'!$R$8,F228='Gear Train'!$R$7),VLOOKUP(E228,$C$15:$M$514,10,FALSE),IF(D228='Gear Train'!$R$3,"-",IF(F228='Gear Train'!$R$3,1,H228/VLOOKUP(E228,$Q$15:$T$514,4,FALSE)))))</f>
        <v/>
      </c>
      <c r="N228" s="26" t="str">
        <f t="shared" si="302"/>
        <v/>
      </c>
      <c r="O228" s="28" t="str">
        <f t="shared" si="303"/>
        <v/>
      </c>
      <c r="Q228" s="21"/>
      <c r="R228" s="21"/>
      <c r="S228" s="29"/>
      <c r="T228" s="29"/>
      <c r="U228" s="29"/>
      <c r="AD228" s="1"/>
      <c r="AE228" s="1"/>
      <c r="AF228" s="1"/>
      <c r="AG228" s="1"/>
      <c r="AH228" s="1"/>
    </row>
    <row r="229" spans="2:34">
      <c r="B229" s="20"/>
      <c r="C229" s="21"/>
      <c r="D229" s="22" t="str">
        <f t="shared" si="300"/>
        <v/>
      </c>
      <c r="E229" s="21"/>
      <c r="F229" s="24" t="str">
        <f t="shared" si="301"/>
        <v/>
      </c>
      <c r="G229" s="25" t="str">
        <f>IF(C229="","",IF(D229='Gear Train'!$R$3,"-",VLOOKUP(C229,$Q$15:$S$514,3,FALSE)))</f>
        <v/>
      </c>
      <c r="H229" s="25" t="str">
        <f>IF(C229="","",IF(OR(D229='Gear Train'!$R$7,D229='Gear Train'!$R$3,D229='Gear Train'!$R$8),"-",VLOOKUP(C229,$Q$15:$T$514,4,FALSE)))</f>
        <v/>
      </c>
      <c r="I229" s="26" t="str">
        <f>IF(C229="","",IF(OR(D229='Gear Train'!$R$6,D229='Gear Train'!$R$7,D229='Gear Train'!$R$8,F229='Gear Train'!$R$7),VLOOKUP(E229,$C$15:$M$514,7,FALSE),IF(D229='Gear Train'!$R$3,VLOOKUP(C229,$Q$15:$U$514,5,FALSE),VLOOKUP(E229,$C$15:$M$514,7,FALSE)*M229)))</f>
        <v/>
      </c>
      <c r="J229" s="26" t="str">
        <f>IF(C229="","",IF(OR(D229='Gear Train'!$R$6,D229='Gear Train'!$R$7,D229='Gear Train'!$R$8,F229='Gear Train'!$R$7),VLOOKUP(E229,$C$15:$M$514,8,FALSE),IF(D229='Gear Train'!$R$3,E229/I229,VLOOKUP(E229,$C$15:$M$514,8,FALSE)/M229)))</f>
        <v/>
      </c>
      <c r="K229" s="27" t="str">
        <f>IF(C229="","",IF(E229='Front, Back Dial'!$D$4,$C$11,IF(OR(D229='Gear Train'!$R$4,D229='Gear Train'!$R$5),IF(OR(F229='Gear Train'!$R$4,F229='Gear Train'!$R$5,F229='Gear Train'!$R$6),IF(VLOOKUP(E229,$C$15:$M$514,9,FALSE)='Gear Train'!$C$3,'Gear Train'!$C$4,'Gear Train'!$C$3),VLOOKUP(E229,$C$15:$M$514,9,FALSE)),VLOOKUP(E229,$C$15:$M$514,9,FALSE))))</f>
        <v/>
      </c>
      <c r="L229" s="26" t="str">
        <f>IF(C229="","",IF(G229="-","-",IF(K229='Gear Train'!$C$3,MOD(G229+J229*360,360),MOD(G229-J229*360,360))))</f>
        <v/>
      </c>
      <c r="M229" s="26" t="str">
        <f>IF(C229="","",IF(OR(D229='Gear Train'!$R$6,D229='Gear Train'!$R$7,D229='Gear Train'!$R$8,F229='Gear Train'!$R$7),VLOOKUP(E229,$C$15:$M$514,10,FALSE),IF(D229='Gear Train'!$R$3,"-",IF(F229='Gear Train'!$R$3,1,H229/VLOOKUP(E229,$Q$15:$T$514,4,FALSE)))))</f>
        <v/>
      </c>
      <c r="N229" s="26" t="str">
        <f t="shared" si="302"/>
        <v/>
      </c>
      <c r="O229" s="28" t="str">
        <f t="shared" si="303"/>
        <v/>
      </c>
      <c r="Q229" s="21"/>
      <c r="R229" s="21"/>
      <c r="S229" s="29"/>
      <c r="T229" s="29"/>
      <c r="U229" s="29"/>
      <c r="AD229" s="1"/>
      <c r="AE229" s="1"/>
      <c r="AF229" s="1"/>
      <c r="AG229" s="1"/>
      <c r="AH229" s="1"/>
    </row>
    <row r="230" spans="2:34">
      <c r="B230" s="20"/>
      <c r="C230" s="21"/>
      <c r="D230" s="22" t="str">
        <f t="shared" si="300"/>
        <v/>
      </c>
      <c r="E230" s="21"/>
      <c r="F230" s="24" t="str">
        <f t="shared" si="301"/>
        <v/>
      </c>
      <c r="G230" s="25" t="str">
        <f>IF(C230="","",IF(D230='Gear Train'!$R$3,"-",VLOOKUP(C230,$Q$15:$S$514,3,FALSE)))</f>
        <v/>
      </c>
      <c r="H230" s="25" t="str">
        <f>IF(C230="","",IF(OR(D230='Gear Train'!$R$7,D230='Gear Train'!$R$3,D230='Gear Train'!$R$8),"-",VLOOKUP(C230,$Q$15:$T$514,4,FALSE)))</f>
        <v/>
      </c>
      <c r="I230" s="26" t="str">
        <f>IF(C230="","",IF(OR(D230='Gear Train'!$R$6,D230='Gear Train'!$R$7,D230='Gear Train'!$R$8,F230='Gear Train'!$R$7),VLOOKUP(E230,$C$15:$M$514,7,FALSE),IF(D230='Gear Train'!$R$3,VLOOKUP(C230,$Q$15:$U$514,5,FALSE),VLOOKUP(E230,$C$15:$M$514,7,FALSE)*M230)))</f>
        <v/>
      </c>
      <c r="J230" s="26" t="str">
        <f>IF(C230="","",IF(OR(D230='Gear Train'!$R$6,D230='Gear Train'!$R$7,D230='Gear Train'!$R$8,F230='Gear Train'!$R$7),VLOOKUP(E230,$C$15:$M$514,8,FALSE),IF(D230='Gear Train'!$R$3,E230/I230,VLOOKUP(E230,$C$15:$M$514,8,FALSE)/M230)))</f>
        <v/>
      </c>
      <c r="K230" s="27" t="str">
        <f>IF(C230="","",IF(E230='Front, Back Dial'!$D$4,$C$11,IF(OR(D230='Gear Train'!$R$4,D230='Gear Train'!$R$5),IF(OR(F230='Gear Train'!$R$4,F230='Gear Train'!$R$5,F230='Gear Train'!$R$6),IF(VLOOKUP(E230,$C$15:$M$514,9,FALSE)='Gear Train'!$C$3,'Gear Train'!$C$4,'Gear Train'!$C$3),VLOOKUP(E230,$C$15:$M$514,9,FALSE)),VLOOKUP(E230,$C$15:$M$514,9,FALSE))))</f>
        <v/>
      </c>
      <c r="L230" s="26" t="str">
        <f>IF(C230="","",IF(G230="-","-",IF(K230='Gear Train'!$C$3,MOD(G230+J230*360,360),MOD(G230-J230*360,360))))</f>
        <v/>
      </c>
      <c r="M230" s="26" t="str">
        <f>IF(C230="","",IF(OR(D230='Gear Train'!$R$6,D230='Gear Train'!$R$7,D230='Gear Train'!$R$8,F230='Gear Train'!$R$7),VLOOKUP(E230,$C$15:$M$514,10,FALSE),IF(D230='Gear Train'!$R$3,"-",IF(F230='Gear Train'!$R$3,1,H230/VLOOKUP(E230,$Q$15:$T$514,4,FALSE)))))</f>
        <v/>
      </c>
      <c r="N230" s="26" t="str">
        <f t="shared" si="302"/>
        <v/>
      </c>
      <c r="O230" s="28" t="str">
        <f t="shared" si="303"/>
        <v/>
      </c>
      <c r="Q230" s="21"/>
      <c r="R230" s="21"/>
      <c r="S230" s="29"/>
      <c r="T230" s="29"/>
      <c r="U230" s="29"/>
      <c r="AD230" s="1"/>
      <c r="AE230" s="1"/>
      <c r="AF230" s="1"/>
      <c r="AG230" s="1"/>
      <c r="AH230" s="1"/>
    </row>
    <row r="231" spans="2:34">
      <c r="B231" s="20"/>
      <c r="C231" s="21"/>
      <c r="D231" s="22" t="str">
        <f t="shared" si="300"/>
        <v/>
      </c>
      <c r="E231" s="21"/>
      <c r="F231" s="24" t="str">
        <f t="shared" si="301"/>
        <v/>
      </c>
      <c r="G231" s="25" t="str">
        <f>IF(C231="","",IF(D231='Gear Train'!$R$3,"-",VLOOKUP(C231,$Q$15:$S$514,3,FALSE)))</f>
        <v/>
      </c>
      <c r="H231" s="25" t="str">
        <f>IF(C231="","",IF(OR(D231='Gear Train'!$R$7,D231='Gear Train'!$R$3,D231='Gear Train'!$R$8),"-",VLOOKUP(C231,$Q$15:$T$514,4,FALSE)))</f>
        <v/>
      </c>
      <c r="I231" s="26" t="str">
        <f>IF(C231="","",IF(OR(D231='Gear Train'!$R$6,D231='Gear Train'!$R$7,D231='Gear Train'!$R$8,F231='Gear Train'!$R$7),VLOOKUP(E231,$C$15:$M$514,7,FALSE),IF(D231='Gear Train'!$R$3,VLOOKUP(C231,$Q$15:$U$514,5,FALSE),VLOOKUP(E231,$C$15:$M$514,7,FALSE)*M231)))</f>
        <v/>
      </c>
      <c r="J231" s="26" t="str">
        <f>IF(C231="","",IF(OR(D231='Gear Train'!$R$6,D231='Gear Train'!$R$7,D231='Gear Train'!$R$8,F231='Gear Train'!$R$7),VLOOKUP(E231,$C$15:$M$514,8,FALSE),IF(D231='Gear Train'!$R$3,E231/I231,VLOOKUP(E231,$C$15:$M$514,8,FALSE)/M231)))</f>
        <v/>
      </c>
      <c r="K231" s="27" t="str">
        <f>IF(C231="","",IF(E231='Front, Back Dial'!$D$4,$C$11,IF(OR(D231='Gear Train'!$R$4,D231='Gear Train'!$R$5),IF(OR(F231='Gear Train'!$R$4,F231='Gear Train'!$R$5,F231='Gear Train'!$R$6),IF(VLOOKUP(E231,$C$15:$M$514,9,FALSE)='Gear Train'!$C$3,'Gear Train'!$C$4,'Gear Train'!$C$3),VLOOKUP(E231,$C$15:$M$514,9,FALSE)),VLOOKUP(E231,$C$15:$M$514,9,FALSE))))</f>
        <v/>
      </c>
      <c r="L231" s="26" t="str">
        <f>IF(C231="","",IF(G231="-","-",IF(K231='Gear Train'!$C$3,MOD(G231+J231*360,360),MOD(G231-J231*360,360))))</f>
        <v/>
      </c>
      <c r="M231" s="26" t="str">
        <f>IF(C231="","",IF(OR(D231='Gear Train'!$R$6,D231='Gear Train'!$R$7,D231='Gear Train'!$R$8,F231='Gear Train'!$R$7),VLOOKUP(E231,$C$15:$M$514,10,FALSE),IF(D231='Gear Train'!$R$3,"-",IF(F231='Gear Train'!$R$3,1,H231/VLOOKUP(E231,$Q$15:$T$514,4,FALSE)))))</f>
        <v/>
      </c>
      <c r="N231" s="26" t="str">
        <f t="shared" si="302"/>
        <v/>
      </c>
      <c r="O231" s="28" t="str">
        <f t="shared" si="303"/>
        <v/>
      </c>
      <c r="Q231" s="21"/>
      <c r="R231" s="21"/>
      <c r="S231" s="29"/>
      <c r="T231" s="29"/>
      <c r="U231" s="29"/>
      <c r="AD231" s="1"/>
      <c r="AE231" s="1"/>
      <c r="AF231" s="1"/>
      <c r="AG231" s="1"/>
      <c r="AH231" s="1"/>
    </row>
    <row r="232" spans="2:34">
      <c r="B232" s="20"/>
      <c r="C232" s="21"/>
      <c r="D232" s="22" t="str">
        <f t="shared" si="300"/>
        <v/>
      </c>
      <c r="E232" s="21"/>
      <c r="F232" s="24" t="str">
        <f t="shared" si="301"/>
        <v/>
      </c>
      <c r="G232" s="25" t="str">
        <f>IF(C232="","",IF(D232='Gear Train'!$R$3,"-",VLOOKUP(C232,$Q$15:$S$514,3,FALSE)))</f>
        <v/>
      </c>
      <c r="H232" s="25" t="str">
        <f>IF(C232="","",IF(OR(D232='Gear Train'!$R$7,D232='Gear Train'!$R$3,D232='Gear Train'!$R$8),"-",VLOOKUP(C232,$Q$15:$T$514,4,FALSE)))</f>
        <v/>
      </c>
      <c r="I232" s="26" t="str">
        <f>IF(C232="","",IF(OR(D232='Gear Train'!$R$6,D232='Gear Train'!$R$7,D232='Gear Train'!$R$8,F232='Gear Train'!$R$7),VLOOKUP(E232,$C$15:$M$514,7,FALSE),IF(D232='Gear Train'!$R$3,VLOOKUP(C232,$Q$15:$U$514,5,FALSE),VLOOKUP(E232,$C$15:$M$514,7,FALSE)*M232)))</f>
        <v/>
      </c>
      <c r="J232" s="26" t="str">
        <f>IF(C232="","",IF(OR(D232='Gear Train'!$R$6,D232='Gear Train'!$R$7,D232='Gear Train'!$R$8,F232='Gear Train'!$R$7),VLOOKUP(E232,$C$15:$M$514,8,FALSE),IF(D232='Gear Train'!$R$3,E232/I232,VLOOKUP(E232,$C$15:$M$514,8,FALSE)/M232)))</f>
        <v/>
      </c>
      <c r="K232" s="27" t="str">
        <f>IF(C232="","",IF(E232='Front, Back Dial'!$D$4,$C$11,IF(OR(D232='Gear Train'!$R$4,D232='Gear Train'!$R$5),IF(OR(F232='Gear Train'!$R$4,F232='Gear Train'!$R$5,F232='Gear Train'!$R$6),IF(VLOOKUP(E232,$C$15:$M$514,9,FALSE)='Gear Train'!$C$3,'Gear Train'!$C$4,'Gear Train'!$C$3),VLOOKUP(E232,$C$15:$M$514,9,FALSE)),VLOOKUP(E232,$C$15:$M$514,9,FALSE))))</f>
        <v/>
      </c>
      <c r="L232" s="26" t="str">
        <f>IF(C232="","",IF(G232="-","-",IF(K232='Gear Train'!$C$3,MOD(G232+J232*360,360),MOD(G232-J232*360,360))))</f>
        <v/>
      </c>
      <c r="M232" s="26" t="str">
        <f>IF(C232="","",IF(OR(D232='Gear Train'!$R$6,D232='Gear Train'!$R$7,D232='Gear Train'!$R$8,F232='Gear Train'!$R$7),VLOOKUP(E232,$C$15:$M$514,10,FALSE),IF(D232='Gear Train'!$R$3,"-",IF(F232='Gear Train'!$R$3,1,H232/VLOOKUP(E232,$Q$15:$T$514,4,FALSE)))))</f>
        <v/>
      </c>
      <c r="N232" s="26" t="str">
        <f t="shared" si="302"/>
        <v/>
      </c>
      <c r="O232" s="28" t="str">
        <f t="shared" si="303"/>
        <v/>
      </c>
      <c r="Q232" s="21"/>
      <c r="R232" s="21"/>
      <c r="S232" s="29"/>
      <c r="T232" s="29"/>
      <c r="U232" s="29"/>
      <c r="AD232" s="1"/>
      <c r="AE232" s="1"/>
      <c r="AF232" s="1"/>
      <c r="AG232" s="1"/>
      <c r="AH232" s="1"/>
    </row>
    <row r="233" spans="2:34">
      <c r="B233" s="20"/>
      <c r="C233" s="21"/>
      <c r="D233" s="22" t="str">
        <f t="shared" si="300"/>
        <v/>
      </c>
      <c r="E233" s="21"/>
      <c r="F233" s="24" t="str">
        <f t="shared" si="301"/>
        <v/>
      </c>
      <c r="G233" s="25" t="str">
        <f>IF(C233="","",IF(D233='Gear Train'!$R$3,"-",VLOOKUP(C233,$Q$15:$S$514,3,FALSE)))</f>
        <v/>
      </c>
      <c r="H233" s="25" t="str">
        <f>IF(C233="","",IF(OR(D233='Gear Train'!$R$7,D233='Gear Train'!$R$3,D233='Gear Train'!$R$8),"-",VLOOKUP(C233,$Q$15:$T$514,4,FALSE)))</f>
        <v/>
      </c>
      <c r="I233" s="26" t="str">
        <f>IF(C233="","",IF(OR(D233='Gear Train'!$R$6,D233='Gear Train'!$R$7,D233='Gear Train'!$R$8,F233='Gear Train'!$R$7),VLOOKUP(E233,$C$15:$M$514,7,FALSE),IF(D233='Gear Train'!$R$3,VLOOKUP(C233,$Q$15:$U$514,5,FALSE),VLOOKUP(E233,$C$15:$M$514,7,FALSE)*M233)))</f>
        <v/>
      </c>
      <c r="J233" s="26" t="str">
        <f>IF(C233="","",IF(OR(D233='Gear Train'!$R$6,D233='Gear Train'!$R$7,D233='Gear Train'!$R$8,F233='Gear Train'!$R$7),VLOOKUP(E233,$C$15:$M$514,8,FALSE),IF(D233='Gear Train'!$R$3,E233/I233,VLOOKUP(E233,$C$15:$M$514,8,FALSE)/M233)))</f>
        <v/>
      </c>
      <c r="K233" s="27" t="str">
        <f>IF(C233="","",IF(E233='Front, Back Dial'!$D$4,$C$11,IF(OR(D233='Gear Train'!$R$4,D233='Gear Train'!$R$5),IF(OR(F233='Gear Train'!$R$4,F233='Gear Train'!$R$5,F233='Gear Train'!$R$6),IF(VLOOKUP(E233,$C$15:$M$514,9,FALSE)='Gear Train'!$C$3,'Gear Train'!$C$4,'Gear Train'!$C$3),VLOOKUP(E233,$C$15:$M$514,9,FALSE)),VLOOKUP(E233,$C$15:$M$514,9,FALSE))))</f>
        <v/>
      </c>
      <c r="L233" s="26" t="str">
        <f>IF(C233="","",IF(G233="-","-",IF(K233='Gear Train'!$C$3,MOD(G233+J233*360,360),MOD(G233-J233*360,360))))</f>
        <v/>
      </c>
      <c r="M233" s="26" t="str">
        <f>IF(C233="","",IF(OR(D233='Gear Train'!$R$6,D233='Gear Train'!$R$7,D233='Gear Train'!$R$8,F233='Gear Train'!$R$7),VLOOKUP(E233,$C$15:$M$514,10,FALSE),IF(D233='Gear Train'!$R$3,"-",IF(F233='Gear Train'!$R$3,1,H233/VLOOKUP(E233,$Q$15:$T$514,4,FALSE)))))</f>
        <v/>
      </c>
      <c r="N233" s="26" t="str">
        <f t="shared" si="302"/>
        <v/>
      </c>
      <c r="O233" s="28" t="str">
        <f t="shared" si="303"/>
        <v/>
      </c>
      <c r="Q233" s="21"/>
      <c r="R233" s="21"/>
      <c r="S233" s="29"/>
      <c r="T233" s="29"/>
      <c r="U233" s="29"/>
      <c r="AD233" s="1"/>
      <c r="AE233" s="1"/>
      <c r="AF233" s="1"/>
      <c r="AG233" s="1"/>
      <c r="AH233" s="1"/>
    </row>
    <row r="234" spans="2:34">
      <c r="B234" s="20"/>
      <c r="C234" s="21"/>
      <c r="D234" s="22" t="str">
        <f t="shared" si="300"/>
        <v/>
      </c>
      <c r="E234" s="21"/>
      <c r="F234" s="24" t="str">
        <f t="shared" si="301"/>
        <v/>
      </c>
      <c r="G234" s="25" t="str">
        <f>IF(C234="","",IF(D234='Gear Train'!$R$3,"-",VLOOKUP(C234,$Q$15:$S$514,3,FALSE)))</f>
        <v/>
      </c>
      <c r="H234" s="25" t="str">
        <f>IF(C234="","",IF(OR(D234='Gear Train'!$R$7,D234='Gear Train'!$R$3,D234='Gear Train'!$R$8),"-",VLOOKUP(C234,$Q$15:$T$514,4,FALSE)))</f>
        <v/>
      </c>
      <c r="I234" s="26" t="str">
        <f>IF(C234="","",IF(OR(D234='Gear Train'!$R$6,D234='Gear Train'!$R$7,D234='Gear Train'!$R$8,F234='Gear Train'!$R$7),VLOOKUP(E234,$C$15:$M$514,7,FALSE),IF(D234='Gear Train'!$R$3,VLOOKUP(C234,$Q$15:$U$514,5,FALSE),VLOOKUP(E234,$C$15:$M$514,7,FALSE)*M234)))</f>
        <v/>
      </c>
      <c r="J234" s="26" t="str">
        <f>IF(C234="","",IF(OR(D234='Gear Train'!$R$6,D234='Gear Train'!$R$7,D234='Gear Train'!$R$8,F234='Gear Train'!$R$7),VLOOKUP(E234,$C$15:$M$514,8,FALSE),IF(D234='Gear Train'!$R$3,E234/I234,VLOOKUP(E234,$C$15:$M$514,8,FALSE)/M234)))</f>
        <v/>
      </c>
      <c r="K234" s="27" t="str">
        <f>IF(C234="","",IF(E234='Front, Back Dial'!$D$4,$C$11,IF(OR(D234='Gear Train'!$R$4,D234='Gear Train'!$R$5),IF(OR(F234='Gear Train'!$R$4,F234='Gear Train'!$R$5,F234='Gear Train'!$R$6),IF(VLOOKUP(E234,$C$15:$M$514,9,FALSE)='Gear Train'!$C$3,'Gear Train'!$C$4,'Gear Train'!$C$3),VLOOKUP(E234,$C$15:$M$514,9,FALSE)),VLOOKUP(E234,$C$15:$M$514,9,FALSE))))</f>
        <v/>
      </c>
      <c r="L234" s="26" t="str">
        <f>IF(C234="","",IF(G234="-","-",IF(K234='Gear Train'!$C$3,MOD(G234+J234*360,360),MOD(G234-J234*360,360))))</f>
        <v/>
      </c>
      <c r="M234" s="26" t="str">
        <f>IF(C234="","",IF(OR(D234='Gear Train'!$R$6,D234='Gear Train'!$R$7,D234='Gear Train'!$R$8,F234='Gear Train'!$R$7),VLOOKUP(E234,$C$15:$M$514,10,FALSE),IF(D234='Gear Train'!$R$3,"-",IF(F234='Gear Train'!$R$3,1,H234/VLOOKUP(E234,$Q$15:$T$514,4,FALSE)))))</f>
        <v/>
      </c>
      <c r="N234" s="26" t="str">
        <f t="shared" si="302"/>
        <v/>
      </c>
      <c r="O234" s="28" t="str">
        <f t="shared" si="303"/>
        <v/>
      </c>
      <c r="Q234" s="21"/>
      <c r="R234" s="21"/>
      <c r="S234" s="29"/>
      <c r="T234" s="29"/>
      <c r="U234" s="29"/>
      <c r="AD234" s="1"/>
      <c r="AE234" s="1"/>
      <c r="AF234" s="1"/>
      <c r="AG234" s="1"/>
      <c r="AH234" s="1"/>
    </row>
    <row r="235" spans="2:34">
      <c r="B235" s="20"/>
      <c r="C235" s="21"/>
      <c r="D235" s="22" t="str">
        <f t="shared" si="300"/>
        <v/>
      </c>
      <c r="E235" s="21"/>
      <c r="F235" s="24" t="str">
        <f t="shared" si="301"/>
        <v/>
      </c>
      <c r="G235" s="25" t="str">
        <f>IF(C235="","",IF(D235='Gear Train'!$R$3,"-",VLOOKUP(C235,$Q$15:$S$514,3,FALSE)))</f>
        <v/>
      </c>
      <c r="H235" s="25" t="str">
        <f>IF(C235="","",IF(OR(D235='Gear Train'!$R$7,D235='Gear Train'!$R$3,D235='Gear Train'!$R$8),"-",VLOOKUP(C235,$Q$15:$T$514,4,FALSE)))</f>
        <v/>
      </c>
      <c r="I235" s="26" t="str">
        <f>IF(C235="","",IF(OR(D235='Gear Train'!$R$6,D235='Gear Train'!$R$7,D235='Gear Train'!$R$8,F235='Gear Train'!$R$7),VLOOKUP(E235,$C$15:$M$514,7,FALSE),IF(D235='Gear Train'!$R$3,VLOOKUP(C235,$Q$15:$U$514,5,FALSE),VLOOKUP(E235,$C$15:$M$514,7,FALSE)*M235)))</f>
        <v/>
      </c>
      <c r="J235" s="26" t="str">
        <f>IF(C235="","",IF(OR(D235='Gear Train'!$R$6,D235='Gear Train'!$R$7,D235='Gear Train'!$R$8,F235='Gear Train'!$R$7),VLOOKUP(E235,$C$15:$M$514,8,FALSE),IF(D235='Gear Train'!$R$3,E235/I235,VLOOKUP(E235,$C$15:$M$514,8,FALSE)/M235)))</f>
        <v/>
      </c>
      <c r="K235" s="27" t="str">
        <f>IF(C235="","",IF(E235='Front, Back Dial'!$D$4,$C$11,IF(OR(D235='Gear Train'!$R$4,D235='Gear Train'!$R$5),IF(OR(F235='Gear Train'!$R$4,F235='Gear Train'!$R$5,F235='Gear Train'!$R$6),IF(VLOOKUP(E235,$C$15:$M$514,9,FALSE)='Gear Train'!$C$3,'Gear Train'!$C$4,'Gear Train'!$C$3),VLOOKUP(E235,$C$15:$M$514,9,FALSE)),VLOOKUP(E235,$C$15:$M$514,9,FALSE))))</f>
        <v/>
      </c>
      <c r="L235" s="26" t="str">
        <f>IF(C235="","",IF(G235="-","-",IF(K235='Gear Train'!$C$3,MOD(G235+J235*360,360),MOD(G235-J235*360,360))))</f>
        <v/>
      </c>
      <c r="M235" s="26" t="str">
        <f>IF(C235="","",IF(OR(D235='Gear Train'!$R$6,D235='Gear Train'!$R$7,D235='Gear Train'!$R$8,F235='Gear Train'!$R$7),VLOOKUP(E235,$C$15:$M$514,10,FALSE),IF(D235='Gear Train'!$R$3,"-",IF(F235='Gear Train'!$R$3,1,H235/VLOOKUP(E235,$Q$15:$T$514,4,FALSE)))))</f>
        <v/>
      </c>
      <c r="N235" s="26" t="str">
        <f t="shared" si="302"/>
        <v/>
      </c>
      <c r="O235" s="28" t="str">
        <f t="shared" si="303"/>
        <v/>
      </c>
      <c r="Q235" s="21"/>
      <c r="R235" s="21"/>
      <c r="S235" s="29"/>
      <c r="T235" s="29"/>
      <c r="U235" s="29"/>
      <c r="AD235" s="1"/>
      <c r="AE235" s="1"/>
      <c r="AF235" s="1"/>
      <c r="AG235" s="1"/>
      <c r="AH235" s="1"/>
    </row>
    <row r="236" spans="2:34">
      <c r="B236" s="20"/>
      <c r="C236" s="21"/>
      <c r="D236" s="22" t="str">
        <f t="shared" si="300"/>
        <v/>
      </c>
      <c r="E236" s="21"/>
      <c r="F236" s="24" t="str">
        <f t="shared" si="301"/>
        <v/>
      </c>
      <c r="G236" s="25" t="str">
        <f>IF(C236="","",IF(D236='Gear Train'!$R$3,"-",VLOOKUP(C236,$Q$15:$S$514,3,FALSE)))</f>
        <v/>
      </c>
      <c r="H236" s="25" t="str">
        <f>IF(C236="","",IF(OR(D236='Gear Train'!$R$7,D236='Gear Train'!$R$3,D236='Gear Train'!$R$8),"-",VLOOKUP(C236,$Q$15:$T$514,4,FALSE)))</f>
        <v/>
      </c>
      <c r="I236" s="26" t="str">
        <f>IF(C236="","",IF(OR(D236='Gear Train'!$R$6,D236='Gear Train'!$R$7,D236='Gear Train'!$R$8,F236='Gear Train'!$R$7),VLOOKUP(E236,$C$15:$M$514,7,FALSE),IF(D236='Gear Train'!$R$3,VLOOKUP(C236,$Q$15:$U$514,5,FALSE),VLOOKUP(E236,$C$15:$M$514,7,FALSE)*M236)))</f>
        <v/>
      </c>
      <c r="J236" s="26" t="str">
        <f>IF(C236="","",IF(OR(D236='Gear Train'!$R$6,D236='Gear Train'!$R$7,D236='Gear Train'!$R$8,F236='Gear Train'!$R$7),VLOOKUP(E236,$C$15:$M$514,8,FALSE),IF(D236='Gear Train'!$R$3,E236/I236,VLOOKUP(E236,$C$15:$M$514,8,FALSE)/M236)))</f>
        <v/>
      </c>
      <c r="K236" s="27" t="str">
        <f>IF(C236="","",IF(E236='Front, Back Dial'!$D$4,$C$11,IF(OR(D236='Gear Train'!$R$4,D236='Gear Train'!$R$5),IF(OR(F236='Gear Train'!$R$4,F236='Gear Train'!$R$5,F236='Gear Train'!$R$6),IF(VLOOKUP(E236,$C$15:$M$514,9,FALSE)='Gear Train'!$C$3,'Gear Train'!$C$4,'Gear Train'!$C$3),VLOOKUP(E236,$C$15:$M$514,9,FALSE)),VLOOKUP(E236,$C$15:$M$514,9,FALSE))))</f>
        <v/>
      </c>
      <c r="L236" s="26" t="str">
        <f>IF(C236="","",IF(G236="-","-",IF(K236='Gear Train'!$C$3,MOD(G236+J236*360,360),MOD(G236-J236*360,360))))</f>
        <v/>
      </c>
      <c r="M236" s="26" t="str">
        <f>IF(C236="","",IF(OR(D236='Gear Train'!$R$6,D236='Gear Train'!$R$7,D236='Gear Train'!$R$8,F236='Gear Train'!$R$7),VLOOKUP(E236,$C$15:$M$514,10,FALSE),IF(D236='Gear Train'!$R$3,"-",IF(F236='Gear Train'!$R$3,1,H236/VLOOKUP(E236,$Q$15:$T$514,4,FALSE)))))</f>
        <v/>
      </c>
      <c r="N236" s="26" t="str">
        <f t="shared" si="302"/>
        <v/>
      </c>
      <c r="O236" s="28" t="str">
        <f t="shared" si="303"/>
        <v/>
      </c>
      <c r="Q236" s="21"/>
      <c r="R236" s="21"/>
      <c r="S236" s="29"/>
      <c r="T236" s="29"/>
      <c r="U236" s="29"/>
      <c r="AD236" s="1"/>
      <c r="AE236" s="1"/>
      <c r="AF236" s="1"/>
      <c r="AG236" s="1"/>
      <c r="AH236" s="1"/>
    </row>
    <row r="237" spans="2:34">
      <c r="B237" s="20"/>
      <c r="C237" s="21"/>
      <c r="D237" s="22" t="str">
        <f t="shared" si="300"/>
        <v/>
      </c>
      <c r="E237" s="21"/>
      <c r="F237" s="24" t="str">
        <f t="shared" si="301"/>
        <v/>
      </c>
      <c r="G237" s="25" t="str">
        <f>IF(C237="","",IF(D237='Gear Train'!$R$3,"-",VLOOKUP(C237,$Q$15:$S$514,3,FALSE)))</f>
        <v/>
      </c>
      <c r="H237" s="25" t="str">
        <f>IF(C237="","",IF(OR(D237='Gear Train'!$R$7,D237='Gear Train'!$R$3,D237='Gear Train'!$R$8),"-",VLOOKUP(C237,$Q$15:$T$514,4,FALSE)))</f>
        <v/>
      </c>
      <c r="I237" s="26" t="str">
        <f>IF(C237="","",IF(OR(D237='Gear Train'!$R$6,D237='Gear Train'!$R$7,D237='Gear Train'!$R$8,F237='Gear Train'!$R$7),VLOOKUP(E237,$C$15:$M$514,7,FALSE),IF(D237='Gear Train'!$R$3,VLOOKUP(C237,$Q$15:$U$514,5,FALSE),VLOOKUP(E237,$C$15:$M$514,7,FALSE)*M237)))</f>
        <v/>
      </c>
      <c r="J237" s="26" t="str">
        <f>IF(C237="","",IF(OR(D237='Gear Train'!$R$6,D237='Gear Train'!$R$7,D237='Gear Train'!$R$8,F237='Gear Train'!$R$7),VLOOKUP(E237,$C$15:$M$514,8,FALSE),IF(D237='Gear Train'!$R$3,E237/I237,VLOOKUP(E237,$C$15:$M$514,8,FALSE)/M237)))</f>
        <v/>
      </c>
      <c r="K237" s="27" t="str">
        <f>IF(C237="","",IF(E237='Front, Back Dial'!$D$4,$C$11,IF(OR(D237='Gear Train'!$R$4,D237='Gear Train'!$R$5),IF(OR(F237='Gear Train'!$R$4,F237='Gear Train'!$R$5,F237='Gear Train'!$R$6),IF(VLOOKUP(E237,$C$15:$M$514,9,FALSE)='Gear Train'!$C$3,'Gear Train'!$C$4,'Gear Train'!$C$3),VLOOKUP(E237,$C$15:$M$514,9,FALSE)),VLOOKUP(E237,$C$15:$M$514,9,FALSE))))</f>
        <v/>
      </c>
      <c r="L237" s="26" t="str">
        <f>IF(C237="","",IF(G237="-","-",IF(K237='Gear Train'!$C$3,MOD(G237+J237*360,360),MOD(G237-J237*360,360))))</f>
        <v/>
      </c>
      <c r="M237" s="26" t="str">
        <f>IF(C237="","",IF(OR(D237='Gear Train'!$R$6,D237='Gear Train'!$R$7,D237='Gear Train'!$R$8,F237='Gear Train'!$R$7),VLOOKUP(E237,$C$15:$M$514,10,FALSE),IF(D237='Gear Train'!$R$3,"-",IF(F237='Gear Train'!$R$3,1,H237/VLOOKUP(E237,$Q$15:$T$514,4,FALSE)))))</f>
        <v/>
      </c>
      <c r="N237" s="26" t="str">
        <f t="shared" si="302"/>
        <v/>
      </c>
      <c r="O237" s="28" t="str">
        <f t="shared" si="303"/>
        <v/>
      </c>
      <c r="Q237" s="21"/>
      <c r="R237" s="21"/>
      <c r="S237" s="29"/>
      <c r="T237" s="29"/>
      <c r="U237" s="29"/>
      <c r="AD237" s="1"/>
      <c r="AE237" s="1"/>
      <c r="AF237" s="1"/>
      <c r="AG237" s="1"/>
      <c r="AH237" s="1"/>
    </row>
    <row r="238" spans="2:34">
      <c r="B238" s="20"/>
      <c r="C238" s="21"/>
      <c r="D238" s="22" t="str">
        <f t="shared" si="300"/>
        <v/>
      </c>
      <c r="E238" s="21"/>
      <c r="F238" s="24" t="str">
        <f t="shared" si="301"/>
        <v/>
      </c>
      <c r="G238" s="25" t="str">
        <f>IF(C238="","",IF(D238='Gear Train'!$R$3,"-",VLOOKUP(C238,$Q$15:$S$514,3,FALSE)))</f>
        <v/>
      </c>
      <c r="H238" s="25" t="str">
        <f>IF(C238="","",IF(OR(D238='Gear Train'!$R$7,D238='Gear Train'!$R$3,D238='Gear Train'!$R$8),"-",VLOOKUP(C238,$Q$15:$T$514,4,FALSE)))</f>
        <v/>
      </c>
      <c r="I238" s="26" t="str">
        <f>IF(C238="","",IF(OR(D238='Gear Train'!$R$6,D238='Gear Train'!$R$7,D238='Gear Train'!$R$8,F238='Gear Train'!$R$7),VLOOKUP(E238,$C$15:$M$514,7,FALSE),IF(D238='Gear Train'!$R$3,VLOOKUP(C238,$Q$15:$U$514,5,FALSE),VLOOKUP(E238,$C$15:$M$514,7,FALSE)*M238)))</f>
        <v/>
      </c>
      <c r="J238" s="26" t="str">
        <f>IF(C238="","",IF(OR(D238='Gear Train'!$R$6,D238='Gear Train'!$R$7,D238='Gear Train'!$R$8,F238='Gear Train'!$R$7),VLOOKUP(E238,$C$15:$M$514,8,FALSE),IF(D238='Gear Train'!$R$3,E238/I238,VLOOKUP(E238,$C$15:$M$514,8,FALSE)/M238)))</f>
        <v/>
      </c>
      <c r="K238" s="27" t="str">
        <f>IF(C238="","",IF(E238='Front, Back Dial'!$D$4,$C$11,IF(OR(D238='Gear Train'!$R$4,D238='Gear Train'!$R$5),IF(OR(F238='Gear Train'!$R$4,F238='Gear Train'!$R$5,F238='Gear Train'!$R$6),IF(VLOOKUP(E238,$C$15:$M$514,9,FALSE)='Gear Train'!$C$3,'Gear Train'!$C$4,'Gear Train'!$C$3),VLOOKUP(E238,$C$15:$M$514,9,FALSE)),VLOOKUP(E238,$C$15:$M$514,9,FALSE))))</f>
        <v/>
      </c>
      <c r="L238" s="26" t="str">
        <f>IF(C238="","",IF(G238="-","-",IF(K238='Gear Train'!$C$3,MOD(G238+J238*360,360),MOD(G238-J238*360,360))))</f>
        <v/>
      </c>
      <c r="M238" s="26" t="str">
        <f>IF(C238="","",IF(OR(D238='Gear Train'!$R$6,D238='Gear Train'!$R$7,D238='Gear Train'!$R$8,F238='Gear Train'!$R$7),VLOOKUP(E238,$C$15:$M$514,10,FALSE),IF(D238='Gear Train'!$R$3,"-",IF(F238='Gear Train'!$R$3,1,H238/VLOOKUP(E238,$Q$15:$T$514,4,FALSE)))))</f>
        <v/>
      </c>
      <c r="N238" s="26" t="str">
        <f t="shared" si="302"/>
        <v/>
      </c>
      <c r="O238" s="28" t="str">
        <f t="shared" si="303"/>
        <v/>
      </c>
      <c r="Q238" s="21"/>
      <c r="R238" s="21"/>
      <c r="S238" s="29"/>
      <c r="T238" s="29"/>
      <c r="U238" s="29"/>
      <c r="AD238" s="1"/>
      <c r="AE238" s="1"/>
      <c r="AF238" s="1"/>
      <c r="AG238" s="1"/>
      <c r="AH238" s="1"/>
    </row>
    <row r="239" spans="2:34">
      <c r="B239" s="20"/>
      <c r="C239" s="21"/>
      <c r="D239" s="22" t="str">
        <f t="shared" si="300"/>
        <v/>
      </c>
      <c r="E239" s="21"/>
      <c r="F239" s="24" t="str">
        <f t="shared" si="301"/>
        <v/>
      </c>
      <c r="G239" s="25" t="str">
        <f>IF(C239="","",IF(D239='Gear Train'!$R$3,"-",VLOOKUP(C239,$Q$15:$S$514,3,FALSE)))</f>
        <v/>
      </c>
      <c r="H239" s="25" t="str">
        <f>IF(C239="","",IF(OR(D239='Gear Train'!$R$7,D239='Gear Train'!$R$3,D239='Gear Train'!$R$8),"-",VLOOKUP(C239,$Q$15:$T$514,4,FALSE)))</f>
        <v/>
      </c>
      <c r="I239" s="26" t="str">
        <f>IF(C239="","",IF(OR(D239='Gear Train'!$R$6,D239='Gear Train'!$R$7,D239='Gear Train'!$R$8,F239='Gear Train'!$R$7),VLOOKUP(E239,$C$15:$M$514,7,FALSE),IF(D239='Gear Train'!$R$3,VLOOKUP(C239,$Q$15:$U$514,5,FALSE),VLOOKUP(E239,$C$15:$M$514,7,FALSE)*M239)))</f>
        <v/>
      </c>
      <c r="J239" s="26" t="str">
        <f>IF(C239="","",IF(OR(D239='Gear Train'!$R$6,D239='Gear Train'!$R$7,D239='Gear Train'!$R$8,F239='Gear Train'!$R$7),VLOOKUP(E239,$C$15:$M$514,8,FALSE),IF(D239='Gear Train'!$R$3,E239/I239,VLOOKUP(E239,$C$15:$M$514,8,FALSE)/M239)))</f>
        <v/>
      </c>
      <c r="K239" s="27" t="str">
        <f>IF(C239="","",IF(E239='Front, Back Dial'!$D$4,$C$11,IF(OR(D239='Gear Train'!$R$4,D239='Gear Train'!$R$5),IF(OR(F239='Gear Train'!$R$4,F239='Gear Train'!$R$5,F239='Gear Train'!$R$6),IF(VLOOKUP(E239,$C$15:$M$514,9,FALSE)='Gear Train'!$C$3,'Gear Train'!$C$4,'Gear Train'!$C$3),VLOOKUP(E239,$C$15:$M$514,9,FALSE)),VLOOKUP(E239,$C$15:$M$514,9,FALSE))))</f>
        <v/>
      </c>
      <c r="L239" s="26" t="str">
        <f>IF(C239="","",IF(G239="-","-",IF(K239='Gear Train'!$C$3,MOD(G239+J239*360,360),MOD(G239-J239*360,360))))</f>
        <v/>
      </c>
      <c r="M239" s="26" t="str">
        <f>IF(C239="","",IF(OR(D239='Gear Train'!$R$6,D239='Gear Train'!$R$7,D239='Gear Train'!$R$8,F239='Gear Train'!$R$7),VLOOKUP(E239,$C$15:$M$514,10,FALSE),IF(D239='Gear Train'!$R$3,"-",IF(F239='Gear Train'!$R$3,1,H239/VLOOKUP(E239,$Q$15:$T$514,4,FALSE)))))</f>
        <v/>
      </c>
      <c r="N239" s="26" t="str">
        <f t="shared" si="302"/>
        <v/>
      </c>
      <c r="O239" s="28" t="str">
        <f t="shared" si="303"/>
        <v/>
      </c>
      <c r="Q239" s="21"/>
      <c r="R239" s="21"/>
      <c r="S239" s="29"/>
      <c r="T239" s="29"/>
      <c r="U239" s="29"/>
      <c r="AD239" s="1"/>
      <c r="AE239" s="1"/>
      <c r="AF239" s="1"/>
      <c r="AG239" s="1"/>
      <c r="AH239" s="1"/>
    </row>
    <row r="240" spans="2:34">
      <c r="B240" s="20"/>
      <c r="C240" s="21"/>
      <c r="D240" s="22" t="str">
        <f t="shared" si="300"/>
        <v/>
      </c>
      <c r="E240" s="21"/>
      <c r="F240" s="24" t="str">
        <f t="shared" si="301"/>
        <v/>
      </c>
      <c r="G240" s="25" t="str">
        <f>IF(C240="","",IF(D240='Gear Train'!$R$3,"-",VLOOKUP(C240,$Q$15:$S$514,3,FALSE)))</f>
        <v/>
      </c>
      <c r="H240" s="25" t="str">
        <f>IF(C240="","",IF(OR(D240='Gear Train'!$R$7,D240='Gear Train'!$R$3,D240='Gear Train'!$R$8),"-",VLOOKUP(C240,$Q$15:$T$514,4,FALSE)))</f>
        <v/>
      </c>
      <c r="I240" s="26" t="str">
        <f>IF(C240="","",IF(OR(D240='Gear Train'!$R$6,D240='Gear Train'!$R$7,D240='Gear Train'!$R$8,F240='Gear Train'!$R$7),VLOOKUP(E240,$C$15:$M$514,7,FALSE),IF(D240='Gear Train'!$R$3,VLOOKUP(C240,$Q$15:$U$514,5,FALSE),VLOOKUP(E240,$C$15:$M$514,7,FALSE)*M240)))</f>
        <v/>
      </c>
      <c r="J240" s="26" t="str">
        <f>IF(C240="","",IF(OR(D240='Gear Train'!$R$6,D240='Gear Train'!$R$7,D240='Gear Train'!$R$8,F240='Gear Train'!$R$7),VLOOKUP(E240,$C$15:$M$514,8,FALSE),IF(D240='Gear Train'!$R$3,E240/I240,VLOOKUP(E240,$C$15:$M$514,8,FALSE)/M240)))</f>
        <v/>
      </c>
      <c r="K240" s="27" t="str">
        <f>IF(C240="","",IF(E240='Front, Back Dial'!$D$4,$C$11,IF(OR(D240='Gear Train'!$R$4,D240='Gear Train'!$R$5),IF(OR(F240='Gear Train'!$R$4,F240='Gear Train'!$R$5,F240='Gear Train'!$R$6),IF(VLOOKUP(E240,$C$15:$M$514,9,FALSE)='Gear Train'!$C$3,'Gear Train'!$C$4,'Gear Train'!$C$3),VLOOKUP(E240,$C$15:$M$514,9,FALSE)),VLOOKUP(E240,$C$15:$M$514,9,FALSE))))</f>
        <v/>
      </c>
      <c r="L240" s="26" t="str">
        <f>IF(C240="","",IF(G240="-","-",IF(K240='Gear Train'!$C$3,MOD(G240+J240*360,360),MOD(G240-J240*360,360))))</f>
        <v/>
      </c>
      <c r="M240" s="26" t="str">
        <f>IF(C240="","",IF(OR(D240='Gear Train'!$R$6,D240='Gear Train'!$R$7,D240='Gear Train'!$R$8,F240='Gear Train'!$R$7),VLOOKUP(E240,$C$15:$M$514,10,FALSE),IF(D240='Gear Train'!$R$3,"-",IF(F240='Gear Train'!$R$3,1,H240/VLOOKUP(E240,$Q$15:$T$514,4,FALSE)))))</f>
        <v/>
      </c>
      <c r="N240" s="26" t="str">
        <f t="shared" si="302"/>
        <v/>
      </c>
      <c r="O240" s="28" t="str">
        <f t="shared" si="303"/>
        <v/>
      </c>
      <c r="Q240" s="21"/>
      <c r="R240" s="21"/>
      <c r="S240" s="29"/>
      <c r="T240" s="29"/>
      <c r="U240" s="29"/>
      <c r="AD240" s="1"/>
      <c r="AE240" s="1"/>
      <c r="AF240" s="1"/>
      <c r="AG240" s="1"/>
      <c r="AH240" s="1"/>
    </row>
    <row r="241" spans="2:34">
      <c r="B241" s="20"/>
      <c r="C241" s="21"/>
      <c r="D241" s="22" t="str">
        <f t="shared" si="300"/>
        <v/>
      </c>
      <c r="E241" s="21"/>
      <c r="F241" s="24" t="str">
        <f t="shared" si="301"/>
        <v/>
      </c>
      <c r="G241" s="25" t="str">
        <f>IF(C241="","",IF(D241='Gear Train'!$R$3,"-",VLOOKUP(C241,$Q$15:$S$514,3,FALSE)))</f>
        <v/>
      </c>
      <c r="H241" s="25" t="str">
        <f>IF(C241="","",IF(OR(D241='Gear Train'!$R$7,D241='Gear Train'!$R$3,D241='Gear Train'!$R$8),"-",VLOOKUP(C241,$Q$15:$T$514,4,FALSE)))</f>
        <v/>
      </c>
      <c r="I241" s="26" t="str">
        <f>IF(C241="","",IF(OR(D241='Gear Train'!$R$6,D241='Gear Train'!$R$7,D241='Gear Train'!$R$8,F241='Gear Train'!$R$7),VLOOKUP(E241,$C$15:$M$514,7,FALSE),IF(D241='Gear Train'!$R$3,VLOOKUP(C241,$Q$15:$U$514,5,FALSE),VLOOKUP(E241,$C$15:$M$514,7,FALSE)*M241)))</f>
        <v/>
      </c>
      <c r="J241" s="26" t="str">
        <f>IF(C241="","",IF(OR(D241='Gear Train'!$R$6,D241='Gear Train'!$R$7,D241='Gear Train'!$R$8,F241='Gear Train'!$R$7),VLOOKUP(E241,$C$15:$M$514,8,FALSE),IF(D241='Gear Train'!$R$3,E241/I241,VLOOKUP(E241,$C$15:$M$514,8,FALSE)/M241)))</f>
        <v/>
      </c>
      <c r="K241" s="27" t="str">
        <f>IF(C241="","",IF(E241='Front, Back Dial'!$D$4,$C$11,IF(OR(D241='Gear Train'!$R$4,D241='Gear Train'!$R$5),IF(OR(F241='Gear Train'!$R$4,F241='Gear Train'!$R$5,F241='Gear Train'!$R$6),IF(VLOOKUP(E241,$C$15:$M$514,9,FALSE)='Gear Train'!$C$3,'Gear Train'!$C$4,'Gear Train'!$C$3),VLOOKUP(E241,$C$15:$M$514,9,FALSE)),VLOOKUP(E241,$C$15:$M$514,9,FALSE))))</f>
        <v/>
      </c>
      <c r="L241" s="26" t="str">
        <f>IF(C241="","",IF(G241="-","-",IF(K241='Gear Train'!$C$3,MOD(G241+J241*360,360),MOD(G241-J241*360,360))))</f>
        <v/>
      </c>
      <c r="M241" s="26" t="str">
        <f>IF(C241="","",IF(OR(D241='Gear Train'!$R$6,D241='Gear Train'!$R$7,D241='Gear Train'!$R$8,F241='Gear Train'!$R$7),VLOOKUP(E241,$C$15:$M$514,10,FALSE),IF(D241='Gear Train'!$R$3,"-",IF(F241='Gear Train'!$R$3,1,H241/VLOOKUP(E241,$Q$15:$T$514,4,FALSE)))))</f>
        <v/>
      </c>
      <c r="N241" s="26" t="str">
        <f t="shared" si="302"/>
        <v/>
      </c>
      <c r="O241" s="28" t="str">
        <f t="shared" si="303"/>
        <v/>
      </c>
      <c r="Q241" s="21"/>
      <c r="R241" s="21"/>
      <c r="S241" s="29"/>
      <c r="T241" s="29"/>
      <c r="U241" s="29"/>
      <c r="AD241" s="1"/>
      <c r="AE241" s="1"/>
      <c r="AF241" s="1"/>
      <c r="AG241" s="1"/>
      <c r="AH241" s="1"/>
    </row>
    <row r="242" spans="2:34">
      <c r="B242" s="20"/>
      <c r="C242" s="21"/>
      <c r="D242" s="22" t="str">
        <f t="shared" si="300"/>
        <v/>
      </c>
      <c r="E242" s="21"/>
      <c r="F242" s="24" t="str">
        <f t="shared" si="301"/>
        <v/>
      </c>
      <c r="G242" s="25" t="str">
        <f>IF(C242="","",IF(D242='Gear Train'!$R$3,"-",VLOOKUP(C242,$Q$15:$S$514,3,FALSE)))</f>
        <v/>
      </c>
      <c r="H242" s="25" t="str">
        <f>IF(C242="","",IF(OR(D242='Gear Train'!$R$7,D242='Gear Train'!$R$3,D242='Gear Train'!$R$8),"-",VLOOKUP(C242,$Q$15:$T$514,4,FALSE)))</f>
        <v/>
      </c>
      <c r="I242" s="26" t="str">
        <f>IF(C242="","",IF(OR(D242='Gear Train'!$R$6,D242='Gear Train'!$R$7,D242='Gear Train'!$R$8,F242='Gear Train'!$R$7),VLOOKUP(E242,$C$15:$M$514,7,FALSE),IF(D242='Gear Train'!$R$3,VLOOKUP(C242,$Q$15:$U$514,5,FALSE),VLOOKUP(E242,$C$15:$M$514,7,FALSE)*M242)))</f>
        <v/>
      </c>
      <c r="J242" s="26" t="str">
        <f>IF(C242="","",IF(OR(D242='Gear Train'!$R$6,D242='Gear Train'!$R$7,D242='Gear Train'!$R$8,F242='Gear Train'!$R$7),VLOOKUP(E242,$C$15:$M$514,8,FALSE),IF(D242='Gear Train'!$R$3,E242/I242,VLOOKUP(E242,$C$15:$M$514,8,FALSE)/M242)))</f>
        <v/>
      </c>
      <c r="K242" s="27" t="str">
        <f>IF(C242="","",IF(E242='Front, Back Dial'!$D$4,$C$11,IF(OR(D242='Gear Train'!$R$4,D242='Gear Train'!$R$5),IF(OR(F242='Gear Train'!$R$4,F242='Gear Train'!$R$5,F242='Gear Train'!$R$6),IF(VLOOKUP(E242,$C$15:$M$514,9,FALSE)='Gear Train'!$C$3,'Gear Train'!$C$4,'Gear Train'!$C$3),VLOOKUP(E242,$C$15:$M$514,9,FALSE)),VLOOKUP(E242,$C$15:$M$514,9,FALSE))))</f>
        <v/>
      </c>
      <c r="L242" s="26" t="str">
        <f>IF(C242="","",IF(G242="-","-",IF(K242='Gear Train'!$C$3,MOD(G242+J242*360,360),MOD(G242-J242*360,360))))</f>
        <v/>
      </c>
      <c r="M242" s="26" t="str">
        <f>IF(C242="","",IF(OR(D242='Gear Train'!$R$6,D242='Gear Train'!$R$7,D242='Gear Train'!$R$8,F242='Gear Train'!$R$7),VLOOKUP(E242,$C$15:$M$514,10,FALSE),IF(D242='Gear Train'!$R$3,"-",IF(F242='Gear Train'!$R$3,1,H242/VLOOKUP(E242,$Q$15:$T$514,4,FALSE)))))</f>
        <v/>
      </c>
      <c r="N242" s="26" t="str">
        <f t="shared" si="302"/>
        <v/>
      </c>
      <c r="O242" s="28" t="str">
        <f t="shared" si="303"/>
        <v/>
      </c>
      <c r="Q242" s="21"/>
      <c r="R242" s="21"/>
      <c r="S242" s="29"/>
      <c r="T242" s="29"/>
      <c r="U242" s="29"/>
      <c r="AD242" s="1"/>
      <c r="AE242" s="1"/>
      <c r="AF242" s="1"/>
      <c r="AG242" s="1"/>
      <c r="AH242" s="1"/>
    </row>
    <row r="243" spans="2:34">
      <c r="B243" s="20"/>
      <c r="C243" s="21"/>
      <c r="D243" s="22" t="str">
        <f t="shared" si="300"/>
        <v/>
      </c>
      <c r="E243" s="21"/>
      <c r="F243" s="24" t="str">
        <f t="shared" si="301"/>
        <v/>
      </c>
      <c r="G243" s="25" t="str">
        <f>IF(C243="","",IF(D243='Gear Train'!$R$3,"-",VLOOKUP(C243,$Q$15:$S$514,3,FALSE)))</f>
        <v/>
      </c>
      <c r="H243" s="25" t="str">
        <f>IF(C243="","",IF(OR(D243='Gear Train'!$R$7,D243='Gear Train'!$R$3,D243='Gear Train'!$R$8),"-",VLOOKUP(C243,$Q$15:$T$514,4,FALSE)))</f>
        <v/>
      </c>
      <c r="I243" s="26" t="str">
        <f>IF(C243="","",IF(OR(D243='Gear Train'!$R$6,D243='Gear Train'!$R$7,D243='Gear Train'!$R$8,F243='Gear Train'!$R$7),VLOOKUP(E243,$C$15:$M$514,7,FALSE),IF(D243='Gear Train'!$R$3,VLOOKUP(C243,$Q$15:$U$514,5,FALSE),VLOOKUP(E243,$C$15:$M$514,7,FALSE)*M243)))</f>
        <v/>
      </c>
      <c r="J243" s="26" t="str">
        <f>IF(C243="","",IF(OR(D243='Gear Train'!$R$6,D243='Gear Train'!$R$7,D243='Gear Train'!$R$8,F243='Gear Train'!$R$7),VLOOKUP(E243,$C$15:$M$514,8,FALSE),IF(D243='Gear Train'!$R$3,E243/I243,VLOOKUP(E243,$C$15:$M$514,8,FALSE)/M243)))</f>
        <v/>
      </c>
      <c r="K243" s="27" t="str">
        <f>IF(C243="","",IF(E243='Front, Back Dial'!$D$4,$C$11,IF(OR(D243='Gear Train'!$R$4,D243='Gear Train'!$R$5),IF(OR(F243='Gear Train'!$R$4,F243='Gear Train'!$R$5,F243='Gear Train'!$R$6),IF(VLOOKUP(E243,$C$15:$M$514,9,FALSE)='Gear Train'!$C$3,'Gear Train'!$C$4,'Gear Train'!$C$3),VLOOKUP(E243,$C$15:$M$514,9,FALSE)),VLOOKUP(E243,$C$15:$M$514,9,FALSE))))</f>
        <v/>
      </c>
      <c r="L243" s="26" t="str">
        <f>IF(C243="","",IF(G243="-","-",IF(K243='Gear Train'!$C$3,MOD(G243+J243*360,360),MOD(G243-J243*360,360))))</f>
        <v/>
      </c>
      <c r="M243" s="26" t="str">
        <f>IF(C243="","",IF(OR(D243='Gear Train'!$R$6,D243='Gear Train'!$R$7,D243='Gear Train'!$R$8,F243='Gear Train'!$R$7),VLOOKUP(E243,$C$15:$M$514,10,FALSE),IF(D243='Gear Train'!$R$3,"-",IF(F243='Gear Train'!$R$3,1,H243/VLOOKUP(E243,$Q$15:$T$514,4,FALSE)))))</f>
        <v/>
      </c>
      <c r="N243" s="26" t="str">
        <f t="shared" si="302"/>
        <v/>
      </c>
      <c r="O243" s="28" t="str">
        <f t="shared" si="303"/>
        <v/>
      </c>
      <c r="Q243" s="21"/>
      <c r="R243" s="21"/>
      <c r="S243" s="29"/>
      <c r="T243" s="29"/>
      <c r="U243" s="29"/>
      <c r="AD243" s="1"/>
      <c r="AE243" s="1"/>
      <c r="AF243" s="1"/>
      <c r="AG243" s="1"/>
      <c r="AH243" s="1"/>
    </row>
    <row r="244" spans="2:34">
      <c r="B244" s="20"/>
      <c r="C244" s="21"/>
      <c r="D244" s="22" t="str">
        <f t="shared" si="300"/>
        <v/>
      </c>
      <c r="E244" s="21"/>
      <c r="F244" s="24" t="str">
        <f t="shared" si="301"/>
        <v/>
      </c>
      <c r="G244" s="25" t="str">
        <f>IF(C244="","",IF(D244='Gear Train'!$R$3,"-",VLOOKUP(C244,$Q$15:$S$514,3,FALSE)))</f>
        <v/>
      </c>
      <c r="H244" s="25" t="str">
        <f>IF(C244="","",IF(OR(D244='Gear Train'!$R$7,D244='Gear Train'!$R$3,D244='Gear Train'!$R$8),"-",VLOOKUP(C244,$Q$15:$T$514,4,FALSE)))</f>
        <v/>
      </c>
      <c r="I244" s="26" t="str">
        <f>IF(C244="","",IF(OR(D244='Gear Train'!$R$6,D244='Gear Train'!$R$7,D244='Gear Train'!$R$8,F244='Gear Train'!$R$7),VLOOKUP(E244,$C$15:$M$514,7,FALSE),IF(D244='Gear Train'!$R$3,VLOOKUP(C244,$Q$15:$U$514,5,FALSE),VLOOKUP(E244,$C$15:$M$514,7,FALSE)*M244)))</f>
        <v/>
      </c>
      <c r="J244" s="26" t="str">
        <f>IF(C244="","",IF(OR(D244='Gear Train'!$R$6,D244='Gear Train'!$R$7,D244='Gear Train'!$R$8,F244='Gear Train'!$R$7),VLOOKUP(E244,$C$15:$M$514,8,FALSE),IF(D244='Gear Train'!$R$3,E244/I244,VLOOKUP(E244,$C$15:$M$514,8,FALSE)/M244)))</f>
        <v/>
      </c>
      <c r="K244" s="27" t="str">
        <f>IF(C244="","",IF(E244='Front, Back Dial'!$D$4,$C$11,IF(OR(D244='Gear Train'!$R$4,D244='Gear Train'!$R$5),IF(OR(F244='Gear Train'!$R$4,F244='Gear Train'!$R$5,F244='Gear Train'!$R$6),IF(VLOOKUP(E244,$C$15:$M$514,9,FALSE)='Gear Train'!$C$3,'Gear Train'!$C$4,'Gear Train'!$C$3),VLOOKUP(E244,$C$15:$M$514,9,FALSE)),VLOOKUP(E244,$C$15:$M$514,9,FALSE))))</f>
        <v/>
      </c>
      <c r="L244" s="26" t="str">
        <f>IF(C244="","",IF(G244="-","-",IF(K244='Gear Train'!$C$3,MOD(G244+J244*360,360),MOD(G244-J244*360,360))))</f>
        <v/>
      </c>
      <c r="M244" s="26" t="str">
        <f>IF(C244="","",IF(OR(D244='Gear Train'!$R$6,D244='Gear Train'!$R$7,D244='Gear Train'!$R$8,F244='Gear Train'!$R$7),VLOOKUP(E244,$C$15:$M$514,10,FALSE),IF(D244='Gear Train'!$R$3,"-",IF(F244='Gear Train'!$R$3,1,H244/VLOOKUP(E244,$Q$15:$T$514,4,FALSE)))))</f>
        <v/>
      </c>
      <c r="N244" s="26" t="str">
        <f t="shared" si="302"/>
        <v/>
      </c>
      <c r="O244" s="28" t="str">
        <f t="shared" si="303"/>
        <v/>
      </c>
      <c r="Q244" s="21"/>
      <c r="R244" s="21"/>
      <c r="S244" s="29"/>
      <c r="T244" s="29"/>
      <c r="U244" s="29"/>
      <c r="AD244" s="1"/>
      <c r="AE244" s="1"/>
      <c r="AF244" s="1"/>
      <c r="AG244" s="1"/>
      <c r="AH244" s="1"/>
    </row>
    <row r="245" spans="2:34">
      <c r="B245" s="20"/>
      <c r="C245" s="21"/>
      <c r="D245" s="22" t="str">
        <f t="shared" si="300"/>
        <v/>
      </c>
      <c r="E245" s="21"/>
      <c r="F245" s="24" t="str">
        <f t="shared" si="301"/>
        <v/>
      </c>
      <c r="G245" s="25" t="str">
        <f>IF(C245="","",IF(D245='Gear Train'!$R$3,"-",VLOOKUP(C245,$Q$15:$S$514,3,FALSE)))</f>
        <v/>
      </c>
      <c r="H245" s="25" t="str">
        <f>IF(C245="","",IF(OR(D245='Gear Train'!$R$7,D245='Gear Train'!$R$3,D245='Gear Train'!$R$8),"-",VLOOKUP(C245,$Q$15:$T$514,4,FALSE)))</f>
        <v/>
      </c>
      <c r="I245" s="26" t="str">
        <f>IF(C245="","",IF(OR(D245='Gear Train'!$R$6,D245='Gear Train'!$R$7,D245='Gear Train'!$R$8,F245='Gear Train'!$R$7),VLOOKUP(E245,$C$15:$M$514,7,FALSE),IF(D245='Gear Train'!$R$3,VLOOKUP(C245,$Q$15:$U$514,5,FALSE),VLOOKUP(E245,$C$15:$M$514,7,FALSE)*M245)))</f>
        <v/>
      </c>
      <c r="J245" s="26" t="str">
        <f>IF(C245="","",IF(OR(D245='Gear Train'!$R$6,D245='Gear Train'!$R$7,D245='Gear Train'!$R$8,F245='Gear Train'!$R$7),VLOOKUP(E245,$C$15:$M$514,8,FALSE),IF(D245='Gear Train'!$R$3,E245/I245,VLOOKUP(E245,$C$15:$M$514,8,FALSE)/M245)))</f>
        <v/>
      </c>
      <c r="K245" s="27" t="str">
        <f>IF(C245="","",IF(E245='Front, Back Dial'!$D$4,$C$11,IF(OR(D245='Gear Train'!$R$4,D245='Gear Train'!$R$5),IF(OR(F245='Gear Train'!$R$4,F245='Gear Train'!$R$5,F245='Gear Train'!$R$6),IF(VLOOKUP(E245,$C$15:$M$514,9,FALSE)='Gear Train'!$C$3,'Gear Train'!$C$4,'Gear Train'!$C$3),VLOOKUP(E245,$C$15:$M$514,9,FALSE)),VLOOKUP(E245,$C$15:$M$514,9,FALSE))))</f>
        <v/>
      </c>
      <c r="L245" s="26" t="str">
        <f>IF(C245="","",IF(G245="-","-",IF(K245='Gear Train'!$C$3,MOD(G245+J245*360,360),MOD(G245-J245*360,360))))</f>
        <v/>
      </c>
      <c r="M245" s="26" t="str">
        <f>IF(C245="","",IF(OR(D245='Gear Train'!$R$6,D245='Gear Train'!$R$7,D245='Gear Train'!$R$8,F245='Gear Train'!$R$7),VLOOKUP(E245,$C$15:$M$514,10,FALSE),IF(D245='Gear Train'!$R$3,"-",IF(F245='Gear Train'!$R$3,1,H245/VLOOKUP(E245,$Q$15:$T$514,4,FALSE)))))</f>
        <v/>
      </c>
      <c r="N245" s="26" t="str">
        <f t="shared" si="302"/>
        <v/>
      </c>
      <c r="O245" s="28" t="str">
        <f t="shared" si="303"/>
        <v/>
      </c>
      <c r="Q245" s="21"/>
      <c r="R245" s="21"/>
      <c r="S245" s="29"/>
      <c r="T245" s="29"/>
      <c r="U245" s="29"/>
      <c r="AD245" s="1"/>
      <c r="AE245" s="1"/>
      <c r="AF245" s="1"/>
      <c r="AG245" s="1"/>
      <c r="AH245" s="1"/>
    </row>
    <row r="246" spans="2:34">
      <c r="B246" s="20"/>
      <c r="C246" s="21"/>
      <c r="D246" s="22" t="str">
        <f t="shared" si="300"/>
        <v/>
      </c>
      <c r="E246" s="21"/>
      <c r="F246" s="24" t="str">
        <f t="shared" si="301"/>
        <v/>
      </c>
      <c r="G246" s="25" t="str">
        <f>IF(C246="","",IF(D246='Gear Train'!$R$3,"-",VLOOKUP(C246,$Q$15:$S$514,3,FALSE)))</f>
        <v/>
      </c>
      <c r="H246" s="25" t="str">
        <f>IF(C246="","",IF(OR(D246='Gear Train'!$R$7,D246='Gear Train'!$R$3,D246='Gear Train'!$R$8),"-",VLOOKUP(C246,$Q$15:$T$514,4,FALSE)))</f>
        <v/>
      </c>
      <c r="I246" s="26" t="str">
        <f>IF(C246="","",IF(OR(D246='Gear Train'!$R$6,D246='Gear Train'!$R$7,D246='Gear Train'!$R$8,F246='Gear Train'!$R$7),VLOOKUP(E246,$C$15:$M$514,7,FALSE),IF(D246='Gear Train'!$R$3,VLOOKUP(C246,$Q$15:$U$514,5,FALSE),VLOOKUP(E246,$C$15:$M$514,7,FALSE)*M246)))</f>
        <v/>
      </c>
      <c r="J246" s="26" t="str">
        <f>IF(C246="","",IF(OR(D246='Gear Train'!$R$6,D246='Gear Train'!$R$7,D246='Gear Train'!$R$8,F246='Gear Train'!$R$7),VLOOKUP(E246,$C$15:$M$514,8,FALSE),IF(D246='Gear Train'!$R$3,E246/I246,VLOOKUP(E246,$C$15:$M$514,8,FALSE)/M246)))</f>
        <v/>
      </c>
      <c r="K246" s="27" t="str">
        <f>IF(C246="","",IF(E246='Front, Back Dial'!$D$4,$C$11,IF(OR(D246='Gear Train'!$R$4,D246='Gear Train'!$R$5),IF(OR(F246='Gear Train'!$R$4,F246='Gear Train'!$R$5,F246='Gear Train'!$R$6),IF(VLOOKUP(E246,$C$15:$M$514,9,FALSE)='Gear Train'!$C$3,'Gear Train'!$C$4,'Gear Train'!$C$3),VLOOKUP(E246,$C$15:$M$514,9,FALSE)),VLOOKUP(E246,$C$15:$M$514,9,FALSE))))</f>
        <v/>
      </c>
      <c r="L246" s="26" t="str">
        <f>IF(C246="","",IF(G246="-","-",IF(K246='Gear Train'!$C$3,MOD(G246+J246*360,360),MOD(G246-J246*360,360))))</f>
        <v/>
      </c>
      <c r="M246" s="26" t="str">
        <f>IF(C246="","",IF(OR(D246='Gear Train'!$R$6,D246='Gear Train'!$R$7,D246='Gear Train'!$R$8,F246='Gear Train'!$R$7),VLOOKUP(E246,$C$15:$M$514,10,FALSE),IF(D246='Gear Train'!$R$3,"-",IF(F246='Gear Train'!$R$3,1,H246/VLOOKUP(E246,$Q$15:$T$514,4,FALSE)))))</f>
        <v/>
      </c>
      <c r="N246" s="26" t="str">
        <f t="shared" si="302"/>
        <v/>
      </c>
      <c r="O246" s="28" t="str">
        <f t="shared" si="303"/>
        <v/>
      </c>
      <c r="Q246" s="21"/>
      <c r="R246" s="21"/>
      <c r="S246" s="29"/>
      <c r="T246" s="29"/>
      <c r="U246" s="29"/>
      <c r="AD246" s="1"/>
      <c r="AE246" s="1"/>
      <c r="AF246" s="1"/>
      <c r="AG246" s="1"/>
      <c r="AH246" s="1"/>
    </row>
    <row r="247" spans="2:34">
      <c r="B247" s="20"/>
      <c r="C247" s="21"/>
      <c r="D247" s="22" t="str">
        <f t="shared" si="300"/>
        <v/>
      </c>
      <c r="E247" s="21"/>
      <c r="F247" s="24" t="str">
        <f t="shared" si="301"/>
        <v/>
      </c>
      <c r="G247" s="25" t="str">
        <f>IF(C247="","",IF(D247='Gear Train'!$R$3,"-",VLOOKUP(C247,$Q$15:$S$514,3,FALSE)))</f>
        <v/>
      </c>
      <c r="H247" s="25" t="str">
        <f>IF(C247="","",IF(OR(D247='Gear Train'!$R$7,D247='Gear Train'!$R$3,D247='Gear Train'!$R$8),"-",VLOOKUP(C247,$Q$15:$T$514,4,FALSE)))</f>
        <v/>
      </c>
      <c r="I247" s="26" t="str">
        <f>IF(C247="","",IF(OR(D247='Gear Train'!$R$6,D247='Gear Train'!$R$7,D247='Gear Train'!$R$8,F247='Gear Train'!$R$7),VLOOKUP(E247,$C$15:$M$514,7,FALSE),IF(D247='Gear Train'!$R$3,VLOOKUP(C247,$Q$15:$U$514,5,FALSE),VLOOKUP(E247,$C$15:$M$514,7,FALSE)*M247)))</f>
        <v/>
      </c>
      <c r="J247" s="26" t="str">
        <f>IF(C247="","",IF(OR(D247='Gear Train'!$R$6,D247='Gear Train'!$R$7,D247='Gear Train'!$R$8,F247='Gear Train'!$R$7),VLOOKUP(E247,$C$15:$M$514,8,FALSE),IF(D247='Gear Train'!$R$3,E247/I247,VLOOKUP(E247,$C$15:$M$514,8,FALSE)/M247)))</f>
        <v/>
      </c>
      <c r="K247" s="27" t="str">
        <f>IF(C247="","",IF(E247='Front, Back Dial'!$D$4,$C$11,IF(OR(D247='Gear Train'!$R$4,D247='Gear Train'!$R$5),IF(OR(F247='Gear Train'!$R$4,F247='Gear Train'!$R$5,F247='Gear Train'!$R$6),IF(VLOOKUP(E247,$C$15:$M$514,9,FALSE)='Gear Train'!$C$3,'Gear Train'!$C$4,'Gear Train'!$C$3),VLOOKUP(E247,$C$15:$M$514,9,FALSE)),VLOOKUP(E247,$C$15:$M$514,9,FALSE))))</f>
        <v/>
      </c>
      <c r="L247" s="26" t="str">
        <f>IF(C247="","",IF(G247="-","-",IF(K247='Gear Train'!$C$3,MOD(G247+J247*360,360),MOD(G247-J247*360,360))))</f>
        <v/>
      </c>
      <c r="M247" s="26" t="str">
        <f>IF(C247="","",IF(OR(D247='Gear Train'!$R$6,D247='Gear Train'!$R$7,D247='Gear Train'!$R$8,F247='Gear Train'!$R$7),VLOOKUP(E247,$C$15:$M$514,10,FALSE),IF(D247='Gear Train'!$R$3,"-",IF(F247='Gear Train'!$R$3,1,H247/VLOOKUP(E247,$Q$15:$T$514,4,FALSE)))))</f>
        <v/>
      </c>
      <c r="N247" s="26" t="str">
        <f t="shared" si="302"/>
        <v/>
      </c>
      <c r="O247" s="28" t="str">
        <f t="shared" si="303"/>
        <v/>
      </c>
      <c r="Q247" s="21"/>
      <c r="R247" s="21"/>
      <c r="S247" s="29"/>
      <c r="T247" s="29"/>
      <c r="U247" s="29"/>
      <c r="AD247" s="1"/>
      <c r="AE247" s="1"/>
      <c r="AF247" s="1"/>
      <c r="AG247" s="1"/>
      <c r="AH247" s="1"/>
    </row>
    <row r="248" spans="2:34">
      <c r="B248" s="20"/>
      <c r="C248" s="21"/>
      <c r="D248" s="22" t="str">
        <f t="shared" si="300"/>
        <v/>
      </c>
      <c r="E248" s="21"/>
      <c r="F248" s="24" t="str">
        <f t="shared" si="301"/>
        <v/>
      </c>
      <c r="G248" s="25" t="str">
        <f>IF(C248="","",IF(D248='Gear Train'!$R$3,"-",VLOOKUP(C248,$Q$15:$S$514,3,FALSE)))</f>
        <v/>
      </c>
      <c r="H248" s="25" t="str">
        <f>IF(C248="","",IF(OR(D248='Gear Train'!$R$7,D248='Gear Train'!$R$3,D248='Gear Train'!$R$8),"-",VLOOKUP(C248,$Q$15:$T$514,4,FALSE)))</f>
        <v/>
      </c>
      <c r="I248" s="26" t="str">
        <f>IF(C248="","",IF(OR(D248='Gear Train'!$R$6,D248='Gear Train'!$R$7,D248='Gear Train'!$R$8,F248='Gear Train'!$R$7),VLOOKUP(E248,$C$15:$M$514,7,FALSE),IF(D248='Gear Train'!$R$3,VLOOKUP(C248,$Q$15:$U$514,5,FALSE),VLOOKUP(E248,$C$15:$M$514,7,FALSE)*M248)))</f>
        <v/>
      </c>
      <c r="J248" s="26" t="str">
        <f>IF(C248="","",IF(OR(D248='Gear Train'!$R$6,D248='Gear Train'!$R$7,D248='Gear Train'!$R$8,F248='Gear Train'!$R$7),VLOOKUP(E248,$C$15:$M$514,8,FALSE),IF(D248='Gear Train'!$R$3,E248/I248,VLOOKUP(E248,$C$15:$M$514,8,FALSE)/M248)))</f>
        <v/>
      </c>
      <c r="K248" s="27" t="str">
        <f>IF(C248="","",IF(E248='Front, Back Dial'!$D$4,$C$11,IF(OR(D248='Gear Train'!$R$4,D248='Gear Train'!$R$5),IF(OR(F248='Gear Train'!$R$4,F248='Gear Train'!$R$5,F248='Gear Train'!$R$6),IF(VLOOKUP(E248,$C$15:$M$514,9,FALSE)='Gear Train'!$C$3,'Gear Train'!$C$4,'Gear Train'!$C$3),VLOOKUP(E248,$C$15:$M$514,9,FALSE)),VLOOKUP(E248,$C$15:$M$514,9,FALSE))))</f>
        <v/>
      </c>
      <c r="L248" s="26" t="str">
        <f>IF(C248="","",IF(G248="-","-",IF(K248='Gear Train'!$C$3,MOD(G248+J248*360,360),MOD(G248-J248*360,360))))</f>
        <v/>
      </c>
      <c r="M248" s="26" t="str">
        <f>IF(C248="","",IF(OR(D248='Gear Train'!$R$6,D248='Gear Train'!$R$7,D248='Gear Train'!$R$8,F248='Gear Train'!$R$7),VLOOKUP(E248,$C$15:$M$514,10,FALSE),IF(D248='Gear Train'!$R$3,"-",IF(F248='Gear Train'!$R$3,1,H248/VLOOKUP(E248,$Q$15:$T$514,4,FALSE)))))</f>
        <v/>
      </c>
      <c r="N248" s="26" t="str">
        <f t="shared" si="302"/>
        <v/>
      </c>
      <c r="O248" s="28" t="str">
        <f t="shared" si="303"/>
        <v/>
      </c>
      <c r="Q248" s="21"/>
      <c r="R248" s="21"/>
      <c r="S248" s="29"/>
      <c r="T248" s="29"/>
      <c r="U248" s="29"/>
      <c r="AD248" s="1"/>
      <c r="AE248" s="1"/>
      <c r="AF248" s="1"/>
      <c r="AG248" s="1"/>
      <c r="AH248" s="1"/>
    </row>
    <row r="249" spans="2:34">
      <c r="B249" s="20"/>
      <c r="C249" s="21"/>
      <c r="D249" s="22" t="str">
        <f t="shared" si="300"/>
        <v/>
      </c>
      <c r="E249" s="21"/>
      <c r="F249" s="24" t="str">
        <f t="shared" si="301"/>
        <v/>
      </c>
      <c r="G249" s="25" t="str">
        <f>IF(C249="","",IF(D249='Gear Train'!$R$3,"-",VLOOKUP(C249,$Q$15:$S$514,3,FALSE)))</f>
        <v/>
      </c>
      <c r="H249" s="25" t="str">
        <f>IF(C249="","",IF(OR(D249='Gear Train'!$R$7,D249='Gear Train'!$R$3,D249='Gear Train'!$R$8),"-",VLOOKUP(C249,$Q$15:$T$514,4,FALSE)))</f>
        <v/>
      </c>
      <c r="I249" s="26" t="str">
        <f>IF(C249="","",IF(OR(D249='Gear Train'!$R$6,D249='Gear Train'!$R$7,D249='Gear Train'!$R$8,F249='Gear Train'!$R$7),VLOOKUP(E249,$C$15:$M$514,7,FALSE),IF(D249='Gear Train'!$R$3,VLOOKUP(C249,$Q$15:$U$514,5,FALSE),VLOOKUP(E249,$C$15:$M$514,7,FALSE)*M249)))</f>
        <v/>
      </c>
      <c r="J249" s="26" t="str">
        <f>IF(C249="","",IF(OR(D249='Gear Train'!$R$6,D249='Gear Train'!$R$7,D249='Gear Train'!$R$8,F249='Gear Train'!$R$7),VLOOKUP(E249,$C$15:$M$514,8,FALSE),IF(D249='Gear Train'!$R$3,E249/I249,VLOOKUP(E249,$C$15:$M$514,8,FALSE)/M249)))</f>
        <v/>
      </c>
      <c r="K249" s="27" t="str">
        <f>IF(C249="","",IF(E249='Front, Back Dial'!$D$4,$C$11,IF(OR(D249='Gear Train'!$R$4,D249='Gear Train'!$R$5),IF(OR(F249='Gear Train'!$R$4,F249='Gear Train'!$R$5,F249='Gear Train'!$R$6),IF(VLOOKUP(E249,$C$15:$M$514,9,FALSE)='Gear Train'!$C$3,'Gear Train'!$C$4,'Gear Train'!$C$3),VLOOKUP(E249,$C$15:$M$514,9,FALSE)),VLOOKUP(E249,$C$15:$M$514,9,FALSE))))</f>
        <v/>
      </c>
      <c r="L249" s="26" t="str">
        <f>IF(C249="","",IF(G249="-","-",IF(K249='Gear Train'!$C$3,MOD(G249+J249*360,360),MOD(G249-J249*360,360))))</f>
        <v/>
      </c>
      <c r="M249" s="26" t="str">
        <f>IF(C249="","",IF(OR(D249='Gear Train'!$R$6,D249='Gear Train'!$R$7,D249='Gear Train'!$R$8,F249='Gear Train'!$R$7),VLOOKUP(E249,$C$15:$M$514,10,FALSE),IF(D249='Gear Train'!$R$3,"-",IF(F249='Gear Train'!$R$3,1,H249/VLOOKUP(E249,$Q$15:$T$514,4,FALSE)))))</f>
        <v/>
      </c>
      <c r="N249" s="26" t="str">
        <f t="shared" si="302"/>
        <v/>
      </c>
      <c r="O249" s="28" t="str">
        <f t="shared" si="303"/>
        <v/>
      </c>
      <c r="Q249" s="21"/>
      <c r="R249" s="21"/>
      <c r="S249" s="29"/>
      <c r="T249" s="29"/>
      <c r="U249" s="29"/>
      <c r="AD249" s="1"/>
      <c r="AE249" s="1"/>
      <c r="AF249" s="1"/>
      <c r="AG249" s="1"/>
      <c r="AH249" s="1"/>
    </row>
    <row r="250" spans="2:34">
      <c r="B250" s="20"/>
      <c r="C250" s="21"/>
      <c r="D250" s="22" t="str">
        <f t="shared" si="300"/>
        <v/>
      </c>
      <c r="E250" s="21"/>
      <c r="F250" s="24" t="str">
        <f t="shared" si="301"/>
        <v/>
      </c>
      <c r="G250" s="25" t="str">
        <f>IF(C250="","",IF(D250='Gear Train'!$R$3,"-",VLOOKUP(C250,$Q$15:$S$514,3,FALSE)))</f>
        <v/>
      </c>
      <c r="H250" s="25" t="str">
        <f>IF(C250="","",IF(OR(D250='Gear Train'!$R$7,D250='Gear Train'!$R$3,D250='Gear Train'!$R$8),"-",VLOOKUP(C250,$Q$15:$T$514,4,FALSE)))</f>
        <v/>
      </c>
      <c r="I250" s="26" t="str">
        <f>IF(C250="","",IF(OR(D250='Gear Train'!$R$6,D250='Gear Train'!$R$7,D250='Gear Train'!$R$8,F250='Gear Train'!$R$7),VLOOKUP(E250,$C$15:$M$514,7,FALSE),IF(D250='Gear Train'!$R$3,VLOOKUP(C250,$Q$15:$U$514,5,FALSE),VLOOKUP(E250,$C$15:$M$514,7,FALSE)*M250)))</f>
        <v/>
      </c>
      <c r="J250" s="26" t="str">
        <f>IF(C250="","",IF(OR(D250='Gear Train'!$R$6,D250='Gear Train'!$R$7,D250='Gear Train'!$R$8,F250='Gear Train'!$R$7),VLOOKUP(E250,$C$15:$M$514,8,FALSE),IF(D250='Gear Train'!$R$3,E250/I250,VLOOKUP(E250,$C$15:$M$514,8,FALSE)/M250)))</f>
        <v/>
      </c>
      <c r="K250" s="27" t="str">
        <f>IF(C250="","",IF(E250='Front, Back Dial'!$D$4,$C$11,IF(OR(D250='Gear Train'!$R$4,D250='Gear Train'!$R$5),IF(OR(F250='Gear Train'!$R$4,F250='Gear Train'!$R$5,F250='Gear Train'!$R$6),IF(VLOOKUP(E250,$C$15:$M$514,9,FALSE)='Gear Train'!$C$3,'Gear Train'!$C$4,'Gear Train'!$C$3),VLOOKUP(E250,$C$15:$M$514,9,FALSE)),VLOOKUP(E250,$C$15:$M$514,9,FALSE))))</f>
        <v/>
      </c>
      <c r="L250" s="26" t="str">
        <f>IF(C250="","",IF(G250="-","-",IF(K250='Gear Train'!$C$3,MOD(G250+J250*360,360),MOD(G250-J250*360,360))))</f>
        <v/>
      </c>
      <c r="M250" s="26" t="str">
        <f>IF(C250="","",IF(OR(D250='Gear Train'!$R$6,D250='Gear Train'!$R$7,D250='Gear Train'!$R$8,F250='Gear Train'!$R$7),VLOOKUP(E250,$C$15:$M$514,10,FALSE),IF(D250='Gear Train'!$R$3,"-",IF(F250='Gear Train'!$R$3,1,H250/VLOOKUP(E250,$Q$15:$T$514,4,FALSE)))))</f>
        <v/>
      </c>
      <c r="N250" s="26" t="str">
        <f t="shared" si="302"/>
        <v/>
      </c>
      <c r="O250" s="28" t="str">
        <f t="shared" si="303"/>
        <v/>
      </c>
      <c r="Q250" s="21"/>
      <c r="R250" s="21"/>
      <c r="S250" s="29"/>
      <c r="T250" s="29"/>
      <c r="U250" s="29"/>
      <c r="AD250" s="1"/>
      <c r="AE250" s="1"/>
      <c r="AF250" s="1"/>
      <c r="AG250" s="1"/>
      <c r="AH250" s="1"/>
    </row>
    <row r="251" spans="2:34">
      <c r="B251" s="20"/>
      <c r="C251" s="21"/>
      <c r="D251" s="22" t="str">
        <f t="shared" si="300"/>
        <v/>
      </c>
      <c r="E251" s="21"/>
      <c r="F251" s="24" t="str">
        <f t="shared" si="301"/>
        <v/>
      </c>
      <c r="G251" s="25" t="str">
        <f>IF(C251="","",IF(D251='Gear Train'!$R$3,"-",VLOOKUP(C251,$Q$15:$S$514,3,FALSE)))</f>
        <v/>
      </c>
      <c r="H251" s="25" t="str">
        <f>IF(C251="","",IF(OR(D251='Gear Train'!$R$7,D251='Gear Train'!$R$3,D251='Gear Train'!$R$8),"-",VLOOKUP(C251,$Q$15:$T$514,4,FALSE)))</f>
        <v/>
      </c>
      <c r="I251" s="26" t="str">
        <f>IF(C251="","",IF(OR(D251='Gear Train'!$R$6,D251='Gear Train'!$R$7,D251='Gear Train'!$R$8,F251='Gear Train'!$R$7),VLOOKUP(E251,$C$15:$M$514,7,FALSE),IF(D251='Gear Train'!$R$3,VLOOKUP(C251,$Q$15:$U$514,5,FALSE),VLOOKUP(E251,$C$15:$M$514,7,FALSE)*M251)))</f>
        <v/>
      </c>
      <c r="J251" s="26" t="str">
        <f>IF(C251="","",IF(OR(D251='Gear Train'!$R$6,D251='Gear Train'!$R$7,D251='Gear Train'!$R$8,F251='Gear Train'!$R$7),VLOOKUP(E251,$C$15:$M$514,8,FALSE),IF(D251='Gear Train'!$R$3,E251/I251,VLOOKUP(E251,$C$15:$M$514,8,FALSE)/M251)))</f>
        <v/>
      </c>
      <c r="K251" s="27" t="str">
        <f>IF(C251="","",IF(E251='Front, Back Dial'!$D$4,$C$11,IF(OR(D251='Gear Train'!$R$4,D251='Gear Train'!$R$5),IF(OR(F251='Gear Train'!$R$4,F251='Gear Train'!$R$5,F251='Gear Train'!$R$6),IF(VLOOKUP(E251,$C$15:$M$514,9,FALSE)='Gear Train'!$C$3,'Gear Train'!$C$4,'Gear Train'!$C$3),VLOOKUP(E251,$C$15:$M$514,9,FALSE)),VLOOKUP(E251,$C$15:$M$514,9,FALSE))))</f>
        <v/>
      </c>
      <c r="L251" s="26" t="str">
        <f>IF(C251="","",IF(G251="-","-",IF(K251='Gear Train'!$C$3,MOD(G251+J251*360,360),MOD(G251-J251*360,360))))</f>
        <v/>
      </c>
      <c r="M251" s="26" t="str">
        <f>IF(C251="","",IF(OR(D251='Gear Train'!$R$6,D251='Gear Train'!$R$7,D251='Gear Train'!$R$8,F251='Gear Train'!$R$7),VLOOKUP(E251,$C$15:$M$514,10,FALSE),IF(D251='Gear Train'!$R$3,"-",IF(F251='Gear Train'!$R$3,1,H251/VLOOKUP(E251,$Q$15:$T$514,4,FALSE)))))</f>
        <v/>
      </c>
      <c r="N251" s="26" t="str">
        <f t="shared" si="302"/>
        <v/>
      </c>
      <c r="O251" s="28" t="str">
        <f t="shared" si="303"/>
        <v/>
      </c>
      <c r="Q251" s="21"/>
      <c r="R251" s="21"/>
      <c r="S251" s="29"/>
      <c r="T251" s="29"/>
      <c r="U251" s="29"/>
      <c r="AD251" s="1"/>
      <c r="AE251" s="1"/>
      <c r="AF251" s="1"/>
      <c r="AG251" s="1"/>
      <c r="AH251" s="1"/>
    </row>
    <row r="252" spans="2:34">
      <c r="B252" s="20"/>
      <c r="C252" s="21"/>
      <c r="D252" s="22" t="str">
        <f t="shared" si="300"/>
        <v/>
      </c>
      <c r="E252" s="21"/>
      <c r="F252" s="24" t="str">
        <f t="shared" si="301"/>
        <v/>
      </c>
      <c r="G252" s="25" t="str">
        <f>IF(C252="","",IF(D252='Gear Train'!$R$3,"-",VLOOKUP(C252,$Q$15:$S$514,3,FALSE)))</f>
        <v/>
      </c>
      <c r="H252" s="25" t="str">
        <f>IF(C252="","",IF(OR(D252='Gear Train'!$R$7,D252='Gear Train'!$R$3,D252='Gear Train'!$R$8),"-",VLOOKUP(C252,$Q$15:$T$514,4,FALSE)))</f>
        <v/>
      </c>
      <c r="I252" s="26" t="str">
        <f>IF(C252="","",IF(OR(D252='Gear Train'!$R$6,D252='Gear Train'!$R$7,D252='Gear Train'!$R$8,F252='Gear Train'!$R$7),VLOOKUP(E252,$C$15:$M$514,7,FALSE),IF(D252='Gear Train'!$R$3,VLOOKUP(C252,$Q$15:$U$514,5,FALSE),VLOOKUP(E252,$C$15:$M$514,7,FALSE)*M252)))</f>
        <v/>
      </c>
      <c r="J252" s="26" t="str">
        <f>IF(C252="","",IF(OR(D252='Gear Train'!$R$6,D252='Gear Train'!$R$7,D252='Gear Train'!$R$8,F252='Gear Train'!$R$7),VLOOKUP(E252,$C$15:$M$514,8,FALSE),IF(D252='Gear Train'!$R$3,E252/I252,VLOOKUP(E252,$C$15:$M$514,8,FALSE)/M252)))</f>
        <v/>
      </c>
      <c r="K252" s="27" t="str">
        <f>IF(C252="","",IF(E252='Front, Back Dial'!$D$4,$C$11,IF(OR(D252='Gear Train'!$R$4,D252='Gear Train'!$R$5),IF(OR(F252='Gear Train'!$R$4,F252='Gear Train'!$R$5,F252='Gear Train'!$R$6),IF(VLOOKUP(E252,$C$15:$M$514,9,FALSE)='Gear Train'!$C$3,'Gear Train'!$C$4,'Gear Train'!$C$3),VLOOKUP(E252,$C$15:$M$514,9,FALSE)),VLOOKUP(E252,$C$15:$M$514,9,FALSE))))</f>
        <v/>
      </c>
      <c r="L252" s="26" t="str">
        <f>IF(C252="","",IF(G252="-","-",IF(K252='Gear Train'!$C$3,MOD(G252+J252*360,360),MOD(G252-J252*360,360))))</f>
        <v/>
      </c>
      <c r="M252" s="26" t="str">
        <f>IF(C252="","",IF(OR(D252='Gear Train'!$R$6,D252='Gear Train'!$R$7,D252='Gear Train'!$R$8,F252='Gear Train'!$R$7),VLOOKUP(E252,$C$15:$M$514,10,FALSE),IF(D252='Gear Train'!$R$3,"-",IF(F252='Gear Train'!$R$3,1,H252/VLOOKUP(E252,$Q$15:$T$514,4,FALSE)))))</f>
        <v/>
      </c>
      <c r="N252" s="26" t="str">
        <f t="shared" si="302"/>
        <v/>
      </c>
      <c r="O252" s="28" t="str">
        <f t="shared" si="303"/>
        <v/>
      </c>
      <c r="Q252" s="21"/>
      <c r="R252" s="21"/>
      <c r="S252" s="29"/>
      <c r="T252" s="29"/>
      <c r="U252" s="29"/>
      <c r="AD252" s="1"/>
      <c r="AE252" s="1"/>
      <c r="AF252" s="1"/>
      <c r="AG252" s="1"/>
      <c r="AH252" s="1"/>
    </row>
    <row r="253" spans="2:34">
      <c r="B253" s="20"/>
      <c r="C253" s="21"/>
      <c r="D253" s="22" t="str">
        <f t="shared" si="300"/>
        <v/>
      </c>
      <c r="E253" s="21"/>
      <c r="F253" s="24" t="str">
        <f t="shared" si="301"/>
        <v/>
      </c>
      <c r="G253" s="25" t="str">
        <f>IF(C253="","",IF(D253='Gear Train'!$R$3,"-",VLOOKUP(C253,$Q$15:$S$514,3,FALSE)))</f>
        <v/>
      </c>
      <c r="H253" s="25" t="str">
        <f>IF(C253="","",IF(OR(D253='Gear Train'!$R$7,D253='Gear Train'!$R$3,D253='Gear Train'!$R$8),"-",VLOOKUP(C253,$Q$15:$T$514,4,FALSE)))</f>
        <v/>
      </c>
      <c r="I253" s="26" t="str">
        <f>IF(C253="","",IF(OR(D253='Gear Train'!$R$6,D253='Gear Train'!$R$7,D253='Gear Train'!$R$8,F253='Gear Train'!$R$7),VLOOKUP(E253,$C$15:$M$514,7,FALSE),IF(D253='Gear Train'!$R$3,VLOOKUP(C253,$Q$15:$U$514,5,FALSE),VLOOKUP(E253,$C$15:$M$514,7,FALSE)*M253)))</f>
        <v/>
      </c>
      <c r="J253" s="26" t="str">
        <f>IF(C253="","",IF(OR(D253='Gear Train'!$R$6,D253='Gear Train'!$R$7,D253='Gear Train'!$R$8,F253='Gear Train'!$R$7),VLOOKUP(E253,$C$15:$M$514,8,FALSE),IF(D253='Gear Train'!$R$3,E253/I253,VLOOKUP(E253,$C$15:$M$514,8,FALSE)/M253)))</f>
        <v/>
      </c>
      <c r="K253" s="27" t="str">
        <f>IF(C253="","",IF(E253='Front, Back Dial'!$D$4,$C$11,IF(OR(D253='Gear Train'!$R$4,D253='Gear Train'!$R$5),IF(OR(F253='Gear Train'!$R$4,F253='Gear Train'!$R$5,F253='Gear Train'!$R$6),IF(VLOOKUP(E253,$C$15:$M$514,9,FALSE)='Gear Train'!$C$3,'Gear Train'!$C$4,'Gear Train'!$C$3),VLOOKUP(E253,$C$15:$M$514,9,FALSE)),VLOOKUP(E253,$C$15:$M$514,9,FALSE))))</f>
        <v/>
      </c>
      <c r="L253" s="26" t="str">
        <f>IF(C253="","",IF(G253="-","-",IF(K253='Gear Train'!$C$3,MOD(G253+J253*360,360),MOD(G253-J253*360,360))))</f>
        <v/>
      </c>
      <c r="M253" s="26" t="str">
        <f>IF(C253="","",IF(OR(D253='Gear Train'!$R$6,D253='Gear Train'!$R$7,D253='Gear Train'!$R$8,F253='Gear Train'!$R$7),VLOOKUP(E253,$C$15:$M$514,10,FALSE),IF(D253='Gear Train'!$R$3,"-",IF(F253='Gear Train'!$R$3,1,H253/VLOOKUP(E253,$Q$15:$T$514,4,FALSE)))))</f>
        <v/>
      </c>
      <c r="N253" s="26" t="str">
        <f t="shared" si="302"/>
        <v/>
      </c>
      <c r="O253" s="28" t="str">
        <f t="shared" si="303"/>
        <v/>
      </c>
      <c r="Q253" s="21"/>
      <c r="R253" s="21"/>
      <c r="S253" s="29"/>
      <c r="T253" s="29"/>
      <c r="U253" s="29"/>
      <c r="AD253" s="1"/>
      <c r="AE253" s="1"/>
      <c r="AF253" s="1"/>
      <c r="AG253" s="1"/>
      <c r="AH253" s="1"/>
    </row>
    <row r="254" spans="2:34">
      <c r="B254" s="20"/>
      <c r="C254" s="21"/>
      <c r="D254" s="22" t="str">
        <f t="shared" si="300"/>
        <v/>
      </c>
      <c r="E254" s="21"/>
      <c r="F254" s="24" t="str">
        <f t="shared" si="301"/>
        <v/>
      </c>
      <c r="G254" s="25" t="str">
        <f>IF(C254="","",IF(D254='Gear Train'!$R$3,"-",VLOOKUP(C254,$Q$15:$S$514,3,FALSE)))</f>
        <v/>
      </c>
      <c r="H254" s="25" t="str">
        <f>IF(C254="","",IF(OR(D254='Gear Train'!$R$7,D254='Gear Train'!$R$3,D254='Gear Train'!$R$8),"-",VLOOKUP(C254,$Q$15:$T$514,4,FALSE)))</f>
        <v/>
      </c>
      <c r="I254" s="26" t="str">
        <f>IF(C254="","",IF(OR(D254='Gear Train'!$R$6,D254='Gear Train'!$R$7,D254='Gear Train'!$R$8,F254='Gear Train'!$R$7),VLOOKUP(E254,$C$15:$M$514,7,FALSE),IF(D254='Gear Train'!$R$3,VLOOKUP(C254,$Q$15:$U$514,5,FALSE),VLOOKUP(E254,$C$15:$M$514,7,FALSE)*M254)))</f>
        <v/>
      </c>
      <c r="J254" s="26" t="str">
        <f>IF(C254="","",IF(OR(D254='Gear Train'!$R$6,D254='Gear Train'!$R$7,D254='Gear Train'!$R$8,F254='Gear Train'!$R$7),VLOOKUP(E254,$C$15:$M$514,8,FALSE),IF(D254='Gear Train'!$R$3,E254/I254,VLOOKUP(E254,$C$15:$M$514,8,FALSE)/M254)))</f>
        <v/>
      </c>
      <c r="K254" s="27" t="str">
        <f>IF(C254="","",IF(E254='Front, Back Dial'!$D$4,$C$11,IF(OR(D254='Gear Train'!$R$4,D254='Gear Train'!$R$5),IF(OR(F254='Gear Train'!$R$4,F254='Gear Train'!$R$5,F254='Gear Train'!$R$6),IF(VLOOKUP(E254,$C$15:$M$514,9,FALSE)='Gear Train'!$C$3,'Gear Train'!$C$4,'Gear Train'!$C$3),VLOOKUP(E254,$C$15:$M$514,9,FALSE)),VLOOKUP(E254,$C$15:$M$514,9,FALSE))))</f>
        <v/>
      </c>
      <c r="L254" s="26" t="str">
        <f>IF(C254="","",IF(G254="-","-",IF(K254='Gear Train'!$C$3,MOD(G254+J254*360,360),MOD(G254-J254*360,360))))</f>
        <v/>
      </c>
      <c r="M254" s="26" t="str">
        <f>IF(C254="","",IF(OR(D254='Gear Train'!$R$6,D254='Gear Train'!$R$7,D254='Gear Train'!$R$8,F254='Gear Train'!$R$7),VLOOKUP(E254,$C$15:$M$514,10,FALSE),IF(D254='Gear Train'!$R$3,"-",IF(F254='Gear Train'!$R$3,1,H254/VLOOKUP(E254,$Q$15:$T$514,4,FALSE)))))</f>
        <v/>
      </c>
      <c r="N254" s="26" t="str">
        <f t="shared" si="302"/>
        <v/>
      </c>
      <c r="O254" s="28" t="str">
        <f t="shared" si="303"/>
        <v/>
      </c>
      <c r="Q254" s="21"/>
      <c r="R254" s="21"/>
      <c r="S254" s="29"/>
      <c r="T254" s="29"/>
      <c r="U254" s="29"/>
      <c r="AD254" s="1"/>
      <c r="AE254" s="1"/>
      <c r="AF254" s="1"/>
      <c r="AG254" s="1"/>
      <c r="AH254" s="1"/>
    </row>
    <row r="255" spans="2:34">
      <c r="B255" s="20"/>
      <c r="C255" s="21"/>
      <c r="D255" s="22" t="str">
        <f t="shared" si="300"/>
        <v/>
      </c>
      <c r="E255" s="21"/>
      <c r="F255" s="24" t="str">
        <f t="shared" si="301"/>
        <v/>
      </c>
      <c r="G255" s="25" t="str">
        <f>IF(C255="","",IF(D255='Gear Train'!$R$3,"-",VLOOKUP(C255,$Q$15:$S$514,3,FALSE)))</f>
        <v/>
      </c>
      <c r="H255" s="25" t="str">
        <f>IF(C255="","",IF(OR(D255='Gear Train'!$R$7,D255='Gear Train'!$R$3,D255='Gear Train'!$R$8),"-",VLOOKUP(C255,$Q$15:$T$514,4,FALSE)))</f>
        <v/>
      </c>
      <c r="I255" s="26" t="str">
        <f>IF(C255="","",IF(OR(D255='Gear Train'!$R$6,D255='Gear Train'!$R$7,D255='Gear Train'!$R$8,F255='Gear Train'!$R$7),VLOOKUP(E255,$C$15:$M$514,7,FALSE),IF(D255='Gear Train'!$R$3,VLOOKUP(C255,$Q$15:$U$514,5,FALSE),VLOOKUP(E255,$C$15:$M$514,7,FALSE)*M255)))</f>
        <v/>
      </c>
      <c r="J255" s="26" t="str">
        <f>IF(C255="","",IF(OR(D255='Gear Train'!$R$6,D255='Gear Train'!$R$7,D255='Gear Train'!$R$8,F255='Gear Train'!$R$7),VLOOKUP(E255,$C$15:$M$514,8,FALSE),IF(D255='Gear Train'!$R$3,E255/I255,VLOOKUP(E255,$C$15:$M$514,8,FALSE)/M255)))</f>
        <v/>
      </c>
      <c r="K255" s="27" t="str">
        <f>IF(C255="","",IF(E255='Front, Back Dial'!$D$4,$C$11,IF(OR(D255='Gear Train'!$R$4,D255='Gear Train'!$R$5),IF(OR(F255='Gear Train'!$R$4,F255='Gear Train'!$R$5,F255='Gear Train'!$R$6),IF(VLOOKUP(E255,$C$15:$M$514,9,FALSE)='Gear Train'!$C$3,'Gear Train'!$C$4,'Gear Train'!$C$3),VLOOKUP(E255,$C$15:$M$514,9,FALSE)),VLOOKUP(E255,$C$15:$M$514,9,FALSE))))</f>
        <v/>
      </c>
      <c r="L255" s="26" t="str">
        <f>IF(C255="","",IF(G255="-","-",IF(K255='Gear Train'!$C$3,MOD(G255+J255*360,360),MOD(G255-J255*360,360))))</f>
        <v/>
      </c>
      <c r="M255" s="26" t="str">
        <f>IF(C255="","",IF(OR(D255='Gear Train'!$R$6,D255='Gear Train'!$R$7,D255='Gear Train'!$R$8,F255='Gear Train'!$R$7),VLOOKUP(E255,$C$15:$M$514,10,FALSE),IF(D255='Gear Train'!$R$3,"-",IF(F255='Gear Train'!$R$3,1,H255/VLOOKUP(E255,$Q$15:$T$514,4,FALSE)))))</f>
        <v/>
      </c>
      <c r="N255" s="26" t="str">
        <f t="shared" si="302"/>
        <v/>
      </c>
      <c r="O255" s="28" t="str">
        <f t="shared" si="303"/>
        <v/>
      </c>
      <c r="Q255" s="21"/>
      <c r="R255" s="21"/>
      <c r="S255" s="29"/>
      <c r="T255" s="29"/>
      <c r="U255" s="29"/>
      <c r="AD255" s="1"/>
      <c r="AE255" s="1"/>
      <c r="AF255" s="1"/>
      <c r="AG255" s="1"/>
      <c r="AH255" s="1"/>
    </row>
    <row r="256" spans="2:34">
      <c r="B256" s="20"/>
      <c r="C256" s="21"/>
      <c r="D256" s="22" t="str">
        <f t="shared" si="300"/>
        <v/>
      </c>
      <c r="E256" s="21"/>
      <c r="F256" s="24" t="str">
        <f t="shared" si="301"/>
        <v/>
      </c>
      <c r="G256" s="25" t="str">
        <f>IF(C256="","",IF(D256='Gear Train'!$R$3,"-",VLOOKUP(C256,$Q$15:$S$514,3,FALSE)))</f>
        <v/>
      </c>
      <c r="H256" s="25" t="str">
        <f>IF(C256="","",IF(OR(D256='Gear Train'!$R$7,D256='Gear Train'!$R$3,D256='Gear Train'!$R$8),"-",VLOOKUP(C256,$Q$15:$T$514,4,FALSE)))</f>
        <v/>
      </c>
      <c r="I256" s="26" t="str">
        <f>IF(C256="","",IF(OR(D256='Gear Train'!$R$6,D256='Gear Train'!$R$7,D256='Gear Train'!$R$8,F256='Gear Train'!$R$7),VLOOKUP(E256,$C$15:$M$514,7,FALSE),IF(D256='Gear Train'!$R$3,VLOOKUP(C256,$Q$15:$U$514,5,FALSE),VLOOKUP(E256,$C$15:$M$514,7,FALSE)*M256)))</f>
        <v/>
      </c>
      <c r="J256" s="26" t="str">
        <f>IF(C256="","",IF(OR(D256='Gear Train'!$R$6,D256='Gear Train'!$R$7,D256='Gear Train'!$R$8,F256='Gear Train'!$R$7),VLOOKUP(E256,$C$15:$M$514,8,FALSE),IF(D256='Gear Train'!$R$3,E256/I256,VLOOKUP(E256,$C$15:$M$514,8,FALSE)/M256)))</f>
        <v/>
      </c>
      <c r="K256" s="27" t="str">
        <f>IF(C256="","",IF(E256='Front, Back Dial'!$D$4,$C$11,IF(OR(D256='Gear Train'!$R$4,D256='Gear Train'!$R$5),IF(OR(F256='Gear Train'!$R$4,F256='Gear Train'!$R$5,F256='Gear Train'!$R$6),IF(VLOOKUP(E256,$C$15:$M$514,9,FALSE)='Gear Train'!$C$3,'Gear Train'!$C$4,'Gear Train'!$C$3),VLOOKUP(E256,$C$15:$M$514,9,FALSE)),VLOOKUP(E256,$C$15:$M$514,9,FALSE))))</f>
        <v/>
      </c>
      <c r="L256" s="26" t="str">
        <f>IF(C256="","",IF(G256="-","-",IF(K256='Gear Train'!$C$3,MOD(G256+J256*360,360),MOD(G256-J256*360,360))))</f>
        <v/>
      </c>
      <c r="M256" s="26" t="str">
        <f>IF(C256="","",IF(OR(D256='Gear Train'!$R$6,D256='Gear Train'!$R$7,D256='Gear Train'!$R$8,F256='Gear Train'!$R$7),VLOOKUP(E256,$C$15:$M$514,10,FALSE),IF(D256='Gear Train'!$R$3,"-",IF(F256='Gear Train'!$R$3,1,H256/VLOOKUP(E256,$Q$15:$T$514,4,FALSE)))))</f>
        <v/>
      </c>
      <c r="N256" s="26" t="str">
        <f t="shared" si="302"/>
        <v/>
      </c>
      <c r="O256" s="28" t="str">
        <f t="shared" si="303"/>
        <v/>
      </c>
      <c r="Q256" s="21"/>
      <c r="R256" s="21"/>
      <c r="S256" s="29"/>
      <c r="T256" s="29"/>
      <c r="U256" s="29"/>
      <c r="AD256" s="1"/>
      <c r="AE256" s="1"/>
      <c r="AF256" s="1"/>
      <c r="AG256" s="1"/>
      <c r="AH256" s="1"/>
    </row>
    <row r="257" spans="2:34">
      <c r="B257" s="20"/>
      <c r="C257" s="21"/>
      <c r="D257" s="22" t="str">
        <f t="shared" si="300"/>
        <v/>
      </c>
      <c r="E257" s="21"/>
      <c r="F257" s="24" t="str">
        <f t="shared" si="301"/>
        <v/>
      </c>
      <c r="G257" s="25" t="str">
        <f>IF(C257="","",IF(D257='Gear Train'!$R$3,"-",VLOOKUP(C257,$Q$15:$S$514,3,FALSE)))</f>
        <v/>
      </c>
      <c r="H257" s="25" t="str">
        <f>IF(C257="","",IF(OR(D257='Gear Train'!$R$7,D257='Gear Train'!$R$3,D257='Gear Train'!$R$8),"-",VLOOKUP(C257,$Q$15:$T$514,4,FALSE)))</f>
        <v/>
      </c>
      <c r="I257" s="26" t="str">
        <f>IF(C257="","",IF(OR(D257='Gear Train'!$R$6,D257='Gear Train'!$R$7,D257='Gear Train'!$R$8,F257='Gear Train'!$R$7),VLOOKUP(E257,$C$15:$M$514,7,FALSE),IF(D257='Gear Train'!$R$3,VLOOKUP(C257,$Q$15:$U$514,5,FALSE),VLOOKUP(E257,$C$15:$M$514,7,FALSE)*M257)))</f>
        <v/>
      </c>
      <c r="J257" s="26" t="str">
        <f>IF(C257="","",IF(OR(D257='Gear Train'!$R$6,D257='Gear Train'!$R$7,D257='Gear Train'!$R$8,F257='Gear Train'!$R$7),VLOOKUP(E257,$C$15:$M$514,8,FALSE),IF(D257='Gear Train'!$R$3,E257/I257,VLOOKUP(E257,$C$15:$M$514,8,FALSE)/M257)))</f>
        <v/>
      </c>
      <c r="K257" s="27" t="str">
        <f>IF(C257="","",IF(E257='Front, Back Dial'!$D$4,$C$11,IF(OR(D257='Gear Train'!$R$4,D257='Gear Train'!$R$5),IF(OR(F257='Gear Train'!$R$4,F257='Gear Train'!$R$5,F257='Gear Train'!$R$6),IF(VLOOKUP(E257,$C$15:$M$514,9,FALSE)='Gear Train'!$C$3,'Gear Train'!$C$4,'Gear Train'!$C$3),VLOOKUP(E257,$C$15:$M$514,9,FALSE)),VLOOKUP(E257,$C$15:$M$514,9,FALSE))))</f>
        <v/>
      </c>
      <c r="L257" s="26" t="str">
        <f>IF(C257="","",IF(G257="-","-",IF(K257='Gear Train'!$C$3,MOD(G257+J257*360,360),MOD(G257-J257*360,360))))</f>
        <v/>
      </c>
      <c r="M257" s="26" t="str">
        <f>IF(C257="","",IF(OR(D257='Gear Train'!$R$6,D257='Gear Train'!$R$7,D257='Gear Train'!$R$8,F257='Gear Train'!$R$7),VLOOKUP(E257,$C$15:$M$514,10,FALSE),IF(D257='Gear Train'!$R$3,"-",IF(F257='Gear Train'!$R$3,1,H257/VLOOKUP(E257,$Q$15:$T$514,4,FALSE)))))</f>
        <v/>
      </c>
      <c r="N257" s="26" t="str">
        <f t="shared" si="302"/>
        <v/>
      </c>
      <c r="O257" s="28" t="str">
        <f t="shared" si="303"/>
        <v/>
      </c>
      <c r="Q257" s="21"/>
      <c r="R257" s="21"/>
      <c r="S257" s="29"/>
      <c r="T257" s="29"/>
      <c r="U257" s="29"/>
      <c r="AD257" s="1"/>
      <c r="AE257" s="1"/>
      <c r="AF257" s="1"/>
      <c r="AG257" s="1"/>
      <c r="AH257" s="1"/>
    </row>
    <row r="258" spans="2:34">
      <c r="B258" s="20"/>
      <c r="C258" s="21"/>
      <c r="D258" s="22" t="str">
        <f t="shared" si="300"/>
        <v/>
      </c>
      <c r="E258" s="21"/>
      <c r="F258" s="24" t="str">
        <f t="shared" si="301"/>
        <v/>
      </c>
      <c r="G258" s="25" t="str">
        <f>IF(C258="","",IF(D258='Gear Train'!$R$3,"-",VLOOKUP(C258,$Q$15:$S$514,3,FALSE)))</f>
        <v/>
      </c>
      <c r="H258" s="25" t="str">
        <f>IF(C258="","",IF(OR(D258='Gear Train'!$R$7,D258='Gear Train'!$R$3,D258='Gear Train'!$R$8),"-",VLOOKUP(C258,$Q$15:$T$514,4,FALSE)))</f>
        <v/>
      </c>
      <c r="I258" s="26" t="str">
        <f>IF(C258="","",IF(OR(D258='Gear Train'!$R$6,D258='Gear Train'!$R$7,D258='Gear Train'!$R$8,F258='Gear Train'!$R$7),VLOOKUP(E258,$C$15:$M$514,7,FALSE),IF(D258='Gear Train'!$R$3,VLOOKUP(C258,$Q$15:$U$514,5,FALSE),VLOOKUP(E258,$C$15:$M$514,7,FALSE)*M258)))</f>
        <v/>
      </c>
      <c r="J258" s="26" t="str">
        <f>IF(C258="","",IF(OR(D258='Gear Train'!$R$6,D258='Gear Train'!$R$7,D258='Gear Train'!$R$8,F258='Gear Train'!$R$7),VLOOKUP(E258,$C$15:$M$514,8,FALSE),IF(D258='Gear Train'!$R$3,E258/I258,VLOOKUP(E258,$C$15:$M$514,8,FALSE)/M258)))</f>
        <v/>
      </c>
      <c r="K258" s="27" t="str">
        <f>IF(C258="","",IF(E258='Front, Back Dial'!$D$4,$C$11,IF(OR(D258='Gear Train'!$R$4,D258='Gear Train'!$R$5),IF(OR(F258='Gear Train'!$R$4,F258='Gear Train'!$R$5,F258='Gear Train'!$R$6),IF(VLOOKUP(E258,$C$15:$M$514,9,FALSE)='Gear Train'!$C$3,'Gear Train'!$C$4,'Gear Train'!$C$3),VLOOKUP(E258,$C$15:$M$514,9,FALSE)),VLOOKUP(E258,$C$15:$M$514,9,FALSE))))</f>
        <v/>
      </c>
      <c r="L258" s="26" t="str">
        <f>IF(C258="","",IF(G258="-","-",IF(K258='Gear Train'!$C$3,MOD(G258+J258*360,360),MOD(G258-J258*360,360))))</f>
        <v/>
      </c>
      <c r="M258" s="26" t="str">
        <f>IF(C258="","",IF(OR(D258='Gear Train'!$R$6,D258='Gear Train'!$R$7,D258='Gear Train'!$R$8,F258='Gear Train'!$R$7),VLOOKUP(E258,$C$15:$M$514,10,FALSE),IF(D258='Gear Train'!$R$3,"-",IF(F258='Gear Train'!$R$3,1,H258/VLOOKUP(E258,$Q$15:$T$514,4,FALSE)))))</f>
        <v/>
      </c>
      <c r="N258" s="26" t="str">
        <f t="shared" si="302"/>
        <v/>
      </c>
      <c r="O258" s="28" t="str">
        <f t="shared" si="303"/>
        <v/>
      </c>
      <c r="Q258" s="21"/>
      <c r="R258" s="21"/>
      <c r="S258" s="29"/>
      <c r="T258" s="29"/>
      <c r="U258" s="29"/>
      <c r="AD258" s="1"/>
      <c r="AE258" s="1"/>
      <c r="AF258" s="1"/>
      <c r="AG258" s="1"/>
      <c r="AH258" s="1"/>
    </row>
    <row r="259" spans="2:34">
      <c r="B259" s="20"/>
      <c r="C259" s="21"/>
      <c r="D259" s="22" t="str">
        <f t="shared" si="300"/>
        <v/>
      </c>
      <c r="E259" s="21"/>
      <c r="F259" s="24" t="str">
        <f t="shared" si="301"/>
        <v/>
      </c>
      <c r="G259" s="25" t="str">
        <f>IF(C259="","",IF(D259='Gear Train'!$R$3,"-",VLOOKUP(C259,$Q$15:$S$514,3,FALSE)))</f>
        <v/>
      </c>
      <c r="H259" s="25" t="str">
        <f>IF(C259="","",IF(OR(D259='Gear Train'!$R$7,D259='Gear Train'!$R$3,D259='Gear Train'!$R$8),"-",VLOOKUP(C259,$Q$15:$T$514,4,FALSE)))</f>
        <v/>
      </c>
      <c r="I259" s="26" t="str">
        <f>IF(C259="","",IF(OR(D259='Gear Train'!$R$6,D259='Gear Train'!$R$7,D259='Gear Train'!$R$8,F259='Gear Train'!$R$7),VLOOKUP(E259,$C$15:$M$514,7,FALSE),IF(D259='Gear Train'!$R$3,VLOOKUP(C259,$Q$15:$U$514,5,FALSE),VLOOKUP(E259,$C$15:$M$514,7,FALSE)*M259)))</f>
        <v/>
      </c>
      <c r="J259" s="26" t="str">
        <f>IF(C259="","",IF(OR(D259='Gear Train'!$R$6,D259='Gear Train'!$R$7,D259='Gear Train'!$R$8,F259='Gear Train'!$R$7),VLOOKUP(E259,$C$15:$M$514,8,FALSE),IF(D259='Gear Train'!$R$3,E259/I259,VLOOKUP(E259,$C$15:$M$514,8,FALSE)/M259)))</f>
        <v/>
      </c>
      <c r="K259" s="27" t="str">
        <f>IF(C259="","",IF(E259='Front, Back Dial'!$D$4,$C$11,IF(OR(D259='Gear Train'!$R$4,D259='Gear Train'!$R$5),IF(OR(F259='Gear Train'!$R$4,F259='Gear Train'!$R$5,F259='Gear Train'!$R$6),IF(VLOOKUP(E259,$C$15:$M$514,9,FALSE)='Gear Train'!$C$3,'Gear Train'!$C$4,'Gear Train'!$C$3),VLOOKUP(E259,$C$15:$M$514,9,FALSE)),VLOOKUP(E259,$C$15:$M$514,9,FALSE))))</f>
        <v/>
      </c>
      <c r="L259" s="26" t="str">
        <f>IF(C259="","",IF(G259="-","-",IF(K259='Gear Train'!$C$3,MOD(G259+J259*360,360),MOD(G259-J259*360,360))))</f>
        <v/>
      </c>
      <c r="M259" s="26" t="str">
        <f>IF(C259="","",IF(OR(D259='Gear Train'!$R$6,D259='Gear Train'!$R$7,D259='Gear Train'!$R$8,F259='Gear Train'!$R$7),VLOOKUP(E259,$C$15:$M$514,10,FALSE),IF(D259='Gear Train'!$R$3,"-",IF(F259='Gear Train'!$R$3,1,H259/VLOOKUP(E259,$Q$15:$T$514,4,FALSE)))))</f>
        <v/>
      </c>
      <c r="N259" s="26" t="str">
        <f t="shared" si="302"/>
        <v/>
      </c>
      <c r="O259" s="28" t="str">
        <f t="shared" si="303"/>
        <v/>
      </c>
      <c r="Q259" s="21"/>
      <c r="R259" s="21"/>
      <c r="S259" s="29"/>
      <c r="T259" s="29"/>
      <c r="U259" s="29"/>
      <c r="AD259" s="1"/>
      <c r="AE259" s="1"/>
      <c r="AF259" s="1"/>
      <c r="AG259" s="1"/>
      <c r="AH259" s="1"/>
    </row>
    <row r="260" spans="2:34">
      <c r="B260" s="20"/>
      <c r="C260" s="21"/>
      <c r="D260" s="22" t="str">
        <f t="shared" si="300"/>
        <v/>
      </c>
      <c r="E260" s="21"/>
      <c r="F260" s="24" t="str">
        <f t="shared" si="301"/>
        <v/>
      </c>
      <c r="G260" s="25" t="str">
        <f>IF(C260="","",IF(D260='Gear Train'!$R$3,"-",VLOOKUP(C260,$Q$15:$S$514,3,FALSE)))</f>
        <v/>
      </c>
      <c r="H260" s="25" t="str">
        <f>IF(C260="","",IF(OR(D260='Gear Train'!$R$7,D260='Gear Train'!$R$3,D260='Gear Train'!$R$8),"-",VLOOKUP(C260,$Q$15:$T$514,4,FALSE)))</f>
        <v/>
      </c>
      <c r="I260" s="26" t="str">
        <f>IF(C260="","",IF(OR(D260='Gear Train'!$R$6,D260='Gear Train'!$R$7,D260='Gear Train'!$R$8,F260='Gear Train'!$R$7),VLOOKUP(E260,$C$15:$M$514,7,FALSE),IF(D260='Gear Train'!$R$3,VLOOKUP(C260,$Q$15:$U$514,5,FALSE),VLOOKUP(E260,$C$15:$M$514,7,FALSE)*M260)))</f>
        <v/>
      </c>
      <c r="J260" s="26" t="str">
        <f>IF(C260="","",IF(OR(D260='Gear Train'!$R$6,D260='Gear Train'!$R$7,D260='Gear Train'!$R$8,F260='Gear Train'!$R$7),VLOOKUP(E260,$C$15:$M$514,8,FALSE),IF(D260='Gear Train'!$R$3,E260/I260,VLOOKUP(E260,$C$15:$M$514,8,FALSE)/M260)))</f>
        <v/>
      </c>
      <c r="K260" s="27" t="str">
        <f>IF(C260="","",IF(E260='Front, Back Dial'!$D$4,$C$11,IF(OR(D260='Gear Train'!$R$4,D260='Gear Train'!$R$5),IF(OR(F260='Gear Train'!$R$4,F260='Gear Train'!$R$5,F260='Gear Train'!$R$6),IF(VLOOKUP(E260,$C$15:$M$514,9,FALSE)='Gear Train'!$C$3,'Gear Train'!$C$4,'Gear Train'!$C$3),VLOOKUP(E260,$C$15:$M$514,9,FALSE)),VLOOKUP(E260,$C$15:$M$514,9,FALSE))))</f>
        <v/>
      </c>
      <c r="L260" s="26" t="str">
        <f>IF(C260="","",IF(G260="-","-",IF(K260='Gear Train'!$C$3,MOD(G260+J260*360,360),MOD(G260-J260*360,360))))</f>
        <v/>
      </c>
      <c r="M260" s="26" t="str">
        <f>IF(C260="","",IF(OR(D260='Gear Train'!$R$6,D260='Gear Train'!$R$7,D260='Gear Train'!$R$8,F260='Gear Train'!$R$7),VLOOKUP(E260,$C$15:$M$514,10,FALSE),IF(D260='Gear Train'!$R$3,"-",IF(F260='Gear Train'!$R$3,1,H260/VLOOKUP(E260,$Q$15:$T$514,4,FALSE)))))</f>
        <v/>
      </c>
      <c r="N260" s="26" t="str">
        <f t="shared" si="302"/>
        <v/>
      </c>
      <c r="O260" s="28" t="str">
        <f t="shared" si="303"/>
        <v/>
      </c>
      <c r="Q260" s="21"/>
      <c r="R260" s="21"/>
      <c r="S260" s="29"/>
      <c r="T260" s="29"/>
      <c r="U260" s="29"/>
      <c r="AD260" s="1"/>
      <c r="AE260" s="1"/>
      <c r="AF260" s="1"/>
      <c r="AG260" s="1"/>
      <c r="AH260" s="1"/>
    </row>
    <row r="261" spans="2:34">
      <c r="B261" s="20"/>
      <c r="C261" s="21"/>
      <c r="D261" s="22" t="str">
        <f t="shared" si="300"/>
        <v/>
      </c>
      <c r="E261" s="21"/>
      <c r="F261" s="24" t="str">
        <f t="shared" si="301"/>
        <v/>
      </c>
      <c r="G261" s="25" t="str">
        <f>IF(C261="","",IF(D261='Gear Train'!$R$3,"-",VLOOKUP(C261,$Q$15:$S$514,3,FALSE)))</f>
        <v/>
      </c>
      <c r="H261" s="25" t="str">
        <f>IF(C261="","",IF(OR(D261='Gear Train'!$R$7,D261='Gear Train'!$R$3,D261='Gear Train'!$R$8),"-",VLOOKUP(C261,$Q$15:$T$514,4,FALSE)))</f>
        <v/>
      </c>
      <c r="I261" s="26" t="str">
        <f>IF(C261="","",IF(OR(D261='Gear Train'!$R$6,D261='Gear Train'!$R$7,D261='Gear Train'!$R$8,F261='Gear Train'!$R$7),VLOOKUP(E261,$C$15:$M$514,7,FALSE),IF(D261='Gear Train'!$R$3,VLOOKUP(C261,$Q$15:$U$514,5,FALSE),VLOOKUP(E261,$C$15:$M$514,7,FALSE)*M261)))</f>
        <v/>
      </c>
      <c r="J261" s="26" t="str">
        <f>IF(C261="","",IF(OR(D261='Gear Train'!$R$6,D261='Gear Train'!$R$7,D261='Gear Train'!$R$8,F261='Gear Train'!$R$7),VLOOKUP(E261,$C$15:$M$514,8,FALSE),IF(D261='Gear Train'!$R$3,E261/I261,VLOOKUP(E261,$C$15:$M$514,8,FALSE)/M261)))</f>
        <v/>
      </c>
      <c r="K261" s="27" t="str">
        <f>IF(C261="","",IF(E261='Front, Back Dial'!$D$4,$C$11,IF(OR(D261='Gear Train'!$R$4,D261='Gear Train'!$R$5),IF(OR(F261='Gear Train'!$R$4,F261='Gear Train'!$R$5,F261='Gear Train'!$R$6),IF(VLOOKUP(E261,$C$15:$M$514,9,FALSE)='Gear Train'!$C$3,'Gear Train'!$C$4,'Gear Train'!$C$3),VLOOKUP(E261,$C$15:$M$514,9,FALSE)),VLOOKUP(E261,$C$15:$M$514,9,FALSE))))</f>
        <v/>
      </c>
      <c r="L261" s="26" t="str">
        <f>IF(C261="","",IF(G261="-","-",IF(K261='Gear Train'!$C$3,MOD(G261+J261*360,360),MOD(G261-J261*360,360))))</f>
        <v/>
      </c>
      <c r="M261" s="26" t="str">
        <f>IF(C261="","",IF(OR(D261='Gear Train'!$R$6,D261='Gear Train'!$R$7,D261='Gear Train'!$R$8,F261='Gear Train'!$R$7),VLOOKUP(E261,$C$15:$M$514,10,FALSE),IF(D261='Gear Train'!$R$3,"-",IF(F261='Gear Train'!$R$3,1,H261/VLOOKUP(E261,$Q$15:$T$514,4,FALSE)))))</f>
        <v/>
      </c>
      <c r="N261" s="26" t="str">
        <f t="shared" si="302"/>
        <v/>
      </c>
      <c r="O261" s="28" t="str">
        <f t="shared" si="303"/>
        <v/>
      </c>
      <c r="Q261" s="21"/>
      <c r="R261" s="21"/>
      <c r="S261" s="29"/>
      <c r="T261" s="29"/>
      <c r="U261" s="29"/>
      <c r="AD261" s="1"/>
      <c r="AE261" s="1"/>
      <c r="AF261" s="1"/>
      <c r="AG261" s="1"/>
      <c r="AH261" s="1"/>
    </row>
    <row r="262" spans="2:34">
      <c r="B262" s="20"/>
      <c r="C262" s="21"/>
      <c r="D262" s="22" t="str">
        <f t="shared" si="300"/>
        <v/>
      </c>
      <c r="E262" s="21"/>
      <c r="F262" s="24" t="str">
        <f t="shared" si="301"/>
        <v/>
      </c>
      <c r="G262" s="25" t="str">
        <f>IF(C262="","",IF(D262='Gear Train'!$R$3,"-",VLOOKUP(C262,$Q$15:$S$514,3,FALSE)))</f>
        <v/>
      </c>
      <c r="H262" s="25" t="str">
        <f>IF(C262="","",IF(OR(D262='Gear Train'!$R$7,D262='Gear Train'!$R$3,D262='Gear Train'!$R$8),"-",VLOOKUP(C262,$Q$15:$T$514,4,FALSE)))</f>
        <v/>
      </c>
      <c r="I262" s="26" t="str">
        <f>IF(C262="","",IF(OR(D262='Gear Train'!$R$6,D262='Gear Train'!$R$7,D262='Gear Train'!$R$8,F262='Gear Train'!$R$7),VLOOKUP(E262,$C$15:$M$514,7,FALSE),IF(D262='Gear Train'!$R$3,VLOOKUP(C262,$Q$15:$U$514,5,FALSE),VLOOKUP(E262,$C$15:$M$514,7,FALSE)*M262)))</f>
        <v/>
      </c>
      <c r="J262" s="26" t="str">
        <f>IF(C262="","",IF(OR(D262='Gear Train'!$R$6,D262='Gear Train'!$R$7,D262='Gear Train'!$R$8,F262='Gear Train'!$R$7),VLOOKUP(E262,$C$15:$M$514,8,FALSE),IF(D262='Gear Train'!$R$3,E262/I262,VLOOKUP(E262,$C$15:$M$514,8,FALSE)/M262)))</f>
        <v/>
      </c>
      <c r="K262" s="27" t="str">
        <f>IF(C262="","",IF(E262='Front, Back Dial'!$D$4,$C$11,IF(OR(D262='Gear Train'!$R$4,D262='Gear Train'!$R$5),IF(OR(F262='Gear Train'!$R$4,F262='Gear Train'!$R$5,F262='Gear Train'!$R$6),IF(VLOOKUP(E262,$C$15:$M$514,9,FALSE)='Gear Train'!$C$3,'Gear Train'!$C$4,'Gear Train'!$C$3),VLOOKUP(E262,$C$15:$M$514,9,FALSE)),VLOOKUP(E262,$C$15:$M$514,9,FALSE))))</f>
        <v/>
      </c>
      <c r="L262" s="26" t="str">
        <f>IF(C262="","",IF(G262="-","-",IF(K262='Gear Train'!$C$3,MOD(G262+J262*360,360),MOD(G262-J262*360,360))))</f>
        <v/>
      </c>
      <c r="M262" s="26" t="str">
        <f>IF(C262="","",IF(OR(D262='Gear Train'!$R$6,D262='Gear Train'!$R$7,D262='Gear Train'!$R$8,F262='Gear Train'!$R$7),VLOOKUP(E262,$C$15:$M$514,10,FALSE),IF(D262='Gear Train'!$R$3,"-",IF(F262='Gear Train'!$R$3,1,H262/VLOOKUP(E262,$Q$15:$T$514,4,FALSE)))))</f>
        <v/>
      </c>
      <c r="N262" s="26" t="str">
        <f t="shared" si="302"/>
        <v/>
      </c>
      <c r="O262" s="28" t="str">
        <f t="shared" si="303"/>
        <v/>
      </c>
      <c r="Q262" s="21"/>
      <c r="R262" s="21"/>
      <c r="S262" s="29"/>
      <c r="T262" s="29"/>
      <c r="U262" s="29"/>
      <c r="AD262" s="1"/>
      <c r="AE262" s="1"/>
      <c r="AF262" s="1"/>
      <c r="AG262" s="1"/>
      <c r="AH262" s="1"/>
    </row>
    <row r="263" spans="2:34">
      <c r="B263" s="20"/>
      <c r="C263" s="21"/>
      <c r="D263" s="22" t="str">
        <f t="shared" si="300"/>
        <v/>
      </c>
      <c r="E263" s="21"/>
      <c r="F263" s="24" t="str">
        <f t="shared" si="301"/>
        <v/>
      </c>
      <c r="G263" s="25" t="str">
        <f>IF(C263="","",IF(D263='Gear Train'!$R$3,"-",VLOOKUP(C263,$Q$15:$S$514,3,FALSE)))</f>
        <v/>
      </c>
      <c r="H263" s="25" t="str">
        <f>IF(C263="","",IF(OR(D263='Gear Train'!$R$7,D263='Gear Train'!$R$3,D263='Gear Train'!$R$8),"-",VLOOKUP(C263,$Q$15:$T$514,4,FALSE)))</f>
        <v/>
      </c>
      <c r="I263" s="26" t="str">
        <f>IF(C263="","",IF(OR(D263='Gear Train'!$R$6,D263='Gear Train'!$R$7,D263='Gear Train'!$R$8,F263='Gear Train'!$R$7),VLOOKUP(E263,$C$15:$M$514,7,FALSE),IF(D263='Gear Train'!$R$3,VLOOKUP(C263,$Q$15:$U$514,5,FALSE),VLOOKUP(E263,$C$15:$M$514,7,FALSE)*M263)))</f>
        <v/>
      </c>
      <c r="J263" s="26" t="str">
        <f>IF(C263="","",IF(OR(D263='Gear Train'!$R$6,D263='Gear Train'!$R$7,D263='Gear Train'!$R$8,F263='Gear Train'!$R$7),VLOOKUP(E263,$C$15:$M$514,8,FALSE),IF(D263='Gear Train'!$R$3,E263/I263,VLOOKUP(E263,$C$15:$M$514,8,FALSE)/M263)))</f>
        <v/>
      </c>
      <c r="K263" s="27" t="str">
        <f>IF(C263="","",IF(E263='Front, Back Dial'!$D$4,$C$11,IF(OR(D263='Gear Train'!$R$4,D263='Gear Train'!$R$5),IF(OR(F263='Gear Train'!$R$4,F263='Gear Train'!$R$5,F263='Gear Train'!$R$6),IF(VLOOKUP(E263,$C$15:$M$514,9,FALSE)='Gear Train'!$C$3,'Gear Train'!$C$4,'Gear Train'!$C$3),VLOOKUP(E263,$C$15:$M$514,9,FALSE)),VLOOKUP(E263,$C$15:$M$514,9,FALSE))))</f>
        <v/>
      </c>
      <c r="L263" s="26" t="str">
        <f>IF(C263="","",IF(G263="-","-",IF(K263='Gear Train'!$C$3,MOD(G263+J263*360,360),MOD(G263-J263*360,360))))</f>
        <v/>
      </c>
      <c r="M263" s="26" t="str">
        <f>IF(C263="","",IF(OR(D263='Gear Train'!$R$6,D263='Gear Train'!$R$7,D263='Gear Train'!$R$8,F263='Gear Train'!$R$7),VLOOKUP(E263,$C$15:$M$514,10,FALSE),IF(D263='Gear Train'!$R$3,"-",IF(F263='Gear Train'!$R$3,1,H263/VLOOKUP(E263,$Q$15:$T$514,4,FALSE)))))</f>
        <v/>
      </c>
      <c r="N263" s="26" t="str">
        <f t="shared" si="302"/>
        <v/>
      </c>
      <c r="O263" s="28" t="str">
        <f t="shared" si="303"/>
        <v/>
      </c>
      <c r="Q263" s="21"/>
      <c r="R263" s="21"/>
      <c r="S263" s="29"/>
      <c r="T263" s="29"/>
      <c r="U263" s="29"/>
      <c r="AD263" s="1"/>
      <c r="AE263" s="1"/>
      <c r="AF263" s="1"/>
      <c r="AG263" s="1"/>
      <c r="AH263" s="1"/>
    </row>
    <row r="264" spans="2:34">
      <c r="B264" s="20"/>
      <c r="C264" s="21"/>
      <c r="D264" s="22" t="str">
        <f t="shared" si="300"/>
        <v/>
      </c>
      <c r="E264" s="21"/>
      <c r="F264" s="24" t="str">
        <f t="shared" si="301"/>
        <v/>
      </c>
      <c r="G264" s="25" t="str">
        <f>IF(C264="","",IF(D264='Gear Train'!$R$3,"-",VLOOKUP(C264,$Q$15:$S$514,3,FALSE)))</f>
        <v/>
      </c>
      <c r="H264" s="25" t="str">
        <f>IF(C264="","",IF(OR(D264='Gear Train'!$R$7,D264='Gear Train'!$R$3,D264='Gear Train'!$R$8),"-",VLOOKUP(C264,$Q$15:$T$514,4,FALSE)))</f>
        <v/>
      </c>
      <c r="I264" s="26" t="str">
        <f>IF(C264="","",IF(OR(D264='Gear Train'!$R$6,D264='Gear Train'!$R$7,D264='Gear Train'!$R$8,F264='Gear Train'!$R$7),VLOOKUP(E264,$C$15:$M$514,7,FALSE),IF(D264='Gear Train'!$R$3,VLOOKUP(C264,$Q$15:$U$514,5,FALSE),VLOOKUP(E264,$C$15:$M$514,7,FALSE)*M264)))</f>
        <v/>
      </c>
      <c r="J264" s="26" t="str">
        <f>IF(C264="","",IF(OR(D264='Gear Train'!$R$6,D264='Gear Train'!$R$7,D264='Gear Train'!$R$8,F264='Gear Train'!$R$7),VLOOKUP(E264,$C$15:$M$514,8,FALSE),IF(D264='Gear Train'!$R$3,E264/I264,VLOOKUP(E264,$C$15:$M$514,8,FALSE)/M264)))</f>
        <v/>
      </c>
      <c r="K264" s="27" t="str">
        <f>IF(C264="","",IF(E264='Front, Back Dial'!$D$4,$C$11,IF(OR(D264='Gear Train'!$R$4,D264='Gear Train'!$R$5),IF(OR(F264='Gear Train'!$R$4,F264='Gear Train'!$R$5,F264='Gear Train'!$R$6),IF(VLOOKUP(E264,$C$15:$M$514,9,FALSE)='Gear Train'!$C$3,'Gear Train'!$C$4,'Gear Train'!$C$3),VLOOKUP(E264,$C$15:$M$514,9,FALSE)),VLOOKUP(E264,$C$15:$M$514,9,FALSE))))</f>
        <v/>
      </c>
      <c r="L264" s="26" t="str">
        <f>IF(C264="","",IF(G264="-","-",IF(K264='Gear Train'!$C$3,MOD(G264+J264*360,360),MOD(G264-J264*360,360))))</f>
        <v/>
      </c>
      <c r="M264" s="26" t="str">
        <f>IF(C264="","",IF(OR(D264='Gear Train'!$R$6,D264='Gear Train'!$R$7,D264='Gear Train'!$R$8,F264='Gear Train'!$R$7),VLOOKUP(E264,$C$15:$M$514,10,FALSE),IF(D264='Gear Train'!$R$3,"-",IF(F264='Gear Train'!$R$3,1,H264/VLOOKUP(E264,$Q$15:$T$514,4,FALSE)))))</f>
        <v/>
      </c>
      <c r="N264" s="26" t="str">
        <f t="shared" si="302"/>
        <v/>
      </c>
      <c r="O264" s="28" t="str">
        <f t="shared" si="303"/>
        <v/>
      </c>
      <c r="Q264" s="21"/>
      <c r="R264" s="21"/>
      <c r="S264" s="29"/>
      <c r="T264" s="29"/>
      <c r="U264" s="29"/>
      <c r="AD264" s="1"/>
      <c r="AE264" s="1"/>
      <c r="AF264" s="1"/>
      <c r="AG264" s="1"/>
      <c r="AH264" s="1"/>
    </row>
    <row r="265" spans="2:34">
      <c r="B265" s="20"/>
      <c r="C265" s="21"/>
      <c r="D265" s="22" t="str">
        <f t="shared" si="300"/>
        <v/>
      </c>
      <c r="E265" s="21"/>
      <c r="F265" s="24" t="str">
        <f t="shared" si="301"/>
        <v/>
      </c>
      <c r="G265" s="25" t="str">
        <f>IF(C265="","",IF(D265='Gear Train'!$R$3,"-",VLOOKUP(C265,$Q$15:$S$514,3,FALSE)))</f>
        <v/>
      </c>
      <c r="H265" s="25" t="str">
        <f>IF(C265="","",IF(OR(D265='Gear Train'!$R$7,D265='Gear Train'!$R$3,D265='Gear Train'!$R$8),"-",VLOOKUP(C265,$Q$15:$T$514,4,FALSE)))</f>
        <v/>
      </c>
      <c r="I265" s="26" t="str">
        <f>IF(C265="","",IF(OR(D265='Gear Train'!$R$6,D265='Gear Train'!$R$7,D265='Gear Train'!$R$8,F265='Gear Train'!$R$7),VLOOKUP(E265,$C$15:$M$514,7,FALSE),IF(D265='Gear Train'!$R$3,VLOOKUP(C265,$Q$15:$U$514,5,FALSE),VLOOKUP(E265,$C$15:$M$514,7,FALSE)*M265)))</f>
        <v/>
      </c>
      <c r="J265" s="26" t="str">
        <f>IF(C265="","",IF(OR(D265='Gear Train'!$R$6,D265='Gear Train'!$R$7,D265='Gear Train'!$R$8,F265='Gear Train'!$R$7),VLOOKUP(E265,$C$15:$M$514,8,FALSE),IF(D265='Gear Train'!$R$3,E265/I265,VLOOKUP(E265,$C$15:$M$514,8,FALSE)/M265)))</f>
        <v/>
      </c>
      <c r="K265" s="27" t="str">
        <f>IF(C265="","",IF(E265='Front, Back Dial'!$D$4,$C$11,IF(OR(D265='Gear Train'!$R$4,D265='Gear Train'!$R$5),IF(OR(F265='Gear Train'!$R$4,F265='Gear Train'!$R$5,F265='Gear Train'!$R$6),IF(VLOOKUP(E265,$C$15:$M$514,9,FALSE)='Gear Train'!$C$3,'Gear Train'!$C$4,'Gear Train'!$C$3),VLOOKUP(E265,$C$15:$M$514,9,FALSE)),VLOOKUP(E265,$C$15:$M$514,9,FALSE))))</f>
        <v/>
      </c>
      <c r="L265" s="26" t="str">
        <f>IF(C265="","",IF(G265="-","-",IF(K265='Gear Train'!$C$3,MOD(G265+J265*360,360),MOD(G265-J265*360,360))))</f>
        <v/>
      </c>
      <c r="M265" s="26" t="str">
        <f>IF(C265="","",IF(OR(D265='Gear Train'!$R$6,D265='Gear Train'!$R$7,D265='Gear Train'!$R$8,F265='Gear Train'!$R$7),VLOOKUP(E265,$C$15:$M$514,10,FALSE),IF(D265='Gear Train'!$R$3,"-",IF(F265='Gear Train'!$R$3,1,H265/VLOOKUP(E265,$Q$15:$T$514,4,FALSE)))))</f>
        <v/>
      </c>
      <c r="N265" s="26" t="str">
        <f t="shared" si="302"/>
        <v/>
      </c>
      <c r="O265" s="28" t="str">
        <f t="shared" si="303"/>
        <v/>
      </c>
      <c r="Q265" s="21"/>
      <c r="R265" s="21"/>
      <c r="S265" s="29"/>
      <c r="T265" s="29"/>
      <c r="U265" s="29"/>
      <c r="AD265" s="1"/>
      <c r="AE265" s="1"/>
      <c r="AF265" s="1"/>
      <c r="AG265" s="1"/>
      <c r="AH265" s="1"/>
    </row>
    <row r="266" spans="2:34">
      <c r="B266" s="20"/>
      <c r="C266" s="21"/>
      <c r="D266" s="22" t="str">
        <f t="shared" si="300"/>
        <v/>
      </c>
      <c r="E266" s="21"/>
      <c r="F266" s="24" t="str">
        <f t="shared" si="301"/>
        <v/>
      </c>
      <c r="G266" s="25" t="str">
        <f>IF(C266="","",IF(D266='Gear Train'!$R$3,"-",VLOOKUP(C266,$Q$15:$S$514,3,FALSE)))</f>
        <v/>
      </c>
      <c r="H266" s="25" t="str">
        <f>IF(C266="","",IF(OR(D266='Gear Train'!$R$7,D266='Gear Train'!$R$3,D266='Gear Train'!$R$8),"-",VLOOKUP(C266,$Q$15:$T$514,4,FALSE)))</f>
        <v/>
      </c>
      <c r="I266" s="26" t="str">
        <f>IF(C266="","",IF(OR(D266='Gear Train'!$R$6,D266='Gear Train'!$R$7,D266='Gear Train'!$R$8,F266='Gear Train'!$R$7),VLOOKUP(E266,$C$15:$M$514,7,FALSE),IF(D266='Gear Train'!$R$3,VLOOKUP(C266,$Q$15:$U$514,5,FALSE),VLOOKUP(E266,$C$15:$M$514,7,FALSE)*M266)))</f>
        <v/>
      </c>
      <c r="J266" s="26" t="str">
        <f>IF(C266="","",IF(OR(D266='Gear Train'!$R$6,D266='Gear Train'!$R$7,D266='Gear Train'!$R$8,F266='Gear Train'!$R$7),VLOOKUP(E266,$C$15:$M$514,8,FALSE),IF(D266='Gear Train'!$R$3,E266/I266,VLOOKUP(E266,$C$15:$M$514,8,FALSE)/M266)))</f>
        <v/>
      </c>
      <c r="K266" s="27" t="str">
        <f>IF(C266="","",IF(E266='Front, Back Dial'!$D$4,$C$11,IF(OR(D266='Gear Train'!$R$4,D266='Gear Train'!$R$5),IF(OR(F266='Gear Train'!$R$4,F266='Gear Train'!$R$5,F266='Gear Train'!$R$6),IF(VLOOKUP(E266,$C$15:$M$514,9,FALSE)='Gear Train'!$C$3,'Gear Train'!$C$4,'Gear Train'!$C$3),VLOOKUP(E266,$C$15:$M$514,9,FALSE)),VLOOKUP(E266,$C$15:$M$514,9,FALSE))))</f>
        <v/>
      </c>
      <c r="L266" s="26" t="str">
        <f>IF(C266="","",IF(G266="-","-",IF(K266='Gear Train'!$C$3,MOD(G266+J266*360,360),MOD(G266-J266*360,360))))</f>
        <v/>
      </c>
      <c r="M266" s="26" t="str">
        <f>IF(C266="","",IF(OR(D266='Gear Train'!$R$6,D266='Gear Train'!$R$7,D266='Gear Train'!$R$8,F266='Gear Train'!$R$7),VLOOKUP(E266,$C$15:$M$514,10,FALSE),IF(D266='Gear Train'!$R$3,"-",IF(F266='Gear Train'!$R$3,1,H266/VLOOKUP(E266,$Q$15:$T$514,4,FALSE)))))</f>
        <v/>
      </c>
      <c r="N266" s="26" t="str">
        <f t="shared" si="302"/>
        <v/>
      </c>
      <c r="O266" s="28" t="str">
        <f t="shared" si="303"/>
        <v/>
      </c>
      <c r="Q266" s="21"/>
      <c r="R266" s="21"/>
      <c r="S266" s="29"/>
      <c r="T266" s="29"/>
      <c r="U266" s="29"/>
      <c r="AD266" s="1"/>
      <c r="AE266" s="1"/>
      <c r="AF266" s="1"/>
      <c r="AG266" s="1"/>
      <c r="AH266" s="1"/>
    </row>
    <row r="267" spans="2:34">
      <c r="B267" s="20"/>
      <c r="C267" s="21"/>
      <c r="D267" s="22" t="str">
        <f t="shared" si="300"/>
        <v/>
      </c>
      <c r="E267" s="21"/>
      <c r="F267" s="24" t="str">
        <f t="shared" si="301"/>
        <v/>
      </c>
      <c r="G267" s="25" t="str">
        <f>IF(C267="","",IF(D267='Gear Train'!$R$3,"-",VLOOKUP(C267,$Q$15:$S$514,3,FALSE)))</f>
        <v/>
      </c>
      <c r="H267" s="25" t="str">
        <f>IF(C267="","",IF(OR(D267='Gear Train'!$R$7,D267='Gear Train'!$R$3,D267='Gear Train'!$R$8),"-",VLOOKUP(C267,$Q$15:$T$514,4,FALSE)))</f>
        <v/>
      </c>
      <c r="I267" s="26" t="str">
        <f>IF(C267="","",IF(OR(D267='Gear Train'!$R$6,D267='Gear Train'!$R$7,D267='Gear Train'!$R$8,F267='Gear Train'!$R$7),VLOOKUP(E267,$C$15:$M$514,7,FALSE),IF(D267='Gear Train'!$R$3,VLOOKUP(C267,$Q$15:$U$514,5,FALSE),VLOOKUP(E267,$C$15:$M$514,7,FALSE)*M267)))</f>
        <v/>
      </c>
      <c r="J267" s="26" t="str">
        <f>IF(C267="","",IF(OR(D267='Gear Train'!$R$6,D267='Gear Train'!$R$7,D267='Gear Train'!$R$8,F267='Gear Train'!$R$7),VLOOKUP(E267,$C$15:$M$514,8,FALSE),IF(D267='Gear Train'!$R$3,E267/I267,VLOOKUP(E267,$C$15:$M$514,8,FALSE)/M267)))</f>
        <v/>
      </c>
      <c r="K267" s="27" t="str">
        <f>IF(C267="","",IF(E267='Front, Back Dial'!$D$4,$C$11,IF(OR(D267='Gear Train'!$R$4,D267='Gear Train'!$R$5),IF(OR(F267='Gear Train'!$R$4,F267='Gear Train'!$R$5,F267='Gear Train'!$R$6),IF(VLOOKUP(E267,$C$15:$M$514,9,FALSE)='Gear Train'!$C$3,'Gear Train'!$C$4,'Gear Train'!$C$3),VLOOKUP(E267,$C$15:$M$514,9,FALSE)),VLOOKUP(E267,$C$15:$M$514,9,FALSE))))</f>
        <v/>
      </c>
      <c r="L267" s="26" t="str">
        <f>IF(C267="","",IF(G267="-","-",IF(K267='Gear Train'!$C$3,MOD(G267+J267*360,360),MOD(G267-J267*360,360))))</f>
        <v/>
      </c>
      <c r="M267" s="26" t="str">
        <f>IF(C267="","",IF(OR(D267='Gear Train'!$R$6,D267='Gear Train'!$R$7,D267='Gear Train'!$R$8,F267='Gear Train'!$R$7),VLOOKUP(E267,$C$15:$M$514,10,FALSE),IF(D267='Gear Train'!$R$3,"-",IF(F267='Gear Train'!$R$3,1,H267/VLOOKUP(E267,$Q$15:$T$514,4,FALSE)))))</f>
        <v/>
      </c>
      <c r="N267" s="26" t="str">
        <f t="shared" si="302"/>
        <v/>
      </c>
      <c r="O267" s="28" t="str">
        <f t="shared" si="303"/>
        <v/>
      </c>
      <c r="Q267" s="21"/>
      <c r="R267" s="21"/>
      <c r="S267" s="29"/>
      <c r="T267" s="29"/>
      <c r="U267" s="29"/>
      <c r="AD267" s="1"/>
      <c r="AE267" s="1"/>
      <c r="AF267" s="1"/>
      <c r="AG267" s="1"/>
      <c r="AH267" s="1"/>
    </row>
    <row r="268" spans="2:34">
      <c r="B268" s="20"/>
      <c r="C268" s="21"/>
      <c r="D268" s="22" t="str">
        <f t="shared" si="300"/>
        <v/>
      </c>
      <c r="E268" s="21"/>
      <c r="F268" s="24" t="str">
        <f t="shared" si="301"/>
        <v/>
      </c>
      <c r="G268" s="25" t="str">
        <f>IF(C268="","",IF(D268='Gear Train'!$R$3,"-",VLOOKUP(C268,$Q$15:$S$514,3,FALSE)))</f>
        <v/>
      </c>
      <c r="H268" s="25" t="str">
        <f>IF(C268="","",IF(OR(D268='Gear Train'!$R$7,D268='Gear Train'!$R$3,D268='Gear Train'!$R$8),"-",VLOOKUP(C268,$Q$15:$T$514,4,FALSE)))</f>
        <v/>
      </c>
      <c r="I268" s="26" t="str">
        <f>IF(C268="","",IF(OR(D268='Gear Train'!$R$6,D268='Gear Train'!$R$7,D268='Gear Train'!$R$8,F268='Gear Train'!$R$7),VLOOKUP(E268,$C$15:$M$514,7,FALSE),IF(D268='Gear Train'!$R$3,VLOOKUP(C268,$Q$15:$U$514,5,FALSE),VLOOKUP(E268,$C$15:$M$514,7,FALSE)*M268)))</f>
        <v/>
      </c>
      <c r="J268" s="26" t="str">
        <f>IF(C268="","",IF(OR(D268='Gear Train'!$R$6,D268='Gear Train'!$R$7,D268='Gear Train'!$R$8,F268='Gear Train'!$R$7),VLOOKUP(E268,$C$15:$M$514,8,FALSE),IF(D268='Gear Train'!$R$3,E268/I268,VLOOKUP(E268,$C$15:$M$514,8,FALSE)/M268)))</f>
        <v/>
      </c>
      <c r="K268" s="27" t="str">
        <f>IF(C268="","",IF(E268='Front, Back Dial'!$D$4,$C$11,IF(OR(D268='Gear Train'!$R$4,D268='Gear Train'!$R$5),IF(OR(F268='Gear Train'!$R$4,F268='Gear Train'!$R$5,F268='Gear Train'!$R$6),IF(VLOOKUP(E268,$C$15:$M$514,9,FALSE)='Gear Train'!$C$3,'Gear Train'!$C$4,'Gear Train'!$C$3),VLOOKUP(E268,$C$15:$M$514,9,FALSE)),VLOOKUP(E268,$C$15:$M$514,9,FALSE))))</f>
        <v/>
      </c>
      <c r="L268" s="26" t="str">
        <f>IF(C268="","",IF(G268="-","-",IF(K268='Gear Train'!$C$3,MOD(G268+J268*360,360),MOD(G268-J268*360,360))))</f>
        <v/>
      </c>
      <c r="M268" s="26" t="str">
        <f>IF(C268="","",IF(OR(D268='Gear Train'!$R$6,D268='Gear Train'!$R$7,D268='Gear Train'!$R$8,F268='Gear Train'!$R$7),VLOOKUP(E268,$C$15:$M$514,10,FALSE),IF(D268='Gear Train'!$R$3,"-",IF(F268='Gear Train'!$R$3,1,H268/VLOOKUP(E268,$Q$15:$T$514,4,FALSE)))))</f>
        <v/>
      </c>
      <c r="N268" s="26" t="str">
        <f t="shared" si="302"/>
        <v/>
      </c>
      <c r="O268" s="28" t="str">
        <f t="shared" si="303"/>
        <v/>
      </c>
      <c r="Q268" s="21"/>
      <c r="R268" s="21"/>
      <c r="S268" s="29"/>
      <c r="T268" s="29"/>
      <c r="U268" s="29"/>
      <c r="AD268" s="1"/>
      <c r="AE268" s="1"/>
      <c r="AF268" s="1"/>
      <c r="AG268" s="1"/>
      <c r="AH268" s="1"/>
    </row>
    <row r="269" spans="2:34">
      <c r="B269" s="20"/>
      <c r="C269" s="21"/>
      <c r="D269" s="22" t="str">
        <f t="shared" si="300"/>
        <v/>
      </c>
      <c r="E269" s="21"/>
      <c r="F269" s="24" t="str">
        <f t="shared" si="301"/>
        <v/>
      </c>
      <c r="G269" s="25" t="str">
        <f>IF(C269="","",IF(D269='Gear Train'!$R$3,"-",VLOOKUP(C269,$Q$15:$S$514,3,FALSE)))</f>
        <v/>
      </c>
      <c r="H269" s="25" t="str">
        <f>IF(C269="","",IF(OR(D269='Gear Train'!$R$7,D269='Gear Train'!$R$3,D269='Gear Train'!$R$8),"-",VLOOKUP(C269,$Q$15:$T$514,4,FALSE)))</f>
        <v/>
      </c>
      <c r="I269" s="26" t="str">
        <f>IF(C269="","",IF(OR(D269='Gear Train'!$R$6,D269='Gear Train'!$R$7,D269='Gear Train'!$R$8,F269='Gear Train'!$R$7),VLOOKUP(E269,$C$15:$M$514,7,FALSE),IF(D269='Gear Train'!$R$3,VLOOKUP(C269,$Q$15:$U$514,5,FALSE),VLOOKUP(E269,$C$15:$M$514,7,FALSE)*M269)))</f>
        <v/>
      </c>
      <c r="J269" s="26" t="str">
        <f>IF(C269="","",IF(OR(D269='Gear Train'!$R$6,D269='Gear Train'!$R$7,D269='Gear Train'!$R$8,F269='Gear Train'!$R$7),VLOOKUP(E269,$C$15:$M$514,8,FALSE),IF(D269='Gear Train'!$R$3,E269/I269,VLOOKUP(E269,$C$15:$M$514,8,FALSE)/M269)))</f>
        <v/>
      </c>
      <c r="K269" s="27" t="str">
        <f>IF(C269="","",IF(E269='Front, Back Dial'!$D$4,$C$11,IF(OR(D269='Gear Train'!$R$4,D269='Gear Train'!$R$5),IF(OR(F269='Gear Train'!$R$4,F269='Gear Train'!$R$5,F269='Gear Train'!$R$6),IF(VLOOKUP(E269,$C$15:$M$514,9,FALSE)='Gear Train'!$C$3,'Gear Train'!$C$4,'Gear Train'!$C$3),VLOOKUP(E269,$C$15:$M$514,9,FALSE)),VLOOKUP(E269,$C$15:$M$514,9,FALSE))))</f>
        <v/>
      </c>
      <c r="L269" s="26" t="str">
        <f>IF(C269="","",IF(G269="-","-",IF(K269='Gear Train'!$C$3,MOD(G269+J269*360,360),MOD(G269-J269*360,360))))</f>
        <v/>
      </c>
      <c r="M269" s="26" t="str">
        <f>IF(C269="","",IF(OR(D269='Gear Train'!$R$6,D269='Gear Train'!$R$7,D269='Gear Train'!$R$8,F269='Gear Train'!$R$7),VLOOKUP(E269,$C$15:$M$514,10,FALSE),IF(D269='Gear Train'!$R$3,"-",IF(F269='Gear Train'!$R$3,1,H269/VLOOKUP(E269,$Q$15:$T$514,4,FALSE)))))</f>
        <v/>
      </c>
      <c r="N269" s="26" t="str">
        <f t="shared" si="302"/>
        <v/>
      </c>
      <c r="O269" s="28" t="str">
        <f t="shared" si="303"/>
        <v/>
      </c>
      <c r="Q269" s="21"/>
      <c r="R269" s="21"/>
      <c r="S269" s="29"/>
      <c r="T269" s="29"/>
      <c r="U269" s="29"/>
      <c r="AD269" s="1"/>
      <c r="AE269" s="1"/>
      <c r="AF269" s="1"/>
      <c r="AG269" s="1"/>
      <c r="AH269" s="1"/>
    </row>
    <row r="270" spans="2:34">
      <c r="B270" s="20"/>
      <c r="C270" s="21"/>
      <c r="D270" s="22" t="str">
        <f t="shared" si="300"/>
        <v/>
      </c>
      <c r="E270" s="21"/>
      <c r="F270" s="24" t="str">
        <f t="shared" si="301"/>
        <v/>
      </c>
      <c r="G270" s="25" t="str">
        <f>IF(C270="","",IF(D270='Gear Train'!$R$3,"-",VLOOKUP(C270,$Q$15:$S$514,3,FALSE)))</f>
        <v/>
      </c>
      <c r="H270" s="25" t="str">
        <f>IF(C270="","",IF(OR(D270='Gear Train'!$R$7,D270='Gear Train'!$R$3,D270='Gear Train'!$R$8),"-",VLOOKUP(C270,$Q$15:$T$514,4,FALSE)))</f>
        <v/>
      </c>
      <c r="I270" s="26" t="str">
        <f>IF(C270="","",IF(OR(D270='Gear Train'!$R$6,D270='Gear Train'!$R$7,D270='Gear Train'!$R$8,F270='Gear Train'!$R$7),VLOOKUP(E270,$C$15:$M$514,7,FALSE),IF(D270='Gear Train'!$R$3,VLOOKUP(C270,$Q$15:$U$514,5,FALSE),VLOOKUP(E270,$C$15:$M$514,7,FALSE)*M270)))</f>
        <v/>
      </c>
      <c r="J270" s="26" t="str">
        <f>IF(C270="","",IF(OR(D270='Gear Train'!$R$6,D270='Gear Train'!$R$7,D270='Gear Train'!$R$8,F270='Gear Train'!$R$7),VLOOKUP(E270,$C$15:$M$514,8,FALSE),IF(D270='Gear Train'!$R$3,E270/I270,VLOOKUP(E270,$C$15:$M$514,8,FALSE)/M270)))</f>
        <v/>
      </c>
      <c r="K270" s="27" t="str">
        <f>IF(C270="","",IF(E270='Front, Back Dial'!$D$4,$C$11,IF(OR(D270='Gear Train'!$R$4,D270='Gear Train'!$R$5),IF(OR(F270='Gear Train'!$R$4,F270='Gear Train'!$R$5,F270='Gear Train'!$R$6),IF(VLOOKUP(E270,$C$15:$M$514,9,FALSE)='Gear Train'!$C$3,'Gear Train'!$C$4,'Gear Train'!$C$3),VLOOKUP(E270,$C$15:$M$514,9,FALSE)),VLOOKUP(E270,$C$15:$M$514,9,FALSE))))</f>
        <v/>
      </c>
      <c r="L270" s="26" t="str">
        <f>IF(C270="","",IF(G270="-","-",IF(K270='Gear Train'!$C$3,MOD(G270+J270*360,360),MOD(G270-J270*360,360))))</f>
        <v/>
      </c>
      <c r="M270" s="26" t="str">
        <f>IF(C270="","",IF(OR(D270='Gear Train'!$R$6,D270='Gear Train'!$R$7,D270='Gear Train'!$R$8,F270='Gear Train'!$R$7),VLOOKUP(E270,$C$15:$M$514,10,FALSE),IF(D270='Gear Train'!$R$3,"-",IF(F270='Gear Train'!$R$3,1,H270/VLOOKUP(E270,$Q$15:$T$514,4,FALSE)))))</f>
        <v/>
      </c>
      <c r="N270" s="26" t="str">
        <f t="shared" si="302"/>
        <v/>
      </c>
      <c r="O270" s="28" t="str">
        <f t="shared" si="303"/>
        <v/>
      </c>
      <c r="Q270" s="21"/>
      <c r="R270" s="21"/>
      <c r="S270" s="29"/>
      <c r="T270" s="29"/>
      <c r="U270" s="29"/>
      <c r="AD270" s="1"/>
      <c r="AE270" s="1"/>
      <c r="AF270" s="1"/>
      <c r="AG270" s="1"/>
      <c r="AH270" s="1"/>
    </row>
    <row r="271" spans="2:34">
      <c r="B271" s="20"/>
      <c r="C271" s="21"/>
      <c r="D271" s="22" t="str">
        <f t="shared" ref="D271:D334" si="304">IF(C271="","",VLOOKUP(C271,$Q$15:$R$514,2,FALSE))</f>
        <v/>
      </c>
      <c r="E271" s="21"/>
      <c r="F271" s="24" t="str">
        <f t="shared" ref="F271:F334" si="305">IF(E271="","",IF(ISNUMBER(E271),"-",VLOOKUP(E271,$Q$15:$R$514,2,FALSE)))</f>
        <v/>
      </c>
      <c r="G271" s="25" t="str">
        <f>IF(C271="","",IF(D271='Gear Train'!$R$3,"-",VLOOKUP(C271,$Q$15:$S$514,3,FALSE)))</f>
        <v/>
      </c>
      <c r="H271" s="25" t="str">
        <f>IF(C271="","",IF(OR(D271='Gear Train'!$R$7,D271='Gear Train'!$R$3,D271='Gear Train'!$R$8),"-",VLOOKUP(C271,$Q$15:$T$514,4,FALSE)))</f>
        <v/>
      </c>
      <c r="I271" s="26" t="str">
        <f>IF(C271="","",IF(OR(D271='Gear Train'!$R$6,D271='Gear Train'!$R$7,D271='Gear Train'!$R$8,F271='Gear Train'!$R$7),VLOOKUP(E271,$C$15:$M$514,7,FALSE),IF(D271='Gear Train'!$R$3,VLOOKUP(C271,$Q$15:$U$514,5,FALSE),VLOOKUP(E271,$C$15:$M$514,7,FALSE)*M271)))</f>
        <v/>
      </c>
      <c r="J271" s="26" t="str">
        <f>IF(C271="","",IF(OR(D271='Gear Train'!$R$6,D271='Gear Train'!$R$7,D271='Gear Train'!$R$8,F271='Gear Train'!$R$7),VLOOKUP(E271,$C$15:$M$514,8,FALSE),IF(D271='Gear Train'!$R$3,E271/I271,VLOOKUP(E271,$C$15:$M$514,8,FALSE)/M271)))</f>
        <v/>
      </c>
      <c r="K271" s="27" t="str">
        <f>IF(C271="","",IF(E271='Front, Back Dial'!$D$4,$C$11,IF(OR(D271='Gear Train'!$R$4,D271='Gear Train'!$R$5),IF(OR(F271='Gear Train'!$R$4,F271='Gear Train'!$R$5,F271='Gear Train'!$R$6),IF(VLOOKUP(E271,$C$15:$M$514,9,FALSE)='Gear Train'!$C$3,'Gear Train'!$C$4,'Gear Train'!$C$3),VLOOKUP(E271,$C$15:$M$514,9,FALSE)),VLOOKUP(E271,$C$15:$M$514,9,FALSE))))</f>
        <v/>
      </c>
      <c r="L271" s="26" t="str">
        <f>IF(C271="","",IF(G271="-","-",IF(K271='Gear Train'!$C$3,MOD(G271+J271*360,360),MOD(G271-J271*360,360))))</f>
        <v/>
      </c>
      <c r="M271" s="26" t="str">
        <f>IF(C271="","",IF(OR(D271='Gear Train'!$R$6,D271='Gear Train'!$R$7,D271='Gear Train'!$R$8,F271='Gear Train'!$R$7),VLOOKUP(E271,$C$15:$M$514,10,FALSE),IF(D271='Gear Train'!$R$3,"-",IF(F271='Gear Train'!$R$3,1,H271/VLOOKUP(E271,$Q$15:$T$514,4,FALSE)))))</f>
        <v/>
      </c>
      <c r="N271" s="26" t="str">
        <f t="shared" ref="N271:N334" si="306">IF(B271="","",VLOOKUP(B271,$W$15:$X$114,2,FALSE))</f>
        <v/>
      </c>
      <c r="O271" s="28" t="str">
        <f t="shared" si="303"/>
        <v/>
      </c>
      <c r="Q271" s="21"/>
      <c r="R271" s="21"/>
      <c r="S271" s="29"/>
      <c r="T271" s="29"/>
      <c r="U271" s="29"/>
      <c r="AD271" s="1"/>
      <c r="AE271" s="1"/>
      <c r="AF271" s="1"/>
      <c r="AG271" s="1"/>
      <c r="AH271" s="1"/>
    </row>
    <row r="272" spans="2:34">
      <c r="B272" s="20"/>
      <c r="C272" s="21"/>
      <c r="D272" s="22" t="str">
        <f t="shared" si="304"/>
        <v/>
      </c>
      <c r="E272" s="21"/>
      <c r="F272" s="24" t="str">
        <f t="shared" si="305"/>
        <v/>
      </c>
      <c r="G272" s="25" t="str">
        <f>IF(C272="","",IF(D272='Gear Train'!$R$3,"-",VLOOKUP(C272,$Q$15:$S$514,3,FALSE)))</f>
        <v/>
      </c>
      <c r="H272" s="25" t="str">
        <f>IF(C272="","",IF(OR(D272='Gear Train'!$R$7,D272='Gear Train'!$R$3,D272='Gear Train'!$R$8),"-",VLOOKUP(C272,$Q$15:$T$514,4,FALSE)))</f>
        <v/>
      </c>
      <c r="I272" s="26" t="str">
        <f>IF(C272="","",IF(OR(D272='Gear Train'!$R$6,D272='Gear Train'!$R$7,D272='Gear Train'!$R$8,F272='Gear Train'!$R$7),VLOOKUP(E272,$C$15:$M$514,7,FALSE),IF(D272='Gear Train'!$R$3,VLOOKUP(C272,$Q$15:$U$514,5,FALSE),VLOOKUP(E272,$C$15:$M$514,7,FALSE)*M272)))</f>
        <v/>
      </c>
      <c r="J272" s="26" t="str">
        <f>IF(C272="","",IF(OR(D272='Gear Train'!$R$6,D272='Gear Train'!$R$7,D272='Gear Train'!$R$8,F272='Gear Train'!$R$7),VLOOKUP(E272,$C$15:$M$514,8,FALSE),IF(D272='Gear Train'!$R$3,E272/I272,VLOOKUP(E272,$C$15:$M$514,8,FALSE)/M272)))</f>
        <v/>
      </c>
      <c r="K272" s="27" t="str">
        <f>IF(C272="","",IF(E272='Front, Back Dial'!$D$4,$C$11,IF(OR(D272='Gear Train'!$R$4,D272='Gear Train'!$R$5),IF(OR(F272='Gear Train'!$R$4,F272='Gear Train'!$R$5,F272='Gear Train'!$R$6),IF(VLOOKUP(E272,$C$15:$M$514,9,FALSE)='Gear Train'!$C$3,'Gear Train'!$C$4,'Gear Train'!$C$3),VLOOKUP(E272,$C$15:$M$514,9,FALSE)),VLOOKUP(E272,$C$15:$M$514,9,FALSE))))</f>
        <v/>
      </c>
      <c r="L272" s="26" t="str">
        <f>IF(C272="","",IF(G272="-","-",IF(K272='Gear Train'!$C$3,MOD(G272+J272*360,360),MOD(G272-J272*360,360))))</f>
        <v/>
      </c>
      <c r="M272" s="26" t="str">
        <f>IF(C272="","",IF(OR(D272='Gear Train'!$R$6,D272='Gear Train'!$R$7,D272='Gear Train'!$R$8,F272='Gear Train'!$R$7),VLOOKUP(E272,$C$15:$M$514,10,FALSE),IF(D272='Gear Train'!$R$3,"-",IF(F272='Gear Train'!$R$3,1,H272/VLOOKUP(E272,$Q$15:$T$514,4,FALSE)))))</f>
        <v/>
      </c>
      <c r="N272" s="26" t="str">
        <f t="shared" si="306"/>
        <v/>
      </c>
      <c r="O272" s="28" t="str">
        <f t="shared" ref="O272:O335" si="307">IF(N272="","",1-I272/N272)</f>
        <v/>
      </c>
      <c r="Q272" s="21"/>
      <c r="R272" s="21"/>
      <c r="S272" s="29"/>
      <c r="T272" s="29"/>
      <c r="U272" s="29"/>
      <c r="AD272" s="1"/>
      <c r="AE272" s="1"/>
      <c r="AF272" s="1"/>
      <c r="AG272" s="1"/>
      <c r="AH272" s="1"/>
    </row>
    <row r="273" spans="2:34">
      <c r="B273" s="20"/>
      <c r="C273" s="21"/>
      <c r="D273" s="22" t="str">
        <f t="shared" si="304"/>
        <v/>
      </c>
      <c r="E273" s="21"/>
      <c r="F273" s="24" t="str">
        <f t="shared" si="305"/>
        <v/>
      </c>
      <c r="G273" s="25" t="str">
        <f>IF(C273="","",IF(D273='Gear Train'!$R$3,"-",VLOOKUP(C273,$Q$15:$S$514,3,FALSE)))</f>
        <v/>
      </c>
      <c r="H273" s="25" t="str">
        <f>IF(C273="","",IF(OR(D273='Gear Train'!$R$7,D273='Gear Train'!$R$3,D273='Gear Train'!$R$8),"-",VLOOKUP(C273,$Q$15:$T$514,4,FALSE)))</f>
        <v/>
      </c>
      <c r="I273" s="26" t="str">
        <f>IF(C273="","",IF(OR(D273='Gear Train'!$R$6,D273='Gear Train'!$R$7,D273='Gear Train'!$R$8,F273='Gear Train'!$R$7),VLOOKUP(E273,$C$15:$M$514,7,FALSE),IF(D273='Gear Train'!$R$3,VLOOKUP(C273,$Q$15:$U$514,5,FALSE),VLOOKUP(E273,$C$15:$M$514,7,FALSE)*M273)))</f>
        <v/>
      </c>
      <c r="J273" s="26" t="str">
        <f>IF(C273="","",IF(OR(D273='Gear Train'!$R$6,D273='Gear Train'!$R$7,D273='Gear Train'!$R$8,F273='Gear Train'!$R$7),VLOOKUP(E273,$C$15:$M$514,8,FALSE),IF(D273='Gear Train'!$R$3,E273/I273,VLOOKUP(E273,$C$15:$M$514,8,FALSE)/M273)))</f>
        <v/>
      </c>
      <c r="K273" s="27" t="str">
        <f>IF(C273="","",IF(E273='Front, Back Dial'!$D$4,$C$11,IF(OR(D273='Gear Train'!$R$4,D273='Gear Train'!$R$5),IF(OR(F273='Gear Train'!$R$4,F273='Gear Train'!$R$5,F273='Gear Train'!$R$6),IF(VLOOKUP(E273,$C$15:$M$514,9,FALSE)='Gear Train'!$C$3,'Gear Train'!$C$4,'Gear Train'!$C$3),VLOOKUP(E273,$C$15:$M$514,9,FALSE)),VLOOKUP(E273,$C$15:$M$514,9,FALSE))))</f>
        <v/>
      </c>
      <c r="L273" s="26" t="str">
        <f>IF(C273="","",IF(G273="-","-",IF(K273='Gear Train'!$C$3,MOD(G273+J273*360,360),MOD(G273-J273*360,360))))</f>
        <v/>
      </c>
      <c r="M273" s="26" t="str">
        <f>IF(C273="","",IF(OR(D273='Gear Train'!$R$6,D273='Gear Train'!$R$7,D273='Gear Train'!$R$8,F273='Gear Train'!$R$7),VLOOKUP(E273,$C$15:$M$514,10,FALSE),IF(D273='Gear Train'!$R$3,"-",IF(F273='Gear Train'!$R$3,1,H273/VLOOKUP(E273,$Q$15:$T$514,4,FALSE)))))</f>
        <v/>
      </c>
      <c r="N273" s="26" t="str">
        <f t="shared" si="306"/>
        <v/>
      </c>
      <c r="O273" s="28" t="str">
        <f t="shared" si="307"/>
        <v/>
      </c>
      <c r="Q273" s="21"/>
      <c r="R273" s="21"/>
      <c r="S273" s="29"/>
      <c r="T273" s="29"/>
      <c r="U273" s="29"/>
      <c r="AD273" s="1"/>
      <c r="AE273" s="1"/>
      <c r="AF273" s="1"/>
      <c r="AG273" s="1"/>
      <c r="AH273" s="1"/>
    </row>
    <row r="274" spans="2:34">
      <c r="B274" s="20"/>
      <c r="C274" s="21"/>
      <c r="D274" s="22" t="str">
        <f t="shared" si="304"/>
        <v/>
      </c>
      <c r="E274" s="21"/>
      <c r="F274" s="24" t="str">
        <f t="shared" si="305"/>
        <v/>
      </c>
      <c r="G274" s="25" t="str">
        <f>IF(C274="","",IF(D274='Gear Train'!$R$3,"-",VLOOKUP(C274,$Q$15:$S$514,3,FALSE)))</f>
        <v/>
      </c>
      <c r="H274" s="25" t="str">
        <f>IF(C274="","",IF(OR(D274='Gear Train'!$R$7,D274='Gear Train'!$R$3,D274='Gear Train'!$R$8),"-",VLOOKUP(C274,$Q$15:$T$514,4,FALSE)))</f>
        <v/>
      </c>
      <c r="I274" s="26" t="str">
        <f>IF(C274="","",IF(OR(D274='Gear Train'!$R$6,D274='Gear Train'!$R$7,D274='Gear Train'!$R$8,F274='Gear Train'!$R$7),VLOOKUP(E274,$C$15:$M$514,7,FALSE),IF(D274='Gear Train'!$R$3,VLOOKUP(C274,$Q$15:$U$514,5,FALSE),VLOOKUP(E274,$C$15:$M$514,7,FALSE)*M274)))</f>
        <v/>
      </c>
      <c r="J274" s="26" t="str">
        <f>IF(C274="","",IF(OR(D274='Gear Train'!$R$6,D274='Gear Train'!$R$7,D274='Gear Train'!$R$8,F274='Gear Train'!$R$7),VLOOKUP(E274,$C$15:$M$514,8,FALSE),IF(D274='Gear Train'!$R$3,E274/I274,VLOOKUP(E274,$C$15:$M$514,8,FALSE)/M274)))</f>
        <v/>
      </c>
      <c r="K274" s="27" t="str">
        <f>IF(C274="","",IF(E274='Front, Back Dial'!$D$4,$C$11,IF(OR(D274='Gear Train'!$R$4,D274='Gear Train'!$R$5),IF(OR(F274='Gear Train'!$R$4,F274='Gear Train'!$R$5,F274='Gear Train'!$R$6),IF(VLOOKUP(E274,$C$15:$M$514,9,FALSE)='Gear Train'!$C$3,'Gear Train'!$C$4,'Gear Train'!$C$3),VLOOKUP(E274,$C$15:$M$514,9,FALSE)),VLOOKUP(E274,$C$15:$M$514,9,FALSE))))</f>
        <v/>
      </c>
      <c r="L274" s="26" t="str">
        <f>IF(C274="","",IF(G274="-","-",IF(K274='Gear Train'!$C$3,MOD(G274+J274*360,360),MOD(G274-J274*360,360))))</f>
        <v/>
      </c>
      <c r="M274" s="26" t="str">
        <f>IF(C274="","",IF(OR(D274='Gear Train'!$R$6,D274='Gear Train'!$R$7,D274='Gear Train'!$R$8,F274='Gear Train'!$R$7),VLOOKUP(E274,$C$15:$M$514,10,FALSE),IF(D274='Gear Train'!$R$3,"-",IF(F274='Gear Train'!$R$3,1,H274/VLOOKUP(E274,$Q$15:$T$514,4,FALSE)))))</f>
        <v/>
      </c>
      <c r="N274" s="26" t="str">
        <f t="shared" si="306"/>
        <v/>
      </c>
      <c r="O274" s="28" t="str">
        <f t="shared" si="307"/>
        <v/>
      </c>
      <c r="Q274" s="21"/>
      <c r="R274" s="21"/>
      <c r="S274" s="29"/>
      <c r="T274" s="29"/>
      <c r="U274" s="29"/>
      <c r="AD274" s="1"/>
      <c r="AE274" s="1"/>
      <c r="AF274" s="1"/>
      <c r="AG274" s="1"/>
      <c r="AH274" s="1"/>
    </row>
    <row r="275" spans="2:34">
      <c r="B275" s="20"/>
      <c r="C275" s="21"/>
      <c r="D275" s="22" t="str">
        <f t="shared" si="304"/>
        <v/>
      </c>
      <c r="E275" s="21"/>
      <c r="F275" s="24" t="str">
        <f t="shared" si="305"/>
        <v/>
      </c>
      <c r="G275" s="25" t="str">
        <f>IF(C275="","",IF(D275='Gear Train'!$R$3,"-",VLOOKUP(C275,$Q$15:$S$514,3,FALSE)))</f>
        <v/>
      </c>
      <c r="H275" s="25" t="str">
        <f>IF(C275="","",IF(OR(D275='Gear Train'!$R$7,D275='Gear Train'!$R$3,D275='Gear Train'!$R$8),"-",VLOOKUP(C275,$Q$15:$T$514,4,FALSE)))</f>
        <v/>
      </c>
      <c r="I275" s="26" t="str">
        <f>IF(C275="","",IF(OR(D275='Gear Train'!$R$6,D275='Gear Train'!$R$7,D275='Gear Train'!$R$8,F275='Gear Train'!$R$7),VLOOKUP(E275,$C$15:$M$514,7,FALSE),IF(D275='Gear Train'!$R$3,VLOOKUP(C275,$Q$15:$U$514,5,FALSE),VLOOKUP(E275,$C$15:$M$514,7,FALSE)*M275)))</f>
        <v/>
      </c>
      <c r="J275" s="26" t="str">
        <f>IF(C275="","",IF(OR(D275='Gear Train'!$R$6,D275='Gear Train'!$R$7,D275='Gear Train'!$R$8,F275='Gear Train'!$R$7),VLOOKUP(E275,$C$15:$M$514,8,FALSE),IF(D275='Gear Train'!$R$3,E275/I275,VLOOKUP(E275,$C$15:$M$514,8,FALSE)/M275)))</f>
        <v/>
      </c>
      <c r="K275" s="27" t="str">
        <f>IF(C275="","",IF(E275='Front, Back Dial'!$D$4,$C$11,IF(OR(D275='Gear Train'!$R$4,D275='Gear Train'!$R$5),IF(OR(F275='Gear Train'!$R$4,F275='Gear Train'!$R$5,F275='Gear Train'!$R$6),IF(VLOOKUP(E275,$C$15:$M$514,9,FALSE)='Gear Train'!$C$3,'Gear Train'!$C$4,'Gear Train'!$C$3),VLOOKUP(E275,$C$15:$M$514,9,FALSE)),VLOOKUP(E275,$C$15:$M$514,9,FALSE))))</f>
        <v/>
      </c>
      <c r="L275" s="26" t="str">
        <f>IF(C275="","",IF(G275="-","-",IF(K275='Gear Train'!$C$3,MOD(G275+J275*360,360),MOD(G275-J275*360,360))))</f>
        <v/>
      </c>
      <c r="M275" s="26" t="str">
        <f>IF(C275="","",IF(OR(D275='Gear Train'!$R$6,D275='Gear Train'!$R$7,D275='Gear Train'!$R$8,F275='Gear Train'!$R$7),VLOOKUP(E275,$C$15:$M$514,10,FALSE),IF(D275='Gear Train'!$R$3,"-",IF(F275='Gear Train'!$R$3,1,H275/VLOOKUP(E275,$Q$15:$T$514,4,FALSE)))))</f>
        <v/>
      </c>
      <c r="N275" s="26" t="str">
        <f t="shared" si="306"/>
        <v/>
      </c>
      <c r="O275" s="28" t="str">
        <f t="shared" si="307"/>
        <v/>
      </c>
      <c r="Q275" s="21"/>
      <c r="R275" s="21"/>
      <c r="S275" s="29"/>
      <c r="T275" s="29"/>
      <c r="U275" s="29"/>
      <c r="AD275" s="1"/>
      <c r="AE275" s="1"/>
      <c r="AF275" s="1"/>
      <c r="AG275" s="1"/>
      <c r="AH275" s="1"/>
    </row>
    <row r="276" spans="2:34">
      <c r="B276" s="20"/>
      <c r="C276" s="21"/>
      <c r="D276" s="22" t="str">
        <f t="shared" si="304"/>
        <v/>
      </c>
      <c r="E276" s="21"/>
      <c r="F276" s="24" t="str">
        <f t="shared" si="305"/>
        <v/>
      </c>
      <c r="G276" s="25" t="str">
        <f>IF(C276="","",IF(D276='Gear Train'!$R$3,"-",VLOOKUP(C276,$Q$15:$S$514,3,FALSE)))</f>
        <v/>
      </c>
      <c r="H276" s="25" t="str">
        <f>IF(C276="","",IF(OR(D276='Gear Train'!$R$7,D276='Gear Train'!$R$3,D276='Gear Train'!$R$8),"-",VLOOKUP(C276,$Q$15:$T$514,4,FALSE)))</f>
        <v/>
      </c>
      <c r="I276" s="26" t="str">
        <f>IF(C276="","",IF(OR(D276='Gear Train'!$R$6,D276='Gear Train'!$R$7,D276='Gear Train'!$R$8,F276='Gear Train'!$R$7),VLOOKUP(E276,$C$15:$M$514,7,FALSE),IF(D276='Gear Train'!$R$3,VLOOKUP(C276,$Q$15:$U$514,5,FALSE),VLOOKUP(E276,$C$15:$M$514,7,FALSE)*M276)))</f>
        <v/>
      </c>
      <c r="J276" s="26" t="str">
        <f>IF(C276="","",IF(OR(D276='Gear Train'!$R$6,D276='Gear Train'!$R$7,D276='Gear Train'!$R$8,F276='Gear Train'!$R$7),VLOOKUP(E276,$C$15:$M$514,8,FALSE),IF(D276='Gear Train'!$R$3,E276/I276,VLOOKUP(E276,$C$15:$M$514,8,FALSE)/M276)))</f>
        <v/>
      </c>
      <c r="K276" s="27" t="str">
        <f>IF(C276="","",IF(E276='Front, Back Dial'!$D$4,$C$11,IF(OR(D276='Gear Train'!$R$4,D276='Gear Train'!$R$5),IF(OR(F276='Gear Train'!$R$4,F276='Gear Train'!$R$5,F276='Gear Train'!$R$6),IF(VLOOKUP(E276,$C$15:$M$514,9,FALSE)='Gear Train'!$C$3,'Gear Train'!$C$4,'Gear Train'!$C$3),VLOOKUP(E276,$C$15:$M$514,9,FALSE)),VLOOKUP(E276,$C$15:$M$514,9,FALSE))))</f>
        <v/>
      </c>
      <c r="L276" s="26" t="str">
        <f>IF(C276="","",IF(G276="-","-",IF(K276='Gear Train'!$C$3,MOD(G276+J276*360,360),MOD(G276-J276*360,360))))</f>
        <v/>
      </c>
      <c r="M276" s="26" t="str">
        <f>IF(C276="","",IF(OR(D276='Gear Train'!$R$6,D276='Gear Train'!$R$7,D276='Gear Train'!$R$8,F276='Gear Train'!$R$7),VLOOKUP(E276,$C$15:$M$514,10,FALSE),IF(D276='Gear Train'!$R$3,"-",IF(F276='Gear Train'!$R$3,1,H276/VLOOKUP(E276,$Q$15:$T$514,4,FALSE)))))</f>
        <v/>
      </c>
      <c r="N276" s="26" t="str">
        <f t="shared" si="306"/>
        <v/>
      </c>
      <c r="O276" s="28" t="str">
        <f t="shared" si="307"/>
        <v/>
      </c>
      <c r="Q276" s="21"/>
      <c r="R276" s="21"/>
      <c r="S276" s="29"/>
      <c r="T276" s="29"/>
      <c r="U276" s="29"/>
      <c r="AD276" s="1"/>
      <c r="AE276" s="1"/>
      <c r="AF276" s="1"/>
      <c r="AG276" s="1"/>
      <c r="AH276" s="1"/>
    </row>
    <row r="277" spans="2:34">
      <c r="B277" s="20"/>
      <c r="C277" s="21"/>
      <c r="D277" s="22" t="str">
        <f t="shared" si="304"/>
        <v/>
      </c>
      <c r="E277" s="21"/>
      <c r="F277" s="24" t="str">
        <f t="shared" si="305"/>
        <v/>
      </c>
      <c r="G277" s="25" t="str">
        <f>IF(C277="","",IF(D277='Gear Train'!$R$3,"-",VLOOKUP(C277,$Q$15:$S$514,3,FALSE)))</f>
        <v/>
      </c>
      <c r="H277" s="25" t="str">
        <f>IF(C277="","",IF(OR(D277='Gear Train'!$R$7,D277='Gear Train'!$R$3,D277='Gear Train'!$R$8),"-",VLOOKUP(C277,$Q$15:$T$514,4,FALSE)))</f>
        <v/>
      </c>
      <c r="I277" s="26" t="str">
        <f>IF(C277="","",IF(OR(D277='Gear Train'!$R$6,D277='Gear Train'!$R$7,D277='Gear Train'!$R$8,F277='Gear Train'!$R$7),VLOOKUP(E277,$C$15:$M$514,7,FALSE),IF(D277='Gear Train'!$R$3,VLOOKUP(C277,$Q$15:$U$514,5,FALSE),VLOOKUP(E277,$C$15:$M$514,7,FALSE)*M277)))</f>
        <v/>
      </c>
      <c r="J277" s="26" t="str">
        <f>IF(C277="","",IF(OR(D277='Gear Train'!$R$6,D277='Gear Train'!$R$7,D277='Gear Train'!$R$8,F277='Gear Train'!$R$7),VLOOKUP(E277,$C$15:$M$514,8,FALSE),IF(D277='Gear Train'!$R$3,E277/I277,VLOOKUP(E277,$C$15:$M$514,8,FALSE)/M277)))</f>
        <v/>
      </c>
      <c r="K277" s="27" t="str">
        <f>IF(C277="","",IF(E277='Front, Back Dial'!$D$4,$C$11,IF(OR(D277='Gear Train'!$R$4,D277='Gear Train'!$R$5),IF(OR(F277='Gear Train'!$R$4,F277='Gear Train'!$R$5,F277='Gear Train'!$R$6),IF(VLOOKUP(E277,$C$15:$M$514,9,FALSE)='Gear Train'!$C$3,'Gear Train'!$C$4,'Gear Train'!$C$3),VLOOKUP(E277,$C$15:$M$514,9,FALSE)),VLOOKUP(E277,$C$15:$M$514,9,FALSE))))</f>
        <v/>
      </c>
      <c r="L277" s="26" t="str">
        <f>IF(C277="","",IF(G277="-","-",IF(K277='Gear Train'!$C$3,MOD(G277+J277*360,360),MOD(G277-J277*360,360))))</f>
        <v/>
      </c>
      <c r="M277" s="26" t="str">
        <f>IF(C277="","",IF(OR(D277='Gear Train'!$R$6,D277='Gear Train'!$R$7,D277='Gear Train'!$R$8,F277='Gear Train'!$R$7),VLOOKUP(E277,$C$15:$M$514,10,FALSE),IF(D277='Gear Train'!$R$3,"-",IF(F277='Gear Train'!$R$3,1,H277/VLOOKUP(E277,$Q$15:$T$514,4,FALSE)))))</f>
        <v/>
      </c>
      <c r="N277" s="26" t="str">
        <f t="shared" si="306"/>
        <v/>
      </c>
      <c r="O277" s="28" t="str">
        <f t="shared" si="307"/>
        <v/>
      </c>
      <c r="Q277" s="21"/>
      <c r="R277" s="21"/>
      <c r="S277" s="29"/>
      <c r="T277" s="29"/>
      <c r="U277" s="29"/>
      <c r="AD277" s="1"/>
      <c r="AE277" s="1"/>
      <c r="AF277" s="1"/>
      <c r="AG277" s="1"/>
      <c r="AH277" s="1"/>
    </row>
    <row r="278" spans="2:34">
      <c r="B278" s="20"/>
      <c r="C278" s="21"/>
      <c r="D278" s="22" t="str">
        <f t="shared" si="304"/>
        <v/>
      </c>
      <c r="E278" s="21"/>
      <c r="F278" s="24" t="str">
        <f t="shared" si="305"/>
        <v/>
      </c>
      <c r="G278" s="25" t="str">
        <f>IF(C278="","",IF(D278='Gear Train'!$R$3,"-",VLOOKUP(C278,$Q$15:$S$514,3,FALSE)))</f>
        <v/>
      </c>
      <c r="H278" s="25" t="str">
        <f>IF(C278="","",IF(OR(D278='Gear Train'!$R$7,D278='Gear Train'!$R$3,D278='Gear Train'!$R$8),"-",VLOOKUP(C278,$Q$15:$T$514,4,FALSE)))</f>
        <v/>
      </c>
      <c r="I278" s="26" t="str">
        <f>IF(C278="","",IF(OR(D278='Gear Train'!$R$6,D278='Gear Train'!$R$7,D278='Gear Train'!$R$8,F278='Gear Train'!$R$7),VLOOKUP(E278,$C$15:$M$514,7,FALSE),IF(D278='Gear Train'!$R$3,VLOOKUP(C278,$Q$15:$U$514,5,FALSE),VLOOKUP(E278,$C$15:$M$514,7,FALSE)*M278)))</f>
        <v/>
      </c>
      <c r="J278" s="26" t="str">
        <f>IF(C278="","",IF(OR(D278='Gear Train'!$R$6,D278='Gear Train'!$R$7,D278='Gear Train'!$R$8,F278='Gear Train'!$R$7),VLOOKUP(E278,$C$15:$M$514,8,FALSE),IF(D278='Gear Train'!$R$3,E278/I278,VLOOKUP(E278,$C$15:$M$514,8,FALSE)/M278)))</f>
        <v/>
      </c>
      <c r="K278" s="27" t="str">
        <f>IF(C278="","",IF(E278='Front, Back Dial'!$D$4,$C$11,IF(OR(D278='Gear Train'!$R$4,D278='Gear Train'!$R$5),IF(OR(F278='Gear Train'!$R$4,F278='Gear Train'!$R$5,F278='Gear Train'!$R$6),IF(VLOOKUP(E278,$C$15:$M$514,9,FALSE)='Gear Train'!$C$3,'Gear Train'!$C$4,'Gear Train'!$C$3),VLOOKUP(E278,$C$15:$M$514,9,FALSE)),VLOOKUP(E278,$C$15:$M$514,9,FALSE))))</f>
        <v/>
      </c>
      <c r="L278" s="26" t="str">
        <f>IF(C278="","",IF(G278="-","-",IF(K278='Gear Train'!$C$3,MOD(G278+J278*360,360),MOD(G278-J278*360,360))))</f>
        <v/>
      </c>
      <c r="M278" s="26" t="str">
        <f>IF(C278="","",IF(OR(D278='Gear Train'!$R$6,D278='Gear Train'!$R$7,D278='Gear Train'!$R$8,F278='Gear Train'!$R$7),VLOOKUP(E278,$C$15:$M$514,10,FALSE),IF(D278='Gear Train'!$R$3,"-",IF(F278='Gear Train'!$R$3,1,H278/VLOOKUP(E278,$Q$15:$T$514,4,FALSE)))))</f>
        <v/>
      </c>
      <c r="N278" s="26" t="str">
        <f t="shared" si="306"/>
        <v/>
      </c>
      <c r="O278" s="28" t="str">
        <f t="shared" si="307"/>
        <v/>
      </c>
      <c r="Q278" s="21"/>
      <c r="R278" s="21"/>
      <c r="S278" s="29"/>
      <c r="T278" s="29"/>
      <c r="U278" s="29"/>
      <c r="AD278" s="1"/>
      <c r="AE278" s="1"/>
      <c r="AF278" s="1"/>
      <c r="AG278" s="1"/>
      <c r="AH278" s="1"/>
    </row>
    <row r="279" spans="2:34">
      <c r="B279" s="20"/>
      <c r="C279" s="21"/>
      <c r="D279" s="22" t="str">
        <f t="shared" si="304"/>
        <v/>
      </c>
      <c r="E279" s="21"/>
      <c r="F279" s="24" t="str">
        <f t="shared" si="305"/>
        <v/>
      </c>
      <c r="G279" s="25" t="str">
        <f>IF(C279="","",IF(D279='Gear Train'!$R$3,"-",VLOOKUP(C279,$Q$15:$S$514,3,FALSE)))</f>
        <v/>
      </c>
      <c r="H279" s="25" t="str">
        <f>IF(C279="","",IF(OR(D279='Gear Train'!$R$7,D279='Gear Train'!$R$3,D279='Gear Train'!$R$8),"-",VLOOKUP(C279,$Q$15:$T$514,4,FALSE)))</f>
        <v/>
      </c>
      <c r="I279" s="26" t="str">
        <f>IF(C279="","",IF(OR(D279='Gear Train'!$R$6,D279='Gear Train'!$R$7,D279='Gear Train'!$R$8,F279='Gear Train'!$R$7),VLOOKUP(E279,$C$15:$M$514,7,FALSE),IF(D279='Gear Train'!$R$3,VLOOKUP(C279,$Q$15:$U$514,5,FALSE),VLOOKUP(E279,$C$15:$M$514,7,FALSE)*M279)))</f>
        <v/>
      </c>
      <c r="J279" s="26" t="str">
        <f>IF(C279="","",IF(OR(D279='Gear Train'!$R$6,D279='Gear Train'!$R$7,D279='Gear Train'!$R$8,F279='Gear Train'!$R$7),VLOOKUP(E279,$C$15:$M$514,8,FALSE),IF(D279='Gear Train'!$R$3,E279/I279,VLOOKUP(E279,$C$15:$M$514,8,FALSE)/M279)))</f>
        <v/>
      </c>
      <c r="K279" s="27" t="str">
        <f>IF(C279="","",IF(E279='Front, Back Dial'!$D$4,$C$11,IF(OR(D279='Gear Train'!$R$4,D279='Gear Train'!$R$5),IF(OR(F279='Gear Train'!$R$4,F279='Gear Train'!$R$5,F279='Gear Train'!$R$6),IF(VLOOKUP(E279,$C$15:$M$514,9,FALSE)='Gear Train'!$C$3,'Gear Train'!$C$4,'Gear Train'!$C$3),VLOOKUP(E279,$C$15:$M$514,9,FALSE)),VLOOKUP(E279,$C$15:$M$514,9,FALSE))))</f>
        <v/>
      </c>
      <c r="L279" s="26" t="str">
        <f>IF(C279="","",IF(G279="-","-",IF(K279='Gear Train'!$C$3,MOD(G279+J279*360,360),MOD(G279-J279*360,360))))</f>
        <v/>
      </c>
      <c r="M279" s="26" t="str">
        <f>IF(C279="","",IF(OR(D279='Gear Train'!$R$6,D279='Gear Train'!$R$7,D279='Gear Train'!$R$8,F279='Gear Train'!$R$7),VLOOKUP(E279,$C$15:$M$514,10,FALSE),IF(D279='Gear Train'!$R$3,"-",IF(F279='Gear Train'!$R$3,1,H279/VLOOKUP(E279,$Q$15:$T$514,4,FALSE)))))</f>
        <v/>
      </c>
      <c r="N279" s="26" t="str">
        <f t="shared" si="306"/>
        <v/>
      </c>
      <c r="O279" s="28" t="str">
        <f t="shared" si="307"/>
        <v/>
      </c>
      <c r="Q279" s="21"/>
      <c r="R279" s="21"/>
      <c r="S279" s="29"/>
      <c r="T279" s="29"/>
      <c r="U279" s="29"/>
      <c r="AD279" s="1"/>
      <c r="AE279" s="1"/>
      <c r="AF279" s="1"/>
      <c r="AG279" s="1"/>
      <c r="AH279" s="1"/>
    </row>
    <row r="280" spans="2:34">
      <c r="B280" s="20"/>
      <c r="C280" s="21"/>
      <c r="D280" s="22" t="str">
        <f t="shared" si="304"/>
        <v/>
      </c>
      <c r="E280" s="21"/>
      <c r="F280" s="24" t="str">
        <f t="shared" si="305"/>
        <v/>
      </c>
      <c r="G280" s="25" t="str">
        <f>IF(C280="","",IF(D280='Gear Train'!$R$3,"-",VLOOKUP(C280,$Q$15:$S$514,3,FALSE)))</f>
        <v/>
      </c>
      <c r="H280" s="25" t="str">
        <f>IF(C280="","",IF(OR(D280='Gear Train'!$R$7,D280='Gear Train'!$R$3,D280='Gear Train'!$R$8),"-",VLOOKUP(C280,$Q$15:$T$514,4,FALSE)))</f>
        <v/>
      </c>
      <c r="I280" s="26" t="str">
        <f>IF(C280="","",IF(OR(D280='Gear Train'!$R$6,D280='Gear Train'!$R$7,D280='Gear Train'!$R$8,F280='Gear Train'!$R$7),VLOOKUP(E280,$C$15:$M$514,7,FALSE),IF(D280='Gear Train'!$R$3,VLOOKUP(C280,$Q$15:$U$514,5,FALSE),VLOOKUP(E280,$C$15:$M$514,7,FALSE)*M280)))</f>
        <v/>
      </c>
      <c r="J280" s="26" t="str">
        <f>IF(C280="","",IF(OR(D280='Gear Train'!$R$6,D280='Gear Train'!$R$7,D280='Gear Train'!$R$8,F280='Gear Train'!$R$7),VLOOKUP(E280,$C$15:$M$514,8,FALSE),IF(D280='Gear Train'!$R$3,E280/I280,VLOOKUP(E280,$C$15:$M$514,8,FALSE)/M280)))</f>
        <v/>
      </c>
      <c r="K280" s="27" t="str">
        <f>IF(C280="","",IF(E280='Front, Back Dial'!$D$4,$C$11,IF(OR(D280='Gear Train'!$R$4,D280='Gear Train'!$R$5),IF(OR(F280='Gear Train'!$R$4,F280='Gear Train'!$R$5,F280='Gear Train'!$R$6),IF(VLOOKUP(E280,$C$15:$M$514,9,FALSE)='Gear Train'!$C$3,'Gear Train'!$C$4,'Gear Train'!$C$3),VLOOKUP(E280,$C$15:$M$514,9,FALSE)),VLOOKUP(E280,$C$15:$M$514,9,FALSE))))</f>
        <v/>
      </c>
      <c r="L280" s="26" t="str">
        <f>IF(C280="","",IF(G280="-","-",IF(K280='Gear Train'!$C$3,MOD(G280+J280*360,360),MOD(G280-J280*360,360))))</f>
        <v/>
      </c>
      <c r="M280" s="26" t="str">
        <f>IF(C280="","",IF(OR(D280='Gear Train'!$R$6,D280='Gear Train'!$R$7,D280='Gear Train'!$R$8,F280='Gear Train'!$R$7),VLOOKUP(E280,$C$15:$M$514,10,FALSE),IF(D280='Gear Train'!$R$3,"-",IF(F280='Gear Train'!$R$3,1,H280/VLOOKUP(E280,$Q$15:$T$514,4,FALSE)))))</f>
        <v/>
      </c>
      <c r="N280" s="26" t="str">
        <f t="shared" si="306"/>
        <v/>
      </c>
      <c r="O280" s="28" t="str">
        <f t="shared" si="307"/>
        <v/>
      </c>
      <c r="Q280" s="21"/>
      <c r="R280" s="21"/>
      <c r="S280" s="29"/>
      <c r="T280" s="29"/>
      <c r="U280" s="29"/>
      <c r="AD280" s="1"/>
      <c r="AE280" s="1"/>
      <c r="AF280" s="1"/>
      <c r="AG280" s="1"/>
      <c r="AH280" s="1"/>
    </row>
    <row r="281" spans="2:34">
      <c r="B281" s="20"/>
      <c r="C281" s="21"/>
      <c r="D281" s="22" t="str">
        <f t="shared" si="304"/>
        <v/>
      </c>
      <c r="E281" s="21"/>
      <c r="F281" s="24" t="str">
        <f t="shared" si="305"/>
        <v/>
      </c>
      <c r="G281" s="25" t="str">
        <f>IF(C281="","",IF(D281='Gear Train'!$R$3,"-",VLOOKUP(C281,$Q$15:$S$514,3,FALSE)))</f>
        <v/>
      </c>
      <c r="H281" s="25" t="str">
        <f>IF(C281="","",IF(OR(D281='Gear Train'!$R$7,D281='Gear Train'!$R$3,D281='Gear Train'!$R$8),"-",VLOOKUP(C281,$Q$15:$T$514,4,FALSE)))</f>
        <v/>
      </c>
      <c r="I281" s="26" t="str">
        <f>IF(C281="","",IF(OR(D281='Gear Train'!$R$6,D281='Gear Train'!$R$7,D281='Gear Train'!$R$8,F281='Gear Train'!$R$7),VLOOKUP(E281,$C$15:$M$514,7,FALSE),IF(D281='Gear Train'!$R$3,VLOOKUP(C281,$Q$15:$U$514,5,FALSE),VLOOKUP(E281,$C$15:$M$514,7,FALSE)*M281)))</f>
        <v/>
      </c>
      <c r="J281" s="26" t="str">
        <f>IF(C281="","",IF(OR(D281='Gear Train'!$R$6,D281='Gear Train'!$R$7,D281='Gear Train'!$R$8,F281='Gear Train'!$R$7),VLOOKUP(E281,$C$15:$M$514,8,FALSE),IF(D281='Gear Train'!$R$3,E281/I281,VLOOKUP(E281,$C$15:$M$514,8,FALSE)/M281)))</f>
        <v/>
      </c>
      <c r="K281" s="27" t="str">
        <f>IF(C281="","",IF(E281='Front, Back Dial'!$D$4,$C$11,IF(OR(D281='Gear Train'!$R$4,D281='Gear Train'!$R$5),IF(OR(F281='Gear Train'!$R$4,F281='Gear Train'!$R$5,F281='Gear Train'!$R$6),IF(VLOOKUP(E281,$C$15:$M$514,9,FALSE)='Gear Train'!$C$3,'Gear Train'!$C$4,'Gear Train'!$C$3),VLOOKUP(E281,$C$15:$M$514,9,FALSE)),VLOOKUP(E281,$C$15:$M$514,9,FALSE))))</f>
        <v/>
      </c>
      <c r="L281" s="26" t="str">
        <f>IF(C281="","",IF(G281="-","-",IF(K281='Gear Train'!$C$3,MOD(G281+J281*360,360),MOD(G281-J281*360,360))))</f>
        <v/>
      </c>
      <c r="M281" s="26" t="str">
        <f>IF(C281="","",IF(OR(D281='Gear Train'!$R$6,D281='Gear Train'!$R$7,D281='Gear Train'!$R$8,F281='Gear Train'!$R$7),VLOOKUP(E281,$C$15:$M$514,10,FALSE),IF(D281='Gear Train'!$R$3,"-",IF(F281='Gear Train'!$R$3,1,H281/VLOOKUP(E281,$Q$15:$T$514,4,FALSE)))))</f>
        <v/>
      </c>
      <c r="N281" s="26" t="str">
        <f t="shared" si="306"/>
        <v/>
      </c>
      <c r="O281" s="28" t="str">
        <f t="shared" si="307"/>
        <v/>
      </c>
      <c r="Q281" s="21"/>
      <c r="R281" s="21"/>
      <c r="S281" s="29"/>
      <c r="T281" s="29"/>
      <c r="U281" s="29"/>
      <c r="AD281" s="1"/>
      <c r="AE281" s="1"/>
      <c r="AF281" s="1"/>
      <c r="AG281" s="1"/>
      <c r="AH281" s="1"/>
    </row>
    <row r="282" spans="2:34">
      <c r="B282" s="20"/>
      <c r="C282" s="21"/>
      <c r="D282" s="22" t="str">
        <f t="shared" si="304"/>
        <v/>
      </c>
      <c r="E282" s="21"/>
      <c r="F282" s="24" t="str">
        <f t="shared" si="305"/>
        <v/>
      </c>
      <c r="G282" s="25" t="str">
        <f>IF(C282="","",IF(D282='Gear Train'!$R$3,"-",VLOOKUP(C282,$Q$15:$S$514,3,FALSE)))</f>
        <v/>
      </c>
      <c r="H282" s="25" t="str">
        <f>IF(C282="","",IF(OR(D282='Gear Train'!$R$7,D282='Gear Train'!$R$3,D282='Gear Train'!$R$8),"-",VLOOKUP(C282,$Q$15:$T$514,4,FALSE)))</f>
        <v/>
      </c>
      <c r="I282" s="26" t="str">
        <f>IF(C282="","",IF(OR(D282='Gear Train'!$R$6,D282='Gear Train'!$R$7,D282='Gear Train'!$R$8,F282='Gear Train'!$R$7),VLOOKUP(E282,$C$15:$M$514,7,FALSE),IF(D282='Gear Train'!$R$3,VLOOKUP(C282,$Q$15:$U$514,5,FALSE),VLOOKUP(E282,$C$15:$M$514,7,FALSE)*M282)))</f>
        <v/>
      </c>
      <c r="J282" s="26" t="str">
        <f>IF(C282="","",IF(OR(D282='Gear Train'!$R$6,D282='Gear Train'!$R$7,D282='Gear Train'!$R$8,F282='Gear Train'!$R$7),VLOOKUP(E282,$C$15:$M$514,8,FALSE),IF(D282='Gear Train'!$R$3,E282/I282,VLOOKUP(E282,$C$15:$M$514,8,FALSE)/M282)))</f>
        <v/>
      </c>
      <c r="K282" s="27" t="str">
        <f>IF(C282="","",IF(E282='Front, Back Dial'!$D$4,$C$11,IF(OR(D282='Gear Train'!$R$4,D282='Gear Train'!$R$5),IF(OR(F282='Gear Train'!$R$4,F282='Gear Train'!$R$5,F282='Gear Train'!$R$6),IF(VLOOKUP(E282,$C$15:$M$514,9,FALSE)='Gear Train'!$C$3,'Gear Train'!$C$4,'Gear Train'!$C$3),VLOOKUP(E282,$C$15:$M$514,9,FALSE)),VLOOKUP(E282,$C$15:$M$514,9,FALSE))))</f>
        <v/>
      </c>
      <c r="L282" s="26" t="str">
        <f>IF(C282="","",IF(G282="-","-",IF(K282='Gear Train'!$C$3,MOD(G282+J282*360,360),MOD(G282-J282*360,360))))</f>
        <v/>
      </c>
      <c r="M282" s="26" t="str">
        <f>IF(C282="","",IF(OR(D282='Gear Train'!$R$6,D282='Gear Train'!$R$7,D282='Gear Train'!$R$8,F282='Gear Train'!$R$7),VLOOKUP(E282,$C$15:$M$514,10,FALSE),IF(D282='Gear Train'!$R$3,"-",IF(F282='Gear Train'!$R$3,1,H282/VLOOKUP(E282,$Q$15:$T$514,4,FALSE)))))</f>
        <v/>
      </c>
      <c r="N282" s="26" t="str">
        <f t="shared" si="306"/>
        <v/>
      </c>
      <c r="O282" s="28" t="str">
        <f t="shared" si="307"/>
        <v/>
      </c>
      <c r="Q282" s="21"/>
      <c r="R282" s="21"/>
      <c r="S282" s="29"/>
      <c r="T282" s="29"/>
      <c r="U282" s="29"/>
      <c r="AD282" s="1"/>
      <c r="AE282" s="1"/>
      <c r="AF282" s="1"/>
      <c r="AG282" s="1"/>
      <c r="AH282" s="1"/>
    </row>
    <row r="283" spans="2:34">
      <c r="B283" s="20"/>
      <c r="C283" s="21"/>
      <c r="D283" s="22" t="str">
        <f t="shared" si="304"/>
        <v/>
      </c>
      <c r="E283" s="21"/>
      <c r="F283" s="24" t="str">
        <f t="shared" si="305"/>
        <v/>
      </c>
      <c r="G283" s="25" t="str">
        <f>IF(C283="","",IF(D283='Gear Train'!$R$3,"-",VLOOKUP(C283,$Q$15:$S$514,3,FALSE)))</f>
        <v/>
      </c>
      <c r="H283" s="25" t="str">
        <f>IF(C283="","",IF(OR(D283='Gear Train'!$R$7,D283='Gear Train'!$R$3,D283='Gear Train'!$R$8),"-",VLOOKUP(C283,$Q$15:$T$514,4,FALSE)))</f>
        <v/>
      </c>
      <c r="I283" s="26" t="str">
        <f>IF(C283="","",IF(OR(D283='Gear Train'!$R$6,D283='Gear Train'!$R$7,D283='Gear Train'!$R$8,F283='Gear Train'!$R$7),VLOOKUP(E283,$C$15:$M$514,7,FALSE),IF(D283='Gear Train'!$R$3,VLOOKUP(C283,$Q$15:$U$514,5,FALSE),VLOOKUP(E283,$C$15:$M$514,7,FALSE)*M283)))</f>
        <v/>
      </c>
      <c r="J283" s="26" t="str">
        <f>IF(C283="","",IF(OR(D283='Gear Train'!$R$6,D283='Gear Train'!$R$7,D283='Gear Train'!$R$8,F283='Gear Train'!$R$7),VLOOKUP(E283,$C$15:$M$514,8,FALSE),IF(D283='Gear Train'!$R$3,E283/I283,VLOOKUP(E283,$C$15:$M$514,8,FALSE)/M283)))</f>
        <v/>
      </c>
      <c r="K283" s="27" t="str">
        <f>IF(C283="","",IF(E283='Front, Back Dial'!$D$4,$C$11,IF(OR(D283='Gear Train'!$R$4,D283='Gear Train'!$R$5),IF(OR(F283='Gear Train'!$R$4,F283='Gear Train'!$R$5,F283='Gear Train'!$R$6),IF(VLOOKUP(E283,$C$15:$M$514,9,FALSE)='Gear Train'!$C$3,'Gear Train'!$C$4,'Gear Train'!$C$3),VLOOKUP(E283,$C$15:$M$514,9,FALSE)),VLOOKUP(E283,$C$15:$M$514,9,FALSE))))</f>
        <v/>
      </c>
      <c r="L283" s="26" t="str">
        <f>IF(C283="","",IF(G283="-","-",IF(K283='Gear Train'!$C$3,MOD(G283+J283*360,360),MOD(G283-J283*360,360))))</f>
        <v/>
      </c>
      <c r="M283" s="26" t="str">
        <f>IF(C283="","",IF(OR(D283='Gear Train'!$R$6,D283='Gear Train'!$R$7,D283='Gear Train'!$R$8,F283='Gear Train'!$R$7),VLOOKUP(E283,$C$15:$M$514,10,FALSE),IF(D283='Gear Train'!$R$3,"-",IF(F283='Gear Train'!$R$3,1,H283/VLOOKUP(E283,$Q$15:$T$514,4,FALSE)))))</f>
        <v/>
      </c>
      <c r="N283" s="26" t="str">
        <f t="shared" si="306"/>
        <v/>
      </c>
      <c r="O283" s="28" t="str">
        <f t="shared" si="307"/>
        <v/>
      </c>
      <c r="Q283" s="21"/>
      <c r="R283" s="21"/>
      <c r="S283" s="29"/>
      <c r="T283" s="29"/>
      <c r="U283" s="29"/>
      <c r="AD283" s="1"/>
      <c r="AE283" s="1"/>
      <c r="AF283" s="1"/>
      <c r="AG283" s="1"/>
      <c r="AH283" s="1"/>
    </row>
    <row r="284" spans="2:34">
      <c r="B284" s="20"/>
      <c r="C284" s="21"/>
      <c r="D284" s="22" t="str">
        <f t="shared" si="304"/>
        <v/>
      </c>
      <c r="E284" s="21"/>
      <c r="F284" s="24" t="str">
        <f t="shared" si="305"/>
        <v/>
      </c>
      <c r="G284" s="25" t="str">
        <f>IF(C284="","",IF(D284='Gear Train'!$R$3,"-",VLOOKUP(C284,$Q$15:$S$514,3,FALSE)))</f>
        <v/>
      </c>
      <c r="H284" s="25" t="str">
        <f>IF(C284="","",IF(OR(D284='Gear Train'!$R$7,D284='Gear Train'!$R$3,D284='Gear Train'!$R$8),"-",VLOOKUP(C284,$Q$15:$T$514,4,FALSE)))</f>
        <v/>
      </c>
      <c r="I284" s="26" t="str">
        <f>IF(C284="","",IF(OR(D284='Gear Train'!$R$6,D284='Gear Train'!$R$7,D284='Gear Train'!$R$8,F284='Gear Train'!$R$7),VLOOKUP(E284,$C$15:$M$514,7,FALSE),IF(D284='Gear Train'!$R$3,VLOOKUP(C284,$Q$15:$U$514,5,FALSE),VLOOKUP(E284,$C$15:$M$514,7,FALSE)*M284)))</f>
        <v/>
      </c>
      <c r="J284" s="26" t="str">
        <f>IF(C284="","",IF(OR(D284='Gear Train'!$R$6,D284='Gear Train'!$R$7,D284='Gear Train'!$R$8,F284='Gear Train'!$R$7),VLOOKUP(E284,$C$15:$M$514,8,FALSE),IF(D284='Gear Train'!$R$3,E284/I284,VLOOKUP(E284,$C$15:$M$514,8,FALSE)/M284)))</f>
        <v/>
      </c>
      <c r="K284" s="27" t="str">
        <f>IF(C284="","",IF(E284='Front, Back Dial'!$D$4,$C$11,IF(OR(D284='Gear Train'!$R$4,D284='Gear Train'!$R$5),IF(OR(F284='Gear Train'!$R$4,F284='Gear Train'!$R$5,F284='Gear Train'!$R$6),IF(VLOOKUP(E284,$C$15:$M$514,9,FALSE)='Gear Train'!$C$3,'Gear Train'!$C$4,'Gear Train'!$C$3),VLOOKUP(E284,$C$15:$M$514,9,FALSE)),VLOOKUP(E284,$C$15:$M$514,9,FALSE))))</f>
        <v/>
      </c>
      <c r="L284" s="26" t="str">
        <f>IF(C284="","",IF(G284="-","-",IF(K284='Gear Train'!$C$3,MOD(G284+J284*360,360),MOD(G284-J284*360,360))))</f>
        <v/>
      </c>
      <c r="M284" s="26" t="str">
        <f>IF(C284="","",IF(OR(D284='Gear Train'!$R$6,D284='Gear Train'!$R$7,D284='Gear Train'!$R$8,F284='Gear Train'!$R$7),VLOOKUP(E284,$C$15:$M$514,10,FALSE),IF(D284='Gear Train'!$R$3,"-",IF(F284='Gear Train'!$R$3,1,H284/VLOOKUP(E284,$Q$15:$T$514,4,FALSE)))))</f>
        <v/>
      </c>
      <c r="N284" s="26" t="str">
        <f t="shared" si="306"/>
        <v/>
      </c>
      <c r="O284" s="28" t="str">
        <f t="shared" si="307"/>
        <v/>
      </c>
      <c r="Q284" s="21"/>
      <c r="R284" s="21"/>
      <c r="S284" s="29"/>
      <c r="T284" s="29"/>
      <c r="U284" s="29"/>
      <c r="AD284" s="1"/>
      <c r="AE284" s="1"/>
      <c r="AF284" s="1"/>
      <c r="AG284" s="1"/>
      <c r="AH284" s="1"/>
    </row>
    <row r="285" spans="2:34">
      <c r="B285" s="20"/>
      <c r="C285" s="21"/>
      <c r="D285" s="22" t="str">
        <f t="shared" si="304"/>
        <v/>
      </c>
      <c r="E285" s="21"/>
      <c r="F285" s="24" t="str">
        <f t="shared" si="305"/>
        <v/>
      </c>
      <c r="G285" s="25" t="str">
        <f>IF(C285="","",IF(D285='Gear Train'!$R$3,"-",VLOOKUP(C285,$Q$15:$S$514,3,FALSE)))</f>
        <v/>
      </c>
      <c r="H285" s="25" t="str">
        <f>IF(C285="","",IF(OR(D285='Gear Train'!$R$7,D285='Gear Train'!$R$3,D285='Gear Train'!$R$8),"-",VLOOKUP(C285,$Q$15:$T$514,4,FALSE)))</f>
        <v/>
      </c>
      <c r="I285" s="26" t="str">
        <f>IF(C285="","",IF(OR(D285='Gear Train'!$R$6,D285='Gear Train'!$R$7,D285='Gear Train'!$R$8,F285='Gear Train'!$R$7),VLOOKUP(E285,$C$15:$M$514,7,FALSE),IF(D285='Gear Train'!$R$3,VLOOKUP(C285,$Q$15:$U$514,5,FALSE),VLOOKUP(E285,$C$15:$M$514,7,FALSE)*M285)))</f>
        <v/>
      </c>
      <c r="J285" s="26" t="str">
        <f>IF(C285="","",IF(OR(D285='Gear Train'!$R$6,D285='Gear Train'!$R$7,D285='Gear Train'!$R$8,F285='Gear Train'!$R$7),VLOOKUP(E285,$C$15:$M$514,8,FALSE),IF(D285='Gear Train'!$R$3,E285/I285,VLOOKUP(E285,$C$15:$M$514,8,FALSE)/M285)))</f>
        <v/>
      </c>
      <c r="K285" s="27" t="str">
        <f>IF(C285="","",IF(E285='Front, Back Dial'!$D$4,$C$11,IF(OR(D285='Gear Train'!$R$4,D285='Gear Train'!$R$5),IF(OR(F285='Gear Train'!$R$4,F285='Gear Train'!$R$5,F285='Gear Train'!$R$6),IF(VLOOKUP(E285,$C$15:$M$514,9,FALSE)='Gear Train'!$C$3,'Gear Train'!$C$4,'Gear Train'!$C$3),VLOOKUP(E285,$C$15:$M$514,9,FALSE)),VLOOKUP(E285,$C$15:$M$514,9,FALSE))))</f>
        <v/>
      </c>
      <c r="L285" s="26" t="str">
        <f>IF(C285="","",IF(G285="-","-",IF(K285='Gear Train'!$C$3,MOD(G285+J285*360,360),MOD(G285-J285*360,360))))</f>
        <v/>
      </c>
      <c r="M285" s="26" t="str">
        <f>IF(C285="","",IF(OR(D285='Gear Train'!$R$6,D285='Gear Train'!$R$7,D285='Gear Train'!$R$8,F285='Gear Train'!$R$7),VLOOKUP(E285,$C$15:$M$514,10,FALSE),IF(D285='Gear Train'!$R$3,"-",IF(F285='Gear Train'!$R$3,1,H285/VLOOKUP(E285,$Q$15:$T$514,4,FALSE)))))</f>
        <v/>
      </c>
      <c r="N285" s="26" t="str">
        <f t="shared" si="306"/>
        <v/>
      </c>
      <c r="O285" s="28" t="str">
        <f t="shared" si="307"/>
        <v/>
      </c>
      <c r="Q285" s="21"/>
      <c r="R285" s="21"/>
      <c r="S285" s="29"/>
      <c r="T285" s="29"/>
      <c r="U285" s="29"/>
      <c r="AD285" s="1"/>
      <c r="AE285" s="1"/>
      <c r="AF285" s="1"/>
      <c r="AG285" s="1"/>
      <c r="AH285" s="1"/>
    </row>
    <row r="286" spans="2:34">
      <c r="B286" s="20"/>
      <c r="C286" s="21"/>
      <c r="D286" s="22" t="str">
        <f t="shared" si="304"/>
        <v/>
      </c>
      <c r="E286" s="21"/>
      <c r="F286" s="24" t="str">
        <f t="shared" si="305"/>
        <v/>
      </c>
      <c r="G286" s="25" t="str">
        <f>IF(C286="","",IF(D286='Gear Train'!$R$3,"-",VLOOKUP(C286,$Q$15:$S$514,3,FALSE)))</f>
        <v/>
      </c>
      <c r="H286" s="25" t="str">
        <f>IF(C286="","",IF(OR(D286='Gear Train'!$R$7,D286='Gear Train'!$R$3,D286='Gear Train'!$R$8),"-",VLOOKUP(C286,$Q$15:$T$514,4,FALSE)))</f>
        <v/>
      </c>
      <c r="I286" s="26" t="str">
        <f>IF(C286="","",IF(OR(D286='Gear Train'!$R$6,D286='Gear Train'!$R$7,D286='Gear Train'!$R$8,F286='Gear Train'!$R$7),VLOOKUP(E286,$C$15:$M$514,7,FALSE),IF(D286='Gear Train'!$R$3,VLOOKUP(C286,$Q$15:$U$514,5,FALSE),VLOOKUP(E286,$C$15:$M$514,7,FALSE)*M286)))</f>
        <v/>
      </c>
      <c r="J286" s="26" t="str">
        <f>IF(C286="","",IF(OR(D286='Gear Train'!$R$6,D286='Gear Train'!$R$7,D286='Gear Train'!$R$8,F286='Gear Train'!$R$7),VLOOKUP(E286,$C$15:$M$514,8,FALSE),IF(D286='Gear Train'!$R$3,E286/I286,VLOOKUP(E286,$C$15:$M$514,8,FALSE)/M286)))</f>
        <v/>
      </c>
      <c r="K286" s="27" t="str">
        <f>IF(C286="","",IF(E286='Front, Back Dial'!$D$4,$C$11,IF(OR(D286='Gear Train'!$R$4,D286='Gear Train'!$R$5),IF(OR(F286='Gear Train'!$R$4,F286='Gear Train'!$R$5,F286='Gear Train'!$R$6),IF(VLOOKUP(E286,$C$15:$M$514,9,FALSE)='Gear Train'!$C$3,'Gear Train'!$C$4,'Gear Train'!$C$3),VLOOKUP(E286,$C$15:$M$514,9,FALSE)),VLOOKUP(E286,$C$15:$M$514,9,FALSE))))</f>
        <v/>
      </c>
      <c r="L286" s="26" t="str">
        <f>IF(C286="","",IF(G286="-","-",IF(K286='Gear Train'!$C$3,MOD(G286+J286*360,360),MOD(G286-J286*360,360))))</f>
        <v/>
      </c>
      <c r="M286" s="26" t="str">
        <f>IF(C286="","",IF(OR(D286='Gear Train'!$R$6,D286='Gear Train'!$R$7,D286='Gear Train'!$R$8,F286='Gear Train'!$R$7),VLOOKUP(E286,$C$15:$M$514,10,FALSE),IF(D286='Gear Train'!$R$3,"-",IF(F286='Gear Train'!$R$3,1,H286/VLOOKUP(E286,$Q$15:$T$514,4,FALSE)))))</f>
        <v/>
      </c>
      <c r="N286" s="26" t="str">
        <f t="shared" si="306"/>
        <v/>
      </c>
      <c r="O286" s="28" t="str">
        <f t="shared" si="307"/>
        <v/>
      </c>
      <c r="Q286" s="21"/>
      <c r="R286" s="21"/>
      <c r="S286" s="29"/>
      <c r="T286" s="29"/>
      <c r="U286" s="29"/>
      <c r="AD286" s="1"/>
      <c r="AE286" s="1"/>
      <c r="AF286" s="1"/>
      <c r="AG286" s="1"/>
      <c r="AH286" s="1"/>
    </row>
    <row r="287" spans="2:34">
      <c r="B287" s="20"/>
      <c r="C287" s="21"/>
      <c r="D287" s="22" t="str">
        <f t="shared" si="304"/>
        <v/>
      </c>
      <c r="E287" s="21"/>
      <c r="F287" s="24" t="str">
        <f t="shared" si="305"/>
        <v/>
      </c>
      <c r="G287" s="25" t="str">
        <f>IF(C287="","",IF(D287='Gear Train'!$R$3,"-",VLOOKUP(C287,$Q$15:$S$514,3,FALSE)))</f>
        <v/>
      </c>
      <c r="H287" s="25" t="str">
        <f>IF(C287="","",IF(OR(D287='Gear Train'!$R$7,D287='Gear Train'!$R$3,D287='Gear Train'!$R$8),"-",VLOOKUP(C287,$Q$15:$T$514,4,FALSE)))</f>
        <v/>
      </c>
      <c r="I287" s="26" t="str">
        <f>IF(C287="","",IF(OR(D287='Gear Train'!$R$6,D287='Gear Train'!$R$7,D287='Gear Train'!$R$8,F287='Gear Train'!$R$7),VLOOKUP(E287,$C$15:$M$514,7,FALSE),IF(D287='Gear Train'!$R$3,VLOOKUP(C287,$Q$15:$U$514,5,FALSE),VLOOKUP(E287,$C$15:$M$514,7,FALSE)*M287)))</f>
        <v/>
      </c>
      <c r="J287" s="26" t="str">
        <f>IF(C287="","",IF(OR(D287='Gear Train'!$R$6,D287='Gear Train'!$R$7,D287='Gear Train'!$R$8,F287='Gear Train'!$R$7),VLOOKUP(E287,$C$15:$M$514,8,FALSE),IF(D287='Gear Train'!$R$3,E287/I287,VLOOKUP(E287,$C$15:$M$514,8,FALSE)/M287)))</f>
        <v/>
      </c>
      <c r="K287" s="27" t="str">
        <f>IF(C287="","",IF(E287='Front, Back Dial'!$D$4,$C$11,IF(OR(D287='Gear Train'!$R$4,D287='Gear Train'!$R$5),IF(OR(F287='Gear Train'!$R$4,F287='Gear Train'!$R$5,F287='Gear Train'!$R$6),IF(VLOOKUP(E287,$C$15:$M$514,9,FALSE)='Gear Train'!$C$3,'Gear Train'!$C$4,'Gear Train'!$C$3),VLOOKUP(E287,$C$15:$M$514,9,FALSE)),VLOOKUP(E287,$C$15:$M$514,9,FALSE))))</f>
        <v/>
      </c>
      <c r="L287" s="26" t="str">
        <f>IF(C287="","",IF(G287="-","-",IF(K287='Gear Train'!$C$3,MOD(G287+J287*360,360),MOD(G287-J287*360,360))))</f>
        <v/>
      </c>
      <c r="M287" s="26" t="str">
        <f>IF(C287="","",IF(OR(D287='Gear Train'!$R$6,D287='Gear Train'!$R$7,D287='Gear Train'!$R$8,F287='Gear Train'!$R$7),VLOOKUP(E287,$C$15:$M$514,10,FALSE),IF(D287='Gear Train'!$R$3,"-",IF(F287='Gear Train'!$R$3,1,H287/VLOOKUP(E287,$Q$15:$T$514,4,FALSE)))))</f>
        <v/>
      </c>
      <c r="N287" s="26" t="str">
        <f t="shared" si="306"/>
        <v/>
      </c>
      <c r="O287" s="28" t="str">
        <f t="shared" si="307"/>
        <v/>
      </c>
      <c r="Q287" s="21"/>
      <c r="R287" s="21"/>
      <c r="S287" s="29"/>
      <c r="T287" s="29"/>
      <c r="U287" s="29"/>
      <c r="AD287" s="1"/>
      <c r="AE287" s="1"/>
      <c r="AF287" s="1"/>
      <c r="AG287" s="1"/>
      <c r="AH287" s="1"/>
    </row>
    <row r="288" spans="2:34">
      <c r="B288" s="20"/>
      <c r="C288" s="21"/>
      <c r="D288" s="22" t="str">
        <f t="shared" si="304"/>
        <v/>
      </c>
      <c r="E288" s="21"/>
      <c r="F288" s="24" t="str">
        <f t="shared" si="305"/>
        <v/>
      </c>
      <c r="G288" s="25" t="str">
        <f>IF(C288="","",IF(D288='Gear Train'!$R$3,"-",VLOOKUP(C288,$Q$15:$S$514,3,FALSE)))</f>
        <v/>
      </c>
      <c r="H288" s="25" t="str">
        <f>IF(C288="","",IF(OR(D288='Gear Train'!$R$7,D288='Gear Train'!$R$3,D288='Gear Train'!$R$8),"-",VLOOKUP(C288,$Q$15:$T$514,4,FALSE)))</f>
        <v/>
      </c>
      <c r="I288" s="26" t="str">
        <f>IF(C288="","",IF(OR(D288='Gear Train'!$R$6,D288='Gear Train'!$R$7,D288='Gear Train'!$R$8,F288='Gear Train'!$R$7),VLOOKUP(E288,$C$15:$M$514,7,FALSE),IF(D288='Gear Train'!$R$3,VLOOKUP(C288,$Q$15:$U$514,5,FALSE),VLOOKUP(E288,$C$15:$M$514,7,FALSE)*M288)))</f>
        <v/>
      </c>
      <c r="J288" s="26" t="str">
        <f>IF(C288="","",IF(OR(D288='Gear Train'!$R$6,D288='Gear Train'!$R$7,D288='Gear Train'!$R$8,F288='Gear Train'!$R$7),VLOOKUP(E288,$C$15:$M$514,8,FALSE),IF(D288='Gear Train'!$R$3,E288/I288,VLOOKUP(E288,$C$15:$M$514,8,FALSE)/M288)))</f>
        <v/>
      </c>
      <c r="K288" s="27" t="str">
        <f>IF(C288="","",IF(E288='Front, Back Dial'!$D$4,$C$11,IF(OR(D288='Gear Train'!$R$4,D288='Gear Train'!$R$5),IF(OR(F288='Gear Train'!$R$4,F288='Gear Train'!$R$5,F288='Gear Train'!$R$6),IF(VLOOKUP(E288,$C$15:$M$514,9,FALSE)='Gear Train'!$C$3,'Gear Train'!$C$4,'Gear Train'!$C$3),VLOOKUP(E288,$C$15:$M$514,9,FALSE)),VLOOKUP(E288,$C$15:$M$514,9,FALSE))))</f>
        <v/>
      </c>
      <c r="L288" s="26" t="str">
        <f>IF(C288="","",IF(G288="-","-",IF(K288='Gear Train'!$C$3,MOD(G288+J288*360,360),MOD(G288-J288*360,360))))</f>
        <v/>
      </c>
      <c r="M288" s="26" t="str">
        <f>IF(C288="","",IF(OR(D288='Gear Train'!$R$6,D288='Gear Train'!$R$7,D288='Gear Train'!$R$8,F288='Gear Train'!$R$7),VLOOKUP(E288,$C$15:$M$514,10,FALSE),IF(D288='Gear Train'!$R$3,"-",IF(F288='Gear Train'!$R$3,1,H288/VLOOKUP(E288,$Q$15:$T$514,4,FALSE)))))</f>
        <v/>
      </c>
      <c r="N288" s="26" t="str">
        <f t="shared" si="306"/>
        <v/>
      </c>
      <c r="O288" s="28" t="str">
        <f t="shared" si="307"/>
        <v/>
      </c>
      <c r="Q288" s="21"/>
      <c r="R288" s="21"/>
      <c r="S288" s="29"/>
      <c r="T288" s="29"/>
      <c r="U288" s="29"/>
      <c r="AD288" s="1"/>
      <c r="AE288" s="1"/>
      <c r="AF288" s="1"/>
      <c r="AG288" s="1"/>
      <c r="AH288" s="1"/>
    </row>
    <row r="289" spans="2:34">
      <c r="B289" s="20"/>
      <c r="C289" s="21"/>
      <c r="D289" s="22" t="str">
        <f t="shared" si="304"/>
        <v/>
      </c>
      <c r="E289" s="21"/>
      <c r="F289" s="24" t="str">
        <f t="shared" si="305"/>
        <v/>
      </c>
      <c r="G289" s="25" t="str">
        <f>IF(C289="","",IF(D289='Gear Train'!$R$3,"-",VLOOKUP(C289,$Q$15:$S$514,3,FALSE)))</f>
        <v/>
      </c>
      <c r="H289" s="25" t="str">
        <f>IF(C289="","",IF(OR(D289='Gear Train'!$R$7,D289='Gear Train'!$R$3,D289='Gear Train'!$R$8),"-",VLOOKUP(C289,$Q$15:$T$514,4,FALSE)))</f>
        <v/>
      </c>
      <c r="I289" s="26" t="str">
        <f>IF(C289="","",IF(OR(D289='Gear Train'!$R$6,D289='Gear Train'!$R$7,D289='Gear Train'!$R$8,F289='Gear Train'!$R$7),VLOOKUP(E289,$C$15:$M$514,7,FALSE),IF(D289='Gear Train'!$R$3,VLOOKUP(C289,$Q$15:$U$514,5,FALSE),VLOOKUP(E289,$C$15:$M$514,7,FALSE)*M289)))</f>
        <v/>
      </c>
      <c r="J289" s="26" t="str">
        <f>IF(C289="","",IF(OR(D289='Gear Train'!$R$6,D289='Gear Train'!$R$7,D289='Gear Train'!$R$8,F289='Gear Train'!$R$7),VLOOKUP(E289,$C$15:$M$514,8,FALSE),IF(D289='Gear Train'!$R$3,E289/I289,VLOOKUP(E289,$C$15:$M$514,8,FALSE)/M289)))</f>
        <v/>
      </c>
      <c r="K289" s="27" t="str">
        <f>IF(C289="","",IF(E289='Front, Back Dial'!$D$4,$C$11,IF(OR(D289='Gear Train'!$R$4,D289='Gear Train'!$R$5),IF(OR(F289='Gear Train'!$R$4,F289='Gear Train'!$R$5,F289='Gear Train'!$R$6),IF(VLOOKUP(E289,$C$15:$M$514,9,FALSE)='Gear Train'!$C$3,'Gear Train'!$C$4,'Gear Train'!$C$3),VLOOKUP(E289,$C$15:$M$514,9,FALSE)),VLOOKUP(E289,$C$15:$M$514,9,FALSE))))</f>
        <v/>
      </c>
      <c r="L289" s="26" t="str">
        <f>IF(C289="","",IF(G289="-","-",IF(K289='Gear Train'!$C$3,MOD(G289+J289*360,360),MOD(G289-J289*360,360))))</f>
        <v/>
      </c>
      <c r="M289" s="26" t="str">
        <f>IF(C289="","",IF(OR(D289='Gear Train'!$R$6,D289='Gear Train'!$R$7,D289='Gear Train'!$R$8,F289='Gear Train'!$R$7),VLOOKUP(E289,$C$15:$M$514,10,FALSE),IF(D289='Gear Train'!$R$3,"-",IF(F289='Gear Train'!$R$3,1,H289/VLOOKUP(E289,$Q$15:$T$514,4,FALSE)))))</f>
        <v/>
      </c>
      <c r="N289" s="26" t="str">
        <f t="shared" si="306"/>
        <v/>
      </c>
      <c r="O289" s="28" t="str">
        <f t="shared" si="307"/>
        <v/>
      </c>
      <c r="Q289" s="21"/>
      <c r="R289" s="21"/>
      <c r="S289" s="29"/>
      <c r="T289" s="29"/>
      <c r="U289" s="29"/>
      <c r="AD289" s="1"/>
      <c r="AE289" s="1"/>
      <c r="AF289" s="1"/>
      <c r="AG289" s="1"/>
      <c r="AH289" s="1"/>
    </row>
    <row r="290" spans="2:34">
      <c r="B290" s="20"/>
      <c r="C290" s="21"/>
      <c r="D290" s="22" t="str">
        <f t="shared" si="304"/>
        <v/>
      </c>
      <c r="E290" s="21"/>
      <c r="F290" s="24" t="str">
        <f t="shared" si="305"/>
        <v/>
      </c>
      <c r="G290" s="25" t="str">
        <f>IF(C290="","",IF(D290='Gear Train'!$R$3,"-",VLOOKUP(C290,$Q$15:$S$514,3,FALSE)))</f>
        <v/>
      </c>
      <c r="H290" s="25" t="str">
        <f>IF(C290="","",IF(OR(D290='Gear Train'!$R$7,D290='Gear Train'!$R$3,D290='Gear Train'!$R$8),"-",VLOOKUP(C290,$Q$15:$T$514,4,FALSE)))</f>
        <v/>
      </c>
      <c r="I290" s="26" t="str">
        <f>IF(C290="","",IF(OR(D290='Gear Train'!$R$6,D290='Gear Train'!$R$7,D290='Gear Train'!$R$8,F290='Gear Train'!$R$7),VLOOKUP(E290,$C$15:$M$514,7,FALSE),IF(D290='Gear Train'!$R$3,VLOOKUP(C290,$Q$15:$U$514,5,FALSE),VLOOKUP(E290,$C$15:$M$514,7,FALSE)*M290)))</f>
        <v/>
      </c>
      <c r="J290" s="26" t="str">
        <f>IF(C290="","",IF(OR(D290='Gear Train'!$R$6,D290='Gear Train'!$R$7,D290='Gear Train'!$R$8,F290='Gear Train'!$R$7),VLOOKUP(E290,$C$15:$M$514,8,FALSE),IF(D290='Gear Train'!$R$3,E290/I290,VLOOKUP(E290,$C$15:$M$514,8,FALSE)/M290)))</f>
        <v/>
      </c>
      <c r="K290" s="27" t="str">
        <f>IF(C290="","",IF(E290='Front, Back Dial'!$D$4,$C$11,IF(OR(D290='Gear Train'!$R$4,D290='Gear Train'!$R$5),IF(OR(F290='Gear Train'!$R$4,F290='Gear Train'!$R$5,F290='Gear Train'!$R$6),IF(VLOOKUP(E290,$C$15:$M$514,9,FALSE)='Gear Train'!$C$3,'Gear Train'!$C$4,'Gear Train'!$C$3),VLOOKUP(E290,$C$15:$M$514,9,FALSE)),VLOOKUP(E290,$C$15:$M$514,9,FALSE))))</f>
        <v/>
      </c>
      <c r="L290" s="26" t="str">
        <f>IF(C290="","",IF(G290="-","-",IF(K290='Gear Train'!$C$3,MOD(G290+J290*360,360),MOD(G290-J290*360,360))))</f>
        <v/>
      </c>
      <c r="M290" s="26" t="str">
        <f>IF(C290="","",IF(OR(D290='Gear Train'!$R$6,D290='Gear Train'!$R$7,D290='Gear Train'!$R$8,F290='Gear Train'!$R$7),VLOOKUP(E290,$C$15:$M$514,10,FALSE),IF(D290='Gear Train'!$R$3,"-",IF(F290='Gear Train'!$R$3,1,H290/VLOOKUP(E290,$Q$15:$T$514,4,FALSE)))))</f>
        <v/>
      </c>
      <c r="N290" s="26" t="str">
        <f t="shared" si="306"/>
        <v/>
      </c>
      <c r="O290" s="28" t="str">
        <f t="shared" si="307"/>
        <v/>
      </c>
      <c r="Q290" s="21"/>
      <c r="R290" s="21"/>
      <c r="S290" s="29"/>
      <c r="T290" s="29"/>
      <c r="U290" s="29"/>
      <c r="AD290" s="1"/>
      <c r="AE290" s="1"/>
      <c r="AF290" s="1"/>
      <c r="AG290" s="1"/>
      <c r="AH290" s="1"/>
    </row>
    <row r="291" spans="2:34">
      <c r="B291" s="20"/>
      <c r="C291" s="21"/>
      <c r="D291" s="22" t="str">
        <f t="shared" si="304"/>
        <v/>
      </c>
      <c r="E291" s="21"/>
      <c r="F291" s="24" t="str">
        <f t="shared" si="305"/>
        <v/>
      </c>
      <c r="G291" s="25" t="str">
        <f>IF(C291="","",IF(D291='Gear Train'!$R$3,"-",VLOOKUP(C291,$Q$15:$S$514,3,FALSE)))</f>
        <v/>
      </c>
      <c r="H291" s="25" t="str">
        <f>IF(C291="","",IF(OR(D291='Gear Train'!$R$7,D291='Gear Train'!$R$3,D291='Gear Train'!$R$8),"-",VLOOKUP(C291,$Q$15:$T$514,4,FALSE)))</f>
        <v/>
      </c>
      <c r="I291" s="26" t="str">
        <f>IF(C291="","",IF(OR(D291='Gear Train'!$R$6,D291='Gear Train'!$R$7,D291='Gear Train'!$R$8,F291='Gear Train'!$R$7),VLOOKUP(E291,$C$15:$M$514,7,FALSE),IF(D291='Gear Train'!$R$3,VLOOKUP(C291,$Q$15:$U$514,5,FALSE),VLOOKUP(E291,$C$15:$M$514,7,FALSE)*M291)))</f>
        <v/>
      </c>
      <c r="J291" s="26" t="str">
        <f>IF(C291="","",IF(OR(D291='Gear Train'!$R$6,D291='Gear Train'!$R$7,D291='Gear Train'!$R$8,F291='Gear Train'!$R$7),VLOOKUP(E291,$C$15:$M$514,8,FALSE),IF(D291='Gear Train'!$R$3,E291/I291,VLOOKUP(E291,$C$15:$M$514,8,FALSE)/M291)))</f>
        <v/>
      </c>
      <c r="K291" s="27" t="str">
        <f>IF(C291="","",IF(E291='Front, Back Dial'!$D$4,$C$11,IF(OR(D291='Gear Train'!$R$4,D291='Gear Train'!$R$5),IF(OR(F291='Gear Train'!$R$4,F291='Gear Train'!$R$5,F291='Gear Train'!$R$6),IF(VLOOKUP(E291,$C$15:$M$514,9,FALSE)='Gear Train'!$C$3,'Gear Train'!$C$4,'Gear Train'!$C$3),VLOOKUP(E291,$C$15:$M$514,9,FALSE)),VLOOKUP(E291,$C$15:$M$514,9,FALSE))))</f>
        <v/>
      </c>
      <c r="L291" s="26" t="str">
        <f>IF(C291="","",IF(G291="-","-",IF(K291='Gear Train'!$C$3,MOD(G291+J291*360,360),MOD(G291-J291*360,360))))</f>
        <v/>
      </c>
      <c r="M291" s="26" t="str">
        <f>IF(C291="","",IF(OR(D291='Gear Train'!$R$6,D291='Gear Train'!$R$7,D291='Gear Train'!$R$8,F291='Gear Train'!$R$7),VLOOKUP(E291,$C$15:$M$514,10,FALSE),IF(D291='Gear Train'!$R$3,"-",IF(F291='Gear Train'!$R$3,1,H291/VLOOKUP(E291,$Q$15:$T$514,4,FALSE)))))</f>
        <v/>
      </c>
      <c r="N291" s="26" t="str">
        <f t="shared" si="306"/>
        <v/>
      </c>
      <c r="O291" s="28" t="str">
        <f t="shared" si="307"/>
        <v/>
      </c>
      <c r="Q291" s="21"/>
      <c r="R291" s="21"/>
      <c r="S291" s="29"/>
      <c r="T291" s="29"/>
      <c r="U291" s="29"/>
      <c r="AD291" s="1"/>
      <c r="AE291" s="1"/>
      <c r="AF291" s="1"/>
      <c r="AG291" s="1"/>
      <c r="AH291" s="1"/>
    </row>
    <row r="292" spans="2:34">
      <c r="B292" s="20"/>
      <c r="C292" s="21"/>
      <c r="D292" s="22" t="str">
        <f t="shared" si="304"/>
        <v/>
      </c>
      <c r="E292" s="21"/>
      <c r="F292" s="24" t="str">
        <f t="shared" si="305"/>
        <v/>
      </c>
      <c r="G292" s="25" t="str">
        <f>IF(C292="","",IF(D292='Gear Train'!$R$3,"-",VLOOKUP(C292,$Q$15:$S$514,3,FALSE)))</f>
        <v/>
      </c>
      <c r="H292" s="25" t="str">
        <f>IF(C292="","",IF(OR(D292='Gear Train'!$R$7,D292='Gear Train'!$R$3,D292='Gear Train'!$R$8),"-",VLOOKUP(C292,$Q$15:$T$514,4,FALSE)))</f>
        <v/>
      </c>
      <c r="I292" s="26" t="str">
        <f>IF(C292="","",IF(OR(D292='Gear Train'!$R$6,D292='Gear Train'!$R$7,D292='Gear Train'!$R$8,F292='Gear Train'!$R$7),VLOOKUP(E292,$C$15:$M$514,7,FALSE),IF(D292='Gear Train'!$R$3,VLOOKUP(C292,$Q$15:$U$514,5,FALSE),VLOOKUP(E292,$C$15:$M$514,7,FALSE)*M292)))</f>
        <v/>
      </c>
      <c r="J292" s="26" t="str">
        <f>IF(C292="","",IF(OR(D292='Gear Train'!$R$6,D292='Gear Train'!$R$7,D292='Gear Train'!$R$8,F292='Gear Train'!$R$7),VLOOKUP(E292,$C$15:$M$514,8,FALSE),IF(D292='Gear Train'!$R$3,E292/I292,VLOOKUP(E292,$C$15:$M$514,8,FALSE)/M292)))</f>
        <v/>
      </c>
      <c r="K292" s="27" t="str">
        <f>IF(C292="","",IF(E292='Front, Back Dial'!$D$4,$C$11,IF(OR(D292='Gear Train'!$R$4,D292='Gear Train'!$R$5),IF(OR(F292='Gear Train'!$R$4,F292='Gear Train'!$R$5,F292='Gear Train'!$R$6),IF(VLOOKUP(E292,$C$15:$M$514,9,FALSE)='Gear Train'!$C$3,'Gear Train'!$C$4,'Gear Train'!$C$3),VLOOKUP(E292,$C$15:$M$514,9,FALSE)),VLOOKUP(E292,$C$15:$M$514,9,FALSE))))</f>
        <v/>
      </c>
      <c r="L292" s="26" t="str">
        <f>IF(C292="","",IF(G292="-","-",IF(K292='Gear Train'!$C$3,MOD(G292+J292*360,360),MOD(G292-J292*360,360))))</f>
        <v/>
      </c>
      <c r="M292" s="26" t="str">
        <f>IF(C292="","",IF(OR(D292='Gear Train'!$R$6,D292='Gear Train'!$R$7,D292='Gear Train'!$R$8,F292='Gear Train'!$R$7),VLOOKUP(E292,$C$15:$M$514,10,FALSE),IF(D292='Gear Train'!$R$3,"-",IF(F292='Gear Train'!$R$3,1,H292/VLOOKUP(E292,$Q$15:$T$514,4,FALSE)))))</f>
        <v/>
      </c>
      <c r="N292" s="26" t="str">
        <f t="shared" si="306"/>
        <v/>
      </c>
      <c r="O292" s="28" t="str">
        <f t="shared" si="307"/>
        <v/>
      </c>
      <c r="Q292" s="21"/>
      <c r="R292" s="21"/>
      <c r="S292" s="29"/>
      <c r="T292" s="29"/>
      <c r="U292" s="29"/>
      <c r="AD292" s="1"/>
      <c r="AE292" s="1"/>
      <c r="AF292" s="1"/>
      <c r="AG292" s="1"/>
      <c r="AH292" s="1"/>
    </row>
    <row r="293" spans="2:34">
      <c r="B293" s="20"/>
      <c r="C293" s="21"/>
      <c r="D293" s="22" t="str">
        <f t="shared" si="304"/>
        <v/>
      </c>
      <c r="E293" s="21"/>
      <c r="F293" s="24" t="str">
        <f t="shared" si="305"/>
        <v/>
      </c>
      <c r="G293" s="25" t="str">
        <f>IF(C293="","",IF(D293='Gear Train'!$R$3,"-",VLOOKUP(C293,$Q$15:$S$514,3,FALSE)))</f>
        <v/>
      </c>
      <c r="H293" s="25" t="str">
        <f>IF(C293="","",IF(OR(D293='Gear Train'!$R$7,D293='Gear Train'!$R$3,D293='Gear Train'!$R$8),"-",VLOOKUP(C293,$Q$15:$T$514,4,FALSE)))</f>
        <v/>
      </c>
      <c r="I293" s="26" t="str">
        <f>IF(C293="","",IF(OR(D293='Gear Train'!$R$6,D293='Gear Train'!$R$7,D293='Gear Train'!$R$8,F293='Gear Train'!$R$7),VLOOKUP(E293,$C$15:$M$514,7,FALSE),IF(D293='Gear Train'!$R$3,VLOOKUP(C293,$Q$15:$U$514,5,FALSE),VLOOKUP(E293,$C$15:$M$514,7,FALSE)*M293)))</f>
        <v/>
      </c>
      <c r="J293" s="26" t="str">
        <f>IF(C293="","",IF(OR(D293='Gear Train'!$R$6,D293='Gear Train'!$R$7,D293='Gear Train'!$R$8,F293='Gear Train'!$R$7),VLOOKUP(E293,$C$15:$M$514,8,FALSE),IF(D293='Gear Train'!$R$3,E293/I293,VLOOKUP(E293,$C$15:$M$514,8,FALSE)/M293)))</f>
        <v/>
      </c>
      <c r="K293" s="27" t="str">
        <f>IF(C293="","",IF(E293='Front, Back Dial'!$D$4,$C$11,IF(OR(D293='Gear Train'!$R$4,D293='Gear Train'!$R$5),IF(OR(F293='Gear Train'!$R$4,F293='Gear Train'!$R$5,F293='Gear Train'!$R$6),IF(VLOOKUP(E293,$C$15:$M$514,9,FALSE)='Gear Train'!$C$3,'Gear Train'!$C$4,'Gear Train'!$C$3),VLOOKUP(E293,$C$15:$M$514,9,FALSE)),VLOOKUP(E293,$C$15:$M$514,9,FALSE))))</f>
        <v/>
      </c>
      <c r="L293" s="26" t="str">
        <f>IF(C293="","",IF(G293="-","-",IF(K293='Gear Train'!$C$3,MOD(G293+J293*360,360),MOD(G293-J293*360,360))))</f>
        <v/>
      </c>
      <c r="M293" s="26" t="str">
        <f>IF(C293="","",IF(OR(D293='Gear Train'!$R$6,D293='Gear Train'!$R$7,D293='Gear Train'!$R$8,F293='Gear Train'!$R$7),VLOOKUP(E293,$C$15:$M$514,10,FALSE),IF(D293='Gear Train'!$R$3,"-",IF(F293='Gear Train'!$R$3,1,H293/VLOOKUP(E293,$Q$15:$T$514,4,FALSE)))))</f>
        <v/>
      </c>
      <c r="N293" s="26" t="str">
        <f t="shared" si="306"/>
        <v/>
      </c>
      <c r="O293" s="28" t="str">
        <f t="shared" si="307"/>
        <v/>
      </c>
      <c r="Q293" s="21"/>
      <c r="R293" s="21"/>
      <c r="S293" s="29"/>
      <c r="T293" s="29"/>
      <c r="U293" s="29"/>
      <c r="AD293" s="1"/>
      <c r="AE293" s="1"/>
      <c r="AF293" s="1"/>
      <c r="AG293" s="1"/>
      <c r="AH293" s="1"/>
    </row>
    <row r="294" spans="2:34">
      <c r="B294" s="20"/>
      <c r="C294" s="21"/>
      <c r="D294" s="22" t="str">
        <f t="shared" si="304"/>
        <v/>
      </c>
      <c r="E294" s="21"/>
      <c r="F294" s="24" t="str">
        <f t="shared" si="305"/>
        <v/>
      </c>
      <c r="G294" s="25" t="str">
        <f>IF(C294="","",IF(D294='Gear Train'!$R$3,"-",VLOOKUP(C294,$Q$15:$S$514,3,FALSE)))</f>
        <v/>
      </c>
      <c r="H294" s="25" t="str">
        <f>IF(C294="","",IF(OR(D294='Gear Train'!$R$7,D294='Gear Train'!$R$3,D294='Gear Train'!$R$8),"-",VLOOKUP(C294,$Q$15:$T$514,4,FALSE)))</f>
        <v/>
      </c>
      <c r="I294" s="26" t="str">
        <f>IF(C294="","",IF(OR(D294='Gear Train'!$R$6,D294='Gear Train'!$R$7,D294='Gear Train'!$R$8,F294='Gear Train'!$R$7),VLOOKUP(E294,$C$15:$M$514,7,FALSE),IF(D294='Gear Train'!$R$3,VLOOKUP(C294,$Q$15:$U$514,5,FALSE),VLOOKUP(E294,$C$15:$M$514,7,FALSE)*M294)))</f>
        <v/>
      </c>
      <c r="J294" s="26" t="str">
        <f>IF(C294="","",IF(OR(D294='Gear Train'!$R$6,D294='Gear Train'!$R$7,D294='Gear Train'!$R$8,F294='Gear Train'!$R$7),VLOOKUP(E294,$C$15:$M$514,8,FALSE),IF(D294='Gear Train'!$R$3,E294/I294,VLOOKUP(E294,$C$15:$M$514,8,FALSE)/M294)))</f>
        <v/>
      </c>
      <c r="K294" s="27" t="str">
        <f>IF(C294="","",IF(E294='Front, Back Dial'!$D$4,$C$11,IF(OR(D294='Gear Train'!$R$4,D294='Gear Train'!$R$5),IF(OR(F294='Gear Train'!$R$4,F294='Gear Train'!$R$5,F294='Gear Train'!$R$6),IF(VLOOKUP(E294,$C$15:$M$514,9,FALSE)='Gear Train'!$C$3,'Gear Train'!$C$4,'Gear Train'!$C$3),VLOOKUP(E294,$C$15:$M$514,9,FALSE)),VLOOKUP(E294,$C$15:$M$514,9,FALSE))))</f>
        <v/>
      </c>
      <c r="L294" s="26" t="str">
        <f>IF(C294="","",IF(G294="-","-",IF(K294='Gear Train'!$C$3,MOD(G294+J294*360,360),MOD(G294-J294*360,360))))</f>
        <v/>
      </c>
      <c r="M294" s="26" t="str">
        <f>IF(C294="","",IF(OR(D294='Gear Train'!$R$6,D294='Gear Train'!$R$7,D294='Gear Train'!$R$8,F294='Gear Train'!$R$7),VLOOKUP(E294,$C$15:$M$514,10,FALSE),IF(D294='Gear Train'!$R$3,"-",IF(F294='Gear Train'!$R$3,1,H294/VLOOKUP(E294,$Q$15:$T$514,4,FALSE)))))</f>
        <v/>
      </c>
      <c r="N294" s="26" t="str">
        <f t="shared" si="306"/>
        <v/>
      </c>
      <c r="O294" s="28" t="str">
        <f t="shared" si="307"/>
        <v/>
      </c>
      <c r="Q294" s="21"/>
      <c r="R294" s="21"/>
      <c r="S294" s="29"/>
      <c r="T294" s="29"/>
      <c r="U294" s="29"/>
      <c r="AD294" s="1"/>
      <c r="AE294" s="1"/>
      <c r="AF294" s="1"/>
      <c r="AG294" s="1"/>
      <c r="AH294" s="1"/>
    </row>
    <row r="295" spans="2:34">
      <c r="B295" s="20"/>
      <c r="C295" s="21"/>
      <c r="D295" s="22" t="str">
        <f t="shared" si="304"/>
        <v/>
      </c>
      <c r="E295" s="21"/>
      <c r="F295" s="24" t="str">
        <f t="shared" si="305"/>
        <v/>
      </c>
      <c r="G295" s="25" t="str">
        <f>IF(C295="","",IF(D295='Gear Train'!$R$3,"-",VLOOKUP(C295,$Q$15:$S$514,3,FALSE)))</f>
        <v/>
      </c>
      <c r="H295" s="25" t="str">
        <f>IF(C295="","",IF(OR(D295='Gear Train'!$R$7,D295='Gear Train'!$R$3,D295='Gear Train'!$R$8),"-",VLOOKUP(C295,$Q$15:$T$514,4,FALSE)))</f>
        <v/>
      </c>
      <c r="I295" s="26" t="str">
        <f>IF(C295="","",IF(OR(D295='Gear Train'!$R$6,D295='Gear Train'!$R$7,D295='Gear Train'!$R$8,F295='Gear Train'!$R$7),VLOOKUP(E295,$C$15:$M$514,7,FALSE),IF(D295='Gear Train'!$R$3,VLOOKUP(C295,$Q$15:$U$514,5,FALSE),VLOOKUP(E295,$C$15:$M$514,7,FALSE)*M295)))</f>
        <v/>
      </c>
      <c r="J295" s="26" t="str">
        <f>IF(C295="","",IF(OR(D295='Gear Train'!$R$6,D295='Gear Train'!$R$7,D295='Gear Train'!$R$8,F295='Gear Train'!$R$7),VLOOKUP(E295,$C$15:$M$514,8,FALSE),IF(D295='Gear Train'!$R$3,E295/I295,VLOOKUP(E295,$C$15:$M$514,8,FALSE)/M295)))</f>
        <v/>
      </c>
      <c r="K295" s="27" t="str">
        <f>IF(C295="","",IF(E295='Front, Back Dial'!$D$4,$C$11,IF(OR(D295='Gear Train'!$R$4,D295='Gear Train'!$R$5),IF(OR(F295='Gear Train'!$R$4,F295='Gear Train'!$R$5,F295='Gear Train'!$R$6),IF(VLOOKUP(E295,$C$15:$M$514,9,FALSE)='Gear Train'!$C$3,'Gear Train'!$C$4,'Gear Train'!$C$3),VLOOKUP(E295,$C$15:$M$514,9,FALSE)),VLOOKUP(E295,$C$15:$M$514,9,FALSE))))</f>
        <v/>
      </c>
      <c r="L295" s="26" t="str">
        <f>IF(C295="","",IF(G295="-","-",IF(K295='Gear Train'!$C$3,MOD(G295+J295*360,360),MOD(G295-J295*360,360))))</f>
        <v/>
      </c>
      <c r="M295" s="26" t="str">
        <f>IF(C295="","",IF(OR(D295='Gear Train'!$R$6,D295='Gear Train'!$R$7,D295='Gear Train'!$R$8,F295='Gear Train'!$R$7),VLOOKUP(E295,$C$15:$M$514,10,FALSE),IF(D295='Gear Train'!$R$3,"-",IF(F295='Gear Train'!$R$3,1,H295/VLOOKUP(E295,$Q$15:$T$514,4,FALSE)))))</f>
        <v/>
      </c>
      <c r="N295" s="26" t="str">
        <f t="shared" si="306"/>
        <v/>
      </c>
      <c r="O295" s="28" t="str">
        <f t="shared" si="307"/>
        <v/>
      </c>
      <c r="Q295" s="21"/>
      <c r="R295" s="21"/>
      <c r="S295" s="29"/>
      <c r="T295" s="29"/>
      <c r="U295" s="29"/>
      <c r="AD295" s="1"/>
      <c r="AE295" s="1"/>
      <c r="AF295" s="1"/>
      <c r="AG295" s="1"/>
      <c r="AH295" s="1"/>
    </row>
    <row r="296" spans="2:34">
      <c r="B296" s="20"/>
      <c r="C296" s="21"/>
      <c r="D296" s="22" t="str">
        <f t="shared" si="304"/>
        <v/>
      </c>
      <c r="E296" s="21"/>
      <c r="F296" s="24" t="str">
        <f t="shared" si="305"/>
        <v/>
      </c>
      <c r="G296" s="25" t="str">
        <f>IF(C296="","",IF(D296='Gear Train'!$R$3,"-",VLOOKUP(C296,$Q$15:$S$514,3,FALSE)))</f>
        <v/>
      </c>
      <c r="H296" s="25" t="str">
        <f>IF(C296="","",IF(OR(D296='Gear Train'!$R$7,D296='Gear Train'!$R$3,D296='Gear Train'!$R$8),"-",VLOOKUP(C296,$Q$15:$T$514,4,FALSE)))</f>
        <v/>
      </c>
      <c r="I296" s="26" t="str">
        <f>IF(C296="","",IF(OR(D296='Gear Train'!$R$6,D296='Gear Train'!$R$7,D296='Gear Train'!$R$8,F296='Gear Train'!$R$7),VLOOKUP(E296,$C$15:$M$514,7,FALSE),IF(D296='Gear Train'!$R$3,VLOOKUP(C296,$Q$15:$U$514,5,FALSE),VLOOKUP(E296,$C$15:$M$514,7,FALSE)*M296)))</f>
        <v/>
      </c>
      <c r="J296" s="26" t="str">
        <f>IF(C296="","",IF(OR(D296='Gear Train'!$R$6,D296='Gear Train'!$R$7,D296='Gear Train'!$R$8,F296='Gear Train'!$R$7),VLOOKUP(E296,$C$15:$M$514,8,FALSE),IF(D296='Gear Train'!$R$3,E296/I296,VLOOKUP(E296,$C$15:$M$514,8,FALSE)/M296)))</f>
        <v/>
      </c>
      <c r="K296" s="27" t="str">
        <f>IF(C296="","",IF(E296='Front, Back Dial'!$D$4,$C$11,IF(OR(D296='Gear Train'!$R$4,D296='Gear Train'!$R$5),IF(OR(F296='Gear Train'!$R$4,F296='Gear Train'!$R$5,F296='Gear Train'!$R$6),IF(VLOOKUP(E296,$C$15:$M$514,9,FALSE)='Gear Train'!$C$3,'Gear Train'!$C$4,'Gear Train'!$C$3),VLOOKUP(E296,$C$15:$M$514,9,FALSE)),VLOOKUP(E296,$C$15:$M$514,9,FALSE))))</f>
        <v/>
      </c>
      <c r="L296" s="26" t="str">
        <f>IF(C296="","",IF(G296="-","-",IF(K296='Gear Train'!$C$3,MOD(G296+J296*360,360),MOD(G296-J296*360,360))))</f>
        <v/>
      </c>
      <c r="M296" s="26" t="str">
        <f>IF(C296="","",IF(OR(D296='Gear Train'!$R$6,D296='Gear Train'!$R$7,D296='Gear Train'!$R$8,F296='Gear Train'!$R$7),VLOOKUP(E296,$C$15:$M$514,10,FALSE),IF(D296='Gear Train'!$R$3,"-",IF(F296='Gear Train'!$R$3,1,H296/VLOOKUP(E296,$Q$15:$T$514,4,FALSE)))))</f>
        <v/>
      </c>
      <c r="N296" s="26" t="str">
        <f t="shared" si="306"/>
        <v/>
      </c>
      <c r="O296" s="28" t="str">
        <f t="shared" si="307"/>
        <v/>
      </c>
      <c r="Q296" s="21"/>
      <c r="R296" s="21"/>
      <c r="S296" s="29"/>
      <c r="T296" s="29"/>
      <c r="U296" s="29"/>
      <c r="AD296" s="1"/>
      <c r="AE296" s="1"/>
      <c r="AF296" s="1"/>
      <c r="AG296" s="1"/>
      <c r="AH296" s="1"/>
    </row>
    <row r="297" spans="2:34">
      <c r="B297" s="20"/>
      <c r="C297" s="21"/>
      <c r="D297" s="22" t="str">
        <f t="shared" si="304"/>
        <v/>
      </c>
      <c r="E297" s="21"/>
      <c r="F297" s="24" t="str">
        <f t="shared" si="305"/>
        <v/>
      </c>
      <c r="G297" s="25" t="str">
        <f>IF(C297="","",IF(D297='Gear Train'!$R$3,"-",VLOOKUP(C297,$Q$15:$S$514,3,FALSE)))</f>
        <v/>
      </c>
      <c r="H297" s="25" t="str">
        <f>IF(C297="","",IF(OR(D297='Gear Train'!$R$7,D297='Gear Train'!$R$3,D297='Gear Train'!$R$8),"-",VLOOKUP(C297,$Q$15:$T$514,4,FALSE)))</f>
        <v/>
      </c>
      <c r="I297" s="26" t="str">
        <f>IF(C297="","",IF(OR(D297='Gear Train'!$R$6,D297='Gear Train'!$R$7,D297='Gear Train'!$R$8,F297='Gear Train'!$R$7),VLOOKUP(E297,$C$15:$M$514,7,FALSE),IF(D297='Gear Train'!$R$3,VLOOKUP(C297,$Q$15:$U$514,5,FALSE),VLOOKUP(E297,$C$15:$M$514,7,FALSE)*M297)))</f>
        <v/>
      </c>
      <c r="J297" s="26" t="str">
        <f>IF(C297="","",IF(OR(D297='Gear Train'!$R$6,D297='Gear Train'!$R$7,D297='Gear Train'!$R$8,F297='Gear Train'!$R$7),VLOOKUP(E297,$C$15:$M$514,8,FALSE),IF(D297='Gear Train'!$R$3,E297/I297,VLOOKUP(E297,$C$15:$M$514,8,FALSE)/M297)))</f>
        <v/>
      </c>
      <c r="K297" s="27" t="str">
        <f>IF(C297="","",IF(E297='Front, Back Dial'!$D$4,$C$11,IF(OR(D297='Gear Train'!$R$4,D297='Gear Train'!$R$5),IF(OR(F297='Gear Train'!$R$4,F297='Gear Train'!$R$5,F297='Gear Train'!$R$6),IF(VLOOKUP(E297,$C$15:$M$514,9,FALSE)='Gear Train'!$C$3,'Gear Train'!$C$4,'Gear Train'!$C$3),VLOOKUP(E297,$C$15:$M$514,9,FALSE)),VLOOKUP(E297,$C$15:$M$514,9,FALSE))))</f>
        <v/>
      </c>
      <c r="L297" s="26" t="str">
        <f>IF(C297="","",IF(G297="-","-",IF(K297='Gear Train'!$C$3,MOD(G297+J297*360,360),MOD(G297-J297*360,360))))</f>
        <v/>
      </c>
      <c r="M297" s="26" t="str">
        <f>IF(C297="","",IF(OR(D297='Gear Train'!$R$6,D297='Gear Train'!$R$7,D297='Gear Train'!$R$8,F297='Gear Train'!$R$7),VLOOKUP(E297,$C$15:$M$514,10,FALSE),IF(D297='Gear Train'!$R$3,"-",IF(F297='Gear Train'!$R$3,1,H297/VLOOKUP(E297,$Q$15:$T$514,4,FALSE)))))</f>
        <v/>
      </c>
      <c r="N297" s="26" t="str">
        <f t="shared" si="306"/>
        <v/>
      </c>
      <c r="O297" s="28" t="str">
        <f t="shared" si="307"/>
        <v/>
      </c>
      <c r="Q297" s="21"/>
      <c r="R297" s="21"/>
      <c r="S297" s="29"/>
      <c r="T297" s="29"/>
      <c r="U297" s="29"/>
      <c r="AD297" s="1"/>
      <c r="AE297" s="1"/>
      <c r="AF297" s="1"/>
      <c r="AG297" s="1"/>
      <c r="AH297" s="1"/>
    </row>
    <row r="298" spans="2:34">
      <c r="B298" s="20"/>
      <c r="C298" s="21"/>
      <c r="D298" s="22" t="str">
        <f t="shared" si="304"/>
        <v/>
      </c>
      <c r="E298" s="21"/>
      <c r="F298" s="24" t="str">
        <f t="shared" si="305"/>
        <v/>
      </c>
      <c r="G298" s="25" t="str">
        <f>IF(C298="","",IF(D298='Gear Train'!$R$3,"-",VLOOKUP(C298,$Q$15:$S$514,3,FALSE)))</f>
        <v/>
      </c>
      <c r="H298" s="25" t="str">
        <f>IF(C298="","",IF(OR(D298='Gear Train'!$R$7,D298='Gear Train'!$R$3,D298='Gear Train'!$R$8),"-",VLOOKUP(C298,$Q$15:$T$514,4,FALSE)))</f>
        <v/>
      </c>
      <c r="I298" s="26" t="str">
        <f>IF(C298="","",IF(OR(D298='Gear Train'!$R$6,D298='Gear Train'!$R$7,D298='Gear Train'!$R$8,F298='Gear Train'!$R$7),VLOOKUP(E298,$C$15:$M$514,7,FALSE),IF(D298='Gear Train'!$R$3,VLOOKUP(C298,$Q$15:$U$514,5,FALSE),VLOOKUP(E298,$C$15:$M$514,7,FALSE)*M298)))</f>
        <v/>
      </c>
      <c r="J298" s="26" t="str">
        <f>IF(C298="","",IF(OR(D298='Gear Train'!$R$6,D298='Gear Train'!$R$7,D298='Gear Train'!$R$8,F298='Gear Train'!$R$7),VLOOKUP(E298,$C$15:$M$514,8,FALSE),IF(D298='Gear Train'!$R$3,E298/I298,VLOOKUP(E298,$C$15:$M$514,8,FALSE)/M298)))</f>
        <v/>
      </c>
      <c r="K298" s="27" t="str">
        <f>IF(C298="","",IF(E298='Front, Back Dial'!$D$4,$C$11,IF(OR(D298='Gear Train'!$R$4,D298='Gear Train'!$R$5),IF(OR(F298='Gear Train'!$R$4,F298='Gear Train'!$R$5,F298='Gear Train'!$R$6),IF(VLOOKUP(E298,$C$15:$M$514,9,FALSE)='Gear Train'!$C$3,'Gear Train'!$C$4,'Gear Train'!$C$3),VLOOKUP(E298,$C$15:$M$514,9,FALSE)),VLOOKUP(E298,$C$15:$M$514,9,FALSE))))</f>
        <v/>
      </c>
      <c r="L298" s="26" t="str">
        <f>IF(C298="","",IF(G298="-","-",IF(K298='Gear Train'!$C$3,MOD(G298+J298*360,360),MOD(G298-J298*360,360))))</f>
        <v/>
      </c>
      <c r="M298" s="26" t="str">
        <f>IF(C298="","",IF(OR(D298='Gear Train'!$R$6,D298='Gear Train'!$R$7,D298='Gear Train'!$R$8,F298='Gear Train'!$R$7),VLOOKUP(E298,$C$15:$M$514,10,FALSE),IF(D298='Gear Train'!$R$3,"-",IF(F298='Gear Train'!$R$3,1,H298/VLOOKUP(E298,$Q$15:$T$514,4,FALSE)))))</f>
        <v/>
      </c>
      <c r="N298" s="26" t="str">
        <f t="shared" si="306"/>
        <v/>
      </c>
      <c r="O298" s="28" t="str">
        <f t="shared" si="307"/>
        <v/>
      </c>
      <c r="Q298" s="21"/>
      <c r="R298" s="21"/>
      <c r="S298" s="29"/>
      <c r="T298" s="29"/>
      <c r="U298" s="29"/>
      <c r="AD298" s="1"/>
      <c r="AE298" s="1"/>
      <c r="AF298" s="1"/>
      <c r="AG298" s="1"/>
      <c r="AH298" s="1"/>
    </row>
    <row r="299" spans="2:34">
      <c r="B299" s="20"/>
      <c r="C299" s="21"/>
      <c r="D299" s="22" t="str">
        <f t="shared" si="304"/>
        <v/>
      </c>
      <c r="E299" s="21"/>
      <c r="F299" s="24" t="str">
        <f t="shared" si="305"/>
        <v/>
      </c>
      <c r="G299" s="25" t="str">
        <f>IF(C299="","",IF(D299='Gear Train'!$R$3,"-",VLOOKUP(C299,$Q$15:$S$514,3,FALSE)))</f>
        <v/>
      </c>
      <c r="H299" s="25" t="str">
        <f>IF(C299="","",IF(OR(D299='Gear Train'!$R$7,D299='Gear Train'!$R$3,D299='Gear Train'!$R$8),"-",VLOOKUP(C299,$Q$15:$T$514,4,FALSE)))</f>
        <v/>
      </c>
      <c r="I299" s="26" t="str">
        <f>IF(C299="","",IF(OR(D299='Gear Train'!$R$6,D299='Gear Train'!$R$7,D299='Gear Train'!$R$8,F299='Gear Train'!$R$7),VLOOKUP(E299,$C$15:$M$514,7,FALSE),IF(D299='Gear Train'!$R$3,VLOOKUP(C299,$Q$15:$U$514,5,FALSE),VLOOKUP(E299,$C$15:$M$514,7,FALSE)*M299)))</f>
        <v/>
      </c>
      <c r="J299" s="26" t="str">
        <f>IF(C299="","",IF(OR(D299='Gear Train'!$R$6,D299='Gear Train'!$R$7,D299='Gear Train'!$R$8,F299='Gear Train'!$R$7),VLOOKUP(E299,$C$15:$M$514,8,FALSE),IF(D299='Gear Train'!$R$3,E299/I299,VLOOKUP(E299,$C$15:$M$514,8,FALSE)/M299)))</f>
        <v/>
      </c>
      <c r="K299" s="27" t="str">
        <f>IF(C299="","",IF(E299='Front, Back Dial'!$D$4,$C$11,IF(OR(D299='Gear Train'!$R$4,D299='Gear Train'!$R$5),IF(OR(F299='Gear Train'!$R$4,F299='Gear Train'!$R$5,F299='Gear Train'!$R$6),IF(VLOOKUP(E299,$C$15:$M$514,9,FALSE)='Gear Train'!$C$3,'Gear Train'!$C$4,'Gear Train'!$C$3),VLOOKUP(E299,$C$15:$M$514,9,FALSE)),VLOOKUP(E299,$C$15:$M$514,9,FALSE))))</f>
        <v/>
      </c>
      <c r="L299" s="26" t="str">
        <f>IF(C299="","",IF(G299="-","-",IF(K299='Gear Train'!$C$3,MOD(G299+J299*360,360),MOD(G299-J299*360,360))))</f>
        <v/>
      </c>
      <c r="M299" s="26" t="str">
        <f>IF(C299="","",IF(OR(D299='Gear Train'!$R$6,D299='Gear Train'!$R$7,D299='Gear Train'!$R$8,F299='Gear Train'!$R$7),VLOOKUP(E299,$C$15:$M$514,10,FALSE),IF(D299='Gear Train'!$R$3,"-",IF(F299='Gear Train'!$R$3,1,H299/VLOOKUP(E299,$Q$15:$T$514,4,FALSE)))))</f>
        <v/>
      </c>
      <c r="N299" s="26" t="str">
        <f t="shared" si="306"/>
        <v/>
      </c>
      <c r="O299" s="28" t="str">
        <f t="shared" si="307"/>
        <v/>
      </c>
      <c r="Q299" s="21"/>
      <c r="R299" s="21"/>
      <c r="S299" s="29"/>
      <c r="T299" s="29"/>
      <c r="U299" s="29"/>
      <c r="AD299" s="1"/>
      <c r="AE299" s="1"/>
      <c r="AF299" s="1"/>
      <c r="AG299" s="1"/>
      <c r="AH299" s="1"/>
    </row>
    <row r="300" spans="2:34">
      <c r="B300" s="20"/>
      <c r="C300" s="21"/>
      <c r="D300" s="22" t="str">
        <f t="shared" si="304"/>
        <v/>
      </c>
      <c r="E300" s="21"/>
      <c r="F300" s="24" t="str">
        <f t="shared" si="305"/>
        <v/>
      </c>
      <c r="G300" s="25" t="str">
        <f>IF(C300="","",IF(D300='Gear Train'!$R$3,"-",VLOOKUP(C300,$Q$15:$S$514,3,FALSE)))</f>
        <v/>
      </c>
      <c r="H300" s="25" t="str">
        <f>IF(C300="","",IF(OR(D300='Gear Train'!$R$7,D300='Gear Train'!$R$3,D300='Gear Train'!$R$8),"-",VLOOKUP(C300,$Q$15:$T$514,4,FALSE)))</f>
        <v/>
      </c>
      <c r="I300" s="26" t="str">
        <f>IF(C300="","",IF(OR(D300='Gear Train'!$R$6,D300='Gear Train'!$R$7,D300='Gear Train'!$R$8,F300='Gear Train'!$R$7),VLOOKUP(E300,$C$15:$M$514,7,FALSE),IF(D300='Gear Train'!$R$3,VLOOKUP(C300,$Q$15:$U$514,5,FALSE),VLOOKUP(E300,$C$15:$M$514,7,FALSE)*M300)))</f>
        <v/>
      </c>
      <c r="J300" s="26" t="str">
        <f>IF(C300="","",IF(OR(D300='Gear Train'!$R$6,D300='Gear Train'!$R$7,D300='Gear Train'!$R$8,F300='Gear Train'!$R$7),VLOOKUP(E300,$C$15:$M$514,8,FALSE),IF(D300='Gear Train'!$R$3,E300/I300,VLOOKUP(E300,$C$15:$M$514,8,FALSE)/M300)))</f>
        <v/>
      </c>
      <c r="K300" s="27" t="str">
        <f>IF(C300="","",IF(E300='Front, Back Dial'!$D$4,$C$11,IF(OR(D300='Gear Train'!$R$4,D300='Gear Train'!$R$5),IF(OR(F300='Gear Train'!$R$4,F300='Gear Train'!$R$5,F300='Gear Train'!$R$6),IF(VLOOKUP(E300,$C$15:$M$514,9,FALSE)='Gear Train'!$C$3,'Gear Train'!$C$4,'Gear Train'!$C$3),VLOOKUP(E300,$C$15:$M$514,9,FALSE)),VLOOKUP(E300,$C$15:$M$514,9,FALSE))))</f>
        <v/>
      </c>
      <c r="L300" s="26" t="str">
        <f>IF(C300="","",IF(G300="-","-",IF(K300='Gear Train'!$C$3,MOD(G300+J300*360,360),MOD(G300-J300*360,360))))</f>
        <v/>
      </c>
      <c r="M300" s="26" t="str">
        <f>IF(C300="","",IF(OR(D300='Gear Train'!$R$6,D300='Gear Train'!$R$7,D300='Gear Train'!$R$8,F300='Gear Train'!$R$7),VLOOKUP(E300,$C$15:$M$514,10,FALSE),IF(D300='Gear Train'!$R$3,"-",IF(F300='Gear Train'!$R$3,1,H300/VLOOKUP(E300,$Q$15:$T$514,4,FALSE)))))</f>
        <v/>
      </c>
      <c r="N300" s="26" t="str">
        <f t="shared" si="306"/>
        <v/>
      </c>
      <c r="O300" s="28" t="str">
        <f t="shared" si="307"/>
        <v/>
      </c>
      <c r="Q300" s="21"/>
      <c r="R300" s="21"/>
      <c r="S300" s="29"/>
      <c r="T300" s="29"/>
      <c r="U300" s="29"/>
      <c r="AD300" s="1"/>
      <c r="AE300" s="1"/>
      <c r="AF300" s="1"/>
      <c r="AG300" s="1"/>
      <c r="AH300" s="1"/>
    </row>
    <row r="301" spans="2:34">
      <c r="B301" s="20"/>
      <c r="C301" s="21"/>
      <c r="D301" s="22" t="str">
        <f t="shared" si="304"/>
        <v/>
      </c>
      <c r="E301" s="21"/>
      <c r="F301" s="24" t="str">
        <f t="shared" si="305"/>
        <v/>
      </c>
      <c r="G301" s="25" t="str">
        <f>IF(C301="","",IF(D301='Gear Train'!$R$3,"-",VLOOKUP(C301,$Q$15:$S$514,3,FALSE)))</f>
        <v/>
      </c>
      <c r="H301" s="25" t="str">
        <f>IF(C301="","",IF(OR(D301='Gear Train'!$R$7,D301='Gear Train'!$R$3,D301='Gear Train'!$R$8),"-",VLOOKUP(C301,$Q$15:$T$514,4,FALSE)))</f>
        <v/>
      </c>
      <c r="I301" s="26" t="str">
        <f>IF(C301="","",IF(OR(D301='Gear Train'!$R$6,D301='Gear Train'!$R$7,D301='Gear Train'!$R$8,F301='Gear Train'!$R$7),VLOOKUP(E301,$C$15:$M$514,7,FALSE),IF(D301='Gear Train'!$R$3,VLOOKUP(C301,$Q$15:$U$514,5,FALSE),VLOOKUP(E301,$C$15:$M$514,7,FALSE)*M301)))</f>
        <v/>
      </c>
      <c r="J301" s="26" t="str">
        <f>IF(C301="","",IF(OR(D301='Gear Train'!$R$6,D301='Gear Train'!$R$7,D301='Gear Train'!$R$8,F301='Gear Train'!$R$7),VLOOKUP(E301,$C$15:$M$514,8,FALSE),IF(D301='Gear Train'!$R$3,E301/I301,VLOOKUP(E301,$C$15:$M$514,8,FALSE)/M301)))</f>
        <v/>
      </c>
      <c r="K301" s="27" t="str">
        <f>IF(C301="","",IF(E301='Front, Back Dial'!$D$4,$C$11,IF(OR(D301='Gear Train'!$R$4,D301='Gear Train'!$R$5),IF(OR(F301='Gear Train'!$R$4,F301='Gear Train'!$R$5,F301='Gear Train'!$R$6),IF(VLOOKUP(E301,$C$15:$M$514,9,FALSE)='Gear Train'!$C$3,'Gear Train'!$C$4,'Gear Train'!$C$3),VLOOKUP(E301,$C$15:$M$514,9,FALSE)),VLOOKUP(E301,$C$15:$M$514,9,FALSE))))</f>
        <v/>
      </c>
      <c r="L301" s="26" t="str">
        <f>IF(C301="","",IF(G301="-","-",IF(K301='Gear Train'!$C$3,MOD(G301+J301*360,360),MOD(G301-J301*360,360))))</f>
        <v/>
      </c>
      <c r="M301" s="26" t="str">
        <f>IF(C301="","",IF(OR(D301='Gear Train'!$R$6,D301='Gear Train'!$R$7,D301='Gear Train'!$R$8,F301='Gear Train'!$R$7),VLOOKUP(E301,$C$15:$M$514,10,FALSE),IF(D301='Gear Train'!$R$3,"-",IF(F301='Gear Train'!$R$3,1,H301/VLOOKUP(E301,$Q$15:$T$514,4,FALSE)))))</f>
        <v/>
      </c>
      <c r="N301" s="26" t="str">
        <f t="shared" si="306"/>
        <v/>
      </c>
      <c r="O301" s="28" t="str">
        <f t="shared" si="307"/>
        <v/>
      </c>
      <c r="Q301" s="21"/>
      <c r="R301" s="21"/>
      <c r="S301" s="29"/>
      <c r="T301" s="29"/>
      <c r="U301" s="29"/>
      <c r="AD301" s="1"/>
      <c r="AE301" s="1"/>
      <c r="AF301" s="1"/>
      <c r="AG301" s="1"/>
      <c r="AH301" s="1"/>
    </row>
    <row r="302" spans="2:34">
      <c r="B302" s="20"/>
      <c r="C302" s="21"/>
      <c r="D302" s="22" t="str">
        <f t="shared" si="304"/>
        <v/>
      </c>
      <c r="E302" s="21"/>
      <c r="F302" s="24" t="str">
        <f t="shared" si="305"/>
        <v/>
      </c>
      <c r="G302" s="25" t="str">
        <f>IF(C302="","",IF(D302='Gear Train'!$R$3,"-",VLOOKUP(C302,$Q$15:$S$514,3,FALSE)))</f>
        <v/>
      </c>
      <c r="H302" s="25" t="str">
        <f>IF(C302="","",IF(OR(D302='Gear Train'!$R$7,D302='Gear Train'!$R$3,D302='Gear Train'!$R$8),"-",VLOOKUP(C302,$Q$15:$T$514,4,FALSE)))</f>
        <v/>
      </c>
      <c r="I302" s="26" t="str">
        <f>IF(C302="","",IF(OR(D302='Gear Train'!$R$6,D302='Gear Train'!$R$7,D302='Gear Train'!$R$8,F302='Gear Train'!$R$7),VLOOKUP(E302,$C$15:$M$514,7,FALSE),IF(D302='Gear Train'!$R$3,VLOOKUP(C302,$Q$15:$U$514,5,FALSE),VLOOKUP(E302,$C$15:$M$514,7,FALSE)*M302)))</f>
        <v/>
      </c>
      <c r="J302" s="26" t="str">
        <f>IF(C302="","",IF(OR(D302='Gear Train'!$R$6,D302='Gear Train'!$R$7,D302='Gear Train'!$R$8,F302='Gear Train'!$R$7),VLOOKUP(E302,$C$15:$M$514,8,FALSE),IF(D302='Gear Train'!$R$3,E302/I302,VLOOKUP(E302,$C$15:$M$514,8,FALSE)/M302)))</f>
        <v/>
      </c>
      <c r="K302" s="27" t="str">
        <f>IF(C302="","",IF(E302='Front, Back Dial'!$D$4,$C$11,IF(OR(D302='Gear Train'!$R$4,D302='Gear Train'!$R$5),IF(OR(F302='Gear Train'!$R$4,F302='Gear Train'!$R$5,F302='Gear Train'!$R$6),IF(VLOOKUP(E302,$C$15:$M$514,9,FALSE)='Gear Train'!$C$3,'Gear Train'!$C$4,'Gear Train'!$C$3),VLOOKUP(E302,$C$15:$M$514,9,FALSE)),VLOOKUP(E302,$C$15:$M$514,9,FALSE))))</f>
        <v/>
      </c>
      <c r="L302" s="26" t="str">
        <f>IF(C302="","",IF(G302="-","-",IF(K302='Gear Train'!$C$3,MOD(G302+J302*360,360),MOD(G302-J302*360,360))))</f>
        <v/>
      </c>
      <c r="M302" s="26" t="str">
        <f>IF(C302="","",IF(OR(D302='Gear Train'!$R$6,D302='Gear Train'!$R$7,D302='Gear Train'!$R$8,F302='Gear Train'!$R$7),VLOOKUP(E302,$C$15:$M$514,10,FALSE),IF(D302='Gear Train'!$R$3,"-",IF(F302='Gear Train'!$R$3,1,H302/VLOOKUP(E302,$Q$15:$T$514,4,FALSE)))))</f>
        <v/>
      </c>
      <c r="N302" s="26" t="str">
        <f t="shared" si="306"/>
        <v/>
      </c>
      <c r="O302" s="28" t="str">
        <f t="shared" si="307"/>
        <v/>
      </c>
      <c r="Q302" s="21"/>
      <c r="R302" s="21"/>
      <c r="S302" s="29"/>
      <c r="T302" s="29"/>
      <c r="U302" s="29"/>
      <c r="AD302" s="1"/>
      <c r="AE302" s="1"/>
      <c r="AF302" s="1"/>
      <c r="AG302" s="1"/>
      <c r="AH302" s="1"/>
    </row>
    <row r="303" spans="2:34">
      <c r="B303" s="20"/>
      <c r="C303" s="21"/>
      <c r="D303" s="22" t="str">
        <f t="shared" si="304"/>
        <v/>
      </c>
      <c r="E303" s="21"/>
      <c r="F303" s="24" t="str">
        <f t="shared" si="305"/>
        <v/>
      </c>
      <c r="G303" s="25" t="str">
        <f>IF(C303="","",IF(D303='Gear Train'!$R$3,"-",VLOOKUP(C303,$Q$15:$S$514,3,FALSE)))</f>
        <v/>
      </c>
      <c r="H303" s="25" t="str">
        <f>IF(C303="","",IF(OR(D303='Gear Train'!$R$7,D303='Gear Train'!$R$3,D303='Gear Train'!$R$8),"-",VLOOKUP(C303,$Q$15:$T$514,4,FALSE)))</f>
        <v/>
      </c>
      <c r="I303" s="26" t="str">
        <f>IF(C303="","",IF(OR(D303='Gear Train'!$R$6,D303='Gear Train'!$R$7,D303='Gear Train'!$R$8,F303='Gear Train'!$R$7),VLOOKUP(E303,$C$15:$M$514,7,FALSE),IF(D303='Gear Train'!$R$3,VLOOKUP(C303,$Q$15:$U$514,5,FALSE),VLOOKUP(E303,$C$15:$M$514,7,FALSE)*M303)))</f>
        <v/>
      </c>
      <c r="J303" s="26" t="str">
        <f>IF(C303="","",IF(OR(D303='Gear Train'!$R$6,D303='Gear Train'!$R$7,D303='Gear Train'!$R$8,F303='Gear Train'!$R$7),VLOOKUP(E303,$C$15:$M$514,8,FALSE),IF(D303='Gear Train'!$R$3,E303/I303,VLOOKUP(E303,$C$15:$M$514,8,FALSE)/M303)))</f>
        <v/>
      </c>
      <c r="K303" s="27" t="str">
        <f>IF(C303="","",IF(E303='Front, Back Dial'!$D$4,$C$11,IF(OR(D303='Gear Train'!$R$4,D303='Gear Train'!$R$5),IF(OR(F303='Gear Train'!$R$4,F303='Gear Train'!$R$5,F303='Gear Train'!$R$6),IF(VLOOKUP(E303,$C$15:$M$514,9,FALSE)='Gear Train'!$C$3,'Gear Train'!$C$4,'Gear Train'!$C$3),VLOOKUP(E303,$C$15:$M$514,9,FALSE)),VLOOKUP(E303,$C$15:$M$514,9,FALSE))))</f>
        <v/>
      </c>
      <c r="L303" s="26" t="str">
        <f>IF(C303="","",IF(G303="-","-",IF(K303='Gear Train'!$C$3,MOD(G303+J303*360,360),MOD(G303-J303*360,360))))</f>
        <v/>
      </c>
      <c r="M303" s="26" t="str">
        <f>IF(C303="","",IF(OR(D303='Gear Train'!$R$6,D303='Gear Train'!$R$7,D303='Gear Train'!$R$8,F303='Gear Train'!$R$7),VLOOKUP(E303,$C$15:$M$514,10,FALSE),IF(D303='Gear Train'!$R$3,"-",IF(F303='Gear Train'!$R$3,1,H303/VLOOKUP(E303,$Q$15:$T$514,4,FALSE)))))</f>
        <v/>
      </c>
      <c r="N303" s="26" t="str">
        <f t="shared" si="306"/>
        <v/>
      </c>
      <c r="O303" s="28" t="str">
        <f t="shared" si="307"/>
        <v/>
      </c>
      <c r="Q303" s="21"/>
      <c r="R303" s="21"/>
      <c r="S303" s="29"/>
      <c r="T303" s="29"/>
      <c r="U303" s="29"/>
      <c r="AD303" s="1"/>
      <c r="AE303" s="1"/>
      <c r="AF303" s="1"/>
      <c r="AG303" s="1"/>
      <c r="AH303" s="1"/>
    </row>
    <row r="304" spans="2:34">
      <c r="B304" s="20"/>
      <c r="C304" s="21"/>
      <c r="D304" s="22" t="str">
        <f t="shared" si="304"/>
        <v/>
      </c>
      <c r="E304" s="21"/>
      <c r="F304" s="24" t="str">
        <f t="shared" si="305"/>
        <v/>
      </c>
      <c r="G304" s="25" t="str">
        <f>IF(C304="","",IF(D304='Gear Train'!$R$3,"-",VLOOKUP(C304,$Q$15:$S$514,3,FALSE)))</f>
        <v/>
      </c>
      <c r="H304" s="25" t="str">
        <f>IF(C304="","",IF(OR(D304='Gear Train'!$R$7,D304='Gear Train'!$R$3,D304='Gear Train'!$R$8),"-",VLOOKUP(C304,$Q$15:$T$514,4,FALSE)))</f>
        <v/>
      </c>
      <c r="I304" s="26" t="str">
        <f>IF(C304="","",IF(OR(D304='Gear Train'!$R$6,D304='Gear Train'!$R$7,D304='Gear Train'!$R$8,F304='Gear Train'!$R$7),VLOOKUP(E304,$C$15:$M$514,7,FALSE),IF(D304='Gear Train'!$R$3,VLOOKUP(C304,$Q$15:$U$514,5,FALSE),VLOOKUP(E304,$C$15:$M$514,7,FALSE)*M304)))</f>
        <v/>
      </c>
      <c r="J304" s="26" t="str">
        <f>IF(C304="","",IF(OR(D304='Gear Train'!$R$6,D304='Gear Train'!$R$7,D304='Gear Train'!$R$8,F304='Gear Train'!$R$7),VLOOKUP(E304,$C$15:$M$514,8,FALSE),IF(D304='Gear Train'!$R$3,E304/I304,VLOOKUP(E304,$C$15:$M$514,8,FALSE)/M304)))</f>
        <v/>
      </c>
      <c r="K304" s="27" t="str">
        <f>IF(C304="","",IF(E304='Front, Back Dial'!$D$4,$C$11,IF(OR(D304='Gear Train'!$R$4,D304='Gear Train'!$R$5),IF(OR(F304='Gear Train'!$R$4,F304='Gear Train'!$R$5,F304='Gear Train'!$R$6),IF(VLOOKUP(E304,$C$15:$M$514,9,FALSE)='Gear Train'!$C$3,'Gear Train'!$C$4,'Gear Train'!$C$3),VLOOKUP(E304,$C$15:$M$514,9,FALSE)),VLOOKUP(E304,$C$15:$M$514,9,FALSE))))</f>
        <v/>
      </c>
      <c r="L304" s="26" t="str">
        <f>IF(C304="","",IF(G304="-","-",IF(K304='Gear Train'!$C$3,MOD(G304+J304*360,360),MOD(G304-J304*360,360))))</f>
        <v/>
      </c>
      <c r="M304" s="26" t="str">
        <f>IF(C304="","",IF(OR(D304='Gear Train'!$R$6,D304='Gear Train'!$R$7,D304='Gear Train'!$R$8,F304='Gear Train'!$R$7),VLOOKUP(E304,$C$15:$M$514,10,FALSE),IF(D304='Gear Train'!$R$3,"-",IF(F304='Gear Train'!$R$3,1,H304/VLOOKUP(E304,$Q$15:$T$514,4,FALSE)))))</f>
        <v/>
      </c>
      <c r="N304" s="26" t="str">
        <f t="shared" si="306"/>
        <v/>
      </c>
      <c r="O304" s="28" t="str">
        <f t="shared" si="307"/>
        <v/>
      </c>
      <c r="Q304" s="21"/>
      <c r="R304" s="21"/>
      <c r="S304" s="29"/>
      <c r="T304" s="29"/>
      <c r="U304" s="29"/>
      <c r="AD304" s="1"/>
      <c r="AE304" s="1"/>
      <c r="AF304" s="1"/>
      <c r="AG304" s="1"/>
      <c r="AH304" s="1"/>
    </row>
    <row r="305" spans="2:34">
      <c r="B305" s="20"/>
      <c r="C305" s="21"/>
      <c r="D305" s="22" t="str">
        <f t="shared" si="304"/>
        <v/>
      </c>
      <c r="E305" s="21"/>
      <c r="F305" s="24" t="str">
        <f t="shared" si="305"/>
        <v/>
      </c>
      <c r="G305" s="25" t="str">
        <f>IF(C305="","",IF(D305='Gear Train'!$R$3,"-",VLOOKUP(C305,$Q$15:$S$514,3,FALSE)))</f>
        <v/>
      </c>
      <c r="H305" s="25" t="str">
        <f>IF(C305="","",IF(OR(D305='Gear Train'!$R$7,D305='Gear Train'!$R$3,D305='Gear Train'!$R$8),"-",VLOOKUP(C305,$Q$15:$T$514,4,FALSE)))</f>
        <v/>
      </c>
      <c r="I305" s="26" t="str">
        <f>IF(C305="","",IF(OR(D305='Gear Train'!$R$6,D305='Gear Train'!$R$7,D305='Gear Train'!$R$8,F305='Gear Train'!$R$7),VLOOKUP(E305,$C$15:$M$514,7,FALSE),IF(D305='Gear Train'!$R$3,VLOOKUP(C305,$Q$15:$U$514,5,FALSE),VLOOKUP(E305,$C$15:$M$514,7,FALSE)*M305)))</f>
        <v/>
      </c>
      <c r="J305" s="26" t="str">
        <f>IF(C305="","",IF(OR(D305='Gear Train'!$R$6,D305='Gear Train'!$R$7,D305='Gear Train'!$R$8,F305='Gear Train'!$R$7),VLOOKUP(E305,$C$15:$M$514,8,FALSE),IF(D305='Gear Train'!$R$3,E305/I305,VLOOKUP(E305,$C$15:$M$514,8,FALSE)/M305)))</f>
        <v/>
      </c>
      <c r="K305" s="27" t="str">
        <f>IF(C305="","",IF(E305='Front, Back Dial'!$D$4,$C$11,IF(OR(D305='Gear Train'!$R$4,D305='Gear Train'!$R$5),IF(OR(F305='Gear Train'!$R$4,F305='Gear Train'!$R$5,F305='Gear Train'!$R$6),IF(VLOOKUP(E305,$C$15:$M$514,9,FALSE)='Gear Train'!$C$3,'Gear Train'!$C$4,'Gear Train'!$C$3),VLOOKUP(E305,$C$15:$M$514,9,FALSE)),VLOOKUP(E305,$C$15:$M$514,9,FALSE))))</f>
        <v/>
      </c>
      <c r="L305" s="26" t="str">
        <f>IF(C305="","",IF(G305="-","-",IF(K305='Gear Train'!$C$3,MOD(G305+J305*360,360),MOD(G305-J305*360,360))))</f>
        <v/>
      </c>
      <c r="M305" s="26" t="str">
        <f>IF(C305="","",IF(OR(D305='Gear Train'!$R$6,D305='Gear Train'!$R$7,D305='Gear Train'!$R$8,F305='Gear Train'!$R$7),VLOOKUP(E305,$C$15:$M$514,10,FALSE),IF(D305='Gear Train'!$R$3,"-",IF(F305='Gear Train'!$R$3,1,H305/VLOOKUP(E305,$Q$15:$T$514,4,FALSE)))))</f>
        <v/>
      </c>
      <c r="N305" s="26" t="str">
        <f t="shared" si="306"/>
        <v/>
      </c>
      <c r="O305" s="28" t="str">
        <f t="shared" si="307"/>
        <v/>
      </c>
      <c r="Q305" s="21"/>
      <c r="R305" s="21"/>
      <c r="S305" s="29"/>
      <c r="T305" s="29"/>
      <c r="U305" s="29"/>
      <c r="AD305" s="1"/>
      <c r="AE305" s="1"/>
      <c r="AF305" s="1"/>
      <c r="AG305" s="1"/>
      <c r="AH305" s="1"/>
    </row>
    <row r="306" spans="2:34">
      <c r="B306" s="20"/>
      <c r="C306" s="21"/>
      <c r="D306" s="22" t="str">
        <f t="shared" si="304"/>
        <v/>
      </c>
      <c r="E306" s="21"/>
      <c r="F306" s="24" t="str">
        <f t="shared" si="305"/>
        <v/>
      </c>
      <c r="G306" s="25" t="str">
        <f>IF(C306="","",IF(D306='Gear Train'!$R$3,"-",VLOOKUP(C306,$Q$15:$S$514,3,FALSE)))</f>
        <v/>
      </c>
      <c r="H306" s="25" t="str">
        <f>IF(C306="","",IF(OR(D306='Gear Train'!$R$7,D306='Gear Train'!$R$3,D306='Gear Train'!$R$8),"-",VLOOKUP(C306,$Q$15:$T$514,4,FALSE)))</f>
        <v/>
      </c>
      <c r="I306" s="26" t="str">
        <f>IF(C306="","",IF(OR(D306='Gear Train'!$R$6,D306='Gear Train'!$R$7,D306='Gear Train'!$R$8,F306='Gear Train'!$R$7),VLOOKUP(E306,$C$15:$M$514,7,FALSE),IF(D306='Gear Train'!$R$3,VLOOKUP(C306,$Q$15:$U$514,5,FALSE),VLOOKUP(E306,$C$15:$M$514,7,FALSE)*M306)))</f>
        <v/>
      </c>
      <c r="J306" s="26" t="str">
        <f>IF(C306="","",IF(OR(D306='Gear Train'!$R$6,D306='Gear Train'!$R$7,D306='Gear Train'!$R$8,F306='Gear Train'!$R$7),VLOOKUP(E306,$C$15:$M$514,8,FALSE),IF(D306='Gear Train'!$R$3,E306/I306,VLOOKUP(E306,$C$15:$M$514,8,FALSE)/M306)))</f>
        <v/>
      </c>
      <c r="K306" s="27" t="str">
        <f>IF(C306="","",IF(E306='Front, Back Dial'!$D$4,$C$11,IF(OR(D306='Gear Train'!$R$4,D306='Gear Train'!$R$5),IF(OR(F306='Gear Train'!$R$4,F306='Gear Train'!$R$5,F306='Gear Train'!$R$6),IF(VLOOKUP(E306,$C$15:$M$514,9,FALSE)='Gear Train'!$C$3,'Gear Train'!$C$4,'Gear Train'!$C$3),VLOOKUP(E306,$C$15:$M$514,9,FALSE)),VLOOKUP(E306,$C$15:$M$514,9,FALSE))))</f>
        <v/>
      </c>
      <c r="L306" s="26" t="str">
        <f>IF(C306="","",IF(G306="-","-",IF(K306='Gear Train'!$C$3,MOD(G306+J306*360,360),MOD(G306-J306*360,360))))</f>
        <v/>
      </c>
      <c r="M306" s="26" t="str">
        <f>IF(C306="","",IF(OR(D306='Gear Train'!$R$6,D306='Gear Train'!$R$7,D306='Gear Train'!$R$8,F306='Gear Train'!$R$7),VLOOKUP(E306,$C$15:$M$514,10,FALSE),IF(D306='Gear Train'!$R$3,"-",IF(F306='Gear Train'!$R$3,1,H306/VLOOKUP(E306,$Q$15:$T$514,4,FALSE)))))</f>
        <v/>
      </c>
      <c r="N306" s="26" t="str">
        <f t="shared" si="306"/>
        <v/>
      </c>
      <c r="O306" s="28" t="str">
        <f t="shared" si="307"/>
        <v/>
      </c>
      <c r="Q306" s="21"/>
      <c r="R306" s="21"/>
      <c r="S306" s="29"/>
      <c r="T306" s="29"/>
      <c r="U306" s="29"/>
      <c r="AD306" s="1"/>
      <c r="AE306" s="1"/>
      <c r="AF306" s="1"/>
      <c r="AG306" s="1"/>
      <c r="AH306" s="1"/>
    </row>
    <row r="307" spans="2:34">
      <c r="B307" s="20"/>
      <c r="C307" s="21"/>
      <c r="D307" s="22" t="str">
        <f t="shared" si="304"/>
        <v/>
      </c>
      <c r="E307" s="21"/>
      <c r="F307" s="24" t="str">
        <f t="shared" si="305"/>
        <v/>
      </c>
      <c r="G307" s="25" t="str">
        <f>IF(C307="","",IF(D307='Gear Train'!$R$3,"-",VLOOKUP(C307,$Q$15:$S$514,3,FALSE)))</f>
        <v/>
      </c>
      <c r="H307" s="25" t="str">
        <f>IF(C307="","",IF(OR(D307='Gear Train'!$R$7,D307='Gear Train'!$R$3,D307='Gear Train'!$R$8),"-",VLOOKUP(C307,$Q$15:$T$514,4,FALSE)))</f>
        <v/>
      </c>
      <c r="I307" s="26" t="str">
        <f>IF(C307="","",IF(OR(D307='Gear Train'!$R$6,D307='Gear Train'!$R$7,D307='Gear Train'!$R$8,F307='Gear Train'!$R$7),VLOOKUP(E307,$C$15:$M$514,7,FALSE),IF(D307='Gear Train'!$R$3,VLOOKUP(C307,$Q$15:$U$514,5,FALSE),VLOOKUP(E307,$C$15:$M$514,7,FALSE)*M307)))</f>
        <v/>
      </c>
      <c r="J307" s="26" t="str">
        <f>IF(C307="","",IF(OR(D307='Gear Train'!$R$6,D307='Gear Train'!$R$7,D307='Gear Train'!$R$8,F307='Gear Train'!$R$7),VLOOKUP(E307,$C$15:$M$514,8,FALSE),IF(D307='Gear Train'!$R$3,E307/I307,VLOOKUP(E307,$C$15:$M$514,8,FALSE)/M307)))</f>
        <v/>
      </c>
      <c r="K307" s="27" t="str">
        <f>IF(C307="","",IF(E307='Front, Back Dial'!$D$4,$C$11,IF(OR(D307='Gear Train'!$R$4,D307='Gear Train'!$R$5),IF(OR(F307='Gear Train'!$R$4,F307='Gear Train'!$R$5,F307='Gear Train'!$R$6),IF(VLOOKUP(E307,$C$15:$M$514,9,FALSE)='Gear Train'!$C$3,'Gear Train'!$C$4,'Gear Train'!$C$3),VLOOKUP(E307,$C$15:$M$514,9,FALSE)),VLOOKUP(E307,$C$15:$M$514,9,FALSE))))</f>
        <v/>
      </c>
      <c r="L307" s="26" t="str">
        <f>IF(C307="","",IF(G307="-","-",IF(K307='Gear Train'!$C$3,MOD(G307+J307*360,360),MOD(G307-J307*360,360))))</f>
        <v/>
      </c>
      <c r="M307" s="26" t="str">
        <f>IF(C307="","",IF(OR(D307='Gear Train'!$R$6,D307='Gear Train'!$R$7,D307='Gear Train'!$R$8,F307='Gear Train'!$R$7),VLOOKUP(E307,$C$15:$M$514,10,FALSE),IF(D307='Gear Train'!$R$3,"-",IF(F307='Gear Train'!$R$3,1,H307/VLOOKUP(E307,$Q$15:$T$514,4,FALSE)))))</f>
        <v/>
      </c>
      <c r="N307" s="26" t="str">
        <f t="shared" si="306"/>
        <v/>
      </c>
      <c r="O307" s="28" t="str">
        <f t="shared" si="307"/>
        <v/>
      </c>
      <c r="Q307" s="21"/>
      <c r="R307" s="21"/>
      <c r="S307" s="29"/>
      <c r="T307" s="29"/>
      <c r="U307" s="29"/>
      <c r="AD307" s="1"/>
      <c r="AE307" s="1"/>
      <c r="AF307" s="1"/>
      <c r="AG307" s="1"/>
      <c r="AH307" s="1"/>
    </row>
    <row r="308" spans="2:34">
      <c r="B308" s="20"/>
      <c r="C308" s="21"/>
      <c r="D308" s="22" t="str">
        <f t="shared" si="304"/>
        <v/>
      </c>
      <c r="E308" s="21"/>
      <c r="F308" s="24" t="str">
        <f t="shared" si="305"/>
        <v/>
      </c>
      <c r="G308" s="25" t="str">
        <f>IF(C308="","",IF(D308='Gear Train'!$R$3,"-",VLOOKUP(C308,$Q$15:$S$514,3,FALSE)))</f>
        <v/>
      </c>
      <c r="H308" s="25" t="str">
        <f>IF(C308="","",IF(OR(D308='Gear Train'!$R$7,D308='Gear Train'!$R$3,D308='Gear Train'!$R$8),"-",VLOOKUP(C308,$Q$15:$T$514,4,FALSE)))</f>
        <v/>
      </c>
      <c r="I308" s="26" t="str">
        <f>IF(C308="","",IF(OR(D308='Gear Train'!$R$6,D308='Gear Train'!$R$7,D308='Gear Train'!$R$8,F308='Gear Train'!$R$7),VLOOKUP(E308,$C$15:$M$514,7,FALSE),IF(D308='Gear Train'!$R$3,VLOOKUP(C308,$Q$15:$U$514,5,FALSE),VLOOKUP(E308,$C$15:$M$514,7,FALSE)*M308)))</f>
        <v/>
      </c>
      <c r="J308" s="26" t="str">
        <f>IF(C308="","",IF(OR(D308='Gear Train'!$R$6,D308='Gear Train'!$R$7,D308='Gear Train'!$R$8,F308='Gear Train'!$R$7),VLOOKUP(E308,$C$15:$M$514,8,FALSE),IF(D308='Gear Train'!$R$3,E308/I308,VLOOKUP(E308,$C$15:$M$514,8,FALSE)/M308)))</f>
        <v/>
      </c>
      <c r="K308" s="27" t="str">
        <f>IF(C308="","",IF(E308='Front, Back Dial'!$D$4,$C$11,IF(OR(D308='Gear Train'!$R$4,D308='Gear Train'!$R$5),IF(OR(F308='Gear Train'!$R$4,F308='Gear Train'!$R$5,F308='Gear Train'!$R$6),IF(VLOOKUP(E308,$C$15:$M$514,9,FALSE)='Gear Train'!$C$3,'Gear Train'!$C$4,'Gear Train'!$C$3),VLOOKUP(E308,$C$15:$M$514,9,FALSE)),VLOOKUP(E308,$C$15:$M$514,9,FALSE))))</f>
        <v/>
      </c>
      <c r="L308" s="26" t="str">
        <f>IF(C308="","",IF(G308="-","-",IF(K308='Gear Train'!$C$3,MOD(G308+J308*360,360),MOD(G308-J308*360,360))))</f>
        <v/>
      </c>
      <c r="M308" s="26" t="str">
        <f>IF(C308="","",IF(OR(D308='Gear Train'!$R$6,D308='Gear Train'!$R$7,D308='Gear Train'!$R$8,F308='Gear Train'!$R$7),VLOOKUP(E308,$C$15:$M$514,10,FALSE),IF(D308='Gear Train'!$R$3,"-",IF(F308='Gear Train'!$R$3,1,H308/VLOOKUP(E308,$Q$15:$T$514,4,FALSE)))))</f>
        <v/>
      </c>
      <c r="N308" s="26" t="str">
        <f t="shared" si="306"/>
        <v/>
      </c>
      <c r="O308" s="28" t="str">
        <f t="shared" si="307"/>
        <v/>
      </c>
      <c r="Q308" s="21"/>
      <c r="R308" s="21"/>
      <c r="S308" s="29"/>
      <c r="T308" s="29"/>
      <c r="U308" s="29"/>
      <c r="AD308" s="1"/>
      <c r="AE308" s="1"/>
      <c r="AF308" s="1"/>
      <c r="AG308" s="1"/>
      <c r="AH308" s="1"/>
    </row>
    <row r="309" spans="2:34">
      <c r="B309" s="20"/>
      <c r="C309" s="21"/>
      <c r="D309" s="22" t="str">
        <f t="shared" si="304"/>
        <v/>
      </c>
      <c r="E309" s="21"/>
      <c r="F309" s="24" t="str">
        <f t="shared" si="305"/>
        <v/>
      </c>
      <c r="G309" s="25" t="str">
        <f>IF(C309="","",IF(D309='Gear Train'!$R$3,"-",VLOOKUP(C309,$Q$15:$S$514,3,FALSE)))</f>
        <v/>
      </c>
      <c r="H309" s="25" t="str">
        <f>IF(C309="","",IF(OR(D309='Gear Train'!$R$7,D309='Gear Train'!$R$3,D309='Gear Train'!$R$8),"-",VLOOKUP(C309,$Q$15:$T$514,4,FALSE)))</f>
        <v/>
      </c>
      <c r="I309" s="26" t="str">
        <f>IF(C309="","",IF(OR(D309='Gear Train'!$R$6,D309='Gear Train'!$R$7,D309='Gear Train'!$R$8,F309='Gear Train'!$R$7),VLOOKUP(E309,$C$15:$M$514,7,FALSE),IF(D309='Gear Train'!$R$3,VLOOKUP(C309,$Q$15:$U$514,5,FALSE),VLOOKUP(E309,$C$15:$M$514,7,FALSE)*M309)))</f>
        <v/>
      </c>
      <c r="J309" s="26" t="str">
        <f>IF(C309="","",IF(OR(D309='Gear Train'!$R$6,D309='Gear Train'!$R$7,D309='Gear Train'!$R$8,F309='Gear Train'!$R$7),VLOOKUP(E309,$C$15:$M$514,8,FALSE),IF(D309='Gear Train'!$R$3,E309/I309,VLOOKUP(E309,$C$15:$M$514,8,FALSE)/M309)))</f>
        <v/>
      </c>
      <c r="K309" s="27" t="str">
        <f>IF(C309="","",IF(E309='Front, Back Dial'!$D$4,$C$11,IF(OR(D309='Gear Train'!$R$4,D309='Gear Train'!$R$5),IF(OR(F309='Gear Train'!$R$4,F309='Gear Train'!$R$5,F309='Gear Train'!$R$6),IF(VLOOKUP(E309,$C$15:$M$514,9,FALSE)='Gear Train'!$C$3,'Gear Train'!$C$4,'Gear Train'!$C$3),VLOOKUP(E309,$C$15:$M$514,9,FALSE)),VLOOKUP(E309,$C$15:$M$514,9,FALSE))))</f>
        <v/>
      </c>
      <c r="L309" s="26" t="str">
        <f>IF(C309="","",IF(G309="-","-",IF(K309='Gear Train'!$C$3,MOD(G309+J309*360,360),MOD(G309-J309*360,360))))</f>
        <v/>
      </c>
      <c r="M309" s="26" t="str">
        <f>IF(C309="","",IF(OR(D309='Gear Train'!$R$6,D309='Gear Train'!$R$7,D309='Gear Train'!$R$8,F309='Gear Train'!$R$7),VLOOKUP(E309,$C$15:$M$514,10,FALSE),IF(D309='Gear Train'!$R$3,"-",IF(F309='Gear Train'!$R$3,1,H309/VLOOKUP(E309,$Q$15:$T$514,4,FALSE)))))</f>
        <v/>
      </c>
      <c r="N309" s="26" t="str">
        <f t="shared" si="306"/>
        <v/>
      </c>
      <c r="O309" s="28" t="str">
        <f t="shared" si="307"/>
        <v/>
      </c>
      <c r="Q309" s="21"/>
      <c r="R309" s="21"/>
      <c r="S309" s="29"/>
      <c r="T309" s="29"/>
      <c r="U309" s="29"/>
      <c r="AD309" s="1"/>
      <c r="AE309" s="1"/>
      <c r="AF309" s="1"/>
      <c r="AG309" s="1"/>
      <c r="AH309" s="1"/>
    </row>
    <row r="310" spans="2:34">
      <c r="B310" s="20"/>
      <c r="C310" s="21"/>
      <c r="D310" s="22" t="str">
        <f t="shared" si="304"/>
        <v/>
      </c>
      <c r="E310" s="21"/>
      <c r="F310" s="24" t="str">
        <f t="shared" si="305"/>
        <v/>
      </c>
      <c r="G310" s="25" t="str">
        <f>IF(C310="","",IF(D310='Gear Train'!$R$3,"-",VLOOKUP(C310,$Q$15:$S$514,3,FALSE)))</f>
        <v/>
      </c>
      <c r="H310" s="25" t="str">
        <f>IF(C310="","",IF(OR(D310='Gear Train'!$R$7,D310='Gear Train'!$R$3,D310='Gear Train'!$R$8),"-",VLOOKUP(C310,$Q$15:$T$514,4,FALSE)))</f>
        <v/>
      </c>
      <c r="I310" s="26" t="str">
        <f>IF(C310="","",IF(OR(D310='Gear Train'!$R$6,D310='Gear Train'!$R$7,D310='Gear Train'!$R$8,F310='Gear Train'!$R$7),VLOOKUP(E310,$C$15:$M$514,7,FALSE),IF(D310='Gear Train'!$R$3,VLOOKUP(C310,$Q$15:$U$514,5,FALSE),VLOOKUP(E310,$C$15:$M$514,7,FALSE)*M310)))</f>
        <v/>
      </c>
      <c r="J310" s="26" t="str">
        <f>IF(C310="","",IF(OR(D310='Gear Train'!$R$6,D310='Gear Train'!$R$7,D310='Gear Train'!$R$8,F310='Gear Train'!$R$7),VLOOKUP(E310,$C$15:$M$514,8,FALSE),IF(D310='Gear Train'!$R$3,E310/I310,VLOOKUP(E310,$C$15:$M$514,8,FALSE)/M310)))</f>
        <v/>
      </c>
      <c r="K310" s="27" t="str">
        <f>IF(C310="","",IF(E310='Front, Back Dial'!$D$4,$C$11,IF(OR(D310='Gear Train'!$R$4,D310='Gear Train'!$R$5),IF(OR(F310='Gear Train'!$R$4,F310='Gear Train'!$R$5,F310='Gear Train'!$R$6),IF(VLOOKUP(E310,$C$15:$M$514,9,FALSE)='Gear Train'!$C$3,'Gear Train'!$C$4,'Gear Train'!$C$3),VLOOKUP(E310,$C$15:$M$514,9,FALSE)),VLOOKUP(E310,$C$15:$M$514,9,FALSE))))</f>
        <v/>
      </c>
      <c r="L310" s="26" t="str">
        <f>IF(C310="","",IF(G310="-","-",IF(K310='Gear Train'!$C$3,MOD(G310+J310*360,360),MOD(G310-J310*360,360))))</f>
        <v/>
      </c>
      <c r="M310" s="26" t="str">
        <f>IF(C310="","",IF(OR(D310='Gear Train'!$R$6,D310='Gear Train'!$R$7,D310='Gear Train'!$R$8,F310='Gear Train'!$R$7),VLOOKUP(E310,$C$15:$M$514,10,FALSE),IF(D310='Gear Train'!$R$3,"-",IF(F310='Gear Train'!$R$3,1,H310/VLOOKUP(E310,$Q$15:$T$514,4,FALSE)))))</f>
        <v/>
      </c>
      <c r="N310" s="26" t="str">
        <f t="shared" si="306"/>
        <v/>
      </c>
      <c r="O310" s="28" t="str">
        <f t="shared" si="307"/>
        <v/>
      </c>
      <c r="Q310" s="21"/>
      <c r="R310" s="21"/>
      <c r="S310" s="29"/>
      <c r="T310" s="29"/>
      <c r="U310" s="29"/>
      <c r="AD310" s="1"/>
      <c r="AE310" s="1"/>
      <c r="AF310" s="1"/>
      <c r="AG310" s="1"/>
      <c r="AH310" s="1"/>
    </row>
    <row r="311" spans="2:34">
      <c r="B311" s="20"/>
      <c r="C311" s="21"/>
      <c r="D311" s="22" t="str">
        <f t="shared" si="304"/>
        <v/>
      </c>
      <c r="E311" s="21"/>
      <c r="F311" s="24" t="str">
        <f t="shared" si="305"/>
        <v/>
      </c>
      <c r="G311" s="25" t="str">
        <f>IF(C311="","",IF(D311='Gear Train'!$R$3,"-",VLOOKUP(C311,$Q$15:$S$514,3,FALSE)))</f>
        <v/>
      </c>
      <c r="H311" s="25" t="str">
        <f>IF(C311="","",IF(OR(D311='Gear Train'!$R$7,D311='Gear Train'!$R$3,D311='Gear Train'!$R$8),"-",VLOOKUP(C311,$Q$15:$T$514,4,FALSE)))</f>
        <v/>
      </c>
      <c r="I311" s="26" t="str">
        <f>IF(C311="","",IF(OR(D311='Gear Train'!$R$6,D311='Gear Train'!$R$7,D311='Gear Train'!$R$8,F311='Gear Train'!$R$7),VLOOKUP(E311,$C$15:$M$514,7,FALSE),IF(D311='Gear Train'!$R$3,VLOOKUP(C311,$Q$15:$U$514,5,FALSE),VLOOKUP(E311,$C$15:$M$514,7,FALSE)*M311)))</f>
        <v/>
      </c>
      <c r="J311" s="26" t="str">
        <f>IF(C311="","",IF(OR(D311='Gear Train'!$R$6,D311='Gear Train'!$R$7,D311='Gear Train'!$R$8,F311='Gear Train'!$R$7),VLOOKUP(E311,$C$15:$M$514,8,FALSE),IF(D311='Gear Train'!$R$3,E311/I311,VLOOKUP(E311,$C$15:$M$514,8,FALSE)/M311)))</f>
        <v/>
      </c>
      <c r="K311" s="27" t="str">
        <f>IF(C311="","",IF(E311='Front, Back Dial'!$D$4,$C$11,IF(OR(D311='Gear Train'!$R$4,D311='Gear Train'!$R$5),IF(OR(F311='Gear Train'!$R$4,F311='Gear Train'!$R$5,F311='Gear Train'!$R$6),IF(VLOOKUP(E311,$C$15:$M$514,9,FALSE)='Gear Train'!$C$3,'Gear Train'!$C$4,'Gear Train'!$C$3),VLOOKUP(E311,$C$15:$M$514,9,FALSE)),VLOOKUP(E311,$C$15:$M$514,9,FALSE))))</f>
        <v/>
      </c>
      <c r="L311" s="26" t="str">
        <f>IF(C311="","",IF(G311="-","-",IF(K311='Gear Train'!$C$3,MOD(G311+J311*360,360),MOD(G311-J311*360,360))))</f>
        <v/>
      </c>
      <c r="M311" s="26" t="str">
        <f>IF(C311="","",IF(OR(D311='Gear Train'!$R$6,D311='Gear Train'!$R$7,D311='Gear Train'!$R$8,F311='Gear Train'!$R$7),VLOOKUP(E311,$C$15:$M$514,10,FALSE),IF(D311='Gear Train'!$R$3,"-",IF(F311='Gear Train'!$R$3,1,H311/VLOOKUP(E311,$Q$15:$T$514,4,FALSE)))))</f>
        <v/>
      </c>
      <c r="N311" s="26" t="str">
        <f t="shared" si="306"/>
        <v/>
      </c>
      <c r="O311" s="28" t="str">
        <f t="shared" si="307"/>
        <v/>
      </c>
      <c r="Q311" s="21"/>
      <c r="R311" s="21"/>
      <c r="S311" s="29"/>
      <c r="T311" s="29"/>
      <c r="U311" s="29"/>
      <c r="AD311" s="1"/>
      <c r="AE311" s="1"/>
      <c r="AF311" s="1"/>
      <c r="AG311" s="1"/>
      <c r="AH311" s="1"/>
    </row>
    <row r="312" spans="2:34">
      <c r="B312" s="20"/>
      <c r="C312" s="21"/>
      <c r="D312" s="22" t="str">
        <f t="shared" si="304"/>
        <v/>
      </c>
      <c r="E312" s="21"/>
      <c r="F312" s="24" t="str">
        <f t="shared" si="305"/>
        <v/>
      </c>
      <c r="G312" s="25" t="str">
        <f>IF(C312="","",IF(D312='Gear Train'!$R$3,"-",VLOOKUP(C312,$Q$15:$S$514,3,FALSE)))</f>
        <v/>
      </c>
      <c r="H312" s="25" t="str">
        <f>IF(C312="","",IF(OR(D312='Gear Train'!$R$7,D312='Gear Train'!$R$3,D312='Gear Train'!$R$8),"-",VLOOKUP(C312,$Q$15:$T$514,4,FALSE)))</f>
        <v/>
      </c>
      <c r="I312" s="26" t="str">
        <f>IF(C312="","",IF(OR(D312='Gear Train'!$R$6,D312='Gear Train'!$R$7,D312='Gear Train'!$R$8,F312='Gear Train'!$R$7),VLOOKUP(E312,$C$15:$M$514,7,FALSE),IF(D312='Gear Train'!$R$3,VLOOKUP(C312,$Q$15:$U$514,5,FALSE),VLOOKUP(E312,$C$15:$M$514,7,FALSE)*M312)))</f>
        <v/>
      </c>
      <c r="J312" s="26" t="str">
        <f>IF(C312="","",IF(OR(D312='Gear Train'!$R$6,D312='Gear Train'!$R$7,D312='Gear Train'!$R$8,F312='Gear Train'!$R$7),VLOOKUP(E312,$C$15:$M$514,8,FALSE),IF(D312='Gear Train'!$R$3,E312/I312,VLOOKUP(E312,$C$15:$M$514,8,FALSE)/M312)))</f>
        <v/>
      </c>
      <c r="K312" s="27" t="str">
        <f>IF(C312="","",IF(E312='Front, Back Dial'!$D$4,$C$11,IF(OR(D312='Gear Train'!$R$4,D312='Gear Train'!$R$5),IF(OR(F312='Gear Train'!$R$4,F312='Gear Train'!$R$5,F312='Gear Train'!$R$6),IF(VLOOKUP(E312,$C$15:$M$514,9,FALSE)='Gear Train'!$C$3,'Gear Train'!$C$4,'Gear Train'!$C$3),VLOOKUP(E312,$C$15:$M$514,9,FALSE)),VLOOKUP(E312,$C$15:$M$514,9,FALSE))))</f>
        <v/>
      </c>
      <c r="L312" s="26" t="str">
        <f>IF(C312="","",IF(G312="-","-",IF(K312='Gear Train'!$C$3,MOD(G312+J312*360,360),MOD(G312-J312*360,360))))</f>
        <v/>
      </c>
      <c r="M312" s="26" t="str">
        <f>IF(C312="","",IF(OR(D312='Gear Train'!$R$6,D312='Gear Train'!$R$7,D312='Gear Train'!$R$8,F312='Gear Train'!$R$7),VLOOKUP(E312,$C$15:$M$514,10,FALSE),IF(D312='Gear Train'!$R$3,"-",IF(F312='Gear Train'!$R$3,1,H312/VLOOKUP(E312,$Q$15:$T$514,4,FALSE)))))</f>
        <v/>
      </c>
      <c r="N312" s="26" t="str">
        <f t="shared" si="306"/>
        <v/>
      </c>
      <c r="O312" s="28" t="str">
        <f t="shared" si="307"/>
        <v/>
      </c>
      <c r="Q312" s="21"/>
      <c r="R312" s="21"/>
      <c r="S312" s="29"/>
      <c r="T312" s="29"/>
      <c r="U312" s="29"/>
      <c r="AD312" s="1"/>
      <c r="AE312" s="1"/>
      <c r="AF312" s="1"/>
      <c r="AG312" s="1"/>
      <c r="AH312" s="1"/>
    </row>
    <row r="313" spans="2:34">
      <c r="B313" s="20"/>
      <c r="C313" s="21"/>
      <c r="D313" s="22" t="str">
        <f t="shared" si="304"/>
        <v/>
      </c>
      <c r="E313" s="21"/>
      <c r="F313" s="24" t="str">
        <f t="shared" si="305"/>
        <v/>
      </c>
      <c r="G313" s="25" t="str">
        <f>IF(C313="","",IF(D313='Gear Train'!$R$3,"-",VLOOKUP(C313,$Q$15:$S$514,3,FALSE)))</f>
        <v/>
      </c>
      <c r="H313" s="25" t="str">
        <f>IF(C313="","",IF(OR(D313='Gear Train'!$R$7,D313='Gear Train'!$R$3,D313='Gear Train'!$R$8),"-",VLOOKUP(C313,$Q$15:$T$514,4,FALSE)))</f>
        <v/>
      </c>
      <c r="I313" s="26" t="str">
        <f>IF(C313="","",IF(OR(D313='Gear Train'!$R$6,D313='Gear Train'!$R$7,D313='Gear Train'!$R$8,F313='Gear Train'!$R$7),VLOOKUP(E313,$C$15:$M$514,7,FALSE),IF(D313='Gear Train'!$R$3,VLOOKUP(C313,$Q$15:$U$514,5,FALSE),VLOOKUP(E313,$C$15:$M$514,7,FALSE)*M313)))</f>
        <v/>
      </c>
      <c r="J313" s="26" t="str">
        <f>IF(C313="","",IF(OR(D313='Gear Train'!$R$6,D313='Gear Train'!$R$7,D313='Gear Train'!$R$8,F313='Gear Train'!$R$7),VLOOKUP(E313,$C$15:$M$514,8,FALSE),IF(D313='Gear Train'!$R$3,E313/I313,VLOOKUP(E313,$C$15:$M$514,8,FALSE)/M313)))</f>
        <v/>
      </c>
      <c r="K313" s="27" t="str">
        <f>IF(C313="","",IF(E313='Front, Back Dial'!$D$4,$C$11,IF(OR(D313='Gear Train'!$R$4,D313='Gear Train'!$R$5),IF(OR(F313='Gear Train'!$R$4,F313='Gear Train'!$R$5,F313='Gear Train'!$R$6),IF(VLOOKUP(E313,$C$15:$M$514,9,FALSE)='Gear Train'!$C$3,'Gear Train'!$C$4,'Gear Train'!$C$3),VLOOKUP(E313,$C$15:$M$514,9,FALSE)),VLOOKUP(E313,$C$15:$M$514,9,FALSE))))</f>
        <v/>
      </c>
      <c r="L313" s="26" t="str">
        <f>IF(C313="","",IF(G313="-","-",IF(K313='Gear Train'!$C$3,MOD(G313+J313*360,360),MOD(G313-J313*360,360))))</f>
        <v/>
      </c>
      <c r="M313" s="26" t="str">
        <f>IF(C313="","",IF(OR(D313='Gear Train'!$R$6,D313='Gear Train'!$R$7,D313='Gear Train'!$R$8,F313='Gear Train'!$R$7),VLOOKUP(E313,$C$15:$M$514,10,FALSE),IF(D313='Gear Train'!$R$3,"-",IF(F313='Gear Train'!$R$3,1,H313/VLOOKUP(E313,$Q$15:$T$514,4,FALSE)))))</f>
        <v/>
      </c>
      <c r="N313" s="26" t="str">
        <f t="shared" si="306"/>
        <v/>
      </c>
      <c r="O313" s="28" t="str">
        <f t="shared" si="307"/>
        <v/>
      </c>
      <c r="Q313" s="21"/>
      <c r="R313" s="21"/>
      <c r="S313" s="29"/>
      <c r="T313" s="29"/>
      <c r="U313" s="29"/>
      <c r="AD313" s="1"/>
      <c r="AE313" s="1"/>
      <c r="AF313" s="1"/>
      <c r="AG313" s="1"/>
      <c r="AH313" s="1"/>
    </row>
    <row r="314" spans="2:34">
      <c r="B314" s="20"/>
      <c r="C314" s="21"/>
      <c r="D314" s="22" t="str">
        <f t="shared" si="304"/>
        <v/>
      </c>
      <c r="E314" s="21"/>
      <c r="F314" s="24" t="str">
        <f t="shared" si="305"/>
        <v/>
      </c>
      <c r="G314" s="25" t="str">
        <f>IF(C314="","",IF(D314='Gear Train'!$R$3,"-",VLOOKUP(C314,$Q$15:$S$514,3,FALSE)))</f>
        <v/>
      </c>
      <c r="H314" s="25" t="str">
        <f>IF(C314="","",IF(OR(D314='Gear Train'!$R$7,D314='Gear Train'!$R$3,D314='Gear Train'!$R$8),"-",VLOOKUP(C314,$Q$15:$T$514,4,FALSE)))</f>
        <v/>
      </c>
      <c r="I314" s="26" t="str">
        <f>IF(C314="","",IF(OR(D314='Gear Train'!$R$6,D314='Gear Train'!$R$7,D314='Gear Train'!$R$8,F314='Gear Train'!$R$7),VLOOKUP(E314,$C$15:$M$514,7,FALSE),IF(D314='Gear Train'!$R$3,VLOOKUP(C314,$Q$15:$U$514,5,FALSE),VLOOKUP(E314,$C$15:$M$514,7,FALSE)*M314)))</f>
        <v/>
      </c>
      <c r="J314" s="26" t="str">
        <f>IF(C314="","",IF(OR(D314='Gear Train'!$R$6,D314='Gear Train'!$R$7,D314='Gear Train'!$R$8,F314='Gear Train'!$R$7),VLOOKUP(E314,$C$15:$M$514,8,FALSE),IF(D314='Gear Train'!$R$3,E314/I314,VLOOKUP(E314,$C$15:$M$514,8,FALSE)/M314)))</f>
        <v/>
      </c>
      <c r="K314" s="27" t="str">
        <f>IF(C314="","",IF(E314='Front, Back Dial'!$D$4,$C$11,IF(OR(D314='Gear Train'!$R$4,D314='Gear Train'!$R$5),IF(OR(F314='Gear Train'!$R$4,F314='Gear Train'!$R$5,F314='Gear Train'!$R$6),IF(VLOOKUP(E314,$C$15:$M$514,9,FALSE)='Gear Train'!$C$3,'Gear Train'!$C$4,'Gear Train'!$C$3),VLOOKUP(E314,$C$15:$M$514,9,FALSE)),VLOOKUP(E314,$C$15:$M$514,9,FALSE))))</f>
        <v/>
      </c>
      <c r="L314" s="26" t="str">
        <f>IF(C314="","",IF(G314="-","-",IF(K314='Gear Train'!$C$3,MOD(G314+J314*360,360),MOD(G314-J314*360,360))))</f>
        <v/>
      </c>
      <c r="M314" s="26" t="str">
        <f>IF(C314="","",IF(OR(D314='Gear Train'!$R$6,D314='Gear Train'!$R$7,D314='Gear Train'!$R$8,F314='Gear Train'!$R$7),VLOOKUP(E314,$C$15:$M$514,10,FALSE),IF(D314='Gear Train'!$R$3,"-",IF(F314='Gear Train'!$R$3,1,H314/VLOOKUP(E314,$Q$15:$T$514,4,FALSE)))))</f>
        <v/>
      </c>
      <c r="N314" s="26" t="str">
        <f t="shared" si="306"/>
        <v/>
      </c>
      <c r="O314" s="28" t="str">
        <f t="shared" si="307"/>
        <v/>
      </c>
      <c r="Q314" s="21"/>
      <c r="R314" s="21"/>
      <c r="S314" s="29"/>
      <c r="T314" s="29"/>
      <c r="U314" s="29"/>
      <c r="AD314" s="1"/>
      <c r="AE314" s="1"/>
      <c r="AF314" s="1"/>
      <c r="AG314" s="1"/>
      <c r="AH314" s="1"/>
    </row>
    <row r="315" spans="2:34">
      <c r="B315" s="20"/>
      <c r="C315" s="21"/>
      <c r="D315" s="22" t="str">
        <f t="shared" si="304"/>
        <v/>
      </c>
      <c r="E315" s="21"/>
      <c r="F315" s="24" t="str">
        <f t="shared" si="305"/>
        <v/>
      </c>
      <c r="G315" s="25" t="str">
        <f>IF(C315="","",IF(D315='Gear Train'!$R$3,"-",VLOOKUP(C315,$Q$15:$S$514,3,FALSE)))</f>
        <v/>
      </c>
      <c r="H315" s="25" t="str">
        <f>IF(C315="","",IF(OR(D315='Gear Train'!$R$7,D315='Gear Train'!$R$3,D315='Gear Train'!$R$8),"-",VLOOKUP(C315,$Q$15:$T$514,4,FALSE)))</f>
        <v/>
      </c>
      <c r="I315" s="26" t="str">
        <f>IF(C315="","",IF(OR(D315='Gear Train'!$R$6,D315='Gear Train'!$R$7,D315='Gear Train'!$R$8,F315='Gear Train'!$R$7),VLOOKUP(E315,$C$15:$M$514,7,FALSE),IF(D315='Gear Train'!$R$3,VLOOKUP(C315,$Q$15:$U$514,5,FALSE),VLOOKUP(E315,$C$15:$M$514,7,FALSE)*M315)))</f>
        <v/>
      </c>
      <c r="J315" s="26" t="str">
        <f>IF(C315="","",IF(OR(D315='Gear Train'!$R$6,D315='Gear Train'!$R$7,D315='Gear Train'!$R$8,F315='Gear Train'!$R$7),VLOOKUP(E315,$C$15:$M$514,8,FALSE),IF(D315='Gear Train'!$R$3,E315/I315,VLOOKUP(E315,$C$15:$M$514,8,FALSE)/M315)))</f>
        <v/>
      </c>
      <c r="K315" s="27" t="str">
        <f>IF(C315="","",IF(E315='Front, Back Dial'!$D$4,$C$11,IF(OR(D315='Gear Train'!$R$4,D315='Gear Train'!$R$5),IF(OR(F315='Gear Train'!$R$4,F315='Gear Train'!$R$5,F315='Gear Train'!$R$6),IF(VLOOKUP(E315,$C$15:$M$514,9,FALSE)='Gear Train'!$C$3,'Gear Train'!$C$4,'Gear Train'!$C$3),VLOOKUP(E315,$C$15:$M$514,9,FALSE)),VLOOKUP(E315,$C$15:$M$514,9,FALSE))))</f>
        <v/>
      </c>
      <c r="L315" s="26" t="str">
        <f>IF(C315="","",IF(G315="-","-",IF(K315='Gear Train'!$C$3,MOD(G315+J315*360,360),MOD(G315-J315*360,360))))</f>
        <v/>
      </c>
      <c r="M315" s="26" t="str">
        <f>IF(C315="","",IF(OR(D315='Gear Train'!$R$6,D315='Gear Train'!$R$7,D315='Gear Train'!$R$8,F315='Gear Train'!$R$7),VLOOKUP(E315,$C$15:$M$514,10,FALSE),IF(D315='Gear Train'!$R$3,"-",IF(F315='Gear Train'!$R$3,1,H315/VLOOKUP(E315,$Q$15:$T$514,4,FALSE)))))</f>
        <v/>
      </c>
      <c r="N315" s="26" t="str">
        <f t="shared" si="306"/>
        <v/>
      </c>
      <c r="O315" s="28" t="str">
        <f t="shared" si="307"/>
        <v/>
      </c>
      <c r="Q315" s="21"/>
      <c r="R315" s="21"/>
      <c r="S315" s="29"/>
      <c r="T315" s="29"/>
      <c r="U315" s="29"/>
      <c r="AD315" s="1"/>
      <c r="AE315" s="1"/>
      <c r="AF315" s="1"/>
      <c r="AG315" s="1"/>
      <c r="AH315" s="1"/>
    </row>
    <row r="316" spans="2:34">
      <c r="B316" s="20"/>
      <c r="C316" s="21"/>
      <c r="D316" s="22" t="str">
        <f t="shared" si="304"/>
        <v/>
      </c>
      <c r="E316" s="21"/>
      <c r="F316" s="24" t="str">
        <f t="shared" si="305"/>
        <v/>
      </c>
      <c r="G316" s="25" t="str">
        <f>IF(C316="","",IF(D316='Gear Train'!$R$3,"-",VLOOKUP(C316,$Q$15:$S$514,3,FALSE)))</f>
        <v/>
      </c>
      <c r="H316" s="25" t="str">
        <f>IF(C316="","",IF(OR(D316='Gear Train'!$R$7,D316='Gear Train'!$R$3,D316='Gear Train'!$R$8),"-",VLOOKUP(C316,$Q$15:$T$514,4,FALSE)))</f>
        <v/>
      </c>
      <c r="I316" s="26" t="str">
        <f>IF(C316="","",IF(OR(D316='Gear Train'!$R$6,D316='Gear Train'!$R$7,D316='Gear Train'!$R$8,F316='Gear Train'!$R$7),VLOOKUP(E316,$C$15:$M$514,7,FALSE),IF(D316='Gear Train'!$R$3,VLOOKUP(C316,$Q$15:$U$514,5,FALSE),VLOOKUP(E316,$C$15:$M$514,7,FALSE)*M316)))</f>
        <v/>
      </c>
      <c r="J316" s="26" t="str">
        <f>IF(C316="","",IF(OR(D316='Gear Train'!$R$6,D316='Gear Train'!$R$7,D316='Gear Train'!$R$8,F316='Gear Train'!$R$7),VLOOKUP(E316,$C$15:$M$514,8,FALSE),IF(D316='Gear Train'!$R$3,E316/I316,VLOOKUP(E316,$C$15:$M$514,8,FALSE)/M316)))</f>
        <v/>
      </c>
      <c r="K316" s="27" t="str">
        <f>IF(C316="","",IF(E316='Front, Back Dial'!$D$4,$C$11,IF(OR(D316='Gear Train'!$R$4,D316='Gear Train'!$R$5),IF(OR(F316='Gear Train'!$R$4,F316='Gear Train'!$R$5,F316='Gear Train'!$R$6),IF(VLOOKUP(E316,$C$15:$M$514,9,FALSE)='Gear Train'!$C$3,'Gear Train'!$C$4,'Gear Train'!$C$3),VLOOKUP(E316,$C$15:$M$514,9,FALSE)),VLOOKUP(E316,$C$15:$M$514,9,FALSE))))</f>
        <v/>
      </c>
      <c r="L316" s="26" t="str">
        <f>IF(C316="","",IF(G316="-","-",IF(K316='Gear Train'!$C$3,MOD(G316+J316*360,360),MOD(G316-J316*360,360))))</f>
        <v/>
      </c>
      <c r="M316" s="26" t="str">
        <f>IF(C316="","",IF(OR(D316='Gear Train'!$R$6,D316='Gear Train'!$R$7,D316='Gear Train'!$R$8,F316='Gear Train'!$R$7),VLOOKUP(E316,$C$15:$M$514,10,FALSE),IF(D316='Gear Train'!$R$3,"-",IF(F316='Gear Train'!$R$3,1,H316/VLOOKUP(E316,$Q$15:$T$514,4,FALSE)))))</f>
        <v/>
      </c>
      <c r="N316" s="26" t="str">
        <f t="shared" si="306"/>
        <v/>
      </c>
      <c r="O316" s="28" t="str">
        <f t="shared" si="307"/>
        <v/>
      </c>
      <c r="Q316" s="21"/>
      <c r="R316" s="21"/>
      <c r="S316" s="29"/>
      <c r="T316" s="29"/>
      <c r="U316" s="29"/>
      <c r="AD316" s="1"/>
      <c r="AE316" s="1"/>
      <c r="AF316" s="1"/>
      <c r="AG316" s="1"/>
      <c r="AH316" s="1"/>
    </row>
    <row r="317" spans="2:34">
      <c r="B317" s="20"/>
      <c r="C317" s="21"/>
      <c r="D317" s="22" t="str">
        <f t="shared" si="304"/>
        <v/>
      </c>
      <c r="E317" s="21"/>
      <c r="F317" s="24" t="str">
        <f t="shared" si="305"/>
        <v/>
      </c>
      <c r="G317" s="25" t="str">
        <f>IF(C317="","",IF(D317='Gear Train'!$R$3,"-",VLOOKUP(C317,$Q$15:$S$514,3,FALSE)))</f>
        <v/>
      </c>
      <c r="H317" s="25" t="str">
        <f>IF(C317="","",IF(OR(D317='Gear Train'!$R$7,D317='Gear Train'!$R$3,D317='Gear Train'!$R$8),"-",VLOOKUP(C317,$Q$15:$T$514,4,FALSE)))</f>
        <v/>
      </c>
      <c r="I317" s="26" t="str">
        <f>IF(C317="","",IF(OR(D317='Gear Train'!$R$6,D317='Gear Train'!$R$7,D317='Gear Train'!$R$8,F317='Gear Train'!$R$7),VLOOKUP(E317,$C$15:$M$514,7,FALSE),IF(D317='Gear Train'!$R$3,VLOOKUP(C317,$Q$15:$U$514,5,FALSE),VLOOKUP(E317,$C$15:$M$514,7,FALSE)*M317)))</f>
        <v/>
      </c>
      <c r="J317" s="26" t="str">
        <f>IF(C317="","",IF(OR(D317='Gear Train'!$R$6,D317='Gear Train'!$R$7,D317='Gear Train'!$R$8,F317='Gear Train'!$R$7),VLOOKUP(E317,$C$15:$M$514,8,FALSE),IF(D317='Gear Train'!$R$3,E317/I317,VLOOKUP(E317,$C$15:$M$514,8,FALSE)/M317)))</f>
        <v/>
      </c>
      <c r="K317" s="27" t="str">
        <f>IF(C317="","",IF(E317='Front, Back Dial'!$D$4,$C$11,IF(OR(D317='Gear Train'!$R$4,D317='Gear Train'!$R$5),IF(OR(F317='Gear Train'!$R$4,F317='Gear Train'!$R$5,F317='Gear Train'!$R$6),IF(VLOOKUP(E317,$C$15:$M$514,9,FALSE)='Gear Train'!$C$3,'Gear Train'!$C$4,'Gear Train'!$C$3),VLOOKUP(E317,$C$15:$M$514,9,FALSE)),VLOOKUP(E317,$C$15:$M$514,9,FALSE))))</f>
        <v/>
      </c>
      <c r="L317" s="26" t="str">
        <f>IF(C317="","",IF(G317="-","-",IF(K317='Gear Train'!$C$3,MOD(G317+J317*360,360),MOD(G317-J317*360,360))))</f>
        <v/>
      </c>
      <c r="M317" s="26" t="str">
        <f>IF(C317="","",IF(OR(D317='Gear Train'!$R$6,D317='Gear Train'!$R$7,D317='Gear Train'!$R$8,F317='Gear Train'!$R$7),VLOOKUP(E317,$C$15:$M$514,10,FALSE),IF(D317='Gear Train'!$R$3,"-",IF(F317='Gear Train'!$R$3,1,H317/VLOOKUP(E317,$Q$15:$T$514,4,FALSE)))))</f>
        <v/>
      </c>
      <c r="N317" s="26" t="str">
        <f t="shared" si="306"/>
        <v/>
      </c>
      <c r="O317" s="28" t="str">
        <f t="shared" si="307"/>
        <v/>
      </c>
      <c r="Q317" s="21"/>
      <c r="R317" s="21"/>
      <c r="S317" s="29"/>
      <c r="T317" s="29"/>
      <c r="U317" s="29"/>
      <c r="AD317" s="1"/>
      <c r="AE317" s="1"/>
      <c r="AF317" s="1"/>
      <c r="AG317" s="1"/>
      <c r="AH317" s="1"/>
    </row>
    <row r="318" spans="2:34">
      <c r="B318" s="20"/>
      <c r="C318" s="21"/>
      <c r="D318" s="22" t="str">
        <f t="shared" si="304"/>
        <v/>
      </c>
      <c r="E318" s="21"/>
      <c r="F318" s="24" t="str">
        <f t="shared" si="305"/>
        <v/>
      </c>
      <c r="G318" s="25" t="str">
        <f>IF(C318="","",IF(D318='Gear Train'!$R$3,"-",VLOOKUP(C318,$Q$15:$S$514,3,FALSE)))</f>
        <v/>
      </c>
      <c r="H318" s="25" t="str">
        <f>IF(C318="","",IF(OR(D318='Gear Train'!$R$7,D318='Gear Train'!$R$3,D318='Gear Train'!$R$8),"-",VLOOKUP(C318,$Q$15:$T$514,4,FALSE)))</f>
        <v/>
      </c>
      <c r="I318" s="26" t="str">
        <f>IF(C318="","",IF(OR(D318='Gear Train'!$R$6,D318='Gear Train'!$R$7,D318='Gear Train'!$R$8,F318='Gear Train'!$R$7),VLOOKUP(E318,$C$15:$M$514,7,FALSE),IF(D318='Gear Train'!$R$3,VLOOKUP(C318,$Q$15:$U$514,5,FALSE),VLOOKUP(E318,$C$15:$M$514,7,FALSE)*M318)))</f>
        <v/>
      </c>
      <c r="J318" s="26" t="str">
        <f>IF(C318="","",IF(OR(D318='Gear Train'!$R$6,D318='Gear Train'!$R$7,D318='Gear Train'!$R$8,F318='Gear Train'!$R$7),VLOOKUP(E318,$C$15:$M$514,8,FALSE),IF(D318='Gear Train'!$R$3,E318/I318,VLOOKUP(E318,$C$15:$M$514,8,FALSE)/M318)))</f>
        <v/>
      </c>
      <c r="K318" s="27" t="str">
        <f>IF(C318="","",IF(E318='Front, Back Dial'!$D$4,$C$11,IF(OR(D318='Gear Train'!$R$4,D318='Gear Train'!$R$5),IF(OR(F318='Gear Train'!$R$4,F318='Gear Train'!$R$5,F318='Gear Train'!$R$6),IF(VLOOKUP(E318,$C$15:$M$514,9,FALSE)='Gear Train'!$C$3,'Gear Train'!$C$4,'Gear Train'!$C$3),VLOOKUP(E318,$C$15:$M$514,9,FALSE)),VLOOKUP(E318,$C$15:$M$514,9,FALSE))))</f>
        <v/>
      </c>
      <c r="L318" s="26" t="str">
        <f>IF(C318="","",IF(G318="-","-",IF(K318='Gear Train'!$C$3,MOD(G318+J318*360,360),MOD(G318-J318*360,360))))</f>
        <v/>
      </c>
      <c r="M318" s="26" t="str">
        <f>IF(C318="","",IF(OR(D318='Gear Train'!$R$6,D318='Gear Train'!$R$7,D318='Gear Train'!$R$8,F318='Gear Train'!$R$7),VLOOKUP(E318,$C$15:$M$514,10,FALSE),IF(D318='Gear Train'!$R$3,"-",IF(F318='Gear Train'!$R$3,1,H318/VLOOKUP(E318,$Q$15:$T$514,4,FALSE)))))</f>
        <v/>
      </c>
      <c r="N318" s="26" t="str">
        <f t="shared" si="306"/>
        <v/>
      </c>
      <c r="O318" s="28" t="str">
        <f t="shared" si="307"/>
        <v/>
      </c>
      <c r="Q318" s="21"/>
      <c r="R318" s="21"/>
      <c r="S318" s="29"/>
      <c r="T318" s="29"/>
      <c r="U318" s="29"/>
      <c r="AD318" s="1"/>
      <c r="AE318" s="1"/>
      <c r="AF318" s="1"/>
      <c r="AG318" s="1"/>
      <c r="AH318" s="1"/>
    </row>
    <row r="319" spans="2:34">
      <c r="B319" s="20"/>
      <c r="C319" s="21"/>
      <c r="D319" s="22" t="str">
        <f t="shared" si="304"/>
        <v/>
      </c>
      <c r="E319" s="21"/>
      <c r="F319" s="24" t="str">
        <f t="shared" si="305"/>
        <v/>
      </c>
      <c r="G319" s="25" t="str">
        <f>IF(C319="","",IF(D319='Gear Train'!$R$3,"-",VLOOKUP(C319,$Q$15:$S$514,3,FALSE)))</f>
        <v/>
      </c>
      <c r="H319" s="25" t="str">
        <f>IF(C319="","",IF(OR(D319='Gear Train'!$R$7,D319='Gear Train'!$R$3,D319='Gear Train'!$R$8),"-",VLOOKUP(C319,$Q$15:$T$514,4,FALSE)))</f>
        <v/>
      </c>
      <c r="I319" s="26" t="str">
        <f>IF(C319="","",IF(OR(D319='Gear Train'!$R$6,D319='Gear Train'!$R$7,D319='Gear Train'!$R$8,F319='Gear Train'!$R$7),VLOOKUP(E319,$C$15:$M$514,7,FALSE),IF(D319='Gear Train'!$R$3,VLOOKUP(C319,$Q$15:$U$514,5,FALSE),VLOOKUP(E319,$C$15:$M$514,7,FALSE)*M319)))</f>
        <v/>
      </c>
      <c r="J319" s="26" t="str">
        <f>IF(C319="","",IF(OR(D319='Gear Train'!$R$6,D319='Gear Train'!$R$7,D319='Gear Train'!$R$8,F319='Gear Train'!$R$7),VLOOKUP(E319,$C$15:$M$514,8,FALSE),IF(D319='Gear Train'!$R$3,E319/I319,VLOOKUP(E319,$C$15:$M$514,8,FALSE)/M319)))</f>
        <v/>
      </c>
      <c r="K319" s="27" t="str">
        <f>IF(C319="","",IF(E319='Front, Back Dial'!$D$4,$C$11,IF(OR(D319='Gear Train'!$R$4,D319='Gear Train'!$R$5),IF(OR(F319='Gear Train'!$R$4,F319='Gear Train'!$R$5,F319='Gear Train'!$R$6),IF(VLOOKUP(E319,$C$15:$M$514,9,FALSE)='Gear Train'!$C$3,'Gear Train'!$C$4,'Gear Train'!$C$3),VLOOKUP(E319,$C$15:$M$514,9,FALSE)),VLOOKUP(E319,$C$15:$M$514,9,FALSE))))</f>
        <v/>
      </c>
      <c r="L319" s="26" t="str">
        <f>IF(C319="","",IF(G319="-","-",IF(K319='Gear Train'!$C$3,MOD(G319+J319*360,360),MOD(G319-J319*360,360))))</f>
        <v/>
      </c>
      <c r="M319" s="26" t="str">
        <f>IF(C319="","",IF(OR(D319='Gear Train'!$R$6,D319='Gear Train'!$R$7,D319='Gear Train'!$R$8,F319='Gear Train'!$R$7),VLOOKUP(E319,$C$15:$M$514,10,FALSE),IF(D319='Gear Train'!$R$3,"-",IF(F319='Gear Train'!$R$3,1,H319/VLOOKUP(E319,$Q$15:$T$514,4,FALSE)))))</f>
        <v/>
      </c>
      <c r="N319" s="26" t="str">
        <f t="shared" si="306"/>
        <v/>
      </c>
      <c r="O319" s="28" t="str">
        <f t="shared" si="307"/>
        <v/>
      </c>
      <c r="Q319" s="21"/>
      <c r="R319" s="21"/>
      <c r="S319" s="29"/>
      <c r="T319" s="29"/>
      <c r="U319" s="29"/>
      <c r="AD319" s="1"/>
      <c r="AE319" s="1"/>
      <c r="AF319" s="1"/>
      <c r="AG319" s="1"/>
      <c r="AH319" s="1"/>
    </row>
    <row r="320" spans="2:34">
      <c r="B320" s="20"/>
      <c r="C320" s="21"/>
      <c r="D320" s="22" t="str">
        <f t="shared" si="304"/>
        <v/>
      </c>
      <c r="E320" s="21"/>
      <c r="F320" s="24" t="str">
        <f t="shared" si="305"/>
        <v/>
      </c>
      <c r="G320" s="25" t="str">
        <f>IF(C320="","",IF(D320='Gear Train'!$R$3,"-",VLOOKUP(C320,$Q$15:$S$514,3,FALSE)))</f>
        <v/>
      </c>
      <c r="H320" s="25" t="str">
        <f>IF(C320="","",IF(OR(D320='Gear Train'!$R$7,D320='Gear Train'!$R$3,D320='Gear Train'!$R$8),"-",VLOOKUP(C320,$Q$15:$T$514,4,FALSE)))</f>
        <v/>
      </c>
      <c r="I320" s="26" t="str">
        <f>IF(C320="","",IF(OR(D320='Gear Train'!$R$6,D320='Gear Train'!$R$7,D320='Gear Train'!$R$8,F320='Gear Train'!$R$7),VLOOKUP(E320,$C$15:$M$514,7,FALSE),IF(D320='Gear Train'!$R$3,VLOOKUP(C320,$Q$15:$U$514,5,FALSE),VLOOKUP(E320,$C$15:$M$514,7,FALSE)*M320)))</f>
        <v/>
      </c>
      <c r="J320" s="26" t="str">
        <f>IF(C320="","",IF(OR(D320='Gear Train'!$R$6,D320='Gear Train'!$R$7,D320='Gear Train'!$R$8,F320='Gear Train'!$R$7),VLOOKUP(E320,$C$15:$M$514,8,FALSE),IF(D320='Gear Train'!$R$3,E320/I320,VLOOKUP(E320,$C$15:$M$514,8,FALSE)/M320)))</f>
        <v/>
      </c>
      <c r="K320" s="27" t="str">
        <f>IF(C320="","",IF(E320='Front, Back Dial'!$D$4,$C$11,IF(OR(D320='Gear Train'!$R$4,D320='Gear Train'!$R$5),IF(OR(F320='Gear Train'!$R$4,F320='Gear Train'!$R$5,F320='Gear Train'!$R$6),IF(VLOOKUP(E320,$C$15:$M$514,9,FALSE)='Gear Train'!$C$3,'Gear Train'!$C$4,'Gear Train'!$C$3),VLOOKUP(E320,$C$15:$M$514,9,FALSE)),VLOOKUP(E320,$C$15:$M$514,9,FALSE))))</f>
        <v/>
      </c>
      <c r="L320" s="26" t="str">
        <f>IF(C320="","",IF(G320="-","-",IF(K320='Gear Train'!$C$3,MOD(G320+J320*360,360),MOD(G320-J320*360,360))))</f>
        <v/>
      </c>
      <c r="M320" s="26" t="str">
        <f>IF(C320="","",IF(OR(D320='Gear Train'!$R$6,D320='Gear Train'!$R$7,D320='Gear Train'!$R$8,F320='Gear Train'!$R$7),VLOOKUP(E320,$C$15:$M$514,10,FALSE),IF(D320='Gear Train'!$R$3,"-",IF(F320='Gear Train'!$R$3,1,H320/VLOOKUP(E320,$Q$15:$T$514,4,FALSE)))))</f>
        <v/>
      </c>
      <c r="N320" s="26" t="str">
        <f t="shared" si="306"/>
        <v/>
      </c>
      <c r="O320" s="28" t="str">
        <f t="shared" si="307"/>
        <v/>
      </c>
      <c r="Q320" s="21"/>
      <c r="R320" s="21"/>
      <c r="S320" s="29"/>
      <c r="T320" s="29"/>
      <c r="U320" s="29"/>
      <c r="AD320" s="1"/>
      <c r="AE320" s="1"/>
      <c r="AF320" s="1"/>
      <c r="AG320" s="1"/>
      <c r="AH320" s="1"/>
    </row>
    <row r="321" spans="2:34">
      <c r="B321" s="20"/>
      <c r="C321" s="21"/>
      <c r="D321" s="22" t="str">
        <f t="shared" si="304"/>
        <v/>
      </c>
      <c r="E321" s="21"/>
      <c r="F321" s="24" t="str">
        <f t="shared" si="305"/>
        <v/>
      </c>
      <c r="G321" s="25" t="str">
        <f>IF(C321="","",IF(D321='Gear Train'!$R$3,"-",VLOOKUP(C321,$Q$15:$S$514,3,FALSE)))</f>
        <v/>
      </c>
      <c r="H321" s="25" t="str">
        <f>IF(C321="","",IF(OR(D321='Gear Train'!$R$7,D321='Gear Train'!$R$3,D321='Gear Train'!$R$8),"-",VLOOKUP(C321,$Q$15:$T$514,4,FALSE)))</f>
        <v/>
      </c>
      <c r="I321" s="26" t="str">
        <f>IF(C321="","",IF(OR(D321='Gear Train'!$R$6,D321='Gear Train'!$R$7,D321='Gear Train'!$R$8,F321='Gear Train'!$R$7),VLOOKUP(E321,$C$15:$M$514,7,FALSE),IF(D321='Gear Train'!$R$3,VLOOKUP(C321,$Q$15:$U$514,5,FALSE),VLOOKUP(E321,$C$15:$M$514,7,FALSE)*M321)))</f>
        <v/>
      </c>
      <c r="J321" s="26" t="str">
        <f>IF(C321="","",IF(OR(D321='Gear Train'!$R$6,D321='Gear Train'!$R$7,D321='Gear Train'!$R$8,F321='Gear Train'!$R$7),VLOOKUP(E321,$C$15:$M$514,8,FALSE),IF(D321='Gear Train'!$R$3,E321/I321,VLOOKUP(E321,$C$15:$M$514,8,FALSE)/M321)))</f>
        <v/>
      </c>
      <c r="K321" s="27" t="str">
        <f>IF(C321="","",IF(E321='Front, Back Dial'!$D$4,$C$11,IF(OR(D321='Gear Train'!$R$4,D321='Gear Train'!$R$5),IF(OR(F321='Gear Train'!$R$4,F321='Gear Train'!$R$5,F321='Gear Train'!$R$6),IF(VLOOKUP(E321,$C$15:$M$514,9,FALSE)='Gear Train'!$C$3,'Gear Train'!$C$4,'Gear Train'!$C$3),VLOOKUP(E321,$C$15:$M$514,9,FALSE)),VLOOKUP(E321,$C$15:$M$514,9,FALSE))))</f>
        <v/>
      </c>
      <c r="L321" s="26" t="str">
        <f>IF(C321="","",IF(G321="-","-",IF(K321='Gear Train'!$C$3,MOD(G321+J321*360,360),MOD(G321-J321*360,360))))</f>
        <v/>
      </c>
      <c r="M321" s="26" t="str">
        <f>IF(C321="","",IF(OR(D321='Gear Train'!$R$6,D321='Gear Train'!$R$7,D321='Gear Train'!$R$8,F321='Gear Train'!$R$7),VLOOKUP(E321,$C$15:$M$514,10,FALSE),IF(D321='Gear Train'!$R$3,"-",IF(F321='Gear Train'!$R$3,1,H321/VLOOKUP(E321,$Q$15:$T$514,4,FALSE)))))</f>
        <v/>
      </c>
      <c r="N321" s="26" t="str">
        <f t="shared" si="306"/>
        <v/>
      </c>
      <c r="O321" s="28" t="str">
        <f t="shared" si="307"/>
        <v/>
      </c>
      <c r="Q321" s="21"/>
      <c r="R321" s="21"/>
      <c r="S321" s="29"/>
      <c r="T321" s="29"/>
      <c r="U321" s="29"/>
      <c r="AD321" s="1"/>
      <c r="AE321" s="1"/>
      <c r="AF321" s="1"/>
      <c r="AG321" s="1"/>
      <c r="AH321" s="1"/>
    </row>
    <row r="322" spans="2:34">
      <c r="B322" s="20"/>
      <c r="C322" s="21"/>
      <c r="D322" s="22" t="str">
        <f t="shared" si="304"/>
        <v/>
      </c>
      <c r="E322" s="21"/>
      <c r="F322" s="24" t="str">
        <f t="shared" si="305"/>
        <v/>
      </c>
      <c r="G322" s="25" t="str">
        <f>IF(C322="","",IF(D322='Gear Train'!$R$3,"-",VLOOKUP(C322,$Q$15:$S$514,3,FALSE)))</f>
        <v/>
      </c>
      <c r="H322" s="25" t="str">
        <f>IF(C322="","",IF(OR(D322='Gear Train'!$R$7,D322='Gear Train'!$R$3,D322='Gear Train'!$R$8),"-",VLOOKUP(C322,$Q$15:$T$514,4,FALSE)))</f>
        <v/>
      </c>
      <c r="I322" s="26" t="str">
        <f>IF(C322="","",IF(OR(D322='Gear Train'!$R$6,D322='Gear Train'!$R$7,D322='Gear Train'!$R$8,F322='Gear Train'!$R$7),VLOOKUP(E322,$C$15:$M$514,7,FALSE),IF(D322='Gear Train'!$R$3,VLOOKUP(C322,$Q$15:$U$514,5,FALSE),VLOOKUP(E322,$C$15:$M$514,7,FALSE)*M322)))</f>
        <v/>
      </c>
      <c r="J322" s="26" t="str">
        <f>IF(C322="","",IF(OR(D322='Gear Train'!$R$6,D322='Gear Train'!$R$7,D322='Gear Train'!$R$8,F322='Gear Train'!$R$7),VLOOKUP(E322,$C$15:$M$514,8,FALSE),IF(D322='Gear Train'!$R$3,E322/I322,VLOOKUP(E322,$C$15:$M$514,8,FALSE)/M322)))</f>
        <v/>
      </c>
      <c r="K322" s="27" t="str">
        <f>IF(C322="","",IF(E322='Front, Back Dial'!$D$4,$C$11,IF(OR(D322='Gear Train'!$R$4,D322='Gear Train'!$R$5),IF(OR(F322='Gear Train'!$R$4,F322='Gear Train'!$R$5,F322='Gear Train'!$R$6),IF(VLOOKUP(E322,$C$15:$M$514,9,FALSE)='Gear Train'!$C$3,'Gear Train'!$C$4,'Gear Train'!$C$3),VLOOKUP(E322,$C$15:$M$514,9,FALSE)),VLOOKUP(E322,$C$15:$M$514,9,FALSE))))</f>
        <v/>
      </c>
      <c r="L322" s="26" t="str">
        <f>IF(C322="","",IF(G322="-","-",IF(K322='Gear Train'!$C$3,MOD(G322+J322*360,360),MOD(G322-J322*360,360))))</f>
        <v/>
      </c>
      <c r="M322" s="26" t="str">
        <f>IF(C322="","",IF(OR(D322='Gear Train'!$R$6,D322='Gear Train'!$R$7,D322='Gear Train'!$R$8,F322='Gear Train'!$R$7),VLOOKUP(E322,$C$15:$M$514,10,FALSE),IF(D322='Gear Train'!$R$3,"-",IF(F322='Gear Train'!$R$3,1,H322/VLOOKUP(E322,$Q$15:$T$514,4,FALSE)))))</f>
        <v/>
      </c>
      <c r="N322" s="26" t="str">
        <f t="shared" si="306"/>
        <v/>
      </c>
      <c r="O322" s="28" t="str">
        <f t="shared" si="307"/>
        <v/>
      </c>
      <c r="Q322" s="21"/>
      <c r="R322" s="21"/>
      <c r="S322" s="29"/>
      <c r="T322" s="29"/>
      <c r="U322" s="29"/>
      <c r="AD322" s="1"/>
      <c r="AE322" s="1"/>
      <c r="AF322" s="1"/>
      <c r="AG322" s="1"/>
      <c r="AH322" s="1"/>
    </row>
    <row r="323" spans="2:34">
      <c r="B323" s="20"/>
      <c r="C323" s="21"/>
      <c r="D323" s="22" t="str">
        <f t="shared" si="304"/>
        <v/>
      </c>
      <c r="E323" s="21"/>
      <c r="F323" s="24" t="str">
        <f t="shared" si="305"/>
        <v/>
      </c>
      <c r="G323" s="25" t="str">
        <f>IF(C323="","",IF(D323='Gear Train'!$R$3,"-",VLOOKUP(C323,$Q$15:$S$514,3,FALSE)))</f>
        <v/>
      </c>
      <c r="H323" s="25" t="str">
        <f>IF(C323="","",IF(OR(D323='Gear Train'!$R$7,D323='Gear Train'!$R$3,D323='Gear Train'!$R$8),"-",VLOOKUP(C323,$Q$15:$T$514,4,FALSE)))</f>
        <v/>
      </c>
      <c r="I323" s="26" t="str">
        <f>IF(C323="","",IF(OR(D323='Gear Train'!$R$6,D323='Gear Train'!$R$7,D323='Gear Train'!$R$8,F323='Gear Train'!$R$7),VLOOKUP(E323,$C$15:$M$514,7,FALSE),IF(D323='Gear Train'!$R$3,VLOOKUP(C323,$Q$15:$U$514,5,FALSE),VLOOKUP(E323,$C$15:$M$514,7,FALSE)*M323)))</f>
        <v/>
      </c>
      <c r="J323" s="26" t="str">
        <f>IF(C323="","",IF(OR(D323='Gear Train'!$R$6,D323='Gear Train'!$R$7,D323='Gear Train'!$R$8,F323='Gear Train'!$R$7),VLOOKUP(E323,$C$15:$M$514,8,FALSE),IF(D323='Gear Train'!$R$3,E323/I323,VLOOKUP(E323,$C$15:$M$514,8,FALSE)/M323)))</f>
        <v/>
      </c>
      <c r="K323" s="27" t="str">
        <f>IF(C323="","",IF(E323='Front, Back Dial'!$D$4,$C$11,IF(OR(D323='Gear Train'!$R$4,D323='Gear Train'!$R$5),IF(OR(F323='Gear Train'!$R$4,F323='Gear Train'!$R$5,F323='Gear Train'!$R$6),IF(VLOOKUP(E323,$C$15:$M$514,9,FALSE)='Gear Train'!$C$3,'Gear Train'!$C$4,'Gear Train'!$C$3),VLOOKUP(E323,$C$15:$M$514,9,FALSE)),VLOOKUP(E323,$C$15:$M$514,9,FALSE))))</f>
        <v/>
      </c>
      <c r="L323" s="26" t="str">
        <f>IF(C323="","",IF(G323="-","-",IF(K323='Gear Train'!$C$3,MOD(G323+J323*360,360),MOD(G323-J323*360,360))))</f>
        <v/>
      </c>
      <c r="M323" s="26" t="str">
        <f>IF(C323="","",IF(OR(D323='Gear Train'!$R$6,D323='Gear Train'!$R$7,D323='Gear Train'!$R$8,F323='Gear Train'!$R$7),VLOOKUP(E323,$C$15:$M$514,10,FALSE),IF(D323='Gear Train'!$R$3,"-",IF(F323='Gear Train'!$R$3,1,H323/VLOOKUP(E323,$Q$15:$T$514,4,FALSE)))))</f>
        <v/>
      </c>
      <c r="N323" s="26" t="str">
        <f t="shared" si="306"/>
        <v/>
      </c>
      <c r="O323" s="28" t="str">
        <f t="shared" si="307"/>
        <v/>
      </c>
      <c r="Q323" s="21"/>
      <c r="R323" s="21"/>
      <c r="S323" s="29"/>
      <c r="T323" s="29"/>
      <c r="U323" s="29"/>
      <c r="AD323" s="1"/>
      <c r="AE323" s="1"/>
      <c r="AF323" s="1"/>
      <c r="AG323" s="1"/>
      <c r="AH323" s="1"/>
    </row>
    <row r="324" spans="2:34">
      <c r="B324" s="20"/>
      <c r="C324" s="21"/>
      <c r="D324" s="22" t="str">
        <f t="shared" si="304"/>
        <v/>
      </c>
      <c r="E324" s="21"/>
      <c r="F324" s="24" t="str">
        <f t="shared" si="305"/>
        <v/>
      </c>
      <c r="G324" s="25" t="str">
        <f>IF(C324="","",IF(D324='Gear Train'!$R$3,"-",VLOOKUP(C324,$Q$15:$S$514,3,FALSE)))</f>
        <v/>
      </c>
      <c r="H324" s="25" t="str">
        <f>IF(C324="","",IF(OR(D324='Gear Train'!$R$7,D324='Gear Train'!$R$3,D324='Gear Train'!$R$8),"-",VLOOKUP(C324,$Q$15:$T$514,4,FALSE)))</f>
        <v/>
      </c>
      <c r="I324" s="26" t="str">
        <f>IF(C324="","",IF(OR(D324='Gear Train'!$R$6,D324='Gear Train'!$R$7,D324='Gear Train'!$R$8,F324='Gear Train'!$R$7),VLOOKUP(E324,$C$15:$M$514,7,FALSE),IF(D324='Gear Train'!$R$3,VLOOKUP(C324,$Q$15:$U$514,5,FALSE),VLOOKUP(E324,$C$15:$M$514,7,FALSE)*M324)))</f>
        <v/>
      </c>
      <c r="J324" s="26" t="str">
        <f>IF(C324="","",IF(OR(D324='Gear Train'!$R$6,D324='Gear Train'!$R$7,D324='Gear Train'!$R$8,F324='Gear Train'!$R$7),VLOOKUP(E324,$C$15:$M$514,8,FALSE),IF(D324='Gear Train'!$R$3,E324/I324,VLOOKUP(E324,$C$15:$M$514,8,FALSE)/M324)))</f>
        <v/>
      </c>
      <c r="K324" s="27" t="str">
        <f>IF(C324="","",IF(E324='Front, Back Dial'!$D$4,$C$11,IF(OR(D324='Gear Train'!$R$4,D324='Gear Train'!$R$5),IF(OR(F324='Gear Train'!$R$4,F324='Gear Train'!$R$5,F324='Gear Train'!$R$6),IF(VLOOKUP(E324,$C$15:$M$514,9,FALSE)='Gear Train'!$C$3,'Gear Train'!$C$4,'Gear Train'!$C$3),VLOOKUP(E324,$C$15:$M$514,9,FALSE)),VLOOKUP(E324,$C$15:$M$514,9,FALSE))))</f>
        <v/>
      </c>
      <c r="L324" s="26" t="str">
        <f>IF(C324="","",IF(G324="-","-",IF(K324='Gear Train'!$C$3,MOD(G324+J324*360,360),MOD(G324-J324*360,360))))</f>
        <v/>
      </c>
      <c r="M324" s="26" t="str">
        <f>IF(C324="","",IF(OR(D324='Gear Train'!$R$6,D324='Gear Train'!$R$7,D324='Gear Train'!$R$8,F324='Gear Train'!$R$7),VLOOKUP(E324,$C$15:$M$514,10,FALSE),IF(D324='Gear Train'!$R$3,"-",IF(F324='Gear Train'!$R$3,1,H324/VLOOKUP(E324,$Q$15:$T$514,4,FALSE)))))</f>
        <v/>
      </c>
      <c r="N324" s="26" t="str">
        <f t="shared" si="306"/>
        <v/>
      </c>
      <c r="O324" s="28" t="str">
        <f t="shared" si="307"/>
        <v/>
      </c>
      <c r="Q324" s="21"/>
      <c r="R324" s="21"/>
      <c r="S324" s="29"/>
      <c r="T324" s="29"/>
      <c r="U324" s="29"/>
      <c r="AD324" s="1"/>
      <c r="AE324" s="1"/>
      <c r="AF324" s="1"/>
      <c r="AG324" s="1"/>
      <c r="AH324" s="1"/>
    </row>
    <row r="325" spans="2:34">
      <c r="B325" s="20"/>
      <c r="C325" s="21"/>
      <c r="D325" s="22" t="str">
        <f t="shared" si="304"/>
        <v/>
      </c>
      <c r="E325" s="21"/>
      <c r="F325" s="24" t="str">
        <f t="shared" si="305"/>
        <v/>
      </c>
      <c r="G325" s="25" t="str">
        <f>IF(C325="","",IF(D325='Gear Train'!$R$3,"-",VLOOKUP(C325,$Q$15:$S$514,3,FALSE)))</f>
        <v/>
      </c>
      <c r="H325" s="25" t="str">
        <f>IF(C325="","",IF(OR(D325='Gear Train'!$R$7,D325='Gear Train'!$R$3,D325='Gear Train'!$R$8),"-",VLOOKUP(C325,$Q$15:$T$514,4,FALSE)))</f>
        <v/>
      </c>
      <c r="I325" s="26" t="str">
        <f>IF(C325="","",IF(OR(D325='Gear Train'!$R$6,D325='Gear Train'!$R$7,D325='Gear Train'!$R$8,F325='Gear Train'!$R$7),VLOOKUP(E325,$C$15:$M$514,7,FALSE),IF(D325='Gear Train'!$R$3,VLOOKUP(C325,$Q$15:$U$514,5,FALSE),VLOOKUP(E325,$C$15:$M$514,7,FALSE)*M325)))</f>
        <v/>
      </c>
      <c r="J325" s="26" t="str">
        <f>IF(C325="","",IF(OR(D325='Gear Train'!$R$6,D325='Gear Train'!$R$7,D325='Gear Train'!$R$8,F325='Gear Train'!$R$7),VLOOKUP(E325,$C$15:$M$514,8,FALSE),IF(D325='Gear Train'!$R$3,E325/I325,VLOOKUP(E325,$C$15:$M$514,8,FALSE)/M325)))</f>
        <v/>
      </c>
      <c r="K325" s="27" t="str">
        <f>IF(C325="","",IF(E325='Front, Back Dial'!$D$4,$C$11,IF(OR(D325='Gear Train'!$R$4,D325='Gear Train'!$R$5),IF(OR(F325='Gear Train'!$R$4,F325='Gear Train'!$R$5,F325='Gear Train'!$R$6),IF(VLOOKUP(E325,$C$15:$M$514,9,FALSE)='Gear Train'!$C$3,'Gear Train'!$C$4,'Gear Train'!$C$3),VLOOKUP(E325,$C$15:$M$514,9,FALSE)),VLOOKUP(E325,$C$15:$M$514,9,FALSE))))</f>
        <v/>
      </c>
      <c r="L325" s="26" t="str">
        <f>IF(C325="","",IF(G325="-","-",IF(K325='Gear Train'!$C$3,MOD(G325+J325*360,360),MOD(G325-J325*360,360))))</f>
        <v/>
      </c>
      <c r="M325" s="26" t="str">
        <f>IF(C325="","",IF(OR(D325='Gear Train'!$R$6,D325='Gear Train'!$R$7,D325='Gear Train'!$R$8,F325='Gear Train'!$R$7),VLOOKUP(E325,$C$15:$M$514,10,FALSE),IF(D325='Gear Train'!$R$3,"-",IF(F325='Gear Train'!$R$3,1,H325/VLOOKUP(E325,$Q$15:$T$514,4,FALSE)))))</f>
        <v/>
      </c>
      <c r="N325" s="26" t="str">
        <f t="shared" si="306"/>
        <v/>
      </c>
      <c r="O325" s="28" t="str">
        <f t="shared" si="307"/>
        <v/>
      </c>
      <c r="Q325" s="21"/>
      <c r="R325" s="21"/>
      <c r="S325" s="29"/>
      <c r="T325" s="29"/>
      <c r="U325" s="29"/>
      <c r="AD325" s="1"/>
      <c r="AE325" s="1"/>
      <c r="AF325" s="1"/>
      <c r="AG325" s="1"/>
      <c r="AH325" s="1"/>
    </row>
    <row r="326" spans="2:34">
      <c r="B326" s="20"/>
      <c r="C326" s="21"/>
      <c r="D326" s="22" t="str">
        <f t="shared" si="304"/>
        <v/>
      </c>
      <c r="E326" s="21"/>
      <c r="F326" s="24" t="str">
        <f t="shared" si="305"/>
        <v/>
      </c>
      <c r="G326" s="25" t="str">
        <f>IF(C326="","",IF(D326='Gear Train'!$R$3,"-",VLOOKUP(C326,$Q$15:$S$514,3,FALSE)))</f>
        <v/>
      </c>
      <c r="H326" s="25" t="str">
        <f>IF(C326="","",IF(OR(D326='Gear Train'!$R$7,D326='Gear Train'!$R$3,D326='Gear Train'!$R$8),"-",VLOOKUP(C326,$Q$15:$T$514,4,FALSE)))</f>
        <v/>
      </c>
      <c r="I326" s="26" t="str">
        <f>IF(C326="","",IF(OR(D326='Gear Train'!$R$6,D326='Gear Train'!$R$7,D326='Gear Train'!$R$8,F326='Gear Train'!$R$7),VLOOKUP(E326,$C$15:$M$514,7,FALSE),IF(D326='Gear Train'!$R$3,VLOOKUP(C326,$Q$15:$U$514,5,FALSE),VLOOKUP(E326,$C$15:$M$514,7,FALSE)*M326)))</f>
        <v/>
      </c>
      <c r="J326" s="26" t="str">
        <f>IF(C326="","",IF(OR(D326='Gear Train'!$R$6,D326='Gear Train'!$R$7,D326='Gear Train'!$R$8,F326='Gear Train'!$R$7),VLOOKUP(E326,$C$15:$M$514,8,FALSE),IF(D326='Gear Train'!$R$3,E326/I326,VLOOKUP(E326,$C$15:$M$514,8,FALSE)/M326)))</f>
        <v/>
      </c>
      <c r="K326" s="27" t="str">
        <f>IF(C326="","",IF(E326='Front, Back Dial'!$D$4,$C$11,IF(OR(D326='Gear Train'!$R$4,D326='Gear Train'!$R$5),IF(OR(F326='Gear Train'!$R$4,F326='Gear Train'!$R$5,F326='Gear Train'!$R$6),IF(VLOOKUP(E326,$C$15:$M$514,9,FALSE)='Gear Train'!$C$3,'Gear Train'!$C$4,'Gear Train'!$C$3),VLOOKUP(E326,$C$15:$M$514,9,FALSE)),VLOOKUP(E326,$C$15:$M$514,9,FALSE))))</f>
        <v/>
      </c>
      <c r="L326" s="26" t="str">
        <f>IF(C326="","",IF(G326="-","-",IF(K326='Gear Train'!$C$3,MOD(G326+J326*360,360),MOD(G326-J326*360,360))))</f>
        <v/>
      </c>
      <c r="M326" s="26" t="str">
        <f>IF(C326="","",IF(OR(D326='Gear Train'!$R$6,D326='Gear Train'!$R$7,D326='Gear Train'!$R$8,F326='Gear Train'!$R$7),VLOOKUP(E326,$C$15:$M$514,10,FALSE),IF(D326='Gear Train'!$R$3,"-",IF(F326='Gear Train'!$R$3,1,H326/VLOOKUP(E326,$Q$15:$T$514,4,FALSE)))))</f>
        <v/>
      </c>
      <c r="N326" s="26" t="str">
        <f t="shared" si="306"/>
        <v/>
      </c>
      <c r="O326" s="28" t="str">
        <f t="shared" si="307"/>
        <v/>
      </c>
      <c r="Q326" s="21"/>
      <c r="R326" s="21"/>
      <c r="S326" s="29"/>
      <c r="T326" s="29"/>
      <c r="U326" s="29"/>
      <c r="AD326" s="1"/>
      <c r="AE326" s="1"/>
      <c r="AF326" s="1"/>
      <c r="AG326" s="1"/>
      <c r="AH326" s="1"/>
    </row>
    <row r="327" spans="2:34">
      <c r="B327" s="20"/>
      <c r="C327" s="21"/>
      <c r="D327" s="22" t="str">
        <f t="shared" si="304"/>
        <v/>
      </c>
      <c r="E327" s="21"/>
      <c r="F327" s="24" t="str">
        <f t="shared" si="305"/>
        <v/>
      </c>
      <c r="G327" s="25" t="str">
        <f>IF(C327="","",IF(D327='Gear Train'!$R$3,"-",VLOOKUP(C327,$Q$15:$S$514,3,FALSE)))</f>
        <v/>
      </c>
      <c r="H327" s="25" t="str">
        <f>IF(C327="","",IF(OR(D327='Gear Train'!$R$7,D327='Gear Train'!$R$3,D327='Gear Train'!$R$8),"-",VLOOKUP(C327,$Q$15:$T$514,4,FALSE)))</f>
        <v/>
      </c>
      <c r="I327" s="26" t="str">
        <f>IF(C327="","",IF(OR(D327='Gear Train'!$R$6,D327='Gear Train'!$R$7,D327='Gear Train'!$R$8,F327='Gear Train'!$R$7),VLOOKUP(E327,$C$15:$M$514,7,FALSE),IF(D327='Gear Train'!$R$3,VLOOKUP(C327,$Q$15:$U$514,5,FALSE),VLOOKUP(E327,$C$15:$M$514,7,FALSE)*M327)))</f>
        <v/>
      </c>
      <c r="J327" s="26" t="str">
        <f>IF(C327="","",IF(OR(D327='Gear Train'!$R$6,D327='Gear Train'!$R$7,D327='Gear Train'!$R$8,F327='Gear Train'!$R$7),VLOOKUP(E327,$C$15:$M$514,8,FALSE),IF(D327='Gear Train'!$R$3,E327/I327,VLOOKUP(E327,$C$15:$M$514,8,FALSE)/M327)))</f>
        <v/>
      </c>
      <c r="K327" s="27" t="str">
        <f>IF(C327="","",IF(E327='Front, Back Dial'!$D$4,$C$11,IF(OR(D327='Gear Train'!$R$4,D327='Gear Train'!$R$5),IF(OR(F327='Gear Train'!$R$4,F327='Gear Train'!$R$5,F327='Gear Train'!$R$6),IF(VLOOKUP(E327,$C$15:$M$514,9,FALSE)='Gear Train'!$C$3,'Gear Train'!$C$4,'Gear Train'!$C$3),VLOOKUP(E327,$C$15:$M$514,9,FALSE)),VLOOKUP(E327,$C$15:$M$514,9,FALSE))))</f>
        <v/>
      </c>
      <c r="L327" s="26" t="str">
        <f>IF(C327="","",IF(G327="-","-",IF(K327='Gear Train'!$C$3,MOD(G327+J327*360,360),MOD(G327-J327*360,360))))</f>
        <v/>
      </c>
      <c r="M327" s="26" t="str">
        <f>IF(C327="","",IF(OR(D327='Gear Train'!$R$6,D327='Gear Train'!$R$7,D327='Gear Train'!$R$8,F327='Gear Train'!$R$7),VLOOKUP(E327,$C$15:$M$514,10,FALSE),IF(D327='Gear Train'!$R$3,"-",IF(F327='Gear Train'!$R$3,1,H327/VLOOKUP(E327,$Q$15:$T$514,4,FALSE)))))</f>
        <v/>
      </c>
      <c r="N327" s="26" t="str">
        <f t="shared" si="306"/>
        <v/>
      </c>
      <c r="O327" s="28" t="str">
        <f t="shared" si="307"/>
        <v/>
      </c>
      <c r="Q327" s="21"/>
      <c r="R327" s="21"/>
      <c r="S327" s="29"/>
      <c r="T327" s="29"/>
      <c r="U327" s="29"/>
      <c r="AD327" s="1"/>
      <c r="AE327" s="1"/>
      <c r="AF327" s="1"/>
      <c r="AG327" s="1"/>
      <c r="AH327" s="1"/>
    </row>
    <row r="328" spans="2:34">
      <c r="B328" s="20"/>
      <c r="C328" s="21"/>
      <c r="D328" s="22" t="str">
        <f t="shared" si="304"/>
        <v/>
      </c>
      <c r="E328" s="21"/>
      <c r="F328" s="24" t="str">
        <f t="shared" si="305"/>
        <v/>
      </c>
      <c r="G328" s="25" t="str">
        <f>IF(C328="","",IF(D328='Gear Train'!$R$3,"-",VLOOKUP(C328,$Q$15:$S$514,3,FALSE)))</f>
        <v/>
      </c>
      <c r="H328" s="25" t="str">
        <f>IF(C328="","",IF(OR(D328='Gear Train'!$R$7,D328='Gear Train'!$R$3,D328='Gear Train'!$R$8),"-",VLOOKUP(C328,$Q$15:$T$514,4,FALSE)))</f>
        <v/>
      </c>
      <c r="I328" s="26" t="str">
        <f>IF(C328="","",IF(OR(D328='Gear Train'!$R$6,D328='Gear Train'!$R$7,D328='Gear Train'!$R$8,F328='Gear Train'!$R$7),VLOOKUP(E328,$C$15:$M$514,7,FALSE),IF(D328='Gear Train'!$R$3,VLOOKUP(C328,$Q$15:$U$514,5,FALSE),VLOOKUP(E328,$C$15:$M$514,7,FALSE)*M328)))</f>
        <v/>
      </c>
      <c r="J328" s="26" t="str">
        <f>IF(C328="","",IF(OR(D328='Gear Train'!$R$6,D328='Gear Train'!$R$7,D328='Gear Train'!$R$8,F328='Gear Train'!$R$7),VLOOKUP(E328,$C$15:$M$514,8,FALSE),IF(D328='Gear Train'!$R$3,E328/I328,VLOOKUP(E328,$C$15:$M$514,8,FALSE)/M328)))</f>
        <v/>
      </c>
      <c r="K328" s="27" t="str">
        <f>IF(C328="","",IF(E328='Front, Back Dial'!$D$4,$C$11,IF(OR(D328='Gear Train'!$R$4,D328='Gear Train'!$R$5),IF(OR(F328='Gear Train'!$R$4,F328='Gear Train'!$R$5,F328='Gear Train'!$R$6),IF(VLOOKUP(E328,$C$15:$M$514,9,FALSE)='Gear Train'!$C$3,'Gear Train'!$C$4,'Gear Train'!$C$3),VLOOKUP(E328,$C$15:$M$514,9,FALSE)),VLOOKUP(E328,$C$15:$M$514,9,FALSE))))</f>
        <v/>
      </c>
      <c r="L328" s="26" t="str">
        <f>IF(C328="","",IF(G328="-","-",IF(K328='Gear Train'!$C$3,MOD(G328+J328*360,360),MOD(G328-J328*360,360))))</f>
        <v/>
      </c>
      <c r="M328" s="26" t="str">
        <f>IF(C328="","",IF(OR(D328='Gear Train'!$R$6,D328='Gear Train'!$R$7,D328='Gear Train'!$R$8,F328='Gear Train'!$R$7),VLOOKUP(E328,$C$15:$M$514,10,FALSE),IF(D328='Gear Train'!$R$3,"-",IF(F328='Gear Train'!$R$3,1,H328/VLOOKUP(E328,$Q$15:$T$514,4,FALSE)))))</f>
        <v/>
      </c>
      <c r="N328" s="26" t="str">
        <f t="shared" si="306"/>
        <v/>
      </c>
      <c r="O328" s="28" t="str">
        <f t="shared" si="307"/>
        <v/>
      </c>
      <c r="Q328" s="21"/>
      <c r="R328" s="21"/>
      <c r="S328" s="29"/>
      <c r="T328" s="29"/>
      <c r="U328" s="29"/>
      <c r="AD328" s="1"/>
      <c r="AE328" s="1"/>
      <c r="AF328" s="1"/>
      <c r="AG328" s="1"/>
      <c r="AH328" s="1"/>
    </row>
    <row r="329" spans="2:34">
      <c r="B329" s="20"/>
      <c r="C329" s="21"/>
      <c r="D329" s="22" t="str">
        <f t="shared" si="304"/>
        <v/>
      </c>
      <c r="E329" s="21"/>
      <c r="F329" s="24" t="str">
        <f t="shared" si="305"/>
        <v/>
      </c>
      <c r="G329" s="25" t="str">
        <f>IF(C329="","",IF(D329='Gear Train'!$R$3,"-",VLOOKUP(C329,$Q$15:$S$514,3,FALSE)))</f>
        <v/>
      </c>
      <c r="H329" s="25" t="str">
        <f>IF(C329="","",IF(OR(D329='Gear Train'!$R$7,D329='Gear Train'!$R$3,D329='Gear Train'!$R$8),"-",VLOOKUP(C329,$Q$15:$T$514,4,FALSE)))</f>
        <v/>
      </c>
      <c r="I329" s="26" t="str">
        <f>IF(C329="","",IF(OR(D329='Gear Train'!$R$6,D329='Gear Train'!$R$7,D329='Gear Train'!$R$8,F329='Gear Train'!$R$7),VLOOKUP(E329,$C$15:$M$514,7,FALSE),IF(D329='Gear Train'!$R$3,VLOOKUP(C329,$Q$15:$U$514,5,FALSE),VLOOKUP(E329,$C$15:$M$514,7,FALSE)*M329)))</f>
        <v/>
      </c>
      <c r="J329" s="26" t="str">
        <f>IF(C329="","",IF(OR(D329='Gear Train'!$R$6,D329='Gear Train'!$R$7,D329='Gear Train'!$R$8,F329='Gear Train'!$R$7),VLOOKUP(E329,$C$15:$M$514,8,FALSE),IF(D329='Gear Train'!$R$3,E329/I329,VLOOKUP(E329,$C$15:$M$514,8,FALSE)/M329)))</f>
        <v/>
      </c>
      <c r="K329" s="27" t="str">
        <f>IF(C329="","",IF(E329='Front, Back Dial'!$D$4,$C$11,IF(OR(D329='Gear Train'!$R$4,D329='Gear Train'!$R$5),IF(OR(F329='Gear Train'!$R$4,F329='Gear Train'!$R$5,F329='Gear Train'!$R$6),IF(VLOOKUP(E329,$C$15:$M$514,9,FALSE)='Gear Train'!$C$3,'Gear Train'!$C$4,'Gear Train'!$C$3),VLOOKUP(E329,$C$15:$M$514,9,FALSE)),VLOOKUP(E329,$C$15:$M$514,9,FALSE))))</f>
        <v/>
      </c>
      <c r="L329" s="26" t="str">
        <f>IF(C329="","",IF(G329="-","-",IF(K329='Gear Train'!$C$3,MOD(G329+J329*360,360),MOD(G329-J329*360,360))))</f>
        <v/>
      </c>
      <c r="M329" s="26" t="str">
        <f>IF(C329="","",IF(OR(D329='Gear Train'!$R$6,D329='Gear Train'!$R$7,D329='Gear Train'!$R$8,F329='Gear Train'!$R$7),VLOOKUP(E329,$C$15:$M$514,10,FALSE),IF(D329='Gear Train'!$R$3,"-",IF(F329='Gear Train'!$R$3,1,H329/VLOOKUP(E329,$Q$15:$T$514,4,FALSE)))))</f>
        <v/>
      </c>
      <c r="N329" s="26" t="str">
        <f t="shared" si="306"/>
        <v/>
      </c>
      <c r="O329" s="28" t="str">
        <f t="shared" si="307"/>
        <v/>
      </c>
      <c r="Q329" s="21"/>
      <c r="R329" s="21"/>
      <c r="S329" s="29"/>
      <c r="T329" s="29"/>
      <c r="U329" s="29"/>
      <c r="AD329" s="1"/>
      <c r="AE329" s="1"/>
      <c r="AF329" s="1"/>
      <c r="AG329" s="1"/>
      <c r="AH329" s="1"/>
    </row>
    <row r="330" spans="2:34">
      <c r="B330" s="20"/>
      <c r="C330" s="21"/>
      <c r="D330" s="22" t="str">
        <f t="shared" si="304"/>
        <v/>
      </c>
      <c r="E330" s="21"/>
      <c r="F330" s="24" t="str">
        <f t="shared" si="305"/>
        <v/>
      </c>
      <c r="G330" s="25" t="str">
        <f>IF(C330="","",IF(D330='Gear Train'!$R$3,"-",VLOOKUP(C330,$Q$15:$S$514,3,FALSE)))</f>
        <v/>
      </c>
      <c r="H330" s="25" t="str">
        <f>IF(C330="","",IF(OR(D330='Gear Train'!$R$7,D330='Gear Train'!$R$3,D330='Gear Train'!$R$8),"-",VLOOKUP(C330,$Q$15:$T$514,4,FALSE)))</f>
        <v/>
      </c>
      <c r="I330" s="26" t="str">
        <f>IF(C330="","",IF(OR(D330='Gear Train'!$R$6,D330='Gear Train'!$R$7,D330='Gear Train'!$R$8,F330='Gear Train'!$R$7),VLOOKUP(E330,$C$15:$M$514,7,FALSE),IF(D330='Gear Train'!$R$3,VLOOKUP(C330,$Q$15:$U$514,5,FALSE),VLOOKUP(E330,$C$15:$M$514,7,FALSE)*M330)))</f>
        <v/>
      </c>
      <c r="J330" s="26" t="str">
        <f>IF(C330="","",IF(OR(D330='Gear Train'!$R$6,D330='Gear Train'!$R$7,D330='Gear Train'!$R$8,F330='Gear Train'!$R$7),VLOOKUP(E330,$C$15:$M$514,8,FALSE),IF(D330='Gear Train'!$R$3,E330/I330,VLOOKUP(E330,$C$15:$M$514,8,FALSE)/M330)))</f>
        <v/>
      </c>
      <c r="K330" s="27" t="str">
        <f>IF(C330="","",IF(E330='Front, Back Dial'!$D$4,$C$11,IF(OR(D330='Gear Train'!$R$4,D330='Gear Train'!$R$5),IF(OR(F330='Gear Train'!$R$4,F330='Gear Train'!$R$5,F330='Gear Train'!$R$6),IF(VLOOKUP(E330,$C$15:$M$514,9,FALSE)='Gear Train'!$C$3,'Gear Train'!$C$4,'Gear Train'!$C$3),VLOOKUP(E330,$C$15:$M$514,9,FALSE)),VLOOKUP(E330,$C$15:$M$514,9,FALSE))))</f>
        <v/>
      </c>
      <c r="L330" s="26" t="str">
        <f>IF(C330="","",IF(G330="-","-",IF(K330='Gear Train'!$C$3,MOD(G330+J330*360,360),MOD(G330-J330*360,360))))</f>
        <v/>
      </c>
      <c r="M330" s="26" t="str">
        <f>IF(C330="","",IF(OR(D330='Gear Train'!$R$6,D330='Gear Train'!$R$7,D330='Gear Train'!$R$8,F330='Gear Train'!$R$7),VLOOKUP(E330,$C$15:$M$514,10,FALSE),IF(D330='Gear Train'!$R$3,"-",IF(F330='Gear Train'!$R$3,1,H330/VLOOKUP(E330,$Q$15:$T$514,4,FALSE)))))</f>
        <v/>
      </c>
      <c r="N330" s="26" t="str">
        <f t="shared" si="306"/>
        <v/>
      </c>
      <c r="O330" s="28" t="str">
        <f t="shared" si="307"/>
        <v/>
      </c>
      <c r="Q330" s="21"/>
      <c r="R330" s="21"/>
      <c r="S330" s="29"/>
      <c r="T330" s="29"/>
      <c r="U330" s="29"/>
      <c r="AD330" s="1"/>
      <c r="AE330" s="1"/>
      <c r="AF330" s="1"/>
      <c r="AG330" s="1"/>
      <c r="AH330" s="1"/>
    </row>
    <row r="331" spans="2:34">
      <c r="B331" s="20"/>
      <c r="C331" s="21"/>
      <c r="D331" s="22" t="str">
        <f t="shared" si="304"/>
        <v/>
      </c>
      <c r="E331" s="21"/>
      <c r="F331" s="24" t="str">
        <f t="shared" si="305"/>
        <v/>
      </c>
      <c r="G331" s="25" t="str">
        <f>IF(C331="","",IF(D331='Gear Train'!$R$3,"-",VLOOKUP(C331,$Q$15:$S$514,3,FALSE)))</f>
        <v/>
      </c>
      <c r="H331" s="25" t="str">
        <f>IF(C331="","",IF(OR(D331='Gear Train'!$R$7,D331='Gear Train'!$R$3,D331='Gear Train'!$R$8),"-",VLOOKUP(C331,$Q$15:$T$514,4,FALSE)))</f>
        <v/>
      </c>
      <c r="I331" s="26" t="str">
        <f>IF(C331="","",IF(OR(D331='Gear Train'!$R$6,D331='Gear Train'!$R$7,D331='Gear Train'!$R$8,F331='Gear Train'!$R$7),VLOOKUP(E331,$C$15:$M$514,7,FALSE),IF(D331='Gear Train'!$R$3,VLOOKUP(C331,$Q$15:$U$514,5,FALSE),VLOOKUP(E331,$C$15:$M$514,7,FALSE)*M331)))</f>
        <v/>
      </c>
      <c r="J331" s="26" t="str">
        <f>IF(C331="","",IF(OR(D331='Gear Train'!$R$6,D331='Gear Train'!$R$7,D331='Gear Train'!$R$8,F331='Gear Train'!$R$7),VLOOKUP(E331,$C$15:$M$514,8,FALSE),IF(D331='Gear Train'!$R$3,E331/I331,VLOOKUP(E331,$C$15:$M$514,8,FALSE)/M331)))</f>
        <v/>
      </c>
      <c r="K331" s="27" t="str">
        <f>IF(C331="","",IF(E331='Front, Back Dial'!$D$4,$C$11,IF(OR(D331='Gear Train'!$R$4,D331='Gear Train'!$R$5),IF(OR(F331='Gear Train'!$R$4,F331='Gear Train'!$R$5,F331='Gear Train'!$R$6),IF(VLOOKUP(E331,$C$15:$M$514,9,FALSE)='Gear Train'!$C$3,'Gear Train'!$C$4,'Gear Train'!$C$3),VLOOKUP(E331,$C$15:$M$514,9,FALSE)),VLOOKUP(E331,$C$15:$M$514,9,FALSE))))</f>
        <v/>
      </c>
      <c r="L331" s="26" t="str">
        <f>IF(C331="","",IF(G331="-","-",IF(K331='Gear Train'!$C$3,MOD(G331+J331*360,360),MOD(G331-J331*360,360))))</f>
        <v/>
      </c>
      <c r="M331" s="26" t="str">
        <f>IF(C331="","",IF(OR(D331='Gear Train'!$R$6,D331='Gear Train'!$R$7,D331='Gear Train'!$R$8,F331='Gear Train'!$R$7),VLOOKUP(E331,$C$15:$M$514,10,FALSE),IF(D331='Gear Train'!$R$3,"-",IF(F331='Gear Train'!$R$3,1,H331/VLOOKUP(E331,$Q$15:$T$514,4,FALSE)))))</f>
        <v/>
      </c>
      <c r="N331" s="26" t="str">
        <f t="shared" si="306"/>
        <v/>
      </c>
      <c r="O331" s="28" t="str">
        <f t="shared" si="307"/>
        <v/>
      </c>
      <c r="Q331" s="21"/>
      <c r="R331" s="21"/>
      <c r="S331" s="29"/>
      <c r="T331" s="29"/>
      <c r="U331" s="29"/>
      <c r="AD331" s="1"/>
      <c r="AE331" s="1"/>
      <c r="AF331" s="1"/>
      <c r="AG331" s="1"/>
      <c r="AH331" s="1"/>
    </row>
    <row r="332" spans="2:34">
      <c r="B332" s="20"/>
      <c r="C332" s="21"/>
      <c r="D332" s="22" t="str">
        <f t="shared" si="304"/>
        <v/>
      </c>
      <c r="E332" s="21"/>
      <c r="F332" s="24" t="str">
        <f t="shared" si="305"/>
        <v/>
      </c>
      <c r="G332" s="25" t="str">
        <f>IF(C332="","",IF(D332='Gear Train'!$R$3,"-",VLOOKUP(C332,$Q$15:$S$514,3,FALSE)))</f>
        <v/>
      </c>
      <c r="H332" s="25" t="str">
        <f>IF(C332="","",IF(OR(D332='Gear Train'!$R$7,D332='Gear Train'!$R$3,D332='Gear Train'!$R$8),"-",VLOOKUP(C332,$Q$15:$T$514,4,FALSE)))</f>
        <v/>
      </c>
      <c r="I332" s="26" t="str">
        <f>IF(C332="","",IF(OR(D332='Gear Train'!$R$6,D332='Gear Train'!$R$7,D332='Gear Train'!$R$8,F332='Gear Train'!$R$7),VLOOKUP(E332,$C$15:$M$514,7,FALSE),IF(D332='Gear Train'!$R$3,VLOOKUP(C332,$Q$15:$U$514,5,FALSE),VLOOKUP(E332,$C$15:$M$514,7,FALSE)*M332)))</f>
        <v/>
      </c>
      <c r="J332" s="26" t="str">
        <f>IF(C332="","",IF(OR(D332='Gear Train'!$R$6,D332='Gear Train'!$R$7,D332='Gear Train'!$R$8,F332='Gear Train'!$R$7),VLOOKUP(E332,$C$15:$M$514,8,FALSE),IF(D332='Gear Train'!$R$3,E332/I332,VLOOKUP(E332,$C$15:$M$514,8,FALSE)/M332)))</f>
        <v/>
      </c>
      <c r="K332" s="27" t="str">
        <f>IF(C332="","",IF(E332='Front, Back Dial'!$D$4,$C$11,IF(OR(D332='Gear Train'!$R$4,D332='Gear Train'!$R$5),IF(OR(F332='Gear Train'!$R$4,F332='Gear Train'!$R$5,F332='Gear Train'!$R$6),IF(VLOOKUP(E332,$C$15:$M$514,9,FALSE)='Gear Train'!$C$3,'Gear Train'!$C$4,'Gear Train'!$C$3),VLOOKUP(E332,$C$15:$M$514,9,FALSE)),VLOOKUP(E332,$C$15:$M$514,9,FALSE))))</f>
        <v/>
      </c>
      <c r="L332" s="26" t="str">
        <f>IF(C332="","",IF(G332="-","-",IF(K332='Gear Train'!$C$3,MOD(G332+J332*360,360),MOD(G332-J332*360,360))))</f>
        <v/>
      </c>
      <c r="M332" s="26" t="str">
        <f>IF(C332="","",IF(OR(D332='Gear Train'!$R$6,D332='Gear Train'!$R$7,D332='Gear Train'!$R$8,F332='Gear Train'!$R$7),VLOOKUP(E332,$C$15:$M$514,10,FALSE),IF(D332='Gear Train'!$R$3,"-",IF(F332='Gear Train'!$R$3,1,H332/VLOOKUP(E332,$Q$15:$T$514,4,FALSE)))))</f>
        <v/>
      </c>
      <c r="N332" s="26" t="str">
        <f t="shared" si="306"/>
        <v/>
      </c>
      <c r="O332" s="28" t="str">
        <f t="shared" si="307"/>
        <v/>
      </c>
      <c r="Q332" s="21"/>
      <c r="R332" s="21"/>
      <c r="S332" s="29"/>
      <c r="T332" s="29"/>
      <c r="U332" s="29"/>
      <c r="AD332" s="1"/>
      <c r="AE332" s="1"/>
      <c r="AF332" s="1"/>
      <c r="AG332" s="1"/>
      <c r="AH332" s="1"/>
    </row>
    <row r="333" spans="2:34">
      <c r="B333" s="20"/>
      <c r="C333" s="21"/>
      <c r="D333" s="22" t="str">
        <f t="shared" si="304"/>
        <v/>
      </c>
      <c r="E333" s="21"/>
      <c r="F333" s="24" t="str">
        <f t="shared" si="305"/>
        <v/>
      </c>
      <c r="G333" s="25" t="str">
        <f>IF(C333="","",IF(D333='Gear Train'!$R$3,"-",VLOOKUP(C333,$Q$15:$S$514,3,FALSE)))</f>
        <v/>
      </c>
      <c r="H333" s="25" t="str">
        <f>IF(C333="","",IF(OR(D333='Gear Train'!$R$7,D333='Gear Train'!$R$3,D333='Gear Train'!$R$8),"-",VLOOKUP(C333,$Q$15:$T$514,4,FALSE)))</f>
        <v/>
      </c>
      <c r="I333" s="26" t="str">
        <f>IF(C333="","",IF(OR(D333='Gear Train'!$R$6,D333='Gear Train'!$R$7,D333='Gear Train'!$R$8,F333='Gear Train'!$R$7),VLOOKUP(E333,$C$15:$M$514,7,FALSE),IF(D333='Gear Train'!$R$3,VLOOKUP(C333,$Q$15:$U$514,5,FALSE),VLOOKUP(E333,$C$15:$M$514,7,FALSE)*M333)))</f>
        <v/>
      </c>
      <c r="J333" s="26" t="str">
        <f>IF(C333="","",IF(OR(D333='Gear Train'!$R$6,D333='Gear Train'!$R$7,D333='Gear Train'!$R$8,F333='Gear Train'!$R$7),VLOOKUP(E333,$C$15:$M$514,8,FALSE),IF(D333='Gear Train'!$R$3,E333/I333,VLOOKUP(E333,$C$15:$M$514,8,FALSE)/M333)))</f>
        <v/>
      </c>
      <c r="K333" s="27" t="str">
        <f>IF(C333="","",IF(E333='Front, Back Dial'!$D$4,$C$11,IF(OR(D333='Gear Train'!$R$4,D333='Gear Train'!$R$5),IF(OR(F333='Gear Train'!$R$4,F333='Gear Train'!$R$5,F333='Gear Train'!$R$6),IF(VLOOKUP(E333,$C$15:$M$514,9,FALSE)='Gear Train'!$C$3,'Gear Train'!$C$4,'Gear Train'!$C$3),VLOOKUP(E333,$C$15:$M$514,9,FALSE)),VLOOKUP(E333,$C$15:$M$514,9,FALSE))))</f>
        <v/>
      </c>
      <c r="L333" s="26" t="str">
        <f>IF(C333="","",IF(G333="-","-",IF(K333='Gear Train'!$C$3,MOD(G333+J333*360,360),MOD(G333-J333*360,360))))</f>
        <v/>
      </c>
      <c r="M333" s="26" t="str">
        <f>IF(C333="","",IF(OR(D333='Gear Train'!$R$6,D333='Gear Train'!$R$7,D333='Gear Train'!$R$8,F333='Gear Train'!$R$7),VLOOKUP(E333,$C$15:$M$514,10,FALSE),IF(D333='Gear Train'!$R$3,"-",IF(F333='Gear Train'!$R$3,1,H333/VLOOKUP(E333,$Q$15:$T$514,4,FALSE)))))</f>
        <v/>
      </c>
      <c r="N333" s="26" t="str">
        <f t="shared" si="306"/>
        <v/>
      </c>
      <c r="O333" s="28" t="str">
        <f t="shared" si="307"/>
        <v/>
      </c>
      <c r="Q333" s="21"/>
      <c r="R333" s="21"/>
      <c r="S333" s="29"/>
      <c r="T333" s="29"/>
      <c r="U333" s="29"/>
      <c r="AD333" s="1"/>
      <c r="AE333" s="1"/>
      <c r="AF333" s="1"/>
      <c r="AG333" s="1"/>
      <c r="AH333" s="1"/>
    </row>
    <row r="334" spans="2:34">
      <c r="B334" s="20"/>
      <c r="C334" s="21"/>
      <c r="D334" s="22" t="str">
        <f t="shared" si="304"/>
        <v/>
      </c>
      <c r="E334" s="21"/>
      <c r="F334" s="24" t="str">
        <f t="shared" si="305"/>
        <v/>
      </c>
      <c r="G334" s="25" t="str">
        <f>IF(C334="","",IF(D334='Gear Train'!$R$3,"-",VLOOKUP(C334,$Q$15:$S$514,3,FALSE)))</f>
        <v/>
      </c>
      <c r="H334" s="25" t="str">
        <f>IF(C334="","",IF(OR(D334='Gear Train'!$R$7,D334='Gear Train'!$R$3,D334='Gear Train'!$R$8),"-",VLOOKUP(C334,$Q$15:$T$514,4,FALSE)))</f>
        <v/>
      </c>
      <c r="I334" s="26" t="str">
        <f>IF(C334="","",IF(OR(D334='Gear Train'!$R$6,D334='Gear Train'!$R$7,D334='Gear Train'!$R$8,F334='Gear Train'!$R$7),VLOOKUP(E334,$C$15:$M$514,7,FALSE),IF(D334='Gear Train'!$R$3,VLOOKUP(C334,$Q$15:$U$514,5,FALSE),VLOOKUP(E334,$C$15:$M$514,7,FALSE)*M334)))</f>
        <v/>
      </c>
      <c r="J334" s="26" t="str">
        <f>IF(C334="","",IF(OR(D334='Gear Train'!$R$6,D334='Gear Train'!$R$7,D334='Gear Train'!$R$8,F334='Gear Train'!$R$7),VLOOKUP(E334,$C$15:$M$514,8,FALSE),IF(D334='Gear Train'!$R$3,E334/I334,VLOOKUP(E334,$C$15:$M$514,8,FALSE)/M334)))</f>
        <v/>
      </c>
      <c r="K334" s="27" t="str">
        <f>IF(C334="","",IF(E334='Front, Back Dial'!$D$4,$C$11,IF(OR(D334='Gear Train'!$R$4,D334='Gear Train'!$R$5),IF(OR(F334='Gear Train'!$R$4,F334='Gear Train'!$R$5,F334='Gear Train'!$R$6),IF(VLOOKUP(E334,$C$15:$M$514,9,FALSE)='Gear Train'!$C$3,'Gear Train'!$C$4,'Gear Train'!$C$3),VLOOKUP(E334,$C$15:$M$514,9,FALSE)),VLOOKUP(E334,$C$15:$M$514,9,FALSE))))</f>
        <v/>
      </c>
      <c r="L334" s="26" t="str">
        <f>IF(C334="","",IF(G334="-","-",IF(K334='Gear Train'!$C$3,MOD(G334+J334*360,360),MOD(G334-J334*360,360))))</f>
        <v/>
      </c>
      <c r="M334" s="26" t="str">
        <f>IF(C334="","",IF(OR(D334='Gear Train'!$R$6,D334='Gear Train'!$R$7,D334='Gear Train'!$R$8,F334='Gear Train'!$R$7),VLOOKUP(E334,$C$15:$M$514,10,FALSE),IF(D334='Gear Train'!$R$3,"-",IF(F334='Gear Train'!$R$3,1,H334/VLOOKUP(E334,$Q$15:$T$514,4,FALSE)))))</f>
        <v/>
      </c>
      <c r="N334" s="26" t="str">
        <f t="shared" si="306"/>
        <v/>
      </c>
      <c r="O334" s="28" t="str">
        <f t="shared" si="307"/>
        <v/>
      </c>
      <c r="Q334" s="21"/>
      <c r="R334" s="21"/>
      <c r="S334" s="29"/>
      <c r="T334" s="29"/>
      <c r="U334" s="29"/>
      <c r="AD334" s="1"/>
      <c r="AE334" s="1"/>
      <c r="AF334" s="1"/>
      <c r="AG334" s="1"/>
      <c r="AH334" s="1"/>
    </row>
    <row r="335" spans="2:34">
      <c r="B335" s="20"/>
      <c r="C335" s="21"/>
      <c r="D335" s="22" t="str">
        <f t="shared" ref="D335:D398" si="308">IF(C335="","",VLOOKUP(C335,$Q$15:$R$514,2,FALSE))</f>
        <v/>
      </c>
      <c r="E335" s="21"/>
      <c r="F335" s="24" t="str">
        <f t="shared" ref="F335:F398" si="309">IF(E335="","",IF(ISNUMBER(E335),"-",VLOOKUP(E335,$Q$15:$R$514,2,FALSE)))</f>
        <v/>
      </c>
      <c r="G335" s="25" t="str">
        <f>IF(C335="","",IF(D335='Gear Train'!$R$3,"-",VLOOKUP(C335,$Q$15:$S$514,3,FALSE)))</f>
        <v/>
      </c>
      <c r="H335" s="25" t="str">
        <f>IF(C335="","",IF(OR(D335='Gear Train'!$R$7,D335='Gear Train'!$R$3,D335='Gear Train'!$R$8),"-",VLOOKUP(C335,$Q$15:$T$514,4,FALSE)))</f>
        <v/>
      </c>
      <c r="I335" s="26" t="str">
        <f>IF(C335="","",IF(OR(D335='Gear Train'!$R$6,D335='Gear Train'!$R$7,D335='Gear Train'!$R$8,F335='Gear Train'!$R$7),VLOOKUP(E335,$C$15:$M$514,7,FALSE),IF(D335='Gear Train'!$R$3,VLOOKUP(C335,$Q$15:$U$514,5,FALSE),VLOOKUP(E335,$C$15:$M$514,7,FALSE)*M335)))</f>
        <v/>
      </c>
      <c r="J335" s="26" t="str">
        <f>IF(C335="","",IF(OR(D335='Gear Train'!$R$6,D335='Gear Train'!$R$7,D335='Gear Train'!$R$8,F335='Gear Train'!$R$7),VLOOKUP(E335,$C$15:$M$514,8,FALSE),IF(D335='Gear Train'!$R$3,E335/I335,VLOOKUP(E335,$C$15:$M$514,8,FALSE)/M335)))</f>
        <v/>
      </c>
      <c r="K335" s="27" t="str">
        <f>IF(C335="","",IF(E335='Front, Back Dial'!$D$4,$C$11,IF(OR(D335='Gear Train'!$R$4,D335='Gear Train'!$R$5),IF(OR(F335='Gear Train'!$R$4,F335='Gear Train'!$R$5,F335='Gear Train'!$R$6),IF(VLOOKUP(E335,$C$15:$M$514,9,FALSE)='Gear Train'!$C$3,'Gear Train'!$C$4,'Gear Train'!$C$3),VLOOKUP(E335,$C$15:$M$514,9,FALSE)),VLOOKUP(E335,$C$15:$M$514,9,FALSE))))</f>
        <v/>
      </c>
      <c r="L335" s="26" t="str">
        <f>IF(C335="","",IF(G335="-","-",IF(K335='Gear Train'!$C$3,MOD(G335+J335*360,360),MOD(G335-J335*360,360))))</f>
        <v/>
      </c>
      <c r="M335" s="26" t="str">
        <f>IF(C335="","",IF(OR(D335='Gear Train'!$R$6,D335='Gear Train'!$R$7,D335='Gear Train'!$R$8,F335='Gear Train'!$R$7),VLOOKUP(E335,$C$15:$M$514,10,FALSE),IF(D335='Gear Train'!$R$3,"-",IF(F335='Gear Train'!$R$3,1,H335/VLOOKUP(E335,$Q$15:$T$514,4,FALSE)))))</f>
        <v/>
      </c>
      <c r="N335" s="26" t="str">
        <f t="shared" ref="N335:N398" si="310">IF(B335="","",VLOOKUP(B335,$W$15:$X$114,2,FALSE))</f>
        <v/>
      </c>
      <c r="O335" s="28" t="str">
        <f t="shared" si="307"/>
        <v/>
      </c>
      <c r="Q335" s="21"/>
      <c r="R335" s="21"/>
      <c r="S335" s="29"/>
      <c r="T335" s="29"/>
      <c r="U335" s="29"/>
      <c r="AD335" s="1"/>
      <c r="AE335" s="1"/>
      <c r="AF335" s="1"/>
      <c r="AG335" s="1"/>
      <c r="AH335" s="1"/>
    </row>
    <row r="336" spans="2:34">
      <c r="B336" s="20"/>
      <c r="C336" s="21"/>
      <c r="D336" s="22" t="str">
        <f t="shared" si="308"/>
        <v/>
      </c>
      <c r="E336" s="21"/>
      <c r="F336" s="24" t="str">
        <f t="shared" si="309"/>
        <v/>
      </c>
      <c r="G336" s="25" t="str">
        <f>IF(C336="","",IF(D336='Gear Train'!$R$3,"-",VLOOKUP(C336,$Q$15:$S$514,3,FALSE)))</f>
        <v/>
      </c>
      <c r="H336" s="25" t="str">
        <f>IF(C336="","",IF(OR(D336='Gear Train'!$R$7,D336='Gear Train'!$R$3,D336='Gear Train'!$R$8),"-",VLOOKUP(C336,$Q$15:$T$514,4,FALSE)))</f>
        <v/>
      </c>
      <c r="I336" s="26" t="str">
        <f>IF(C336="","",IF(OR(D336='Gear Train'!$R$6,D336='Gear Train'!$R$7,D336='Gear Train'!$R$8,F336='Gear Train'!$R$7),VLOOKUP(E336,$C$15:$M$514,7,FALSE),IF(D336='Gear Train'!$R$3,VLOOKUP(C336,$Q$15:$U$514,5,FALSE),VLOOKUP(E336,$C$15:$M$514,7,FALSE)*M336)))</f>
        <v/>
      </c>
      <c r="J336" s="26" t="str">
        <f>IF(C336="","",IF(OR(D336='Gear Train'!$R$6,D336='Gear Train'!$R$7,D336='Gear Train'!$R$8,F336='Gear Train'!$R$7),VLOOKUP(E336,$C$15:$M$514,8,FALSE),IF(D336='Gear Train'!$R$3,E336/I336,VLOOKUP(E336,$C$15:$M$514,8,FALSE)/M336)))</f>
        <v/>
      </c>
      <c r="K336" s="27" t="str">
        <f>IF(C336="","",IF(E336='Front, Back Dial'!$D$4,$C$11,IF(OR(D336='Gear Train'!$R$4,D336='Gear Train'!$R$5),IF(OR(F336='Gear Train'!$R$4,F336='Gear Train'!$R$5,F336='Gear Train'!$R$6),IF(VLOOKUP(E336,$C$15:$M$514,9,FALSE)='Gear Train'!$C$3,'Gear Train'!$C$4,'Gear Train'!$C$3),VLOOKUP(E336,$C$15:$M$514,9,FALSE)),VLOOKUP(E336,$C$15:$M$514,9,FALSE))))</f>
        <v/>
      </c>
      <c r="L336" s="26" t="str">
        <f>IF(C336="","",IF(G336="-","-",IF(K336='Gear Train'!$C$3,MOD(G336+J336*360,360),MOD(G336-J336*360,360))))</f>
        <v/>
      </c>
      <c r="M336" s="26" t="str">
        <f>IF(C336="","",IF(OR(D336='Gear Train'!$R$6,D336='Gear Train'!$R$7,D336='Gear Train'!$R$8,F336='Gear Train'!$R$7),VLOOKUP(E336,$C$15:$M$514,10,FALSE),IF(D336='Gear Train'!$R$3,"-",IF(F336='Gear Train'!$R$3,1,H336/VLOOKUP(E336,$Q$15:$T$514,4,FALSE)))))</f>
        <v/>
      </c>
      <c r="N336" s="26" t="str">
        <f t="shared" si="310"/>
        <v/>
      </c>
      <c r="O336" s="28" t="str">
        <f t="shared" ref="O336:O399" si="311">IF(N336="","",1-I336/N336)</f>
        <v/>
      </c>
      <c r="Q336" s="21"/>
      <c r="R336" s="21"/>
      <c r="S336" s="29"/>
      <c r="T336" s="29"/>
      <c r="U336" s="29"/>
      <c r="AD336" s="1"/>
      <c r="AE336" s="1"/>
      <c r="AF336" s="1"/>
      <c r="AG336" s="1"/>
      <c r="AH336" s="1"/>
    </row>
    <row r="337" spans="2:34">
      <c r="B337" s="20"/>
      <c r="C337" s="21"/>
      <c r="D337" s="22" t="str">
        <f t="shared" si="308"/>
        <v/>
      </c>
      <c r="E337" s="21"/>
      <c r="F337" s="24" t="str">
        <f t="shared" si="309"/>
        <v/>
      </c>
      <c r="G337" s="25" t="str">
        <f>IF(C337="","",IF(D337='Gear Train'!$R$3,"-",VLOOKUP(C337,$Q$15:$S$514,3,FALSE)))</f>
        <v/>
      </c>
      <c r="H337" s="25" t="str">
        <f>IF(C337="","",IF(OR(D337='Gear Train'!$R$7,D337='Gear Train'!$R$3,D337='Gear Train'!$R$8),"-",VLOOKUP(C337,$Q$15:$T$514,4,FALSE)))</f>
        <v/>
      </c>
      <c r="I337" s="26" t="str">
        <f>IF(C337="","",IF(OR(D337='Gear Train'!$R$6,D337='Gear Train'!$R$7,D337='Gear Train'!$R$8,F337='Gear Train'!$R$7),VLOOKUP(E337,$C$15:$M$514,7,FALSE),IF(D337='Gear Train'!$R$3,VLOOKUP(C337,$Q$15:$U$514,5,FALSE),VLOOKUP(E337,$C$15:$M$514,7,FALSE)*M337)))</f>
        <v/>
      </c>
      <c r="J337" s="26" t="str">
        <f>IF(C337="","",IF(OR(D337='Gear Train'!$R$6,D337='Gear Train'!$R$7,D337='Gear Train'!$R$8,F337='Gear Train'!$R$7),VLOOKUP(E337,$C$15:$M$514,8,FALSE),IF(D337='Gear Train'!$R$3,E337/I337,VLOOKUP(E337,$C$15:$M$514,8,FALSE)/M337)))</f>
        <v/>
      </c>
      <c r="K337" s="27" t="str">
        <f>IF(C337="","",IF(E337='Front, Back Dial'!$D$4,$C$11,IF(OR(D337='Gear Train'!$R$4,D337='Gear Train'!$R$5),IF(OR(F337='Gear Train'!$R$4,F337='Gear Train'!$R$5,F337='Gear Train'!$R$6),IF(VLOOKUP(E337,$C$15:$M$514,9,FALSE)='Gear Train'!$C$3,'Gear Train'!$C$4,'Gear Train'!$C$3),VLOOKUP(E337,$C$15:$M$514,9,FALSE)),VLOOKUP(E337,$C$15:$M$514,9,FALSE))))</f>
        <v/>
      </c>
      <c r="L337" s="26" t="str">
        <f>IF(C337="","",IF(G337="-","-",IF(K337='Gear Train'!$C$3,MOD(G337+J337*360,360),MOD(G337-J337*360,360))))</f>
        <v/>
      </c>
      <c r="M337" s="26" t="str">
        <f>IF(C337="","",IF(OR(D337='Gear Train'!$R$6,D337='Gear Train'!$R$7,D337='Gear Train'!$R$8,F337='Gear Train'!$R$7),VLOOKUP(E337,$C$15:$M$514,10,FALSE),IF(D337='Gear Train'!$R$3,"-",IF(F337='Gear Train'!$R$3,1,H337/VLOOKUP(E337,$Q$15:$T$514,4,FALSE)))))</f>
        <v/>
      </c>
      <c r="N337" s="26" t="str">
        <f t="shared" si="310"/>
        <v/>
      </c>
      <c r="O337" s="28" t="str">
        <f t="shared" si="311"/>
        <v/>
      </c>
      <c r="Q337" s="21"/>
      <c r="R337" s="21"/>
      <c r="S337" s="29"/>
      <c r="T337" s="29"/>
      <c r="U337" s="29"/>
      <c r="AD337" s="1"/>
      <c r="AE337" s="1"/>
      <c r="AF337" s="1"/>
      <c r="AG337" s="1"/>
      <c r="AH337" s="1"/>
    </row>
    <row r="338" spans="2:34">
      <c r="B338" s="20"/>
      <c r="C338" s="21"/>
      <c r="D338" s="22" t="str">
        <f t="shared" si="308"/>
        <v/>
      </c>
      <c r="E338" s="21"/>
      <c r="F338" s="24" t="str">
        <f t="shared" si="309"/>
        <v/>
      </c>
      <c r="G338" s="25" t="str">
        <f>IF(C338="","",IF(D338='Gear Train'!$R$3,"-",VLOOKUP(C338,$Q$15:$S$514,3,FALSE)))</f>
        <v/>
      </c>
      <c r="H338" s="25" t="str">
        <f>IF(C338="","",IF(OR(D338='Gear Train'!$R$7,D338='Gear Train'!$R$3,D338='Gear Train'!$R$8),"-",VLOOKUP(C338,$Q$15:$T$514,4,FALSE)))</f>
        <v/>
      </c>
      <c r="I338" s="26" t="str">
        <f>IF(C338="","",IF(OR(D338='Gear Train'!$R$6,D338='Gear Train'!$R$7,D338='Gear Train'!$R$8,F338='Gear Train'!$R$7),VLOOKUP(E338,$C$15:$M$514,7,FALSE),IF(D338='Gear Train'!$R$3,VLOOKUP(C338,$Q$15:$U$514,5,FALSE),VLOOKUP(E338,$C$15:$M$514,7,FALSE)*M338)))</f>
        <v/>
      </c>
      <c r="J338" s="26" t="str">
        <f>IF(C338="","",IF(OR(D338='Gear Train'!$R$6,D338='Gear Train'!$R$7,D338='Gear Train'!$R$8,F338='Gear Train'!$R$7),VLOOKUP(E338,$C$15:$M$514,8,FALSE),IF(D338='Gear Train'!$R$3,E338/I338,VLOOKUP(E338,$C$15:$M$514,8,FALSE)/M338)))</f>
        <v/>
      </c>
      <c r="K338" s="27" t="str">
        <f>IF(C338="","",IF(E338='Front, Back Dial'!$D$4,$C$11,IF(OR(D338='Gear Train'!$R$4,D338='Gear Train'!$R$5),IF(OR(F338='Gear Train'!$R$4,F338='Gear Train'!$R$5,F338='Gear Train'!$R$6),IF(VLOOKUP(E338,$C$15:$M$514,9,FALSE)='Gear Train'!$C$3,'Gear Train'!$C$4,'Gear Train'!$C$3),VLOOKUP(E338,$C$15:$M$514,9,FALSE)),VLOOKUP(E338,$C$15:$M$514,9,FALSE))))</f>
        <v/>
      </c>
      <c r="L338" s="26" t="str">
        <f>IF(C338="","",IF(G338="-","-",IF(K338='Gear Train'!$C$3,MOD(G338+J338*360,360),MOD(G338-J338*360,360))))</f>
        <v/>
      </c>
      <c r="M338" s="26" t="str">
        <f>IF(C338="","",IF(OR(D338='Gear Train'!$R$6,D338='Gear Train'!$R$7,D338='Gear Train'!$R$8,F338='Gear Train'!$R$7),VLOOKUP(E338,$C$15:$M$514,10,FALSE),IF(D338='Gear Train'!$R$3,"-",IF(F338='Gear Train'!$R$3,1,H338/VLOOKUP(E338,$Q$15:$T$514,4,FALSE)))))</f>
        <v/>
      </c>
      <c r="N338" s="26" t="str">
        <f t="shared" si="310"/>
        <v/>
      </c>
      <c r="O338" s="28" t="str">
        <f t="shared" si="311"/>
        <v/>
      </c>
      <c r="Q338" s="21"/>
      <c r="R338" s="21"/>
      <c r="S338" s="29"/>
      <c r="T338" s="29"/>
      <c r="U338" s="29"/>
      <c r="AD338" s="1"/>
      <c r="AE338" s="1"/>
      <c r="AF338" s="1"/>
      <c r="AG338" s="1"/>
      <c r="AH338" s="1"/>
    </row>
    <row r="339" spans="2:34">
      <c r="B339" s="20"/>
      <c r="C339" s="21"/>
      <c r="D339" s="22" t="str">
        <f t="shared" si="308"/>
        <v/>
      </c>
      <c r="E339" s="21"/>
      <c r="F339" s="24" t="str">
        <f t="shared" si="309"/>
        <v/>
      </c>
      <c r="G339" s="25" t="str">
        <f>IF(C339="","",IF(D339='Gear Train'!$R$3,"-",VLOOKUP(C339,$Q$15:$S$514,3,FALSE)))</f>
        <v/>
      </c>
      <c r="H339" s="25" t="str">
        <f>IF(C339="","",IF(OR(D339='Gear Train'!$R$7,D339='Gear Train'!$R$3,D339='Gear Train'!$R$8),"-",VLOOKUP(C339,$Q$15:$T$514,4,FALSE)))</f>
        <v/>
      </c>
      <c r="I339" s="26" t="str">
        <f>IF(C339="","",IF(OR(D339='Gear Train'!$R$6,D339='Gear Train'!$R$7,D339='Gear Train'!$R$8,F339='Gear Train'!$R$7),VLOOKUP(E339,$C$15:$M$514,7,FALSE),IF(D339='Gear Train'!$R$3,VLOOKUP(C339,$Q$15:$U$514,5,FALSE),VLOOKUP(E339,$C$15:$M$514,7,FALSE)*M339)))</f>
        <v/>
      </c>
      <c r="J339" s="26" t="str">
        <f>IF(C339="","",IF(OR(D339='Gear Train'!$R$6,D339='Gear Train'!$R$7,D339='Gear Train'!$R$8,F339='Gear Train'!$R$7),VLOOKUP(E339,$C$15:$M$514,8,FALSE),IF(D339='Gear Train'!$R$3,E339/I339,VLOOKUP(E339,$C$15:$M$514,8,FALSE)/M339)))</f>
        <v/>
      </c>
      <c r="K339" s="27" t="str">
        <f>IF(C339="","",IF(E339='Front, Back Dial'!$D$4,$C$11,IF(OR(D339='Gear Train'!$R$4,D339='Gear Train'!$R$5),IF(OR(F339='Gear Train'!$R$4,F339='Gear Train'!$R$5,F339='Gear Train'!$R$6),IF(VLOOKUP(E339,$C$15:$M$514,9,FALSE)='Gear Train'!$C$3,'Gear Train'!$C$4,'Gear Train'!$C$3),VLOOKUP(E339,$C$15:$M$514,9,FALSE)),VLOOKUP(E339,$C$15:$M$514,9,FALSE))))</f>
        <v/>
      </c>
      <c r="L339" s="26" t="str">
        <f>IF(C339="","",IF(G339="-","-",IF(K339='Gear Train'!$C$3,MOD(G339+J339*360,360),MOD(G339-J339*360,360))))</f>
        <v/>
      </c>
      <c r="M339" s="26" t="str">
        <f>IF(C339="","",IF(OR(D339='Gear Train'!$R$6,D339='Gear Train'!$R$7,D339='Gear Train'!$R$8,F339='Gear Train'!$R$7),VLOOKUP(E339,$C$15:$M$514,10,FALSE),IF(D339='Gear Train'!$R$3,"-",IF(F339='Gear Train'!$R$3,1,H339/VLOOKUP(E339,$Q$15:$T$514,4,FALSE)))))</f>
        <v/>
      </c>
      <c r="N339" s="26" t="str">
        <f t="shared" si="310"/>
        <v/>
      </c>
      <c r="O339" s="28" t="str">
        <f t="shared" si="311"/>
        <v/>
      </c>
      <c r="Q339" s="21"/>
      <c r="R339" s="21"/>
      <c r="S339" s="29"/>
      <c r="T339" s="29"/>
      <c r="U339" s="29"/>
      <c r="AD339" s="1"/>
      <c r="AE339" s="1"/>
      <c r="AF339" s="1"/>
      <c r="AG339" s="1"/>
      <c r="AH339" s="1"/>
    </row>
    <row r="340" spans="2:34">
      <c r="B340" s="20"/>
      <c r="C340" s="21"/>
      <c r="D340" s="22" t="str">
        <f t="shared" si="308"/>
        <v/>
      </c>
      <c r="E340" s="21"/>
      <c r="F340" s="24" t="str">
        <f t="shared" si="309"/>
        <v/>
      </c>
      <c r="G340" s="25" t="str">
        <f>IF(C340="","",IF(D340='Gear Train'!$R$3,"-",VLOOKUP(C340,$Q$15:$S$514,3,FALSE)))</f>
        <v/>
      </c>
      <c r="H340" s="25" t="str">
        <f>IF(C340="","",IF(OR(D340='Gear Train'!$R$7,D340='Gear Train'!$R$3,D340='Gear Train'!$R$8),"-",VLOOKUP(C340,$Q$15:$T$514,4,FALSE)))</f>
        <v/>
      </c>
      <c r="I340" s="26" t="str">
        <f>IF(C340="","",IF(OR(D340='Gear Train'!$R$6,D340='Gear Train'!$R$7,D340='Gear Train'!$R$8,F340='Gear Train'!$R$7),VLOOKUP(E340,$C$15:$M$514,7,FALSE),IF(D340='Gear Train'!$R$3,VLOOKUP(C340,$Q$15:$U$514,5,FALSE),VLOOKUP(E340,$C$15:$M$514,7,FALSE)*M340)))</f>
        <v/>
      </c>
      <c r="J340" s="26" t="str">
        <f>IF(C340="","",IF(OR(D340='Gear Train'!$R$6,D340='Gear Train'!$R$7,D340='Gear Train'!$R$8,F340='Gear Train'!$R$7),VLOOKUP(E340,$C$15:$M$514,8,FALSE),IF(D340='Gear Train'!$R$3,E340/I340,VLOOKUP(E340,$C$15:$M$514,8,FALSE)/M340)))</f>
        <v/>
      </c>
      <c r="K340" s="27" t="str">
        <f>IF(C340="","",IF(E340='Front, Back Dial'!$D$4,$C$11,IF(OR(D340='Gear Train'!$R$4,D340='Gear Train'!$R$5),IF(OR(F340='Gear Train'!$R$4,F340='Gear Train'!$R$5,F340='Gear Train'!$R$6),IF(VLOOKUP(E340,$C$15:$M$514,9,FALSE)='Gear Train'!$C$3,'Gear Train'!$C$4,'Gear Train'!$C$3),VLOOKUP(E340,$C$15:$M$514,9,FALSE)),VLOOKUP(E340,$C$15:$M$514,9,FALSE))))</f>
        <v/>
      </c>
      <c r="L340" s="26" t="str">
        <f>IF(C340="","",IF(G340="-","-",IF(K340='Gear Train'!$C$3,MOD(G340+J340*360,360),MOD(G340-J340*360,360))))</f>
        <v/>
      </c>
      <c r="M340" s="26" t="str">
        <f>IF(C340="","",IF(OR(D340='Gear Train'!$R$6,D340='Gear Train'!$R$7,D340='Gear Train'!$R$8,F340='Gear Train'!$R$7),VLOOKUP(E340,$C$15:$M$514,10,FALSE),IF(D340='Gear Train'!$R$3,"-",IF(F340='Gear Train'!$R$3,1,H340/VLOOKUP(E340,$Q$15:$T$514,4,FALSE)))))</f>
        <v/>
      </c>
      <c r="N340" s="26" t="str">
        <f t="shared" si="310"/>
        <v/>
      </c>
      <c r="O340" s="28" t="str">
        <f t="shared" si="311"/>
        <v/>
      </c>
      <c r="Q340" s="21"/>
      <c r="R340" s="21"/>
      <c r="S340" s="29"/>
      <c r="T340" s="29"/>
      <c r="U340" s="29"/>
      <c r="AD340" s="1"/>
      <c r="AE340" s="1"/>
      <c r="AF340" s="1"/>
      <c r="AG340" s="1"/>
      <c r="AH340" s="1"/>
    </row>
    <row r="341" spans="2:34">
      <c r="B341" s="20"/>
      <c r="C341" s="21"/>
      <c r="D341" s="22" t="str">
        <f t="shared" si="308"/>
        <v/>
      </c>
      <c r="E341" s="21"/>
      <c r="F341" s="24" t="str">
        <f t="shared" si="309"/>
        <v/>
      </c>
      <c r="G341" s="25" t="str">
        <f>IF(C341="","",IF(D341='Gear Train'!$R$3,"-",VLOOKUP(C341,$Q$15:$S$514,3,FALSE)))</f>
        <v/>
      </c>
      <c r="H341" s="25" t="str">
        <f>IF(C341="","",IF(OR(D341='Gear Train'!$R$7,D341='Gear Train'!$R$3,D341='Gear Train'!$R$8),"-",VLOOKUP(C341,$Q$15:$T$514,4,FALSE)))</f>
        <v/>
      </c>
      <c r="I341" s="26" t="str">
        <f>IF(C341="","",IF(OR(D341='Gear Train'!$R$6,D341='Gear Train'!$R$7,D341='Gear Train'!$R$8,F341='Gear Train'!$R$7),VLOOKUP(E341,$C$15:$M$514,7,FALSE),IF(D341='Gear Train'!$R$3,VLOOKUP(C341,$Q$15:$U$514,5,FALSE),VLOOKUP(E341,$C$15:$M$514,7,FALSE)*M341)))</f>
        <v/>
      </c>
      <c r="J341" s="26" t="str">
        <f>IF(C341="","",IF(OR(D341='Gear Train'!$R$6,D341='Gear Train'!$R$7,D341='Gear Train'!$R$8,F341='Gear Train'!$R$7),VLOOKUP(E341,$C$15:$M$514,8,FALSE),IF(D341='Gear Train'!$R$3,E341/I341,VLOOKUP(E341,$C$15:$M$514,8,FALSE)/M341)))</f>
        <v/>
      </c>
      <c r="K341" s="27" t="str">
        <f>IF(C341="","",IF(E341='Front, Back Dial'!$D$4,$C$11,IF(OR(D341='Gear Train'!$R$4,D341='Gear Train'!$R$5),IF(OR(F341='Gear Train'!$R$4,F341='Gear Train'!$R$5,F341='Gear Train'!$R$6),IF(VLOOKUP(E341,$C$15:$M$514,9,FALSE)='Gear Train'!$C$3,'Gear Train'!$C$4,'Gear Train'!$C$3),VLOOKUP(E341,$C$15:$M$514,9,FALSE)),VLOOKUP(E341,$C$15:$M$514,9,FALSE))))</f>
        <v/>
      </c>
      <c r="L341" s="26" t="str">
        <f>IF(C341="","",IF(G341="-","-",IF(K341='Gear Train'!$C$3,MOD(G341+J341*360,360),MOD(G341-J341*360,360))))</f>
        <v/>
      </c>
      <c r="M341" s="26" t="str">
        <f>IF(C341="","",IF(OR(D341='Gear Train'!$R$6,D341='Gear Train'!$R$7,D341='Gear Train'!$R$8,F341='Gear Train'!$R$7),VLOOKUP(E341,$C$15:$M$514,10,FALSE),IF(D341='Gear Train'!$R$3,"-",IF(F341='Gear Train'!$R$3,1,H341/VLOOKUP(E341,$Q$15:$T$514,4,FALSE)))))</f>
        <v/>
      </c>
      <c r="N341" s="26" t="str">
        <f t="shared" si="310"/>
        <v/>
      </c>
      <c r="O341" s="28" t="str">
        <f t="shared" si="311"/>
        <v/>
      </c>
      <c r="Q341" s="21"/>
      <c r="R341" s="21"/>
      <c r="S341" s="29"/>
      <c r="T341" s="29"/>
      <c r="U341" s="29"/>
      <c r="AD341" s="1"/>
      <c r="AE341" s="1"/>
      <c r="AF341" s="1"/>
      <c r="AG341" s="1"/>
      <c r="AH341" s="1"/>
    </row>
    <row r="342" spans="2:34">
      <c r="B342" s="20"/>
      <c r="C342" s="21"/>
      <c r="D342" s="22" t="str">
        <f t="shared" si="308"/>
        <v/>
      </c>
      <c r="E342" s="21"/>
      <c r="F342" s="24" t="str">
        <f t="shared" si="309"/>
        <v/>
      </c>
      <c r="G342" s="25" t="str">
        <f>IF(C342="","",IF(D342='Gear Train'!$R$3,"-",VLOOKUP(C342,$Q$15:$S$514,3,FALSE)))</f>
        <v/>
      </c>
      <c r="H342" s="25" t="str">
        <f>IF(C342="","",IF(OR(D342='Gear Train'!$R$7,D342='Gear Train'!$R$3,D342='Gear Train'!$R$8),"-",VLOOKUP(C342,$Q$15:$T$514,4,FALSE)))</f>
        <v/>
      </c>
      <c r="I342" s="26" t="str">
        <f>IF(C342="","",IF(OR(D342='Gear Train'!$R$6,D342='Gear Train'!$R$7,D342='Gear Train'!$R$8,F342='Gear Train'!$R$7),VLOOKUP(E342,$C$15:$M$514,7,FALSE),IF(D342='Gear Train'!$R$3,VLOOKUP(C342,$Q$15:$U$514,5,FALSE),VLOOKUP(E342,$C$15:$M$514,7,FALSE)*M342)))</f>
        <v/>
      </c>
      <c r="J342" s="26" t="str">
        <f>IF(C342="","",IF(OR(D342='Gear Train'!$R$6,D342='Gear Train'!$R$7,D342='Gear Train'!$R$8,F342='Gear Train'!$R$7),VLOOKUP(E342,$C$15:$M$514,8,FALSE),IF(D342='Gear Train'!$R$3,E342/I342,VLOOKUP(E342,$C$15:$M$514,8,FALSE)/M342)))</f>
        <v/>
      </c>
      <c r="K342" s="27" t="str">
        <f>IF(C342="","",IF(E342='Front, Back Dial'!$D$4,$C$11,IF(OR(D342='Gear Train'!$R$4,D342='Gear Train'!$R$5),IF(OR(F342='Gear Train'!$R$4,F342='Gear Train'!$R$5,F342='Gear Train'!$R$6),IF(VLOOKUP(E342,$C$15:$M$514,9,FALSE)='Gear Train'!$C$3,'Gear Train'!$C$4,'Gear Train'!$C$3),VLOOKUP(E342,$C$15:$M$514,9,FALSE)),VLOOKUP(E342,$C$15:$M$514,9,FALSE))))</f>
        <v/>
      </c>
      <c r="L342" s="26" t="str">
        <f>IF(C342="","",IF(G342="-","-",IF(K342='Gear Train'!$C$3,MOD(G342+J342*360,360),MOD(G342-J342*360,360))))</f>
        <v/>
      </c>
      <c r="M342" s="26" t="str">
        <f>IF(C342="","",IF(OR(D342='Gear Train'!$R$6,D342='Gear Train'!$R$7,D342='Gear Train'!$R$8,F342='Gear Train'!$R$7),VLOOKUP(E342,$C$15:$M$514,10,FALSE),IF(D342='Gear Train'!$R$3,"-",IF(F342='Gear Train'!$R$3,1,H342/VLOOKUP(E342,$Q$15:$T$514,4,FALSE)))))</f>
        <v/>
      </c>
      <c r="N342" s="26" t="str">
        <f t="shared" si="310"/>
        <v/>
      </c>
      <c r="O342" s="28" t="str">
        <f t="shared" si="311"/>
        <v/>
      </c>
      <c r="Q342" s="21"/>
      <c r="R342" s="21"/>
      <c r="S342" s="29"/>
      <c r="T342" s="29"/>
      <c r="U342" s="29"/>
      <c r="AD342" s="1"/>
      <c r="AE342" s="1"/>
      <c r="AF342" s="1"/>
      <c r="AG342" s="1"/>
      <c r="AH342" s="1"/>
    </row>
    <row r="343" spans="2:34">
      <c r="B343" s="20"/>
      <c r="C343" s="21"/>
      <c r="D343" s="22" t="str">
        <f t="shared" si="308"/>
        <v/>
      </c>
      <c r="E343" s="21"/>
      <c r="F343" s="24" t="str">
        <f t="shared" si="309"/>
        <v/>
      </c>
      <c r="G343" s="25" t="str">
        <f>IF(C343="","",IF(D343='Gear Train'!$R$3,"-",VLOOKUP(C343,$Q$15:$S$514,3,FALSE)))</f>
        <v/>
      </c>
      <c r="H343" s="25" t="str">
        <f>IF(C343="","",IF(OR(D343='Gear Train'!$R$7,D343='Gear Train'!$R$3,D343='Gear Train'!$R$8),"-",VLOOKUP(C343,$Q$15:$T$514,4,FALSE)))</f>
        <v/>
      </c>
      <c r="I343" s="26" t="str">
        <f>IF(C343="","",IF(OR(D343='Gear Train'!$R$6,D343='Gear Train'!$R$7,D343='Gear Train'!$R$8,F343='Gear Train'!$R$7),VLOOKUP(E343,$C$15:$M$514,7,FALSE),IF(D343='Gear Train'!$R$3,VLOOKUP(C343,$Q$15:$U$514,5,FALSE),VLOOKUP(E343,$C$15:$M$514,7,FALSE)*M343)))</f>
        <v/>
      </c>
      <c r="J343" s="26" t="str">
        <f>IF(C343="","",IF(OR(D343='Gear Train'!$R$6,D343='Gear Train'!$R$7,D343='Gear Train'!$R$8,F343='Gear Train'!$R$7),VLOOKUP(E343,$C$15:$M$514,8,FALSE),IF(D343='Gear Train'!$R$3,E343/I343,VLOOKUP(E343,$C$15:$M$514,8,FALSE)/M343)))</f>
        <v/>
      </c>
      <c r="K343" s="27" t="str">
        <f>IF(C343="","",IF(E343='Front, Back Dial'!$D$4,$C$11,IF(OR(D343='Gear Train'!$R$4,D343='Gear Train'!$R$5),IF(OR(F343='Gear Train'!$R$4,F343='Gear Train'!$R$5,F343='Gear Train'!$R$6),IF(VLOOKUP(E343,$C$15:$M$514,9,FALSE)='Gear Train'!$C$3,'Gear Train'!$C$4,'Gear Train'!$C$3),VLOOKUP(E343,$C$15:$M$514,9,FALSE)),VLOOKUP(E343,$C$15:$M$514,9,FALSE))))</f>
        <v/>
      </c>
      <c r="L343" s="26" t="str">
        <f>IF(C343="","",IF(G343="-","-",IF(K343='Gear Train'!$C$3,MOD(G343+J343*360,360),MOD(G343-J343*360,360))))</f>
        <v/>
      </c>
      <c r="M343" s="26" t="str">
        <f>IF(C343="","",IF(OR(D343='Gear Train'!$R$6,D343='Gear Train'!$R$7,D343='Gear Train'!$R$8,F343='Gear Train'!$R$7),VLOOKUP(E343,$C$15:$M$514,10,FALSE),IF(D343='Gear Train'!$R$3,"-",IF(F343='Gear Train'!$R$3,1,H343/VLOOKUP(E343,$Q$15:$T$514,4,FALSE)))))</f>
        <v/>
      </c>
      <c r="N343" s="26" t="str">
        <f t="shared" si="310"/>
        <v/>
      </c>
      <c r="O343" s="28" t="str">
        <f t="shared" si="311"/>
        <v/>
      </c>
      <c r="Q343" s="21"/>
      <c r="R343" s="21"/>
      <c r="S343" s="29"/>
      <c r="T343" s="29"/>
      <c r="U343" s="29"/>
      <c r="AD343" s="1"/>
      <c r="AE343" s="1"/>
      <c r="AF343" s="1"/>
      <c r="AG343" s="1"/>
      <c r="AH343" s="1"/>
    </row>
    <row r="344" spans="2:34">
      <c r="B344" s="20"/>
      <c r="C344" s="21"/>
      <c r="D344" s="22" t="str">
        <f t="shared" si="308"/>
        <v/>
      </c>
      <c r="E344" s="21"/>
      <c r="F344" s="24" t="str">
        <f t="shared" si="309"/>
        <v/>
      </c>
      <c r="G344" s="25" t="str">
        <f>IF(C344="","",IF(D344='Gear Train'!$R$3,"-",VLOOKUP(C344,$Q$15:$S$514,3,FALSE)))</f>
        <v/>
      </c>
      <c r="H344" s="25" t="str">
        <f>IF(C344="","",IF(OR(D344='Gear Train'!$R$7,D344='Gear Train'!$R$3,D344='Gear Train'!$R$8),"-",VLOOKUP(C344,$Q$15:$T$514,4,FALSE)))</f>
        <v/>
      </c>
      <c r="I344" s="26" t="str">
        <f>IF(C344="","",IF(OR(D344='Gear Train'!$R$6,D344='Gear Train'!$R$7,D344='Gear Train'!$R$8,F344='Gear Train'!$R$7),VLOOKUP(E344,$C$15:$M$514,7,FALSE),IF(D344='Gear Train'!$R$3,VLOOKUP(C344,$Q$15:$U$514,5,FALSE),VLOOKUP(E344,$C$15:$M$514,7,FALSE)*M344)))</f>
        <v/>
      </c>
      <c r="J344" s="26" t="str">
        <f>IF(C344="","",IF(OR(D344='Gear Train'!$R$6,D344='Gear Train'!$R$7,D344='Gear Train'!$R$8,F344='Gear Train'!$R$7),VLOOKUP(E344,$C$15:$M$514,8,FALSE),IF(D344='Gear Train'!$R$3,E344/I344,VLOOKUP(E344,$C$15:$M$514,8,FALSE)/M344)))</f>
        <v/>
      </c>
      <c r="K344" s="27" t="str">
        <f>IF(C344="","",IF(E344='Front, Back Dial'!$D$4,$C$11,IF(OR(D344='Gear Train'!$R$4,D344='Gear Train'!$R$5),IF(OR(F344='Gear Train'!$R$4,F344='Gear Train'!$R$5,F344='Gear Train'!$R$6),IF(VLOOKUP(E344,$C$15:$M$514,9,FALSE)='Gear Train'!$C$3,'Gear Train'!$C$4,'Gear Train'!$C$3),VLOOKUP(E344,$C$15:$M$514,9,FALSE)),VLOOKUP(E344,$C$15:$M$514,9,FALSE))))</f>
        <v/>
      </c>
      <c r="L344" s="26" t="str">
        <f>IF(C344="","",IF(G344="-","-",IF(K344='Gear Train'!$C$3,MOD(G344+J344*360,360),MOD(G344-J344*360,360))))</f>
        <v/>
      </c>
      <c r="M344" s="26" t="str">
        <f>IF(C344="","",IF(OR(D344='Gear Train'!$R$6,D344='Gear Train'!$R$7,D344='Gear Train'!$R$8,F344='Gear Train'!$R$7),VLOOKUP(E344,$C$15:$M$514,10,FALSE),IF(D344='Gear Train'!$R$3,"-",IF(F344='Gear Train'!$R$3,1,H344/VLOOKUP(E344,$Q$15:$T$514,4,FALSE)))))</f>
        <v/>
      </c>
      <c r="N344" s="26" t="str">
        <f t="shared" si="310"/>
        <v/>
      </c>
      <c r="O344" s="28" t="str">
        <f t="shared" si="311"/>
        <v/>
      </c>
      <c r="Q344" s="21"/>
      <c r="R344" s="21"/>
      <c r="S344" s="29"/>
      <c r="T344" s="29"/>
      <c r="U344" s="29"/>
      <c r="AD344" s="1"/>
      <c r="AE344" s="1"/>
      <c r="AF344" s="1"/>
      <c r="AG344" s="1"/>
      <c r="AH344" s="1"/>
    </row>
    <row r="345" spans="2:34">
      <c r="B345" s="20"/>
      <c r="C345" s="21"/>
      <c r="D345" s="22" t="str">
        <f t="shared" si="308"/>
        <v/>
      </c>
      <c r="E345" s="21"/>
      <c r="F345" s="24" t="str">
        <f t="shared" si="309"/>
        <v/>
      </c>
      <c r="G345" s="25" t="str">
        <f>IF(C345="","",IF(D345='Gear Train'!$R$3,"-",VLOOKUP(C345,$Q$15:$S$514,3,FALSE)))</f>
        <v/>
      </c>
      <c r="H345" s="25" t="str">
        <f>IF(C345="","",IF(OR(D345='Gear Train'!$R$7,D345='Gear Train'!$R$3,D345='Gear Train'!$R$8),"-",VLOOKUP(C345,$Q$15:$T$514,4,FALSE)))</f>
        <v/>
      </c>
      <c r="I345" s="26" t="str">
        <f>IF(C345="","",IF(OR(D345='Gear Train'!$R$6,D345='Gear Train'!$R$7,D345='Gear Train'!$R$8,F345='Gear Train'!$R$7),VLOOKUP(E345,$C$15:$M$514,7,FALSE),IF(D345='Gear Train'!$R$3,VLOOKUP(C345,$Q$15:$U$514,5,FALSE),VLOOKUP(E345,$C$15:$M$514,7,FALSE)*M345)))</f>
        <v/>
      </c>
      <c r="J345" s="26" t="str">
        <f>IF(C345="","",IF(OR(D345='Gear Train'!$R$6,D345='Gear Train'!$R$7,D345='Gear Train'!$R$8,F345='Gear Train'!$R$7),VLOOKUP(E345,$C$15:$M$514,8,FALSE),IF(D345='Gear Train'!$R$3,E345/I345,VLOOKUP(E345,$C$15:$M$514,8,FALSE)/M345)))</f>
        <v/>
      </c>
      <c r="K345" s="27" t="str">
        <f>IF(C345="","",IF(E345='Front, Back Dial'!$D$4,$C$11,IF(OR(D345='Gear Train'!$R$4,D345='Gear Train'!$R$5),IF(OR(F345='Gear Train'!$R$4,F345='Gear Train'!$R$5,F345='Gear Train'!$R$6),IF(VLOOKUP(E345,$C$15:$M$514,9,FALSE)='Gear Train'!$C$3,'Gear Train'!$C$4,'Gear Train'!$C$3),VLOOKUP(E345,$C$15:$M$514,9,FALSE)),VLOOKUP(E345,$C$15:$M$514,9,FALSE))))</f>
        <v/>
      </c>
      <c r="L345" s="26" t="str">
        <f>IF(C345="","",IF(G345="-","-",IF(K345='Gear Train'!$C$3,MOD(G345+J345*360,360),MOD(G345-J345*360,360))))</f>
        <v/>
      </c>
      <c r="M345" s="26" t="str">
        <f>IF(C345="","",IF(OR(D345='Gear Train'!$R$6,D345='Gear Train'!$R$7,D345='Gear Train'!$R$8,F345='Gear Train'!$R$7),VLOOKUP(E345,$C$15:$M$514,10,FALSE),IF(D345='Gear Train'!$R$3,"-",IF(F345='Gear Train'!$R$3,1,H345/VLOOKUP(E345,$Q$15:$T$514,4,FALSE)))))</f>
        <v/>
      </c>
      <c r="N345" s="26" t="str">
        <f t="shared" si="310"/>
        <v/>
      </c>
      <c r="O345" s="28" t="str">
        <f t="shared" si="311"/>
        <v/>
      </c>
      <c r="Q345" s="21"/>
      <c r="R345" s="21"/>
      <c r="S345" s="29"/>
      <c r="T345" s="29"/>
      <c r="U345" s="29"/>
      <c r="AD345" s="1"/>
      <c r="AE345" s="1"/>
      <c r="AF345" s="1"/>
      <c r="AG345" s="1"/>
      <c r="AH345" s="1"/>
    </row>
    <row r="346" spans="2:34">
      <c r="B346" s="20"/>
      <c r="C346" s="21"/>
      <c r="D346" s="22" t="str">
        <f t="shared" si="308"/>
        <v/>
      </c>
      <c r="E346" s="21"/>
      <c r="F346" s="24" t="str">
        <f t="shared" si="309"/>
        <v/>
      </c>
      <c r="G346" s="25" t="str">
        <f>IF(C346="","",IF(D346='Gear Train'!$R$3,"-",VLOOKUP(C346,$Q$15:$S$514,3,FALSE)))</f>
        <v/>
      </c>
      <c r="H346" s="25" t="str">
        <f>IF(C346="","",IF(OR(D346='Gear Train'!$R$7,D346='Gear Train'!$R$3,D346='Gear Train'!$R$8),"-",VLOOKUP(C346,$Q$15:$T$514,4,FALSE)))</f>
        <v/>
      </c>
      <c r="I346" s="26" t="str">
        <f>IF(C346="","",IF(OR(D346='Gear Train'!$R$6,D346='Gear Train'!$R$7,D346='Gear Train'!$R$8,F346='Gear Train'!$R$7),VLOOKUP(E346,$C$15:$M$514,7,FALSE),IF(D346='Gear Train'!$R$3,VLOOKUP(C346,$Q$15:$U$514,5,FALSE),VLOOKUP(E346,$C$15:$M$514,7,FALSE)*M346)))</f>
        <v/>
      </c>
      <c r="J346" s="26" t="str">
        <f>IF(C346="","",IF(OR(D346='Gear Train'!$R$6,D346='Gear Train'!$R$7,D346='Gear Train'!$R$8,F346='Gear Train'!$R$7),VLOOKUP(E346,$C$15:$M$514,8,FALSE),IF(D346='Gear Train'!$R$3,E346/I346,VLOOKUP(E346,$C$15:$M$514,8,FALSE)/M346)))</f>
        <v/>
      </c>
      <c r="K346" s="27" t="str">
        <f>IF(C346="","",IF(E346='Front, Back Dial'!$D$4,$C$11,IF(OR(D346='Gear Train'!$R$4,D346='Gear Train'!$R$5),IF(OR(F346='Gear Train'!$R$4,F346='Gear Train'!$R$5,F346='Gear Train'!$R$6),IF(VLOOKUP(E346,$C$15:$M$514,9,FALSE)='Gear Train'!$C$3,'Gear Train'!$C$4,'Gear Train'!$C$3),VLOOKUP(E346,$C$15:$M$514,9,FALSE)),VLOOKUP(E346,$C$15:$M$514,9,FALSE))))</f>
        <v/>
      </c>
      <c r="L346" s="26" t="str">
        <f>IF(C346="","",IF(G346="-","-",IF(K346='Gear Train'!$C$3,MOD(G346+J346*360,360),MOD(G346-J346*360,360))))</f>
        <v/>
      </c>
      <c r="M346" s="26" t="str">
        <f>IF(C346="","",IF(OR(D346='Gear Train'!$R$6,D346='Gear Train'!$R$7,D346='Gear Train'!$R$8,F346='Gear Train'!$R$7),VLOOKUP(E346,$C$15:$M$514,10,FALSE),IF(D346='Gear Train'!$R$3,"-",IF(F346='Gear Train'!$R$3,1,H346/VLOOKUP(E346,$Q$15:$T$514,4,FALSE)))))</f>
        <v/>
      </c>
      <c r="N346" s="26" t="str">
        <f t="shared" si="310"/>
        <v/>
      </c>
      <c r="O346" s="28" t="str">
        <f t="shared" si="311"/>
        <v/>
      </c>
      <c r="Q346" s="21"/>
      <c r="R346" s="21"/>
      <c r="S346" s="29"/>
      <c r="T346" s="29"/>
      <c r="U346" s="29"/>
      <c r="AD346" s="1"/>
      <c r="AE346" s="1"/>
      <c r="AF346" s="1"/>
      <c r="AG346" s="1"/>
      <c r="AH346" s="1"/>
    </row>
    <row r="347" spans="2:34">
      <c r="B347" s="20"/>
      <c r="C347" s="21"/>
      <c r="D347" s="22" t="str">
        <f t="shared" si="308"/>
        <v/>
      </c>
      <c r="E347" s="21"/>
      <c r="F347" s="24" t="str">
        <f t="shared" si="309"/>
        <v/>
      </c>
      <c r="G347" s="25" t="str">
        <f>IF(C347="","",IF(D347='Gear Train'!$R$3,"-",VLOOKUP(C347,$Q$15:$S$514,3,FALSE)))</f>
        <v/>
      </c>
      <c r="H347" s="25" t="str">
        <f>IF(C347="","",IF(OR(D347='Gear Train'!$R$7,D347='Gear Train'!$R$3,D347='Gear Train'!$R$8),"-",VLOOKUP(C347,$Q$15:$T$514,4,FALSE)))</f>
        <v/>
      </c>
      <c r="I347" s="26" t="str">
        <f>IF(C347="","",IF(OR(D347='Gear Train'!$R$6,D347='Gear Train'!$R$7,D347='Gear Train'!$R$8,F347='Gear Train'!$R$7),VLOOKUP(E347,$C$15:$M$514,7,FALSE),IF(D347='Gear Train'!$R$3,VLOOKUP(C347,$Q$15:$U$514,5,FALSE),VLOOKUP(E347,$C$15:$M$514,7,FALSE)*M347)))</f>
        <v/>
      </c>
      <c r="J347" s="26" t="str">
        <f>IF(C347="","",IF(OR(D347='Gear Train'!$R$6,D347='Gear Train'!$R$7,D347='Gear Train'!$R$8,F347='Gear Train'!$R$7),VLOOKUP(E347,$C$15:$M$514,8,FALSE),IF(D347='Gear Train'!$R$3,E347/I347,VLOOKUP(E347,$C$15:$M$514,8,FALSE)/M347)))</f>
        <v/>
      </c>
      <c r="K347" s="27" t="str">
        <f>IF(C347="","",IF(E347='Front, Back Dial'!$D$4,$C$11,IF(OR(D347='Gear Train'!$R$4,D347='Gear Train'!$R$5),IF(OR(F347='Gear Train'!$R$4,F347='Gear Train'!$R$5,F347='Gear Train'!$R$6),IF(VLOOKUP(E347,$C$15:$M$514,9,FALSE)='Gear Train'!$C$3,'Gear Train'!$C$4,'Gear Train'!$C$3),VLOOKUP(E347,$C$15:$M$514,9,FALSE)),VLOOKUP(E347,$C$15:$M$514,9,FALSE))))</f>
        <v/>
      </c>
      <c r="L347" s="26" t="str">
        <f>IF(C347="","",IF(G347="-","-",IF(K347='Gear Train'!$C$3,MOD(G347+J347*360,360),MOD(G347-J347*360,360))))</f>
        <v/>
      </c>
      <c r="M347" s="26" t="str">
        <f>IF(C347="","",IF(OR(D347='Gear Train'!$R$6,D347='Gear Train'!$R$7,D347='Gear Train'!$R$8,F347='Gear Train'!$R$7),VLOOKUP(E347,$C$15:$M$514,10,FALSE),IF(D347='Gear Train'!$R$3,"-",IF(F347='Gear Train'!$R$3,1,H347/VLOOKUP(E347,$Q$15:$T$514,4,FALSE)))))</f>
        <v/>
      </c>
      <c r="N347" s="26" t="str">
        <f t="shared" si="310"/>
        <v/>
      </c>
      <c r="O347" s="28" t="str">
        <f t="shared" si="311"/>
        <v/>
      </c>
      <c r="Q347" s="21"/>
      <c r="R347" s="21"/>
      <c r="S347" s="29"/>
      <c r="T347" s="29"/>
      <c r="U347" s="29"/>
      <c r="AD347" s="1"/>
      <c r="AE347" s="1"/>
      <c r="AF347" s="1"/>
      <c r="AG347" s="1"/>
      <c r="AH347" s="1"/>
    </row>
    <row r="348" spans="2:34">
      <c r="B348" s="20"/>
      <c r="C348" s="21"/>
      <c r="D348" s="22" t="str">
        <f t="shared" si="308"/>
        <v/>
      </c>
      <c r="E348" s="21"/>
      <c r="F348" s="24" t="str">
        <f t="shared" si="309"/>
        <v/>
      </c>
      <c r="G348" s="25" t="str">
        <f>IF(C348="","",IF(D348='Gear Train'!$R$3,"-",VLOOKUP(C348,$Q$15:$S$514,3,FALSE)))</f>
        <v/>
      </c>
      <c r="H348" s="25" t="str">
        <f>IF(C348="","",IF(OR(D348='Gear Train'!$R$7,D348='Gear Train'!$R$3,D348='Gear Train'!$R$8),"-",VLOOKUP(C348,$Q$15:$T$514,4,FALSE)))</f>
        <v/>
      </c>
      <c r="I348" s="26" t="str">
        <f>IF(C348="","",IF(OR(D348='Gear Train'!$R$6,D348='Gear Train'!$R$7,D348='Gear Train'!$R$8,F348='Gear Train'!$R$7),VLOOKUP(E348,$C$15:$M$514,7,FALSE),IF(D348='Gear Train'!$R$3,VLOOKUP(C348,$Q$15:$U$514,5,FALSE),VLOOKUP(E348,$C$15:$M$514,7,FALSE)*M348)))</f>
        <v/>
      </c>
      <c r="J348" s="26" t="str">
        <f>IF(C348="","",IF(OR(D348='Gear Train'!$R$6,D348='Gear Train'!$R$7,D348='Gear Train'!$R$8,F348='Gear Train'!$R$7),VLOOKUP(E348,$C$15:$M$514,8,FALSE),IF(D348='Gear Train'!$R$3,E348/I348,VLOOKUP(E348,$C$15:$M$514,8,FALSE)/M348)))</f>
        <v/>
      </c>
      <c r="K348" s="27" t="str">
        <f>IF(C348="","",IF(E348='Front, Back Dial'!$D$4,$C$11,IF(OR(D348='Gear Train'!$R$4,D348='Gear Train'!$R$5),IF(OR(F348='Gear Train'!$R$4,F348='Gear Train'!$R$5,F348='Gear Train'!$R$6),IF(VLOOKUP(E348,$C$15:$M$514,9,FALSE)='Gear Train'!$C$3,'Gear Train'!$C$4,'Gear Train'!$C$3),VLOOKUP(E348,$C$15:$M$514,9,FALSE)),VLOOKUP(E348,$C$15:$M$514,9,FALSE))))</f>
        <v/>
      </c>
      <c r="L348" s="26" t="str">
        <f>IF(C348="","",IF(G348="-","-",IF(K348='Gear Train'!$C$3,MOD(G348+J348*360,360),MOD(G348-J348*360,360))))</f>
        <v/>
      </c>
      <c r="M348" s="26" t="str">
        <f>IF(C348="","",IF(OR(D348='Gear Train'!$R$6,D348='Gear Train'!$R$7,D348='Gear Train'!$R$8,F348='Gear Train'!$R$7),VLOOKUP(E348,$C$15:$M$514,10,FALSE),IF(D348='Gear Train'!$R$3,"-",IF(F348='Gear Train'!$R$3,1,H348/VLOOKUP(E348,$Q$15:$T$514,4,FALSE)))))</f>
        <v/>
      </c>
      <c r="N348" s="26" t="str">
        <f t="shared" si="310"/>
        <v/>
      </c>
      <c r="O348" s="28" t="str">
        <f t="shared" si="311"/>
        <v/>
      </c>
      <c r="Q348" s="21"/>
      <c r="R348" s="21"/>
      <c r="S348" s="29"/>
      <c r="T348" s="29"/>
      <c r="U348" s="29"/>
      <c r="AD348" s="1"/>
      <c r="AE348" s="1"/>
      <c r="AF348" s="1"/>
      <c r="AG348" s="1"/>
      <c r="AH348" s="1"/>
    </row>
    <row r="349" spans="2:34">
      <c r="B349" s="20"/>
      <c r="C349" s="21"/>
      <c r="D349" s="22" t="str">
        <f t="shared" si="308"/>
        <v/>
      </c>
      <c r="E349" s="21"/>
      <c r="F349" s="24" t="str">
        <f t="shared" si="309"/>
        <v/>
      </c>
      <c r="G349" s="25" t="str">
        <f>IF(C349="","",IF(D349='Gear Train'!$R$3,"-",VLOOKUP(C349,$Q$15:$S$514,3,FALSE)))</f>
        <v/>
      </c>
      <c r="H349" s="25" t="str">
        <f>IF(C349="","",IF(OR(D349='Gear Train'!$R$7,D349='Gear Train'!$R$3,D349='Gear Train'!$R$8),"-",VLOOKUP(C349,$Q$15:$T$514,4,FALSE)))</f>
        <v/>
      </c>
      <c r="I349" s="26" t="str">
        <f>IF(C349="","",IF(OR(D349='Gear Train'!$R$6,D349='Gear Train'!$R$7,D349='Gear Train'!$R$8,F349='Gear Train'!$R$7),VLOOKUP(E349,$C$15:$M$514,7,FALSE),IF(D349='Gear Train'!$R$3,VLOOKUP(C349,$Q$15:$U$514,5,FALSE),VLOOKUP(E349,$C$15:$M$514,7,FALSE)*M349)))</f>
        <v/>
      </c>
      <c r="J349" s="26" t="str">
        <f>IF(C349="","",IF(OR(D349='Gear Train'!$R$6,D349='Gear Train'!$R$7,D349='Gear Train'!$R$8,F349='Gear Train'!$R$7),VLOOKUP(E349,$C$15:$M$514,8,FALSE),IF(D349='Gear Train'!$R$3,E349/I349,VLOOKUP(E349,$C$15:$M$514,8,FALSE)/M349)))</f>
        <v/>
      </c>
      <c r="K349" s="27" t="str">
        <f>IF(C349="","",IF(E349='Front, Back Dial'!$D$4,$C$11,IF(OR(D349='Gear Train'!$R$4,D349='Gear Train'!$R$5),IF(OR(F349='Gear Train'!$R$4,F349='Gear Train'!$R$5,F349='Gear Train'!$R$6),IF(VLOOKUP(E349,$C$15:$M$514,9,FALSE)='Gear Train'!$C$3,'Gear Train'!$C$4,'Gear Train'!$C$3),VLOOKUP(E349,$C$15:$M$514,9,FALSE)),VLOOKUP(E349,$C$15:$M$514,9,FALSE))))</f>
        <v/>
      </c>
      <c r="L349" s="26" t="str">
        <f>IF(C349="","",IF(G349="-","-",IF(K349='Gear Train'!$C$3,MOD(G349+J349*360,360),MOD(G349-J349*360,360))))</f>
        <v/>
      </c>
      <c r="M349" s="26" t="str">
        <f>IF(C349="","",IF(OR(D349='Gear Train'!$R$6,D349='Gear Train'!$R$7,D349='Gear Train'!$R$8,F349='Gear Train'!$R$7),VLOOKUP(E349,$C$15:$M$514,10,FALSE),IF(D349='Gear Train'!$R$3,"-",IF(F349='Gear Train'!$R$3,1,H349/VLOOKUP(E349,$Q$15:$T$514,4,FALSE)))))</f>
        <v/>
      </c>
      <c r="N349" s="26" t="str">
        <f t="shared" si="310"/>
        <v/>
      </c>
      <c r="O349" s="28" t="str">
        <f t="shared" si="311"/>
        <v/>
      </c>
      <c r="Q349" s="21"/>
      <c r="R349" s="21"/>
      <c r="S349" s="29"/>
      <c r="T349" s="29"/>
      <c r="U349" s="29"/>
      <c r="AD349" s="1"/>
      <c r="AE349" s="1"/>
      <c r="AF349" s="1"/>
      <c r="AG349" s="1"/>
      <c r="AH349" s="1"/>
    </row>
    <row r="350" spans="2:34">
      <c r="B350" s="20"/>
      <c r="C350" s="21"/>
      <c r="D350" s="22" t="str">
        <f t="shared" si="308"/>
        <v/>
      </c>
      <c r="E350" s="21"/>
      <c r="F350" s="24" t="str">
        <f t="shared" si="309"/>
        <v/>
      </c>
      <c r="G350" s="25" t="str">
        <f>IF(C350="","",IF(D350='Gear Train'!$R$3,"-",VLOOKUP(C350,$Q$15:$S$514,3,FALSE)))</f>
        <v/>
      </c>
      <c r="H350" s="25" t="str">
        <f>IF(C350="","",IF(OR(D350='Gear Train'!$R$7,D350='Gear Train'!$R$3,D350='Gear Train'!$R$8),"-",VLOOKUP(C350,$Q$15:$T$514,4,FALSE)))</f>
        <v/>
      </c>
      <c r="I350" s="26" t="str">
        <f>IF(C350="","",IF(OR(D350='Gear Train'!$R$6,D350='Gear Train'!$R$7,D350='Gear Train'!$R$8,F350='Gear Train'!$R$7),VLOOKUP(E350,$C$15:$M$514,7,FALSE),IF(D350='Gear Train'!$R$3,VLOOKUP(C350,$Q$15:$U$514,5,FALSE),VLOOKUP(E350,$C$15:$M$514,7,FALSE)*M350)))</f>
        <v/>
      </c>
      <c r="J350" s="26" t="str">
        <f>IF(C350="","",IF(OR(D350='Gear Train'!$R$6,D350='Gear Train'!$R$7,D350='Gear Train'!$R$8,F350='Gear Train'!$R$7),VLOOKUP(E350,$C$15:$M$514,8,FALSE),IF(D350='Gear Train'!$R$3,E350/I350,VLOOKUP(E350,$C$15:$M$514,8,FALSE)/M350)))</f>
        <v/>
      </c>
      <c r="K350" s="27" t="str">
        <f>IF(C350="","",IF(E350='Front, Back Dial'!$D$4,$C$11,IF(OR(D350='Gear Train'!$R$4,D350='Gear Train'!$R$5),IF(OR(F350='Gear Train'!$R$4,F350='Gear Train'!$R$5,F350='Gear Train'!$R$6),IF(VLOOKUP(E350,$C$15:$M$514,9,FALSE)='Gear Train'!$C$3,'Gear Train'!$C$4,'Gear Train'!$C$3),VLOOKUP(E350,$C$15:$M$514,9,FALSE)),VLOOKUP(E350,$C$15:$M$514,9,FALSE))))</f>
        <v/>
      </c>
      <c r="L350" s="26" t="str">
        <f>IF(C350="","",IF(G350="-","-",IF(K350='Gear Train'!$C$3,MOD(G350+J350*360,360),MOD(G350-J350*360,360))))</f>
        <v/>
      </c>
      <c r="M350" s="26" t="str">
        <f>IF(C350="","",IF(OR(D350='Gear Train'!$R$6,D350='Gear Train'!$R$7,D350='Gear Train'!$R$8,F350='Gear Train'!$R$7),VLOOKUP(E350,$C$15:$M$514,10,FALSE),IF(D350='Gear Train'!$R$3,"-",IF(F350='Gear Train'!$R$3,1,H350/VLOOKUP(E350,$Q$15:$T$514,4,FALSE)))))</f>
        <v/>
      </c>
      <c r="N350" s="26" t="str">
        <f t="shared" si="310"/>
        <v/>
      </c>
      <c r="O350" s="28" t="str">
        <f t="shared" si="311"/>
        <v/>
      </c>
      <c r="Q350" s="21"/>
      <c r="R350" s="21"/>
      <c r="S350" s="29"/>
      <c r="T350" s="29"/>
      <c r="U350" s="29"/>
      <c r="AD350" s="1"/>
      <c r="AE350" s="1"/>
      <c r="AF350" s="1"/>
      <c r="AG350" s="1"/>
      <c r="AH350" s="1"/>
    </row>
    <row r="351" spans="2:34">
      <c r="B351" s="20"/>
      <c r="C351" s="21"/>
      <c r="D351" s="22" t="str">
        <f t="shared" si="308"/>
        <v/>
      </c>
      <c r="E351" s="21"/>
      <c r="F351" s="24" t="str">
        <f t="shared" si="309"/>
        <v/>
      </c>
      <c r="G351" s="25" t="str">
        <f>IF(C351="","",IF(D351='Gear Train'!$R$3,"-",VLOOKUP(C351,$Q$15:$S$514,3,FALSE)))</f>
        <v/>
      </c>
      <c r="H351" s="25" t="str">
        <f>IF(C351="","",IF(OR(D351='Gear Train'!$R$7,D351='Gear Train'!$R$3,D351='Gear Train'!$R$8),"-",VLOOKUP(C351,$Q$15:$T$514,4,FALSE)))</f>
        <v/>
      </c>
      <c r="I351" s="26" t="str">
        <f>IF(C351="","",IF(OR(D351='Gear Train'!$R$6,D351='Gear Train'!$R$7,D351='Gear Train'!$R$8,F351='Gear Train'!$R$7),VLOOKUP(E351,$C$15:$M$514,7,FALSE),IF(D351='Gear Train'!$R$3,VLOOKUP(C351,$Q$15:$U$514,5,FALSE),VLOOKUP(E351,$C$15:$M$514,7,FALSE)*M351)))</f>
        <v/>
      </c>
      <c r="J351" s="26" t="str">
        <f>IF(C351="","",IF(OR(D351='Gear Train'!$R$6,D351='Gear Train'!$R$7,D351='Gear Train'!$R$8,F351='Gear Train'!$R$7),VLOOKUP(E351,$C$15:$M$514,8,FALSE),IF(D351='Gear Train'!$R$3,E351/I351,VLOOKUP(E351,$C$15:$M$514,8,FALSE)/M351)))</f>
        <v/>
      </c>
      <c r="K351" s="27" t="str">
        <f>IF(C351="","",IF(E351='Front, Back Dial'!$D$4,$C$11,IF(OR(D351='Gear Train'!$R$4,D351='Gear Train'!$R$5),IF(OR(F351='Gear Train'!$R$4,F351='Gear Train'!$R$5,F351='Gear Train'!$R$6),IF(VLOOKUP(E351,$C$15:$M$514,9,FALSE)='Gear Train'!$C$3,'Gear Train'!$C$4,'Gear Train'!$C$3),VLOOKUP(E351,$C$15:$M$514,9,FALSE)),VLOOKUP(E351,$C$15:$M$514,9,FALSE))))</f>
        <v/>
      </c>
      <c r="L351" s="26" t="str">
        <f>IF(C351="","",IF(G351="-","-",IF(K351='Gear Train'!$C$3,MOD(G351+J351*360,360),MOD(G351-J351*360,360))))</f>
        <v/>
      </c>
      <c r="M351" s="26" t="str">
        <f>IF(C351="","",IF(OR(D351='Gear Train'!$R$6,D351='Gear Train'!$R$7,D351='Gear Train'!$R$8,F351='Gear Train'!$R$7),VLOOKUP(E351,$C$15:$M$514,10,FALSE),IF(D351='Gear Train'!$R$3,"-",IF(F351='Gear Train'!$R$3,1,H351/VLOOKUP(E351,$Q$15:$T$514,4,FALSE)))))</f>
        <v/>
      </c>
      <c r="N351" s="26" t="str">
        <f t="shared" si="310"/>
        <v/>
      </c>
      <c r="O351" s="28" t="str">
        <f t="shared" si="311"/>
        <v/>
      </c>
      <c r="Q351" s="21"/>
      <c r="R351" s="21"/>
      <c r="S351" s="29"/>
      <c r="T351" s="29"/>
      <c r="U351" s="29"/>
      <c r="AD351" s="1"/>
      <c r="AE351" s="1"/>
      <c r="AF351" s="1"/>
      <c r="AG351" s="1"/>
      <c r="AH351" s="1"/>
    </row>
    <row r="352" spans="2:34">
      <c r="B352" s="20"/>
      <c r="C352" s="21"/>
      <c r="D352" s="22" t="str">
        <f t="shared" si="308"/>
        <v/>
      </c>
      <c r="E352" s="21"/>
      <c r="F352" s="24" t="str">
        <f t="shared" si="309"/>
        <v/>
      </c>
      <c r="G352" s="25" t="str">
        <f>IF(C352="","",IF(D352='Gear Train'!$R$3,"-",VLOOKUP(C352,$Q$15:$S$514,3,FALSE)))</f>
        <v/>
      </c>
      <c r="H352" s="25" t="str">
        <f>IF(C352="","",IF(OR(D352='Gear Train'!$R$7,D352='Gear Train'!$R$3,D352='Gear Train'!$R$8),"-",VLOOKUP(C352,$Q$15:$T$514,4,FALSE)))</f>
        <v/>
      </c>
      <c r="I352" s="26" t="str">
        <f>IF(C352="","",IF(OR(D352='Gear Train'!$R$6,D352='Gear Train'!$R$7,D352='Gear Train'!$R$8,F352='Gear Train'!$R$7),VLOOKUP(E352,$C$15:$M$514,7,FALSE),IF(D352='Gear Train'!$R$3,VLOOKUP(C352,$Q$15:$U$514,5,FALSE),VLOOKUP(E352,$C$15:$M$514,7,FALSE)*M352)))</f>
        <v/>
      </c>
      <c r="J352" s="26" t="str">
        <f>IF(C352="","",IF(OR(D352='Gear Train'!$R$6,D352='Gear Train'!$R$7,D352='Gear Train'!$R$8,F352='Gear Train'!$R$7),VLOOKUP(E352,$C$15:$M$514,8,FALSE),IF(D352='Gear Train'!$R$3,E352/I352,VLOOKUP(E352,$C$15:$M$514,8,FALSE)/M352)))</f>
        <v/>
      </c>
      <c r="K352" s="27" t="str">
        <f>IF(C352="","",IF(E352='Front, Back Dial'!$D$4,$C$11,IF(OR(D352='Gear Train'!$R$4,D352='Gear Train'!$R$5),IF(OR(F352='Gear Train'!$R$4,F352='Gear Train'!$R$5,F352='Gear Train'!$R$6),IF(VLOOKUP(E352,$C$15:$M$514,9,FALSE)='Gear Train'!$C$3,'Gear Train'!$C$4,'Gear Train'!$C$3),VLOOKUP(E352,$C$15:$M$514,9,FALSE)),VLOOKUP(E352,$C$15:$M$514,9,FALSE))))</f>
        <v/>
      </c>
      <c r="L352" s="26" t="str">
        <f>IF(C352="","",IF(G352="-","-",IF(K352='Gear Train'!$C$3,MOD(G352+J352*360,360),MOD(G352-J352*360,360))))</f>
        <v/>
      </c>
      <c r="M352" s="26" t="str">
        <f>IF(C352="","",IF(OR(D352='Gear Train'!$R$6,D352='Gear Train'!$R$7,D352='Gear Train'!$R$8,F352='Gear Train'!$R$7),VLOOKUP(E352,$C$15:$M$514,10,FALSE),IF(D352='Gear Train'!$R$3,"-",IF(F352='Gear Train'!$R$3,1,H352/VLOOKUP(E352,$Q$15:$T$514,4,FALSE)))))</f>
        <v/>
      </c>
      <c r="N352" s="26" t="str">
        <f t="shared" si="310"/>
        <v/>
      </c>
      <c r="O352" s="28" t="str">
        <f t="shared" si="311"/>
        <v/>
      </c>
      <c r="Q352" s="21"/>
      <c r="R352" s="21"/>
      <c r="S352" s="29"/>
      <c r="T352" s="29"/>
      <c r="U352" s="29"/>
      <c r="AD352" s="1"/>
      <c r="AE352" s="1"/>
      <c r="AF352" s="1"/>
      <c r="AG352" s="1"/>
      <c r="AH352" s="1"/>
    </row>
    <row r="353" spans="2:34">
      <c r="B353" s="20"/>
      <c r="C353" s="21"/>
      <c r="D353" s="22" t="str">
        <f t="shared" si="308"/>
        <v/>
      </c>
      <c r="E353" s="21"/>
      <c r="F353" s="24" t="str">
        <f t="shared" si="309"/>
        <v/>
      </c>
      <c r="G353" s="25" t="str">
        <f>IF(C353="","",IF(D353='Gear Train'!$R$3,"-",VLOOKUP(C353,$Q$15:$S$514,3,FALSE)))</f>
        <v/>
      </c>
      <c r="H353" s="25" t="str">
        <f>IF(C353="","",IF(OR(D353='Gear Train'!$R$7,D353='Gear Train'!$R$3,D353='Gear Train'!$R$8),"-",VLOOKUP(C353,$Q$15:$T$514,4,FALSE)))</f>
        <v/>
      </c>
      <c r="I353" s="26" t="str">
        <f>IF(C353="","",IF(OR(D353='Gear Train'!$R$6,D353='Gear Train'!$R$7,D353='Gear Train'!$R$8,F353='Gear Train'!$R$7),VLOOKUP(E353,$C$15:$M$514,7,FALSE),IF(D353='Gear Train'!$R$3,VLOOKUP(C353,$Q$15:$U$514,5,FALSE),VLOOKUP(E353,$C$15:$M$514,7,FALSE)*M353)))</f>
        <v/>
      </c>
      <c r="J353" s="26" t="str">
        <f>IF(C353="","",IF(OR(D353='Gear Train'!$R$6,D353='Gear Train'!$R$7,D353='Gear Train'!$R$8,F353='Gear Train'!$R$7),VLOOKUP(E353,$C$15:$M$514,8,FALSE),IF(D353='Gear Train'!$R$3,E353/I353,VLOOKUP(E353,$C$15:$M$514,8,FALSE)/M353)))</f>
        <v/>
      </c>
      <c r="K353" s="27" t="str">
        <f>IF(C353="","",IF(E353='Front, Back Dial'!$D$4,$C$11,IF(OR(D353='Gear Train'!$R$4,D353='Gear Train'!$R$5),IF(OR(F353='Gear Train'!$R$4,F353='Gear Train'!$R$5,F353='Gear Train'!$R$6),IF(VLOOKUP(E353,$C$15:$M$514,9,FALSE)='Gear Train'!$C$3,'Gear Train'!$C$4,'Gear Train'!$C$3),VLOOKUP(E353,$C$15:$M$514,9,FALSE)),VLOOKUP(E353,$C$15:$M$514,9,FALSE))))</f>
        <v/>
      </c>
      <c r="L353" s="26" t="str">
        <f>IF(C353="","",IF(G353="-","-",IF(K353='Gear Train'!$C$3,MOD(G353+J353*360,360),MOD(G353-J353*360,360))))</f>
        <v/>
      </c>
      <c r="M353" s="26" t="str">
        <f>IF(C353="","",IF(OR(D353='Gear Train'!$R$6,D353='Gear Train'!$R$7,D353='Gear Train'!$R$8,F353='Gear Train'!$R$7),VLOOKUP(E353,$C$15:$M$514,10,FALSE),IF(D353='Gear Train'!$R$3,"-",IF(F353='Gear Train'!$R$3,1,H353/VLOOKUP(E353,$Q$15:$T$514,4,FALSE)))))</f>
        <v/>
      </c>
      <c r="N353" s="26" t="str">
        <f t="shared" si="310"/>
        <v/>
      </c>
      <c r="O353" s="28" t="str">
        <f t="shared" si="311"/>
        <v/>
      </c>
      <c r="Q353" s="21"/>
      <c r="R353" s="21"/>
      <c r="S353" s="29"/>
      <c r="T353" s="29"/>
      <c r="U353" s="29"/>
      <c r="AD353" s="1"/>
      <c r="AE353" s="1"/>
      <c r="AF353" s="1"/>
      <c r="AG353" s="1"/>
      <c r="AH353" s="1"/>
    </row>
    <row r="354" spans="2:34">
      <c r="B354" s="20"/>
      <c r="C354" s="21"/>
      <c r="D354" s="22" t="str">
        <f t="shared" si="308"/>
        <v/>
      </c>
      <c r="E354" s="21"/>
      <c r="F354" s="24" t="str">
        <f t="shared" si="309"/>
        <v/>
      </c>
      <c r="G354" s="25" t="str">
        <f>IF(C354="","",IF(D354='Gear Train'!$R$3,"-",VLOOKUP(C354,$Q$15:$S$514,3,FALSE)))</f>
        <v/>
      </c>
      <c r="H354" s="25" t="str">
        <f>IF(C354="","",IF(OR(D354='Gear Train'!$R$7,D354='Gear Train'!$R$3,D354='Gear Train'!$R$8),"-",VLOOKUP(C354,$Q$15:$T$514,4,FALSE)))</f>
        <v/>
      </c>
      <c r="I354" s="26" t="str">
        <f>IF(C354="","",IF(OR(D354='Gear Train'!$R$6,D354='Gear Train'!$R$7,D354='Gear Train'!$R$8,F354='Gear Train'!$R$7),VLOOKUP(E354,$C$15:$M$514,7,FALSE),IF(D354='Gear Train'!$R$3,VLOOKUP(C354,$Q$15:$U$514,5,FALSE),VLOOKUP(E354,$C$15:$M$514,7,FALSE)*M354)))</f>
        <v/>
      </c>
      <c r="J354" s="26" t="str">
        <f>IF(C354="","",IF(OR(D354='Gear Train'!$R$6,D354='Gear Train'!$R$7,D354='Gear Train'!$R$8,F354='Gear Train'!$R$7),VLOOKUP(E354,$C$15:$M$514,8,FALSE),IF(D354='Gear Train'!$R$3,E354/I354,VLOOKUP(E354,$C$15:$M$514,8,FALSE)/M354)))</f>
        <v/>
      </c>
      <c r="K354" s="27" t="str">
        <f>IF(C354="","",IF(E354='Front, Back Dial'!$D$4,$C$11,IF(OR(D354='Gear Train'!$R$4,D354='Gear Train'!$R$5),IF(OR(F354='Gear Train'!$R$4,F354='Gear Train'!$R$5,F354='Gear Train'!$R$6),IF(VLOOKUP(E354,$C$15:$M$514,9,FALSE)='Gear Train'!$C$3,'Gear Train'!$C$4,'Gear Train'!$C$3),VLOOKUP(E354,$C$15:$M$514,9,FALSE)),VLOOKUP(E354,$C$15:$M$514,9,FALSE))))</f>
        <v/>
      </c>
      <c r="L354" s="26" t="str">
        <f>IF(C354="","",IF(G354="-","-",IF(K354='Gear Train'!$C$3,MOD(G354+J354*360,360),MOD(G354-J354*360,360))))</f>
        <v/>
      </c>
      <c r="M354" s="26" t="str">
        <f>IF(C354="","",IF(OR(D354='Gear Train'!$R$6,D354='Gear Train'!$R$7,D354='Gear Train'!$R$8,F354='Gear Train'!$R$7),VLOOKUP(E354,$C$15:$M$514,10,FALSE),IF(D354='Gear Train'!$R$3,"-",IF(F354='Gear Train'!$R$3,1,H354/VLOOKUP(E354,$Q$15:$T$514,4,FALSE)))))</f>
        <v/>
      </c>
      <c r="N354" s="26" t="str">
        <f t="shared" si="310"/>
        <v/>
      </c>
      <c r="O354" s="28" t="str">
        <f t="shared" si="311"/>
        <v/>
      </c>
      <c r="Q354" s="21"/>
      <c r="R354" s="21"/>
      <c r="S354" s="29"/>
      <c r="T354" s="29"/>
      <c r="U354" s="29"/>
      <c r="AD354" s="1"/>
      <c r="AE354" s="1"/>
      <c r="AF354" s="1"/>
      <c r="AG354" s="1"/>
      <c r="AH354" s="1"/>
    </row>
    <row r="355" spans="2:34">
      <c r="B355" s="20"/>
      <c r="C355" s="21"/>
      <c r="D355" s="22" t="str">
        <f t="shared" si="308"/>
        <v/>
      </c>
      <c r="E355" s="21"/>
      <c r="F355" s="24" t="str">
        <f t="shared" si="309"/>
        <v/>
      </c>
      <c r="G355" s="25" t="str">
        <f>IF(C355="","",IF(D355='Gear Train'!$R$3,"-",VLOOKUP(C355,$Q$15:$S$514,3,FALSE)))</f>
        <v/>
      </c>
      <c r="H355" s="25" t="str">
        <f>IF(C355="","",IF(OR(D355='Gear Train'!$R$7,D355='Gear Train'!$R$3,D355='Gear Train'!$R$8),"-",VLOOKUP(C355,$Q$15:$T$514,4,FALSE)))</f>
        <v/>
      </c>
      <c r="I355" s="26" t="str">
        <f>IF(C355="","",IF(OR(D355='Gear Train'!$R$6,D355='Gear Train'!$R$7,D355='Gear Train'!$R$8,F355='Gear Train'!$R$7),VLOOKUP(E355,$C$15:$M$514,7,FALSE),IF(D355='Gear Train'!$R$3,VLOOKUP(C355,$Q$15:$U$514,5,FALSE),VLOOKUP(E355,$C$15:$M$514,7,FALSE)*M355)))</f>
        <v/>
      </c>
      <c r="J355" s="26" t="str">
        <f>IF(C355="","",IF(OR(D355='Gear Train'!$R$6,D355='Gear Train'!$R$7,D355='Gear Train'!$R$8,F355='Gear Train'!$R$7),VLOOKUP(E355,$C$15:$M$514,8,FALSE),IF(D355='Gear Train'!$R$3,E355/I355,VLOOKUP(E355,$C$15:$M$514,8,FALSE)/M355)))</f>
        <v/>
      </c>
      <c r="K355" s="27" t="str">
        <f>IF(C355="","",IF(E355='Front, Back Dial'!$D$4,$C$11,IF(OR(D355='Gear Train'!$R$4,D355='Gear Train'!$R$5),IF(OR(F355='Gear Train'!$R$4,F355='Gear Train'!$R$5,F355='Gear Train'!$R$6),IF(VLOOKUP(E355,$C$15:$M$514,9,FALSE)='Gear Train'!$C$3,'Gear Train'!$C$4,'Gear Train'!$C$3),VLOOKUP(E355,$C$15:$M$514,9,FALSE)),VLOOKUP(E355,$C$15:$M$514,9,FALSE))))</f>
        <v/>
      </c>
      <c r="L355" s="26" t="str">
        <f>IF(C355="","",IF(G355="-","-",IF(K355='Gear Train'!$C$3,MOD(G355+J355*360,360),MOD(G355-J355*360,360))))</f>
        <v/>
      </c>
      <c r="M355" s="26" t="str">
        <f>IF(C355="","",IF(OR(D355='Gear Train'!$R$6,D355='Gear Train'!$R$7,D355='Gear Train'!$R$8,F355='Gear Train'!$R$7),VLOOKUP(E355,$C$15:$M$514,10,FALSE),IF(D355='Gear Train'!$R$3,"-",IF(F355='Gear Train'!$R$3,1,H355/VLOOKUP(E355,$Q$15:$T$514,4,FALSE)))))</f>
        <v/>
      </c>
      <c r="N355" s="26" t="str">
        <f t="shared" si="310"/>
        <v/>
      </c>
      <c r="O355" s="28" t="str">
        <f t="shared" si="311"/>
        <v/>
      </c>
      <c r="Q355" s="21"/>
      <c r="R355" s="21"/>
      <c r="S355" s="29"/>
      <c r="T355" s="29"/>
      <c r="U355" s="29"/>
      <c r="AD355" s="1"/>
      <c r="AE355" s="1"/>
      <c r="AF355" s="1"/>
      <c r="AG355" s="1"/>
      <c r="AH355" s="1"/>
    </row>
    <row r="356" spans="2:34">
      <c r="B356" s="20"/>
      <c r="C356" s="21"/>
      <c r="D356" s="22" t="str">
        <f t="shared" si="308"/>
        <v/>
      </c>
      <c r="E356" s="21"/>
      <c r="F356" s="24" t="str">
        <f t="shared" si="309"/>
        <v/>
      </c>
      <c r="G356" s="25" t="str">
        <f>IF(C356="","",IF(D356='Gear Train'!$R$3,"-",VLOOKUP(C356,$Q$15:$S$514,3,FALSE)))</f>
        <v/>
      </c>
      <c r="H356" s="25" t="str">
        <f>IF(C356="","",IF(OR(D356='Gear Train'!$R$7,D356='Gear Train'!$R$3,D356='Gear Train'!$R$8),"-",VLOOKUP(C356,$Q$15:$T$514,4,FALSE)))</f>
        <v/>
      </c>
      <c r="I356" s="26" t="str">
        <f>IF(C356="","",IF(OR(D356='Gear Train'!$R$6,D356='Gear Train'!$R$7,D356='Gear Train'!$R$8,F356='Gear Train'!$R$7),VLOOKUP(E356,$C$15:$M$514,7,FALSE),IF(D356='Gear Train'!$R$3,VLOOKUP(C356,$Q$15:$U$514,5,FALSE),VLOOKUP(E356,$C$15:$M$514,7,FALSE)*M356)))</f>
        <v/>
      </c>
      <c r="J356" s="26" t="str">
        <f>IF(C356="","",IF(OR(D356='Gear Train'!$R$6,D356='Gear Train'!$R$7,D356='Gear Train'!$R$8,F356='Gear Train'!$R$7),VLOOKUP(E356,$C$15:$M$514,8,FALSE),IF(D356='Gear Train'!$R$3,E356/I356,VLOOKUP(E356,$C$15:$M$514,8,FALSE)/M356)))</f>
        <v/>
      </c>
      <c r="K356" s="27" t="str">
        <f>IF(C356="","",IF(E356='Front, Back Dial'!$D$4,$C$11,IF(OR(D356='Gear Train'!$R$4,D356='Gear Train'!$R$5),IF(OR(F356='Gear Train'!$R$4,F356='Gear Train'!$R$5,F356='Gear Train'!$R$6),IF(VLOOKUP(E356,$C$15:$M$514,9,FALSE)='Gear Train'!$C$3,'Gear Train'!$C$4,'Gear Train'!$C$3),VLOOKUP(E356,$C$15:$M$514,9,FALSE)),VLOOKUP(E356,$C$15:$M$514,9,FALSE))))</f>
        <v/>
      </c>
      <c r="L356" s="26" t="str">
        <f>IF(C356="","",IF(G356="-","-",IF(K356='Gear Train'!$C$3,MOD(G356+J356*360,360),MOD(G356-J356*360,360))))</f>
        <v/>
      </c>
      <c r="M356" s="26" t="str">
        <f>IF(C356="","",IF(OR(D356='Gear Train'!$R$6,D356='Gear Train'!$R$7,D356='Gear Train'!$R$8,F356='Gear Train'!$R$7),VLOOKUP(E356,$C$15:$M$514,10,FALSE),IF(D356='Gear Train'!$R$3,"-",IF(F356='Gear Train'!$R$3,1,H356/VLOOKUP(E356,$Q$15:$T$514,4,FALSE)))))</f>
        <v/>
      </c>
      <c r="N356" s="26" t="str">
        <f t="shared" si="310"/>
        <v/>
      </c>
      <c r="O356" s="28" t="str">
        <f t="shared" si="311"/>
        <v/>
      </c>
      <c r="Q356" s="21"/>
      <c r="R356" s="21"/>
      <c r="S356" s="29"/>
      <c r="T356" s="29"/>
      <c r="U356" s="29"/>
      <c r="AD356" s="1"/>
      <c r="AE356" s="1"/>
      <c r="AF356" s="1"/>
      <c r="AG356" s="1"/>
      <c r="AH356" s="1"/>
    </row>
    <row r="357" spans="2:34">
      <c r="B357" s="20"/>
      <c r="C357" s="21"/>
      <c r="D357" s="22" t="str">
        <f t="shared" si="308"/>
        <v/>
      </c>
      <c r="E357" s="21"/>
      <c r="F357" s="24" t="str">
        <f t="shared" si="309"/>
        <v/>
      </c>
      <c r="G357" s="25" t="str">
        <f>IF(C357="","",IF(D357='Gear Train'!$R$3,"-",VLOOKUP(C357,$Q$15:$S$514,3,FALSE)))</f>
        <v/>
      </c>
      <c r="H357" s="25" t="str">
        <f>IF(C357="","",IF(OR(D357='Gear Train'!$R$7,D357='Gear Train'!$R$3,D357='Gear Train'!$R$8),"-",VLOOKUP(C357,$Q$15:$T$514,4,FALSE)))</f>
        <v/>
      </c>
      <c r="I357" s="26" t="str">
        <f>IF(C357="","",IF(OR(D357='Gear Train'!$R$6,D357='Gear Train'!$R$7,D357='Gear Train'!$R$8,F357='Gear Train'!$R$7),VLOOKUP(E357,$C$15:$M$514,7,FALSE),IF(D357='Gear Train'!$R$3,VLOOKUP(C357,$Q$15:$U$514,5,FALSE),VLOOKUP(E357,$C$15:$M$514,7,FALSE)*M357)))</f>
        <v/>
      </c>
      <c r="J357" s="26" t="str">
        <f>IF(C357="","",IF(OR(D357='Gear Train'!$R$6,D357='Gear Train'!$R$7,D357='Gear Train'!$R$8,F357='Gear Train'!$R$7),VLOOKUP(E357,$C$15:$M$514,8,FALSE),IF(D357='Gear Train'!$R$3,E357/I357,VLOOKUP(E357,$C$15:$M$514,8,FALSE)/M357)))</f>
        <v/>
      </c>
      <c r="K357" s="27" t="str">
        <f>IF(C357="","",IF(E357='Front, Back Dial'!$D$4,$C$11,IF(OR(D357='Gear Train'!$R$4,D357='Gear Train'!$R$5),IF(OR(F357='Gear Train'!$R$4,F357='Gear Train'!$R$5,F357='Gear Train'!$R$6),IF(VLOOKUP(E357,$C$15:$M$514,9,FALSE)='Gear Train'!$C$3,'Gear Train'!$C$4,'Gear Train'!$C$3),VLOOKUP(E357,$C$15:$M$514,9,FALSE)),VLOOKUP(E357,$C$15:$M$514,9,FALSE))))</f>
        <v/>
      </c>
      <c r="L357" s="26" t="str">
        <f>IF(C357="","",IF(G357="-","-",IF(K357='Gear Train'!$C$3,MOD(G357+J357*360,360),MOD(G357-J357*360,360))))</f>
        <v/>
      </c>
      <c r="M357" s="26" t="str">
        <f>IF(C357="","",IF(OR(D357='Gear Train'!$R$6,D357='Gear Train'!$R$7,D357='Gear Train'!$R$8,F357='Gear Train'!$R$7),VLOOKUP(E357,$C$15:$M$514,10,FALSE),IF(D357='Gear Train'!$R$3,"-",IF(F357='Gear Train'!$R$3,1,H357/VLOOKUP(E357,$Q$15:$T$514,4,FALSE)))))</f>
        <v/>
      </c>
      <c r="N357" s="26" t="str">
        <f t="shared" si="310"/>
        <v/>
      </c>
      <c r="O357" s="28" t="str">
        <f t="shared" si="311"/>
        <v/>
      </c>
      <c r="Q357" s="21"/>
      <c r="R357" s="21"/>
      <c r="S357" s="29"/>
      <c r="T357" s="29"/>
      <c r="U357" s="29"/>
      <c r="AD357" s="1"/>
      <c r="AE357" s="1"/>
      <c r="AF357" s="1"/>
      <c r="AG357" s="1"/>
      <c r="AH357" s="1"/>
    </row>
    <row r="358" spans="2:34">
      <c r="B358" s="20"/>
      <c r="C358" s="21"/>
      <c r="D358" s="22" t="str">
        <f t="shared" si="308"/>
        <v/>
      </c>
      <c r="E358" s="21"/>
      <c r="F358" s="24" t="str">
        <f t="shared" si="309"/>
        <v/>
      </c>
      <c r="G358" s="25" t="str">
        <f>IF(C358="","",IF(D358='Gear Train'!$R$3,"-",VLOOKUP(C358,$Q$15:$S$514,3,FALSE)))</f>
        <v/>
      </c>
      <c r="H358" s="25" t="str">
        <f>IF(C358="","",IF(OR(D358='Gear Train'!$R$7,D358='Gear Train'!$R$3,D358='Gear Train'!$R$8),"-",VLOOKUP(C358,$Q$15:$T$514,4,FALSE)))</f>
        <v/>
      </c>
      <c r="I358" s="26" t="str">
        <f>IF(C358="","",IF(OR(D358='Gear Train'!$R$6,D358='Gear Train'!$R$7,D358='Gear Train'!$R$8,F358='Gear Train'!$R$7),VLOOKUP(E358,$C$15:$M$514,7,FALSE),IF(D358='Gear Train'!$R$3,VLOOKUP(C358,$Q$15:$U$514,5,FALSE),VLOOKUP(E358,$C$15:$M$514,7,FALSE)*M358)))</f>
        <v/>
      </c>
      <c r="J358" s="26" t="str">
        <f>IF(C358="","",IF(OR(D358='Gear Train'!$R$6,D358='Gear Train'!$R$7,D358='Gear Train'!$R$8,F358='Gear Train'!$R$7),VLOOKUP(E358,$C$15:$M$514,8,FALSE),IF(D358='Gear Train'!$R$3,E358/I358,VLOOKUP(E358,$C$15:$M$514,8,FALSE)/M358)))</f>
        <v/>
      </c>
      <c r="K358" s="27" t="str">
        <f>IF(C358="","",IF(E358='Front, Back Dial'!$D$4,$C$11,IF(OR(D358='Gear Train'!$R$4,D358='Gear Train'!$R$5),IF(OR(F358='Gear Train'!$R$4,F358='Gear Train'!$R$5,F358='Gear Train'!$R$6),IF(VLOOKUP(E358,$C$15:$M$514,9,FALSE)='Gear Train'!$C$3,'Gear Train'!$C$4,'Gear Train'!$C$3),VLOOKUP(E358,$C$15:$M$514,9,FALSE)),VLOOKUP(E358,$C$15:$M$514,9,FALSE))))</f>
        <v/>
      </c>
      <c r="L358" s="26" t="str">
        <f>IF(C358="","",IF(G358="-","-",IF(K358='Gear Train'!$C$3,MOD(G358+J358*360,360),MOD(G358-J358*360,360))))</f>
        <v/>
      </c>
      <c r="M358" s="26" t="str">
        <f>IF(C358="","",IF(OR(D358='Gear Train'!$R$6,D358='Gear Train'!$R$7,D358='Gear Train'!$R$8,F358='Gear Train'!$R$7),VLOOKUP(E358,$C$15:$M$514,10,FALSE),IF(D358='Gear Train'!$R$3,"-",IF(F358='Gear Train'!$R$3,1,H358/VLOOKUP(E358,$Q$15:$T$514,4,FALSE)))))</f>
        <v/>
      </c>
      <c r="N358" s="26" t="str">
        <f t="shared" si="310"/>
        <v/>
      </c>
      <c r="O358" s="28" t="str">
        <f t="shared" si="311"/>
        <v/>
      </c>
      <c r="Q358" s="21"/>
      <c r="R358" s="21"/>
      <c r="S358" s="29"/>
      <c r="T358" s="29"/>
      <c r="U358" s="29"/>
      <c r="AD358" s="1"/>
      <c r="AE358" s="1"/>
      <c r="AF358" s="1"/>
      <c r="AG358" s="1"/>
      <c r="AH358" s="1"/>
    </row>
    <row r="359" spans="2:34">
      <c r="B359" s="20"/>
      <c r="C359" s="21"/>
      <c r="D359" s="22" t="str">
        <f t="shared" si="308"/>
        <v/>
      </c>
      <c r="E359" s="21"/>
      <c r="F359" s="24" t="str">
        <f t="shared" si="309"/>
        <v/>
      </c>
      <c r="G359" s="25" t="str">
        <f>IF(C359="","",IF(D359='Gear Train'!$R$3,"-",VLOOKUP(C359,$Q$15:$S$514,3,FALSE)))</f>
        <v/>
      </c>
      <c r="H359" s="25" t="str">
        <f>IF(C359="","",IF(OR(D359='Gear Train'!$R$7,D359='Gear Train'!$R$3,D359='Gear Train'!$R$8),"-",VLOOKUP(C359,$Q$15:$T$514,4,FALSE)))</f>
        <v/>
      </c>
      <c r="I359" s="26" t="str">
        <f>IF(C359="","",IF(OR(D359='Gear Train'!$R$6,D359='Gear Train'!$R$7,D359='Gear Train'!$R$8,F359='Gear Train'!$R$7),VLOOKUP(E359,$C$15:$M$514,7,FALSE),IF(D359='Gear Train'!$R$3,VLOOKUP(C359,$Q$15:$U$514,5,FALSE),VLOOKUP(E359,$C$15:$M$514,7,FALSE)*M359)))</f>
        <v/>
      </c>
      <c r="J359" s="26" t="str">
        <f>IF(C359="","",IF(OR(D359='Gear Train'!$R$6,D359='Gear Train'!$R$7,D359='Gear Train'!$R$8,F359='Gear Train'!$R$7),VLOOKUP(E359,$C$15:$M$514,8,FALSE),IF(D359='Gear Train'!$R$3,E359/I359,VLOOKUP(E359,$C$15:$M$514,8,FALSE)/M359)))</f>
        <v/>
      </c>
      <c r="K359" s="27" t="str">
        <f>IF(C359="","",IF(E359='Front, Back Dial'!$D$4,$C$11,IF(OR(D359='Gear Train'!$R$4,D359='Gear Train'!$R$5),IF(OR(F359='Gear Train'!$R$4,F359='Gear Train'!$R$5,F359='Gear Train'!$R$6),IF(VLOOKUP(E359,$C$15:$M$514,9,FALSE)='Gear Train'!$C$3,'Gear Train'!$C$4,'Gear Train'!$C$3),VLOOKUP(E359,$C$15:$M$514,9,FALSE)),VLOOKUP(E359,$C$15:$M$514,9,FALSE))))</f>
        <v/>
      </c>
      <c r="L359" s="26" t="str">
        <f>IF(C359="","",IF(G359="-","-",IF(K359='Gear Train'!$C$3,MOD(G359+J359*360,360),MOD(G359-J359*360,360))))</f>
        <v/>
      </c>
      <c r="M359" s="26" t="str">
        <f>IF(C359="","",IF(OR(D359='Gear Train'!$R$6,D359='Gear Train'!$R$7,D359='Gear Train'!$R$8,F359='Gear Train'!$R$7),VLOOKUP(E359,$C$15:$M$514,10,FALSE),IF(D359='Gear Train'!$R$3,"-",IF(F359='Gear Train'!$R$3,1,H359/VLOOKUP(E359,$Q$15:$T$514,4,FALSE)))))</f>
        <v/>
      </c>
      <c r="N359" s="26" t="str">
        <f t="shared" si="310"/>
        <v/>
      </c>
      <c r="O359" s="28" t="str">
        <f t="shared" si="311"/>
        <v/>
      </c>
      <c r="Q359" s="21"/>
      <c r="R359" s="21"/>
      <c r="S359" s="29"/>
      <c r="T359" s="29"/>
      <c r="U359" s="29"/>
      <c r="AD359" s="1"/>
      <c r="AE359" s="1"/>
      <c r="AF359" s="1"/>
      <c r="AG359" s="1"/>
      <c r="AH359" s="1"/>
    </row>
    <row r="360" spans="2:34">
      <c r="B360" s="20"/>
      <c r="C360" s="21"/>
      <c r="D360" s="22" t="str">
        <f t="shared" si="308"/>
        <v/>
      </c>
      <c r="E360" s="21"/>
      <c r="F360" s="24" t="str">
        <f t="shared" si="309"/>
        <v/>
      </c>
      <c r="G360" s="25" t="str">
        <f>IF(C360="","",IF(D360='Gear Train'!$R$3,"-",VLOOKUP(C360,$Q$15:$S$514,3,FALSE)))</f>
        <v/>
      </c>
      <c r="H360" s="25" t="str">
        <f>IF(C360="","",IF(OR(D360='Gear Train'!$R$7,D360='Gear Train'!$R$3,D360='Gear Train'!$R$8),"-",VLOOKUP(C360,$Q$15:$T$514,4,FALSE)))</f>
        <v/>
      </c>
      <c r="I360" s="26" t="str">
        <f>IF(C360="","",IF(OR(D360='Gear Train'!$R$6,D360='Gear Train'!$R$7,D360='Gear Train'!$R$8,F360='Gear Train'!$R$7),VLOOKUP(E360,$C$15:$M$514,7,FALSE),IF(D360='Gear Train'!$R$3,VLOOKUP(C360,$Q$15:$U$514,5,FALSE),VLOOKUP(E360,$C$15:$M$514,7,FALSE)*M360)))</f>
        <v/>
      </c>
      <c r="J360" s="26" t="str">
        <f>IF(C360="","",IF(OR(D360='Gear Train'!$R$6,D360='Gear Train'!$R$7,D360='Gear Train'!$R$8,F360='Gear Train'!$R$7),VLOOKUP(E360,$C$15:$M$514,8,FALSE),IF(D360='Gear Train'!$R$3,E360/I360,VLOOKUP(E360,$C$15:$M$514,8,FALSE)/M360)))</f>
        <v/>
      </c>
      <c r="K360" s="27" t="str">
        <f>IF(C360="","",IF(E360='Front, Back Dial'!$D$4,$C$11,IF(OR(D360='Gear Train'!$R$4,D360='Gear Train'!$R$5),IF(OR(F360='Gear Train'!$R$4,F360='Gear Train'!$R$5,F360='Gear Train'!$R$6),IF(VLOOKUP(E360,$C$15:$M$514,9,FALSE)='Gear Train'!$C$3,'Gear Train'!$C$4,'Gear Train'!$C$3),VLOOKUP(E360,$C$15:$M$514,9,FALSE)),VLOOKUP(E360,$C$15:$M$514,9,FALSE))))</f>
        <v/>
      </c>
      <c r="L360" s="26" t="str">
        <f>IF(C360="","",IF(G360="-","-",IF(K360='Gear Train'!$C$3,MOD(G360+J360*360,360),MOD(G360-J360*360,360))))</f>
        <v/>
      </c>
      <c r="M360" s="26" t="str">
        <f>IF(C360="","",IF(OR(D360='Gear Train'!$R$6,D360='Gear Train'!$R$7,D360='Gear Train'!$R$8,F360='Gear Train'!$R$7),VLOOKUP(E360,$C$15:$M$514,10,FALSE),IF(D360='Gear Train'!$R$3,"-",IF(F360='Gear Train'!$R$3,1,H360/VLOOKUP(E360,$Q$15:$T$514,4,FALSE)))))</f>
        <v/>
      </c>
      <c r="N360" s="26" t="str">
        <f t="shared" si="310"/>
        <v/>
      </c>
      <c r="O360" s="28" t="str">
        <f t="shared" si="311"/>
        <v/>
      </c>
      <c r="Q360" s="21"/>
      <c r="R360" s="21"/>
      <c r="S360" s="29"/>
      <c r="T360" s="29"/>
      <c r="U360" s="29"/>
      <c r="AD360" s="1"/>
      <c r="AE360" s="1"/>
      <c r="AF360" s="1"/>
      <c r="AG360" s="1"/>
      <c r="AH360" s="1"/>
    </row>
    <row r="361" spans="2:34">
      <c r="B361" s="20"/>
      <c r="C361" s="21"/>
      <c r="D361" s="22" t="str">
        <f t="shared" si="308"/>
        <v/>
      </c>
      <c r="E361" s="21"/>
      <c r="F361" s="24" t="str">
        <f t="shared" si="309"/>
        <v/>
      </c>
      <c r="G361" s="25" t="str">
        <f>IF(C361="","",IF(D361='Gear Train'!$R$3,"-",VLOOKUP(C361,$Q$15:$S$514,3,FALSE)))</f>
        <v/>
      </c>
      <c r="H361" s="25" t="str">
        <f>IF(C361="","",IF(OR(D361='Gear Train'!$R$7,D361='Gear Train'!$R$3,D361='Gear Train'!$R$8),"-",VLOOKUP(C361,$Q$15:$T$514,4,FALSE)))</f>
        <v/>
      </c>
      <c r="I361" s="26" t="str">
        <f>IF(C361="","",IF(OR(D361='Gear Train'!$R$6,D361='Gear Train'!$R$7,D361='Gear Train'!$R$8,F361='Gear Train'!$R$7),VLOOKUP(E361,$C$15:$M$514,7,FALSE),IF(D361='Gear Train'!$R$3,VLOOKUP(C361,$Q$15:$U$514,5,FALSE),VLOOKUP(E361,$C$15:$M$514,7,FALSE)*M361)))</f>
        <v/>
      </c>
      <c r="J361" s="26" t="str">
        <f>IF(C361="","",IF(OR(D361='Gear Train'!$R$6,D361='Gear Train'!$R$7,D361='Gear Train'!$R$8,F361='Gear Train'!$R$7),VLOOKUP(E361,$C$15:$M$514,8,FALSE),IF(D361='Gear Train'!$R$3,E361/I361,VLOOKUP(E361,$C$15:$M$514,8,FALSE)/M361)))</f>
        <v/>
      </c>
      <c r="K361" s="27" t="str">
        <f>IF(C361="","",IF(E361='Front, Back Dial'!$D$4,$C$11,IF(OR(D361='Gear Train'!$R$4,D361='Gear Train'!$R$5),IF(OR(F361='Gear Train'!$R$4,F361='Gear Train'!$R$5,F361='Gear Train'!$R$6),IF(VLOOKUP(E361,$C$15:$M$514,9,FALSE)='Gear Train'!$C$3,'Gear Train'!$C$4,'Gear Train'!$C$3),VLOOKUP(E361,$C$15:$M$514,9,FALSE)),VLOOKUP(E361,$C$15:$M$514,9,FALSE))))</f>
        <v/>
      </c>
      <c r="L361" s="26" t="str">
        <f>IF(C361="","",IF(G361="-","-",IF(K361='Gear Train'!$C$3,MOD(G361+J361*360,360),MOD(G361-J361*360,360))))</f>
        <v/>
      </c>
      <c r="M361" s="26" t="str">
        <f>IF(C361="","",IF(OR(D361='Gear Train'!$R$6,D361='Gear Train'!$R$7,D361='Gear Train'!$R$8,F361='Gear Train'!$R$7),VLOOKUP(E361,$C$15:$M$514,10,FALSE),IF(D361='Gear Train'!$R$3,"-",IF(F361='Gear Train'!$R$3,1,H361/VLOOKUP(E361,$Q$15:$T$514,4,FALSE)))))</f>
        <v/>
      </c>
      <c r="N361" s="26" t="str">
        <f t="shared" si="310"/>
        <v/>
      </c>
      <c r="O361" s="28" t="str">
        <f t="shared" si="311"/>
        <v/>
      </c>
      <c r="Q361" s="21"/>
      <c r="R361" s="21"/>
      <c r="S361" s="29"/>
      <c r="T361" s="29"/>
      <c r="U361" s="29"/>
      <c r="AD361" s="1"/>
      <c r="AE361" s="1"/>
      <c r="AF361" s="1"/>
      <c r="AG361" s="1"/>
      <c r="AH361" s="1"/>
    </row>
    <row r="362" spans="2:34">
      <c r="B362" s="20"/>
      <c r="C362" s="21"/>
      <c r="D362" s="22" t="str">
        <f t="shared" si="308"/>
        <v/>
      </c>
      <c r="E362" s="21"/>
      <c r="F362" s="24" t="str">
        <f t="shared" si="309"/>
        <v/>
      </c>
      <c r="G362" s="25" t="str">
        <f>IF(C362="","",IF(D362='Gear Train'!$R$3,"-",VLOOKUP(C362,$Q$15:$S$514,3,FALSE)))</f>
        <v/>
      </c>
      <c r="H362" s="25" t="str">
        <f>IF(C362="","",IF(OR(D362='Gear Train'!$R$7,D362='Gear Train'!$R$3,D362='Gear Train'!$R$8),"-",VLOOKUP(C362,$Q$15:$T$514,4,FALSE)))</f>
        <v/>
      </c>
      <c r="I362" s="26" t="str">
        <f>IF(C362="","",IF(OR(D362='Gear Train'!$R$6,D362='Gear Train'!$R$7,D362='Gear Train'!$R$8,F362='Gear Train'!$R$7),VLOOKUP(E362,$C$15:$M$514,7,FALSE),IF(D362='Gear Train'!$R$3,VLOOKUP(C362,$Q$15:$U$514,5,FALSE),VLOOKUP(E362,$C$15:$M$514,7,FALSE)*M362)))</f>
        <v/>
      </c>
      <c r="J362" s="26" t="str">
        <f>IF(C362="","",IF(OR(D362='Gear Train'!$R$6,D362='Gear Train'!$R$7,D362='Gear Train'!$R$8,F362='Gear Train'!$R$7),VLOOKUP(E362,$C$15:$M$514,8,FALSE),IF(D362='Gear Train'!$R$3,E362/I362,VLOOKUP(E362,$C$15:$M$514,8,FALSE)/M362)))</f>
        <v/>
      </c>
      <c r="K362" s="27" t="str">
        <f>IF(C362="","",IF(E362='Front, Back Dial'!$D$4,$C$11,IF(OR(D362='Gear Train'!$R$4,D362='Gear Train'!$R$5),IF(OR(F362='Gear Train'!$R$4,F362='Gear Train'!$R$5,F362='Gear Train'!$R$6),IF(VLOOKUP(E362,$C$15:$M$514,9,FALSE)='Gear Train'!$C$3,'Gear Train'!$C$4,'Gear Train'!$C$3),VLOOKUP(E362,$C$15:$M$514,9,FALSE)),VLOOKUP(E362,$C$15:$M$514,9,FALSE))))</f>
        <v/>
      </c>
      <c r="L362" s="26" t="str">
        <f>IF(C362="","",IF(G362="-","-",IF(K362='Gear Train'!$C$3,MOD(G362+J362*360,360),MOD(G362-J362*360,360))))</f>
        <v/>
      </c>
      <c r="M362" s="26" t="str">
        <f>IF(C362="","",IF(OR(D362='Gear Train'!$R$6,D362='Gear Train'!$R$7,D362='Gear Train'!$R$8,F362='Gear Train'!$R$7),VLOOKUP(E362,$C$15:$M$514,10,FALSE),IF(D362='Gear Train'!$R$3,"-",IF(F362='Gear Train'!$R$3,1,H362/VLOOKUP(E362,$Q$15:$T$514,4,FALSE)))))</f>
        <v/>
      </c>
      <c r="N362" s="26" t="str">
        <f t="shared" si="310"/>
        <v/>
      </c>
      <c r="O362" s="28" t="str">
        <f t="shared" si="311"/>
        <v/>
      </c>
      <c r="Q362" s="21"/>
      <c r="R362" s="21"/>
      <c r="S362" s="29"/>
      <c r="T362" s="29"/>
      <c r="U362" s="29"/>
      <c r="AD362" s="1"/>
      <c r="AE362" s="1"/>
      <c r="AF362" s="1"/>
      <c r="AG362" s="1"/>
      <c r="AH362" s="1"/>
    </row>
    <row r="363" spans="2:34">
      <c r="B363" s="20"/>
      <c r="C363" s="21"/>
      <c r="D363" s="22" t="str">
        <f t="shared" si="308"/>
        <v/>
      </c>
      <c r="E363" s="21"/>
      <c r="F363" s="24" t="str">
        <f t="shared" si="309"/>
        <v/>
      </c>
      <c r="G363" s="25" t="str">
        <f>IF(C363="","",IF(D363='Gear Train'!$R$3,"-",VLOOKUP(C363,$Q$15:$S$514,3,FALSE)))</f>
        <v/>
      </c>
      <c r="H363" s="25" t="str">
        <f>IF(C363="","",IF(OR(D363='Gear Train'!$R$7,D363='Gear Train'!$R$3,D363='Gear Train'!$R$8),"-",VLOOKUP(C363,$Q$15:$T$514,4,FALSE)))</f>
        <v/>
      </c>
      <c r="I363" s="26" t="str">
        <f>IF(C363="","",IF(OR(D363='Gear Train'!$R$6,D363='Gear Train'!$R$7,D363='Gear Train'!$R$8,F363='Gear Train'!$R$7),VLOOKUP(E363,$C$15:$M$514,7,FALSE),IF(D363='Gear Train'!$R$3,VLOOKUP(C363,$Q$15:$U$514,5,FALSE),VLOOKUP(E363,$C$15:$M$514,7,FALSE)*M363)))</f>
        <v/>
      </c>
      <c r="J363" s="26" t="str">
        <f>IF(C363="","",IF(OR(D363='Gear Train'!$R$6,D363='Gear Train'!$R$7,D363='Gear Train'!$R$8,F363='Gear Train'!$R$7),VLOOKUP(E363,$C$15:$M$514,8,FALSE),IF(D363='Gear Train'!$R$3,E363/I363,VLOOKUP(E363,$C$15:$M$514,8,FALSE)/M363)))</f>
        <v/>
      </c>
      <c r="K363" s="27" t="str">
        <f>IF(C363="","",IF(E363='Front, Back Dial'!$D$4,$C$11,IF(OR(D363='Gear Train'!$R$4,D363='Gear Train'!$R$5),IF(OR(F363='Gear Train'!$R$4,F363='Gear Train'!$R$5,F363='Gear Train'!$R$6),IF(VLOOKUP(E363,$C$15:$M$514,9,FALSE)='Gear Train'!$C$3,'Gear Train'!$C$4,'Gear Train'!$C$3),VLOOKUP(E363,$C$15:$M$514,9,FALSE)),VLOOKUP(E363,$C$15:$M$514,9,FALSE))))</f>
        <v/>
      </c>
      <c r="L363" s="26" t="str">
        <f>IF(C363="","",IF(G363="-","-",IF(K363='Gear Train'!$C$3,MOD(G363+J363*360,360),MOD(G363-J363*360,360))))</f>
        <v/>
      </c>
      <c r="M363" s="26" t="str">
        <f>IF(C363="","",IF(OR(D363='Gear Train'!$R$6,D363='Gear Train'!$R$7,D363='Gear Train'!$R$8,F363='Gear Train'!$R$7),VLOOKUP(E363,$C$15:$M$514,10,FALSE),IF(D363='Gear Train'!$R$3,"-",IF(F363='Gear Train'!$R$3,1,H363/VLOOKUP(E363,$Q$15:$T$514,4,FALSE)))))</f>
        <v/>
      </c>
      <c r="N363" s="26" t="str">
        <f t="shared" si="310"/>
        <v/>
      </c>
      <c r="O363" s="28" t="str">
        <f t="shared" si="311"/>
        <v/>
      </c>
      <c r="Q363" s="21"/>
      <c r="R363" s="21"/>
      <c r="S363" s="29"/>
      <c r="T363" s="29"/>
      <c r="U363" s="29"/>
      <c r="AD363" s="1"/>
      <c r="AE363" s="1"/>
      <c r="AF363" s="1"/>
      <c r="AG363" s="1"/>
      <c r="AH363" s="1"/>
    </row>
    <row r="364" spans="2:34">
      <c r="B364" s="20"/>
      <c r="C364" s="21"/>
      <c r="D364" s="22" t="str">
        <f t="shared" si="308"/>
        <v/>
      </c>
      <c r="E364" s="21"/>
      <c r="F364" s="24" t="str">
        <f t="shared" si="309"/>
        <v/>
      </c>
      <c r="G364" s="25" t="str">
        <f>IF(C364="","",IF(D364='Gear Train'!$R$3,"-",VLOOKUP(C364,$Q$15:$S$514,3,FALSE)))</f>
        <v/>
      </c>
      <c r="H364" s="25" t="str">
        <f>IF(C364="","",IF(OR(D364='Gear Train'!$R$7,D364='Gear Train'!$R$3,D364='Gear Train'!$R$8),"-",VLOOKUP(C364,$Q$15:$T$514,4,FALSE)))</f>
        <v/>
      </c>
      <c r="I364" s="26" t="str">
        <f>IF(C364="","",IF(OR(D364='Gear Train'!$R$6,D364='Gear Train'!$R$7,D364='Gear Train'!$R$8,F364='Gear Train'!$R$7),VLOOKUP(E364,$C$15:$M$514,7,FALSE),IF(D364='Gear Train'!$R$3,VLOOKUP(C364,$Q$15:$U$514,5,FALSE),VLOOKUP(E364,$C$15:$M$514,7,FALSE)*M364)))</f>
        <v/>
      </c>
      <c r="J364" s="26" t="str">
        <f>IF(C364="","",IF(OR(D364='Gear Train'!$R$6,D364='Gear Train'!$R$7,D364='Gear Train'!$R$8,F364='Gear Train'!$R$7),VLOOKUP(E364,$C$15:$M$514,8,FALSE),IF(D364='Gear Train'!$R$3,E364/I364,VLOOKUP(E364,$C$15:$M$514,8,FALSE)/M364)))</f>
        <v/>
      </c>
      <c r="K364" s="27" t="str">
        <f>IF(C364="","",IF(E364='Front, Back Dial'!$D$4,$C$11,IF(OR(D364='Gear Train'!$R$4,D364='Gear Train'!$R$5),IF(OR(F364='Gear Train'!$R$4,F364='Gear Train'!$R$5,F364='Gear Train'!$R$6),IF(VLOOKUP(E364,$C$15:$M$514,9,FALSE)='Gear Train'!$C$3,'Gear Train'!$C$4,'Gear Train'!$C$3),VLOOKUP(E364,$C$15:$M$514,9,FALSE)),VLOOKUP(E364,$C$15:$M$514,9,FALSE))))</f>
        <v/>
      </c>
      <c r="L364" s="26" t="str">
        <f>IF(C364="","",IF(G364="-","-",IF(K364='Gear Train'!$C$3,MOD(G364+J364*360,360),MOD(G364-J364*360,360))))</f>
        <v/>
      </c>
      <c r="M364" s="26" t="str">
        <f>IF(C364="","",IF(OR(D364='Gear Train'!$R$6,D364='Gear Train'!$R$7,D364='Gear Train'!$R$8,F364='Gear Train'!$R$7),VLOOKUP(E364,$C$15:$M$514,10,FALSE),IF(D364='Gear Train'!$R$3,"-",IF(F364='Gear Train'!$R$3,1,H364/VLOOKUP(E364,$Q$15:$T$514,4,FALSE)))))</f>
        <v/>
      </c>
      <c r="N364" s="26" t="str">
        <f t="shared" si="310"/>
        <v/>
      </c>
      <c r="O364" s="28" t="str">
        <f t="shared" si="311"/>
        <v/>
      </c>
      <c r="Q364" s="21"/>
      <c r="R364" s="21"/>
      <c r="S364" s="29"/>
      <c r="T364" s="29"/>
      <c r="U364" s="29"/>
      <c r="AD364" s="1"/>
      <c r="AE364" s="1"/>
      <c r="AF364" s="1"/>
      <c r="AG364" s="1"/>
      <c r="AH364" s="1"/>
    </row>
    <row r="365" spans="2:34">
      <c r="B365" s="20"/>
      <c r="C365" s="21"/>
      <c r="D365" s="22" t="str">
        <f t="shared" si="308"/>
        <v/>
      </c>
      <c r="E365" s="21"/>
      <c r="F365" s="24" t="str">
        <f t="shared" si="309"/>
        <v/>
      </c>
      <c r="G365" s="25" t="str">
        <f>IF(C365="","",IF(D365='Gear Train'!$R$3,"-",VLOOKUP(C365,$Q$15:$S$514,3,FALSE)))</f>
        <v/>
      </c>
      <c r="H365" s="25" t="str">
        <f>IF(C365="","",IF(OR(D365='Gear Train'!$R$7,D365='Gear Train'!$R$3,D365='Gear Train'!$R$8),"-",VLOOKUP(C365,$Q$15:$T$514,4,FALSE)))</f>
        <v/>
      </c>
      <c r="I365" s="26" t="str">
        <f>IF(C365="","",IF(OR(D365='Gear Train'!$R$6,D365='Gear Train'!$R$7,D365='Gear Train'!$R$8,F365='Gear Train'!$R$7),VLOOKUP(E365,$C$15:$M$514,7,FALSE),IF(D365='Gear Train'!$R$3,VLOOKUP(C365,$Q$15:$U$514,5,FALSE),VLOOKUP(E365,$C$15:$M$514,7,FALSE)*M365)))</f>
        <v/>
      </c>
      <c r="J365" s="26" t="str">
        <f>IF(C365="","",IF(OR(D365='Gear Train'!$R$6,D365='Gear Train'!$R$7,D365='Gear Train'!$R$8,F365='Gear Train'!$R$7),VLOOKUP(E365,$C$15:$M$514,8,FALSE),IF(D365='Gear Train'!$R$3,E365/I365,VLOOKUP(E365,$C$15:$M$514,8,FALSE)/M365)))</f>
        <v/>
      </c>
      <c r="K365" s="27" t="str">
        <f>IF(C365="","",IF(E365='Front, Back Dial'!$D$4,$C$11,IF(OR(D365='Gear Train'!$R$4,D365='Gear Train'!$R$5),IF(OR(F365='Gear Train'!$R$4,F365='Gear Train'!$R$5,F365='Gear Train'!$R$6),IF(VLOOKUP(E365,$C$15:$M$514,9,FALSE)='Gear Train'!$C$3,'Gear Train'!$C$4,'Gear Train'!$C$3),VLOOKUP(E365,$C$15:$M$514,9,FALSE)),VLOOKUP(E365,$C$15:$M$514,9,FALSE))))</f>
        <v/>
      </c>
      <c r="L365" s="26" t="str">
        <f>IF(C365="","",IF(G365="-","-",IF(K365='Gear Train'!$C$3,MOD(G365+J365*360,360),MOD(G365-J365*360,360))))</f>
        <v/>
      </c>
      <c r="M365" s="26" t="str">
        <f>IF(C365="","",IF(OR(D365='Gear Train'!$R$6,D365='Gear Train'!$R$7,D365='Gear Train'!$R$8,F365='Gear Train'!$R$7),VLOOKUP(E365,$C$15:$M$514,10,FALSE),IF(D365='Gear Train'!$R$3,"-",IF(F365='Gear Train'!$R$3,1,H365/VLOOKUP(E365,$Q$15:$T$514,4,FALSE)))))</f>
        <v/>
      </c>
      <c r="N365" s="26" t="str">
        <f t="shared" si="310"/>
        <v/>
      </c>
      <c r="O365" s="28" t="str">
        <f t="shared" si="311"/>
        <v/>
      </c>
      <c r="Q365" s="21"/>
      <c r="R365" s="21"/>
      <c r="S365" s="29"/>
      <c r="T365" s="29"/>
      <c r="U365" s="29"/>
      <c r="AD365" s="1"/>
      <c r="AE365" s="1"/>
      <c r="AF365" s="1"/>
      <c r="AG365" s="1"/>
      <c r="AH365" s="1"/>
    </row>
    <row r="366" spans="2:34">
      <c r="B366" s="20"/>
      <c r="C366" s="21"/>
      <c r="D366" s="22" t="str">
        <f t="shared" si="308"/>
        <v/>
      </c>
      <c r="E366" s="21"/>
      <c r="F366" s="24" t="str">
        <f t="shared" si="309"/>
        <v/>
      </c>
      <c r="G366" s="25" t="str">
        <f>IF(C366="","",IF(D366='Gear Train'!$R$3,"-",VLOOKUP(C366,$Q$15:$S$514,3,FALSE)))</f>
        <v/>
      </c>
      <c r="H366" s="25" t="str">
        <f>IF(C366="","",IF(OR(D366='Gear Train'!$R$7,D366='Gear Train'!$R$3,D366='Gear Train'!$R$8),"-",VLOOKUP(C366,$Q$15:$T$514,4,FALSE)))</f>
        <v/>
      </c>
      <c r="I366" s="26" t="str">
        <f>IF(C366="","",IF(OR(D366='Gear Train'!$R$6,D366='Gear Train'!$R$7,D366='Gear Train'!$R$8,F366='Gear Train'!$R$7),VLOOKUP(E366,$C$15:$M$514,7,FALSE),IF(D366='Gear Train'!$R$3,VLOOKUP(C366,$Q$15:$U$514,5,FALSE),VLOOKUP(E366,$C$15:$M$514,7,FALSE)*M366)))</f>
        <v/>
      </c>
      <c r="J366" s="26" t="str">
        <f>IF(C366="","",IF(OR(D366='Gear Train'!$R$6,D366='Gear Train'!$R$7,D366='Gear Train'!$R$8,F366='Gear Train'!$R$7),VLOOKUP(E366,$C$15:$M$514,8,FALSE),IF(D366='Gear Train'!$R$3,E366/I366,VLOOKUP(E366,$C$15:$M$514,8,FALSE)/M366)))</f>
        <v/>
      </c>
      <c r="K366" s="27" t="str">
        <f>IF(C366="","",IF(E366='Front, Back Dial'!$D$4,$C$11,IF(OR(D366='Gear Train'!$R$4,D366='Gear Train'!$R$5),IF(OR(F366='Gear Train'!$R$4,F366='Gear Train'!$R$5,F366='Gear Train'!$R$6),IF(VLOOKUP(E366,$C$15:$M$514,9,FALSE)='Gear Train'!$C$3,'Gear Train'!$C$4,'Gear Train'!$C$3),VLOOKUP(E366,$C$15:$M$514,9,FALSE)),VLOOKUP(E366,$C$15:$M$514,9,FALSE))))</f>
        <v/>
      </c>
      <c r="L366" s="26" t="str">
        <f>IF(C366="","",IF(G366="-","-",IF(K366='Gear Train'!$C$3,MOD(G366+J366*360,360),MOD(G366-J366*360,360))))</f>
        <v/>
      </c>
      <c r="M366" s="26" t="str">
        <f>IF(C366="","",IF(OR(D366='Gear Train'!$R$6,D366='Gear Train'!$R$7,D366='Gear Train'!$R$8,F366='Gear Train'!$R$7),VLOOKUP(E366,$C$15:$M$514,10,FALSE),IF(D366='Gear Train'!$R$3,"-",IF(F366='Gear Train'!$R$3,1,H366/VLOOKUP(E366,$Q$15:$T$514,4,FALSE)))))</f>
        <v/>
      </c>
      <c r="N366" s="26" t="str">
        <f t="shared" si="310"/>
        <v/>
      </c>
      <c r="O366" s="28" t="str">
        <f t="shared" si="311"/>
        <v/>
      </c>
      <c r="Q366" s="21"/>
      <c r="R366" s="21"/>
      <c r="S366" s="29"/>
      <c r="T366" s="29"/>
      <c r="U366" s="29"/>
      <c r="AD366" s="1"/>
      <c r="AE366" s="1"/>
      <c r="AF366" s="1"/>
      <c r="AG366" s="1"/>
      <c r="AH366" s="1"/>
    </row>
    <row r="367" spans="2:34">
      <c r="B367" s="20"/>
      <c r="C367" s="21"/>
      <c r="D367" s="22" t="str">
        <f t="shared" si="308"/>
        <v/>
      </c>
      <c r="E367" s="21"/>
      <c r="F367" s="24" t="str">
        <f t="shared" si="309"/>
        <v/>
      </c>
      <c r="G367" s="25" t="str">
        <f>IF(C367="","",IF(D367='Gear Train'!$R$3,"-",VLOOKUP(C367,$Q$15:$S$514,3,FALSE)))</f>
        <v/>
      </c>
      <c r="H367" s="25" t="str">
        <f>IF(C367="","",IF(OR(D367='Gear Train'!$R$7,D367='Gear Train'!$R$3,D367='Gear Train'!$R$8),"-",VLOOKUP(C367,$Q$15:$T$514,4,FALSE)))</f>
        <v/>
      </c>
      <c r="I367" s="26" t="str">
        <f>IF(C367="","",IF(OR(D367='Gear Train'!$R$6,D367='Gear Train'!$R$7,D367='Gear Train'!$R$8,F367='Gear Train'!$R$7),VLOOKUP(E367,$C$15:$M$514,7,FALSE),IF(D367='Gear Train'!$R$3,VLOOKUP(C367,$Q$15:$U$514,5,FALSE),VLOOKUP(E367,$C$15:$M$514,7,FALSE)*M367)))</f>
        <v/>
      </c>
      <c r="J367" s="26" t="str">
        <f>IF(C367="","",IF(OR(D367='Gear Train'!$R$6,D367='Gear Train'!$R$7,D367='Gear Train'!$R$8,F367='Gear Train'!$R$7),VLOOKUP(E367,$C$15:$M$514,8,FALSE),IF(D367='Gear Train'!$R$3,E367/I367,VLOOKUP(E367,$C$15:$M$514,8,FALSE)/M367)))</f>
        <v/>
      </c>
      <c r="K367" s="27" t="str">
        <f>IF(C367="","",IF(E367='Front, Back Dial'!$D$4,$C$11,IF(OR(D367='Gear Train'!$R$4,D367='Gear Train'!$R$5),IF(OR(F367='Gear Train'!$R$4,F367='Gear Train'!$R$5,F367='Gear Train'!$R$6),IF(VLOOKUP(E367,$C$15:$M$514,9,FALSE)='Gear Train'!$C$3,'Gear Train'!$C$4,'Gear Train'!$C$3),VLOOKUP(E367,$C$15:$M$514,9,FALSE)),VLOOKUP(E367,$C$15:$M$514,9,FALSE))))</f>
        <v/>
      </c>
      <c r="L367" s="26" t="str">
        <f>IF(C367="","",IF(G367="-","-",IF(K367='Gear Train'!$C$3,MOD(G367+J367*360,360),MOD(G367-J367*360,360))))</f>
        <v/>
      </c>
      <c r="M367" s="26" t="str">
        <f>IF(C367="","",IF(OR(D367='Gear Train'!$R$6,D367='Gear Train'!$R$7,D367='Gear Train'!$R$8,F367='Gear Train'!$R$7),VLOOKUP(E367,$C$15:$M$514,10,FALSE),IF(D367='Gear Train'!$R$3,"-",IF(F367='Gear Train'!$R$3,1,H367/VLOOKUP(E367,$Q$15:$T$514,4,FALSE)))))</f>
        <v/>
      </c>
      <c r="N367" s="26" t="str">
        <f t="shared" si="310"/>
        <v/>
      </c>
      <c r="O367" s="28" t="str">
        <f t="shared" si="311"/>
        <v/>
      </c>
      <c r="Q367" s="21"/>
      <c r="R367" s="21"/>
      <c r="S367" s="29"/>
      <c r="T367" s="29"/>
      <c r="U367" s="29"/>
      <c r="AD367" s="1"/>
      <c r="AE367" s="1"/>
      <c r="AF367" s="1"/>
      <c r="AG367" s="1"/>
      <c r="AH367" s="1"/>
    </row>
    <row r="368" spans="2:34">
      <c r="B368" s="20"/>
      <c r="C368" s="21"/>
      <c r="D368" s="22" t="str">
        <f t="shared" si="308"/>
        <v/>
      </c>
      <c r="E368" s="21"/>
      <c r="F368" s="24" t="str">
        <f t="shared" si="309"/>
        <v/>
      </c>
      <c r="G368" s="25" t="str">
        <f>IF(C368="","",IF(D368='Gear Train'!$R$3,"-",VLOOKUP(C368,$Q$15:$S$514,3,FALSE)))</f>
        <v/>
      </c>
      <c r="H368" s="25" t="str">
        <f>IF(C368="","",IF(OR(D368='Gear Train'!$R$7,D368='Gear Train'!$R$3,D368='Gear Train'!$R$8),"-",VLOOKUP(C368,$Q$15:$T$514,4,FALSE)))</f>
        <v/>
      </c>
      <c r="I368" s="26" t="str">
        <f>IF(C368="","",IF(OR(D368='Gear Train'!$R$6,D368='Gear Train'!$R$7,D368='Gear Train'!$R$8,F368='Gear Train'!$R$7),VLOOKUP(E368,$C$15:$M$514,7,FALSE),IF(D368='Gear Train'!$R$3,VLOOKUP(C368,$Q$15:$U$514,5,FALSE),VLOOKUP(E368,$C$15:$M$514,7,FALSE)*M368)))</f>
        <v/>
      </c>
      <c r="J368" s="26" t="str">
        <f>IF(C368="","",IF(OR(D368='Gear Train'!$R$6,D368='Gear Train'!$R$7,D368='Gear Train'!$R$8,F368='Gear Train'!$R$7),VLOOKUP(E368,$C$15:$M$514,8,FALSE),IF(D368='Gear Train'!$R$3,E368/I368,VLOOKUP(E368,$C$15:$M$514,8,FALSE)/M368)))</f>
        <v/>
      </c>
      <c r="K368" s="27" t="str">
        <f>IF(C368="","",IF(E368='Front, Back Dial'!$D$4,$C$11,IF(OR(D368='Gear Train'!$R$4,D368='Gear Train'!$R$5),IF(OR(F368='Gear Train'!$R$4,F368='Gear Train'!$R$5,F368='Gear Train'!$R$6),IF(VLOOKUP(E368,$C$15:$M$514,9,FALSE)='Gear Train'!$C$3,'Gear Train'!$C$4,'Gear Train'!$C$3),VLOOKUP(E368,$C$15:$M$514,9,FALSE)),VLOOKUP(E368,$C$15:$M$514,9,FALSE))))</f>
        <v/>
      </c>
      <c r="L368" s="26" t="str">
        <f>IF(C368="","",IF(G368="-","-",IF(K368='Gear Train'!$C$3,MOD(G368+J368*360,360),MOD(G368-J368*360,360))))</f>
        <v/>
      </c>
      <c r="M368" s="26" t="str">
        <f>IF(C368="","",IF(OR(D368='Gear Train'!$R$6,D368='Gear Train'!$R$7,D368='Gear Train'!$R$8,F368='Gear Train'!$R$7),VLOOKUP(E368,$C$15:$M$514,10,FALSE),IF(D368='Gear Train'!$R$3,"-",IF(F368='Gear Train'!$R$3,1,H368/VLOOKUP(E368,$Q$15:$T$514,4,FALSE)))))</f>
        <v/>
      </c>
      <c r="N368" s="26" t="str">
        <f t="shared" si="310"/>
        <v/>
      </c>
      <c r="O368" s="28" t="str">
        <f t="shared" si="311"/>
        <v/>
      </c>
      <c r="Q368" s="21"/>
      <c r="R368" s="21"/>
      <c r="S368" s="29"/>
      <c r="T368" s="29"/>
      <c r="U368" s="29"/>
      <c r="AD368" s="1"/>
      <c r="AE368" s="1"/>
      <c r="AF368" s="1"/>
      <c r="AG368" s="1"/>
      <c r="AH368" s="1"/>
    </row>
    <row r="369" spans="2:34">
      <c r="B369" s="20"/>
      <c r="C369" s="21"/>
      <c r="D369" s="22" t="str">
        <f t="shared" si="308"/>
        <v/>
      </c>
      <c r="E369" s="21"/>
      <c r="F369" s="24" t="str">
        <f t="shared" si="309"/>
        <v/>
      </c>
      <c r="G369" s="25" t="str">
        <f>IF(C369="","",IF(D369='Gear Train'!$R$3,"-",VLOOKUP(C369,$Q$15:$S$514,3,FALSE)))</f>
        <v/>
      </c>
      <c r="H369" s="25" t="str">
        <f>IF(C369="","",IF(OR(D369='Gear Train'!$R$7,D369='Gear Train'!$R$3,D369='Gear Train'!$R$8),"-",VLOOKUP(C369,$Q$15:$T$514,4,FALSE)))</f>
        <v/>
      </c>
      <c r="I369" s="26" t="str">
        <f>IF(C369="","",IF(OR(D369='Gear Train'!$R$6,D369='Gear Train'!$R$7,D369='Gear Train'!$R$8,F369='Gear Train'!$R$7),VLOOKUP(E369,$C$15:$M$514,7,FALSE),IF(D369='Gear Train'!$R$3,VLOOKUP(C369,$Q$15:$U$514,5,FALSE),VLOOKUP(E369,$C$15:$M$514,7,FALSE)*M369)))</f>
        <v/>
      </c>
      <c r="J369" s="26" t="str">
        <f>IF(C369="","",IF(OR(D369='Gear Train'!$R$6,D369='Gear Train'!$R$7,D369='Gear Train'!$R$8,F369='Gear Train'!$R$7),VLOOKUP(E369,$C$15:$M$514,8,FALSE),IF(D369='Gear Train'!$R$3,E369/I369,VLOOKUP(E369,$C$15:$M$514,8,FALSE)/M369)))</f>
        <v/>
      </c>
      <c r="K369" s="27" t="str">
        <f>IF(C369="","",IF(E369='Front, Back Dial'!$D$4,$C$11,IF(OR(D369='Gear Train'!$R$4,D369='Gear Train'!$R$5),IF(OR(F369='Gear Train'!$R$4,F369='Gear Train'!$R$5,F369='Gear Train'!$R$6),IF(VLOOKUP(E369,$C$15:$M$514,9,FALSE)='Gear Train'!$C$3,'Gear Train'!$C$4,'Gear Train'!$C$3),VLOOKUP(E369,$C$15:$M$514,9,FALSE)),VLOOKUP(E369,$C$15:$M$514,9,FALSE))))</f>
        <v/>
      </c>
      <c r="L369" s="26" t="str">
        <f>IF(C369="","",IF(G369="-","-",IF(K369='Gear Train'!$C$3,MOD(G369+J369*360,360),MOD(G369-J369*360,360))))</f>
        <v/>
      </c>
      <c r="M369" s="26" t="str">
        <f>IF(C369="","",IF(OR(D369='Gear Train'!$R$6,D369='Gear Train'!$R$7,D369='Gear Train'!$R$8,F369='Gear Train'!$R$7),VLOOKUP(E369,$C$15:$M$514,10,FALSE),IF(D369='Gear Train'!$R$3,"-",IF(F369='Gear Train'!$R$3,1,H369/VLOOKUP(E369,$Q$15:$T$514,4,FALSE)))))</f>
        <v/>
      </c>
      <c r="N369" s="26" t="str">
        <f t="shared" si="310"/>
        <v/>
      </c>
      <c r="O369" s="28" t="str">
        <f t="shared" si="311"/>
        <v/>
      </c>
      <c r="Q369" s="21"/>
      <c r="R369" s="21"/>
      <c r="S369" s="29"/>
      <c r="T369" s="29"/>
      <c r="U369" s="29"/>
      <c r="AD369" s="1"/>
      <c r="AE369" s="1"/>
      <c r="AF369" s="1"/>
      <c r="AG369" s="1"/>
      <c r="AH369" s="1"/>
    </row>
    <row r="370" spans="2:34">
      <c r="B370" s="20"/>
      <c r="C370" s="21"/>
      <c r="D370" s="22" t="str">
        <f t="shared" si="308"/>
        <v/>
      </c>
      <c r="E370" s="21"/>
      <c r="F370" s="24" t="str">
        <f t="shared" si="309"/>
        <v/>
      </c>
      <c r="G370" s="25" t="str">
        <f>IF(C370="","",IF(D370='Gear Train'!$R$3,"-",VLOOKUP(C370,$Q$15:$S$514,3,FALSE)))</f>
        <v/>
      </c>
      <c r="H370" s="25" t="str">
        <f>IF(C370="","",IF(OR(D370='Gear Train'!$R$7,D370='Gear Train'!$R$3,D370='Gear Train'!$R$8),"-",VLOOKUP(C370,$Q$15:$T$514,4,FALSE)))</f>
        <v/>
      </c>
      <c r="I370" s="26" t="str">
        <f>IF(C370="","",IF(OR(D370='Gear Train'!$R$6,D370='Gear Train'!$R$7,D370='Gear Train'!$R$8,F370='Gear Train'!$R$7),VLOOKUP(E370,$C$15:$M$514,7,FALSE),IF(D370='Gear Train'!$R$3,VLOOKUP(C370,$Q$15:$U$514,5,FALSE),VLOOKUP(E370,$C$15:$M$514,7,FALSE)*M370)))</f>
        <v/>
      </c>
      <c r="J370" s="26" t="str">
        <f>IF(C370="","",IF(OR(D370='Gear Train'!$R$6,D370='Gear Train'!$R$7,D370='Gear Train'!$R$8,F370='Gear Train'!$R$7),VLOOKUP(E370,$C$15:$M$514,8,FALSE),IF(D370='Gear Train'!$R$3,E370/I370,VLOOKUP(E370,$C$15:$M$514,8,FALSE)/M370)))</f>
        <v/>
      </c>
      <c r="K370" s="27" t="str">
        <f>IF(C370="","",IF(E370='Front, Back Dial'!$D$4,$C$11,IF(OR(D370='Gear Train'!$R$4,D370='Gear Train'!$R$5),IF(OR(F370='Gear Train'!$R$4,F370='Gear Train'!$R$5,F370='Gear Train'!$R$6),IF(VLOOKUP(E370,$C$15:$M$514,9,FALSE)='Gear Train'!$C$3,'Gear Train'!$C$4,'Gear Train'!$C$3),VLOOKUP(E370,$C$15:$M$514,9,FALSE)),VLOOKUP(E370,$C$15:$M$514,9,FALSE))))</f>
        <v/>
      </c>
      <c r="L370" s="26" t="str">
        <f>IF(C370="","",IF(G370="-","-",IF(K370='Gear Train'!$C$3,MOD(G370+J370*360,360),MOD(G370-J370*360,360))))</f>
        <v/>
      </c>
      <c r="M370" s="26" t="str">
        <f>IF(C370="","",IF(OR(D370='Gear Train'!$R$6,D370='Gear Train'!$R$7,D370='Gear Train'!$R$8,F370='Gear Train'!$R$7),VLOOKUP(E370,$C$15:$M$514,10,FALSE),IF(D370='Gear Train'!$R$3,"-",IF(F370='Gear Train'!$R$3,1,H370/VLOOKUP(E370,$Q$15:$T$514,4,FALSE)))))</f>
        <v/>
      </c>
      <c r="N370" s="26" t="str">
        <f t="shared" si="310"/>
        <v/>
      </c>
      <c r="O370" s="28" t="str">
        <f t="shared" si="311"/>
        <v/>
      </c>
      <c r="Q370" s="21"/>
      <c r="R370" s="21"/>
      <c r="S370" s="29"/>
      <c r="T370" s="29"/>
      <c r="U370" s="29"/>
      <c r="AD370" s="1"/>
      <c r="AE370" s="1"/>
      <c r="AF370" s="1"/>
      <c r="AG370" s="1"/>
      <c r="AH370" s="1"/>
    </row>
    <row r="371" spans="2:34">
      <c r="B371" s="20"/>
      <c r="C371" s="21"/>
      <c r="D371" s="22" t="str">
        <f t="shared" si="308"/>
        <v/>
      </c>
      <c r="E371" s="21"/>
      <c r="F371" s="24" t="str">
        <f t="shared" si="309"/>
        <v/>
      </c>
      <c r="G371" s="25" t="str">
        <f>IF(C371="","",IF(D371='Gear Train'!$R$3,"-",VLOOKUP(C371,$Q$15:$S$514,3,FALSE)))</f>
        <v/>
      </c>
      <c r="H371" s="25" t="str">
        <f>IF(C371="","",IF(OR(D371='Gear Train'!$R$7,D371='Gear Train'!$R$3,D371='Gear Train'!$R$8),"-",VLOOKUP(C371,$Q$15:$T$514,4,FALSE)))</f>
        <v/>
      </c>
      <c r="I371" s="26" t="str">
        <f>IF(C371="","",IF(OR(D371='Gear Train'!$R$6,D371='Gear Train'!$R$7,D371='Gear Train'!$R$8,F371='Gear Train'!$R$7),VLOOKUP(E371,$C$15:$M$514,7,FALSE),IF(D371='Gear Train'!$R$3,VLOOKUP(C371,$Q$15:$U$514,5,FALSE),VLOOKUP(E371,$C$15:$M$514,7,FALSE)*M371)))</f>
        <v/>
      </c>
      <c r="J371" s="26" t="str">
        <f>IF(C371="","",IF(OR(D371='Gear Train'!$R$6,D371='Gear Train'!$R$7,D371='Gear Train'!$R$8,F371='Gear Train'!$R$7),VLOOKUP(E371,$C$15:$M$514,8,FALSE),IF(D371='Gear Train'!$R$3,E371/I371,VLOOKUP(E371,$C$15:$M$514,8,FALSE)/M371)))</f>
        <v/>
      </c>
      <c r="K371" s="27" t="str">
        <f>IF(C371="","",IF(E371='Front, Back Dial'!$D$4,$C$11,IF(OR(D371='Gear Train'!$R$4,D371='Gear Train'!$R$5),IF(OR(F371='Gear Train'!$R$4,F371='Gear Train'!$R$5,F371='Gear Train'!$R$6),IF(VLOOKUP(E371,$C$15:$M$514,9,FALSE)='Gear Train'!$C$3,'Gear Train'!$C$4,'Gear Train'!$C$3),VLOOKUP(E371,$C$15:$M$514,9,FALSE)),VLOOKUP(E371,$C$15:$M$514,9,FALSE))))</f>
        <v/>
      </c>
      <c r="L371" s="26" t="str">
        <f>IF(C371="","",IF(G371="-","-",IF(K371='Gear Train'!$C$3,MOD(G371+J371*360,360),MOD(G371-J371*360,360))))</f>
        <v/>
      </c>
      <c r="M371" s="26" t="str">
        <f>IF(C371="","",IF(OR(D371='Gear Train'!$R$6,D371='Gear Train'!$R$7,D371='Gear Train'!$R$8,F371='Gear Train'!$R$7),VLOOKUP(E371,$C$15:$M$514,10,FALSE),IF(D371='Gear Train'!$R$3,"-",IF(F371='Gear Train'!$R$3,1,H371/VLOOKUP(E371,$Q$15:$T$514,4,FALSE)))))</f>
        <v/>
      </c>
      <c r="N371" s="26" t="str">
        <f t="shared" si="310"/>
        <v/>
      </c>
      <c r="O371" s="28" t="str">
        <f t="shared" si="311"/>
        <v/>
      </c>
      <c r="Q371" s="21"/>
      <c r="R371" s="21"/>
      <c r="S371" s="29"/>
      <c r="T371" s="29"/>
      <c r="U371" s="29"/>
      <c r="AD371" s="1"/>
      <c r="AE371" s="1"/>
      <c r="AF371" s="1"/>
      <c r="AG371" s="1"/>
      <c r="AH371" s="1"/>
    </row>
    <row r="372" spans="2:34">
      <c r="B372" s="20"/>
      <c r="C372" s="21"/>
      <c r="D372" s="22" t="str">
        <f t="shared" si="308"/>
        <v/>
      </c>
      <c r="E372" s="21"/>
      <c r="F372" s="24" t="str">
        <f t="shared" si="309"/>
        <v/>
      </c>
      <c r="G372" s="25" t="str">
        <f>IF(C372="","",IF(D372='Gear Train'!$R$3,"-",VLOOKUP(C372,$Q$15:$S$514,3,FALSE)))</f>
        <v/>
      </c>
      <c r="H372" s="25" t="str">
        <f>IF(C372="","",IF(OR(D372='Gear Train'!$R$7,D372='Gear Train'!$R$3,D372='Gear Train'!$R$8),"-",VLOOKUP(C372,$Q$15:$T$514,4,FALSE)))</f>
        <v/>
      </c>
      <c r="I372" s="26" t="str">
        <f>IF(C372="","",IF(OR(D372='Gear Train'!$R$6,D372='Gear Train'!$R$7,D372='Gear Train'!$R$8,F372='Gear Train'!$R$7),VLOOKUP(E372,$C$15:$M$514,7,FALSE),IF(D372='Gear Train'!$R$3,VLOOKUP(C372,$Q$15:$U$514,5,FALSE),VLOOKUP(E372,$C$15:$M$514,7,FALSE)*M372)))</f>
        <v/>
      </c>
      <c r="J372" s="26" t="str">
        <f>IF(C372="","",IF(OR(D372='Gear Train'!$R$6,D372='Gear Train'!$R$7,D372='Gear Train'!$R$8,F372='Gear Train'!$R$7),VLOOKUP(E372,$C$15:$M$514,8,FALSE),IF(D372='Gear Train'!$R$3,E372/I372,VLOOKUP(E372,$C$15:$M$514,8,FALSE)/M372)))</f>
        <v/>
      </c>
      <c r="K372" s="27" t="str">
        <f>IF(C372="","",IF(E372='Front, Back Dial'!$D$4,$C$11,IF(OR(D372='Gear Train'!$R$4,D372='Gear Train'!$R$5),IF(OR(F372='Gear Train'!$R$4,F372='Gear Train'!$R$5,F372='Gear Train'!$R$6),IF(VLOOKUP(E372,$C$15:$M$514,9,FALSE)='Gear Train'!$C$3,'Gear Train'!$C$4,'Gear Train'!$C$3),VLOOKUP(E372,$C$15:$M$514,9,FALSE)),VLOOKUP(E372,$C$15:$M$514,9,FALSE))))</f>
        <v/>
      </c>
      <c r="L372" s="26" t="str">
        <f>IF(C372="","",IF(G372="-","-",IF(K372='Gear Train'!$C$3,MOD(G372+J372*360,360),MOD(G372-J372*360,360))))</f>
        <v/>
      </c>
      <c r="M372" s="26" t="str">
        <f>IF(C372="","",IF(OR(D372='Gear Train'!$R$6,D372='Gear Train'!$R$7,D372='Gear Train'!$R$8,F372='Gear Train'!$R$7),VLOOKUP(E372,$C$15:$M$514,10,FALSE),IF(D372='Gear Train'!$R$3,"-",IF(F372='Gear Train'!$R$3,1,H372/VLOOKUP(E372,$Q$15:$T$514,4,FALSE)))))</f>
        <v/>
      </c>
      <c r="N372" s="26" t="str">
        <f t="shared" si="310"/>
        <v/>
      </c>
      <c r="O372" s="28" t="str">
        <f t="shared" si="311"/>
        <v/>
      </c>
      <c r="Q372" s="21"/>
      <c r="R372" s="21"/>
      <c r="S372" s="29"/>
      <c r="T372" s="29"/>
      <c r="U372" s="29"/>
      <c r="AD372" s="1"/>
      <c r="AE372" s="1"/>
      <c r="AF372" s="1"/>
      <c r="AG372" s="1"/>
      <c r="AH372" s="1"/>
    </row>
    <row r="373" spans="2:34">
      <c r="B373" s="20"/>
      <c r="C373" s="21"/>
      <c r="D373" s="22" t="str">
        <f t="shared" si="308"/>
        <v/>
      </c>
      <c r="E373" s="21"/>
      <c r="F373" s="24" t="str">
        <f t="shared" si="309"/>
        <v/>
      </c>
      <c r="G373" s="25" t="str">
        <f>IF(C373="","",IF(D373='Gear Train'!$R$3,"-",VLOOKUP(C373,$Q$15:$S$514,3,FALSE)))</f>
        <v/>
      </c>
      <c r="H373" s="25" t="str">
        <f>IF(C373="","",IF(OR(D373='Gear Train'!$R$7,D373='Gear Train'!$R$3,D373='Gear Train'!$R$8),"-",VLOOKUP(C373,$Q$15:$T$514,4,FALSE)))</f>
        <v/>
      </c>
      <c r="I373" s="26" t="str">
        <f>IF(C373="","",IF(OR(D373='Gear Train'!$R$6,D373='Gear Train'!$R$7,D373='Gear Train'!$R$8,F373='Gear Train'!$R$7),VLOOKUP(E373,$C$15:$M$514,7,FALSE),IF(D373='Gear Train'!$R$3,VLOOKUP(C373,$Q$15:$U$514,5,FALSE),VLOOKUP(E373,$C$15:$M$514,7,FALSE)*M373)))</f>
        <v/>
      </c>
      <c r="J373" s="26" t="str">
        <f>IF(C373="","",IF(OR(D373='Gear Train'!$R$6,D373='Gear Train'!$R$7,D373='Gear Train'!$R$8,F373='Gear Train'!$R$7),VLOOKUP(E373,$C$15:$M$514,8,FALSE),IF(D373='Gear Train'!$R$3,E373/I373,VLOOKUP(E373,$C$15:$M$514,8,FALSE)/M373)))</f>
        <v/>
      </c>
      <c r="K373" s="27" t="str">
        <f>IF(C373="","",IF(E373='Front, Back Dial'!$D$4,$C$11,IF(OR(D373='Gear Train'!$R$4,D373='Gear Train'!$R$5),IF(OR(F373='Gear Train'!$R$4,F373='Gear Train'!$R$5,F373='Gear Train'!$R$6),IF(VLOOKUP(E373,$C$15:$M$514,9,FALSE)='Gear Train'!$C$3,'Gear Train'!$C$4,'Gear Train'!$C$3),VLOOKUP(E373,$C$15:$M$514,9,FALSE)),VLOOKUP(E373,$C$15:$M$514,9,FALSE))))</f>
        <v/>
      </c>
      <c r="L373" s="26" t="str">
        <f>IF(C373="","",IF(G373="-","-",IF(K373='Gear Train'!$C$3,MOD(G373+J373*360,360),MOD(G373-J373*360,360))))</f>
        <v/>
      </c>
      <c r="M373" s="26" t="str">
        <f>IF(C373="","",IF(OR(D373='Gear Train'!$R$6,D373='Gear Train'!$R$7,D373='Gear Train'!$R$8,F373='Gear Train'!$R$7),VLOOKUP(E373,$C$15:$M$514,10,FALSE),IF(D373='Gear Train'!$R$3,"-",IF(F373='Gear Train'!$R$3,1,H373/VLOOKUP(E373,$Q$15:$T$514,4,FALSE)))))</f>
        <v/>
      </c>
      <c r="N373" s="26" t="str">
        <f t="shared" si="310"/>
        <v/>
      </c>
      <c r="O373" s="28" t="str">
        <f t="shared" si="311"/>
        <v/>
      </c>
      <c r="Q373" s="21"/>
      <c r="R373" s="21"/>
      <c r="S373" s="29"/>
      <c r="T373" s="29"/>
      <c r="U373" s="29"/>
      <c r="AD373" s="1"/>
      <c r="AE373" s="1"/>
      <c r="AF373" s="1"/>
      <c r="AG373" s="1"/>
      <c r="AH373" s="1"/>
    </row>
    <row r="374" spans="2:34">
      <c r="B374" s="20"/>
      <c r="C374" s="21"/>
      <c r="D374" s="22" t="str">
        <f t="shared" si="308"/>
        <v/>
      </c>
      <c r="E374" s="21"/>
      <c r="F374" s="24" t="str">
        <f t="shared" si="309"/>
        <v/>
      </c>
      <c r="G374" s="25" t="str">
        <f>IF(C374="","",IF(D374='Gear Train'!$R$3,"-",VLOOKUP(C374,$Q$15:$S$514,3,FALSE)))</f>
        <v/>
      </c>
      <c r="H374" s="25" t="str">
        <f>IF(C374="","",IF(OR(D374='Gear Train'!$R$7,D374='Gear Train'!$R$3,D374='Gear Train'!$R$8),"-",VLOOKUP(C374,$Q$15:$T$514,4,FALSE)))</f>
        <v/>
      </c>
      <c r="I374" s="26" t="str">
        <f>IF(C374="","",IF(OR(D374='Gear Train'!$R$6,D374='Gear Train'!$R$7,D374='Gear Train'!$R$8,F374='Gear Train'!$R$7),VLOOKUP(E374,$C$15:$M$514,7,FALSE),IF(D374='Gear Train'!$R$3,VLOOKUP(C374,$Q$15:$U$514,5,FALSE),VLOOKUP(E374,$C$15:$M$514,7,FALSE)*M374)))</f>
        <v/>
      </c>
      <c r="J374" s="26" t="str">
        <f>IF(C374="","",IF(OR(D374='Gear Train'!$R$6,D374='Gear Train'!$R$7,D374='Gear Train'!$R$8,F374='Gear Train'!$R$7),VLOOKUP(E374,$C$15:$M$514,8,FALSE),IF(D374='Gear Train'!$R$3,E374/I374,VLOOKUP(E374,$C$15:$M$514,8,FALSE)/M374)))</f>
        <v/>
      </c>
      <c r="K374" s="27" t="str">
        <f>IF(C374="","",IF(E374='Front, Back Dial'!$D$4,$C$11,IF(OR(D374='Gear Train'!$R$4,D374='Gear Train'!$R$5),IF(OR(F374='Gear Train'!$R$4,F374='Gear Train'!$R$5,F374='Gear Train'!$R$6),IF(VLOOKUP(E374,$C$15:$M$514,9,FALSE)='Gear Train'!$C$3,'Gear Train'!$C$4,'Gear Train'!$C$3),VLOOKUP(E374,$C$15:$M$514,9,FALSE)),VLOOKUP(E374,$C$15:$M$514,9,FALSE))))</f>
        <v/>
      </c>
      <c r="L374" s="26" t="str">
        <f>IF(C374="","",IF(G374="-","-",IF(K374='Gear Train'!$C$3,MOD(G374+J374*360,360),MOD(G374-J374*360,360))))</f>
        <v/>
      </c>
      <c r="M374" s="26" t="str">
        <f>IF(C374="","",IF(OR(D374='Gear Train'!$R$6,D374='Gear Train'!$R$7,D374='Gear Train'!$R$8,F374='Gear Train'!$R$7),VLOOKUP(E374,$C$15:$M$514,10,FALSE),IF(D374='Gear Train'!$R$3,"-",IF(F374='Gear Train'!$R$3,1,H374/VLOOKUP(E374,$Q$15:$T$514,4,FALSE)))))</f>
        <v/>
      </c>
      <c r="N374" s="26" t="str">
        <f t="shared" si="310"/>
        <v/>
      </c>
      <c r="O374" s="28" t="str">
        <f t="shared" si="311"/>
        <v/>
      </c>
      <c r="Q374" s="21"/>
      <c r="R374" s="21"/>
      <c r="S374" s="29"/>
      <c r="T374" s="29"/>
      <c r="U374" s="29"/>
      <c r="AD374" s="1"/>
      <c r="AE374" s="1"/>
      <c r="AF374" s="1"/>
      <c r="AG374" s="1"/>
      <c r="AH374" s="1"/>
    </row>
    <row r="375" spans="2:34">
      <c r="B375" s="20"/>
      <c r="C375" s="21"/>
      <c r="D375" s="22" t="str">
        <f t="shared" si="308"/>
        <v/>
      </c>
      <c r="E375" s="21"/>
      <c r="F375" s="24" t="str">
        <f t="shared" si="309"/>
        <v/>
      </c>
      <c r="G375" s="25" t="str">
        <f>IF(C375="","",IF(D375='Gear Train'!$R$3,"-",VLOOKUP(C375,$Q$15:$S$514,3,FALSE)))</f>
        <v/>
      </c>
      <c r="H375" s="25" t="str">
        <f>IF(C375="","",IF(OR(D375='Gear Train'!$R$7,D375='Gear Train'!$R$3,D375='Gear Train'!$R$8),"-",VLOOKUP(C375,$Q$15:$T$514,4,FALSE)))</f>
        <v/>
      </c>
      <c r="I375" s="26" t="str">
        <f>IF(C375="","",IF(OR(D375='Gear Train'!$R$6,D375='Gear Train'!$R$7,D375='Gear Train'!$R$8,F375='Gear Train'!$R$7),VLOOKUP(E375,$C$15:$M$514,7,FALSE),IF(D375='Gear Train'!$R$3,VLOOKUP(C375,$Q$15:$U$514,5,FALSE),VLOOKUP(E375,$C$15:$M$514,7,FALSE)*M375)))</f>
        <v/>
      </c>
      <c r="J375" s="26" t="str">
        <f>IF(C375="","",IF(OR(D375='Gear Train'!$R$6,D375='Gear Train'!$R$7,D375='Gear Train'!$R$8,F375='Gear Train'!$R$7),VLOOKUP(E375,$C$15:$M$514,8,FALSE),IF(D375='Gear Train'!$R$3,E375/I375,VLOOKUP(E375,$C$15:$M$514,8,FALSE)/M375)))</f>
        <v/>
      </c>
      <c r="K375" s="27" t="str">
        <f>IF(C375="","",IF(E375='Front, Back Dial'!$D$4,$C$11,IF(OR(D375='Gear Train'!$R$4,D375='Gear Train'!$R$5),IF(OR(F375='Gear Train'!$R$4,F375='Gear Train'!$R$5,F375='Gear Train'!$R$6),IF(VLOOKUP(E375,$C$15:$M$514,9,FALSE)='Gear Train'!$C$3,'Gear Train'!$C$4,'Gear Train'!$C$3),VLOOKUP(E375,$C$15:$M$514,9,FALSE)),VLOOKUP(E375,$C$15:$M$514,9,FALSE))))</f>
        <v/>
      </c>
      <c r="L375" s="26" t="str">
        <f>IF(C375="","",IF(G375="-","-",IF(K375='Gear Train'!$C$3,MOD(G375+J375*360,360),MOD(G375-J375*360,360))))</f>
        <v/>
      </c>
      <c r="M375" s="26" t="str">
        <f>IF(C375="","",IF(OR(D375='Gear Train'!$R$6,D375='Gear Train'!$R$7,D375='Gear Train'!$R$8,F375='Gear Train'!$R$7),VLOOKUP(E375,$C$15:$M$514,10,FALSE),IF(D375='Gear Train'!$R$3,"-",IF(F375='Gear Train'!$R$3,1,H375/VLOOKUP(E375,$Q$15:$T$514,4,FALSE)))))</f>
        <v/>
      </c>
      <c r="N375" s="26" t="str">
        <f t="shared" si="310"/>
        <v/>
      </c>
      <c r="O375" s="28" t="str">
        <f t="shared" si="311"/>
        <v/>
      </c>
      <c r="Q375" s="21"/>
      <c r="R375" s="21"/>
      <c r="S375" s="29"/>
      <c r="T375" s="29"/>
      <c r="U375" s="29"/>
      <c r="AD375" s="1"/>
      <c r="AE375" s="1"/>
      <c r="AF375" s="1"/>
      <c r="AG375" s="1"/>
      <c r="AH375" s="1"/>
    </row>
    <row r="376" spans="2:34">
      <c r="B376" s="20"/>
      <c r="C376" s="21"/>
      <c r="D376" s="22" t="str">
        <f t="shared" si="308"/>
        <v/>
      </c>
      <c r="E376" s="21"/>
      <c r="F376" s="24" t="str">
        <f t="shared" si="309"/>
        <v/>
      </c>
      <c r="G376" s="25" t="str">
        <f>IF(C376="","",IF(D376='Gear Train'!$R$3,"-",VLOOKUP(C376,$Q$15:$S$514,3,FALSE)))</f>
        <v/>
      </c>
      <c r="H376" s="25" t="str">
        <f>IF(C376="","",IF(OR(D376='Gear Train'!$R$7,D376='Gear Train'!$R$3,D376='Gear Train'!$R$8),"-",VLOOKUP(C376,$Q$15:$T$514,4,FALSE)))</f>
        <v/>
      </c>
      <c r="I376" s="26" t="str">
        <f>IF(C376="","",IF(OR(D376='Gear Train'!$R$6,D376='Gear Train'!$R$7,D376='Gear Train'!$R$8,F376='Gear Train'!$R$7),VLOOKUP(E376,$C$15:$M$514,7,FALSE),IF(D376='Gear Train'!$R$3,VLOOKUP(C376,$Q$15:$U$514,5,FALSE),VLOOKUP(E376,$C$15:$M$514,7,FALSE)*M376)))</f>
        <v/>
      </c>
      <c r="J376" s="26" t="str">
        <f>IF(C376="","",IF(OR(D376='Gear Train'!$R$6,D376='Gear Train'!$R$7,D376='Gear Train'!$R$8,F376='Gear Train'!$R$7),VLOOKUP(E376,$C$15:$M$514,8,FALSE),IF(D376='Gear Train'!$R$3,E376/I376,VLOOKUP(E376,$C$15:$M$514,8,FALSE)/M376)))</f>
        <v/>
      </c>
      <c r="K376" s="27" t="str">
        <f>IF(C376="","",IF(E376='Front, Back Dial'!$D$4,$C$11,IF(OR(D376='Gear Train'!$R$4,D376='Gear Train'!$R$5),IF(OR(F376='Gear Train'!$R$4,F376='Gear Train'!$R$5,F376='Gear Train'!$R$6),IF(VLOOKUP(E376,$C$15:$M$514,9,FALSE)='Gear Train'!$C$3,'Gear Train'!$C$4,'Gear Train'!$C$3),VLOOKUP(E376,$C$15:$M$514,9,FALSE)),VLOOKUP(E376,$C$15:$M$514,9,FALSE))))</f>
        <v/>
      </c>
      <c r="L376" s="26" t="str">
        <f>IF(C376="","",IF(G376="-","-",IF(K376='Gear Train'!$C$3,MOD(G376+J376*360,360),MOD(G376-J376*360,360))))</f>
        <v/>
      </c>
      <c r="M376" s="26" t="str">
        <f>IF(C376="","",IF(OR(D376='Gear Train'!$R$6,D376='Gear Train'!$R$7,D376='Gear Train'!$R$8,F376='Gear Train'!$R$7),VLOOKUP(E376,$C$15:$M$514,10,FALSE),IF(D376='Gear Train'!$R$3,"-",IF(F376='Gear Train'!$R$3,1,H376/VLOOKUP(E376,$Q$15:$T$514,4,FALSE)))))</f>
        <v/>
      </c>
      <c r="N376" s="26" t="str">
        <f t="shared" si="310"/>
        <v/>
      </c>
      <c r="O376" s="28" t="str">
        <f t="shared" si="311"/>
        <v/>
      </c>
      <c r="Q376" s="21"/>
      <c r="R376" s="21"/>
      <c r="S376" s="29"/>
      <c r="T376" s="29"/>
      <c r="U376" s="29"/>
      <c r="AD376" s="1"/>
      <c r="AE376" s="1"/>
      <c r="AF376" s="1"/>
      <c r="AG376" s="1"/>
      <c r="AH376" s="1"/>
    </row>
    <row r="377" spans="2:34">
      <c r="B377" s="20"/>
      <c r="C377" s="21"/>
      <c r="D377" s="22" t="str">
        <f t="shared" si="308"/>
        <v/>
      </c>
      <c r="E377" s="21"/>
      <c r="F377" s="24" t="str">
        <f t="shared" si="309"/>
        <v/>
      </c>
      <c r="G377" s="25" t="str">
        <f>IF(C377="","",IF(D377='Gear Train'!$R$3,"-",VLOOKUP(C377,$Q$15:$S$514,3,FALSE)))</f>
        <v/>
      </c>
      <c r="H377" s="25" t="str">
        <f>IF(C377="","",IF(OR(D377='Gear Train'!$R$7,D377='Gear Train'!$R$3,D377='Gear Train'!$R$8),"-",VLOOKUP(C377,$Q$15:$T$514,4,FALSE)))</f>
        <v/>
      </c>
      <c r="I377" s="26" t="str">
        <f>IF(C377="","",IF(OR(D377='Gear Train'!$R$6,D377='Gear Train'!$R$7,D377='Gear Train'!$R$8,F377='Gear Train'!$R$7),VLOOKUP(E377,$C$15:$M$514,7,FALSE),IF(D377='Gear Train'!$R$3,VLOOKUP(C377,$Q$15:$U$514,5,FALSE),VLOOKUP(E377,$C$15:$M$514,7,FALSE)*M377)))</f>
        <v/>
      </c>
      <c r="J377" s="26" t="str">
        <f>IF(C377="","",IF(OR(D377='Gear Train'!$R$6,D377='Gear Train'!$R$7,D377='Gear Train'!$R$8,F377='Gear Train'!$R$7),VLOOKUP(E377,$C$15:$M$514,8,FALSE),IF(D377='Gear Train'!$R$3,E377/I377,VLOOKUP(E377,$C$15:$M$514,8,FALSE)/M377)))</f>
        <v/>
      </c>
      <c r="K377" s="27" t="str">
        <f>IF(C377="","",IF(E377='Front, Back Dial'!$D$4,$C$11,IF(OR(D377='Gear Train'!$R$4,D377='Gear Train'!$R$5),IF(OR(F377='Gear Train'!$R$4,F377='Gear Train'!$R$5,F377='Gear Train'!$R$6),IF(VLOOKUP(E377,$C$15:$M$514,9,FALSE)='Gear Train'!$C$3,'Gear Train'!$C$4,'Gear Train'!$C$3),VLOOKUP(E377,$C$15:$M$514,9,FALSE)),VLOOKUP(E377,$C$15:$M$514,9,FALSE))))</f>
        <v/>
      </c>
      <c r="L377" s="26" t="str">
        <f>IF(C377="","",IF(G377="-","-",IF(K377='Gear Train'!$C$3,MOD(G377+J377*360,360),MOD(G377-J377*360,360))))</f>
        <v/>
      </c>
      <c r="M377" s="26" t="str">
        <f>IF(C377="","",IF(OR(D377='Gear Train'!$R$6,D377='Gear Train'!$R$7,D377='Gear Train'!$R$8,F377='Gear Train'!$R$7),VLOOKUP(E377,$C$15:$M$514,10,FALSE),IF(D377='Gear Train'!$R$3,"-",IF(F377='Gear Train'!$R$3,1,H377/VLOOKUP(E377,$Q$15:$T$514,4,FALSE)))))</f>
        <v/>
      </c>
      <c r="N377" s="26" t="str">
        <f t="shared" si="310"/>
        <v/>
      </c>
      <c r="O377" s="28" t="str">
        <f t="shared" si="311"/>
        <v/>
      </c>
      <c r="Q377" s="21"/>
      <c r="R377" s="21"/>
      <c r="S377" s="29"/>
      <c r="T377" s="29"/>
      <c r="U377" s="29"/>
      <c r="AD377" s="1"/>
      <c r="AE377" s="1"/>
      <c r="AF377" s="1"/>
      <c r="AG377" s="1"/>
      <c r="AH377" s="1"/>
    </row>
    <row r="378" spans="2:34">
      <c r="B378" s="20"/>
      <c r="C378" s="21"/>
      <c r="D378" s="22" t="str">
        <f t="shared" si="308"/>
        <v/>
      </c>
      <c r="E378" s="21"/>
      <c r="F378" s="24" t="str">
        <f t="shared" si="309"/>
        <v/>
      </c>
      <c r="G378" s="25" t="str">
        <f>IF(C378="","",IF(D378='Gear Train'!$R$3,"-",VLOOKUP(C378,$Q$15:$S$514,3,FALSE)))</f>
        <v/>
      </c>
      <c r="H378" s="25" t="str">
        <f>IF(C378="","",IF(OR(D378='Gear Train'!$R$7,D378='Gear Train'!$R$3,D378='Gear Train'!$R$8),"-",VLOOKUP(C378,$Q$15:$T$514,4,FALSE)))</f>
        <v/>
      </c>
      <c r="I378" s="26" t="str">
        <f>IF(C378="","",IF(OR(D378='Gear Train'!$R$6,D378='Gear Train'!$R$7,D378='Gear Train'!$R$8,F378='Gear Train'!$R$7),VLOOKUP(E378,$C$15:$M$514,7,FALSE),IF(D378='Gear Train'!$R$3,VLOOKUP(C378,$Q$15:$U$514,5,FALSE),VLOOKUP(E378,$C$15:$M$514,7,FALSE)*M378)))</f>
        <v/>
      </c>
      <c r="J378" s="26" t="str">
        <f>IF(C378="","",IF(OR(D378='Gear Train'!$R$6,D378='Gear Train'!$R$7,D378='Gear Train'!$R$8,F378='Gear Train'!$R$7),VLOOKUP(E378,$C$15:$M$514,8,FALSE),IF(D378='Gear Train'!$R$3,E378/I378,VLOOKUP(E378,$C$15:$M$514,8,FALSE)/M378)))</f>
        <v/>
      </c>
      <c r="K378" s="27" t="str">
        <f>IF(C378="","",IF(E378='Front, Back Dial'!$D$4,$C$11,IF(OR(D378='Gear Train'!$R$4,D378='Gear Train'!$R$5),IF(OR(F378='Gear Train'!$R$4,F378='Gear Train'!$R$5,F378='Gear Train'!$R$6),IF(VLOOKUP(E378,$C$15:$M$514,9,FALSE)='Gear Train'!$C$3,'Gear Train'!$C$4,'Gear Train'!$C$3),VLOOKUP(E378,$C$15:$M$514,9,FALSE)),VLOOKUP(E378,$C$15:$M$514,9,FALSE))))</f>
        <v/>
      </c>
      <c r="L378" s="26" t="str">
        <f>IF(C378="","",IF(G378="-","-",IF(K378='Gear Train'!$C$3,MOD(G378+J378*360,360),MOD(G378-J378*360,360))))</f>
        <v/>
      </c>
      <c r="M378" s="26" t="str">
        <f>IF(C378="","",IF(OR(D378='Gear Train'!$R$6,D378='Gear Train'!$R$7,D378='Gear Train'!$R$8,F378='Gear Train'!$R$7),VLOOKUP(E378,$C$15:$M$514,10,FALSE),IF(D378='Gear Train'!$R$3,"-",IF(F378='Gear Train'!$R$3,1,H378/VLOOKUP(E378,$Q$15:$T$514,4,FALSE)))))</f>
        <v/>
      </c>
      <c r="N378" s="26" t="str">
        <f t="shared" si="310"/>
        <v/>
      </c>
      <c r="O378" s="28" t="str">
        <f t="shared" si="311"/>
        <v/>
      </c>
      <c r="Q378" s="21"/>
      <c r="R378" s="21"/>
      <c r="S378" s="29"/>
      <c r="T378" s="29"/>
      <c r="U378" s="29"/>
      <c r="AD378" s="1"/>
      <c r="AE378" s="1"/>
      <c r="AF378" s="1"/>
      <c r="AG378" s="1"/>
      <c r="AH378" s="1"/>
    </row>
    <row r="379" spans="2:34">
      <c r="B379" s="20"/>
      <c r="C379" s="21"/>
      <c r="D379" s="22" t="str">
        <f t="shared" si="308"/>
        <v/>
      </c>
      <c r="E379" s="21"/>
      <c r="F379" s="24" t="str">
        <f t="shared" si="309"/>
        <v/>
      </c>
      <c r="G379" s="25" t="str">
        <f>IF(C379="","",IF(D379='Gear Train'!$R$3,"-",VLOOKUP(C379,$Q$15:$S$514,3,FALSE)))</f>
        <v/>
      </c>
      <c r="H379" s="25" t="str">
        <f>IF(C379="","",IF(OR(D379='Gear Train'!$R$7,D379='Gear Train'!$R$3,D379='Gear Train'!$R$8),"-",VLOOKUP(C379,$Q$15:$T$514,4,FALSE)))</f>
        <v/>
      </c>
      <c r="I379" s="26" t="str">
        <f>IF(C379="","",IF(OR(D379='Gear Train'!$R$6,D379='Gear Train'!$R$7,D379='Gear Train'!$R$8,F379='Gear Train'!$R$7),VLOOKUP(E379,$C$15:$M$514,7,FALSE),IF(D379='Gear Train'!$R$3,VLOOKUP(C379,$Q$15:$U$514,5,FALSE),VLOOKUP(E379,$C$15:$M$514,7,FALSE)*M379)))</f>
        <v/>
      </c>
      <c r="J379" s="26" t="str">
        <f>IF(C379="","",IF(OR(D379='Gear Train'!$R$6,D379='Gear Train'!$R$7,D379='Gear Train'!$R$8,F379='Gear Train'!$R$7),VLOOKUP(E379,$C$15:$M$514,8,FALSE),IF(D379='Gear Train'!$R$3,E379/I379,VLOOKUP(E379,$C$15:$M$514,8,FALSE)/M379)))</f>
        <v/>
      </c>
      <c r="K379" s="27" t="str">
        <f>IF(C379="","",IF(E379='Front, Back Dial'!$D$4,$C$11,IF(OR(D379='Gear Train'!$R$4,D379='Gear Train'!$R$5),IF(OR(F379='Gear Train'!$R$4,F379='Gear Train'!$R$5,F379='Gear Train'!$R$6),IF(VLOOKUP(E379,$C$15:$M$514,9,FALSE)='Gear Train'!$C$3,'Gear Train'!$C$4,'Gear Train'!$C$3),VLOOKUP(E379,$C$15:$M$514,9,FALSE)),VLOOKUP(E379,$C$15:$M$514,9,FALSE))))</f>
        <v/>
      </c>
      <c r="L379" s="26" t="str">
        <f>IF(C379="","",IF(G379="-","-",IF(K379='Gear Train'!$C$3,MOD(G379+J379*360,360),MOD(G379-J379*360,360))))</f>
        <v/>
      </c>
      <c r="M379" s="26" t="str">
        <f>IF(C379="","",IF(OR(D379='Gear Train'!$R$6,D379='Gear Train'!$R$7,D379='Gear Train'!$R$8,F379='Gear Train'!$R$7),VLOOKUP(E379,$C$15:$M$514,10,FALSE),IF(D379='Gear Train'!$R$3,"-",IF(F379='Gear Train'!$R$3,1,H379/VLOOKUP(E379,$Q$15:$T$514,4,FALSE)))))</f>
        <v/>
      </c>
      <c r="N379" s="26" t="str">
        <f t="shared" si="310"/>
        <v/>
      </c>
      <c r="O379" s="28" t="str">
        <f t="shared" si="311"/>
        <v/>
      </c>
      <c r="Q379" s="21"/>
      <c r="R379" s="21"/>
      <c r="S379" s="29"/>
      <c r="T379" s="29"/>
      <c r="U379" s="29"/>
      <c r="AD379" s="1"/>
      <c r="AE379" s="1"/>
      <c r="AF379" s="1"/>
      <c r="AG379" s="1"/>
      <c r="AH379" s="1"/>
    </row>
    <row r="380" spans="2:34">
      <c r="B380" s="20"/>
      <c r="C380" s="21"/>
      <c r="D380" s="22" t="str">
        <f t="shared" si="308"/>
        <v/>
      </c>
      <c r="E380" s="21"/>
      <c r="F380" s="24" t="str">
        <f t="shared" si="309"/>
        <v/>
      </c>
      <c r="G380" s="25" t="str">
        <f>IF(C380="","",IF(D380='Gear Train'!$R$3,"-",VLOOKUP(C380,$Q$15:$S$514,3,FALSE)))</f>
        <v/>
      </c>
      <c r="H380" s="25" t="str">
        <f>IF(C380="","",IF(OR(D380='Gear Train'!$R$7,D380='Gear Train'!$R$3,D380='Gear Train'!$R$8),"-",VLOOKUP(C380,$Q$15:$T$514,4,FALSE)))</f>
        <v/>
      </c>
      <c r="I380" s="26" t="str">
        <f>IF(C380="","",IF(OR(D380='Gear Train'!$R$6,D380='Gear Train'!$R$7,D380='Gear Train'!$R$8,F380='Gear Train'!$R$7),VLOOKUP(E380,$C$15:$M$514,7,FALSE),IF(D380='Gear Train'!$R$3,VLOOKUP(C380,$Q$15:$U$514,5,FALSE),VLOOKUP(E380,$C$15:$M$514,7,FALSE)*M380)))</f>
        <v/>
      </c>
      <c r="J380" s="26" t="str">
        <f>IF(C380="","",IF(OR(D380='Gear Train'!$R$6,D380='Gear Train'!$R$7,D380='Gear Train'!$R$8,F380='Gear Train'!$R$7),VLOOKUP(E380,$C$15:$M$514,8,FALSE),IF(D380='Gear Train'!$R$3,E380/I380,VLOOKUP(E380,$C$15:$M$514,8,FALSE)/M380)))</f>
        <v/>
      </c>
      <c r="K380" s="27" t="str">
        <f>IF(C380="","",IF(E380='Front, Back Dial'!$D$4,$C$11,IF(OR(D380='Gear Train'!$R$4,D380='Gear Train'!$R$5),IF(OR(F380='Gear Train'!$R$4,F380='Gear Train'!$R$5,F380='Gear Train'!$R$6),IF(VLOOKUP(E380,$C$15:$M$514,9,FALSE)='Gear Train'!$C$3,'Gear Train'!$C$4,'Gear Train'!$C$3),VLOOKUP(E380,$C$15:$M$514,9,FALSE)),VLOOKUP(E380,$C$15:$M$514,9,FALSE))))</f>
        <v/>
      </c>
      <c r="L380" s="26" t="str">
        <f>IF(C380="","",IF(G380="-","-",IF(K380='Gear Train'!$C$3,MOD(G380+J380*360,360),MOD(G380-J380*360,360))))</f>
        <v/>
      </c>
      <c r="M380" s="26" t="str">
        <f>IF(C380="","",IF(OR(D380='Gear Train'!$R$6,D380='Gear Train'!$R$7,D380='Gear Train'!$R$8,F380='Gear Train'!$R$7),VLOOKUP(E380,$C$15:$M$514,10,FALSE),IF(D380='Gear Train'!$R$3,"-",IF(F380='Gear Train'!$R$3,1,H380/VLOOKUP(E380,$Q$15:$T$514,4,FALSE)))))</f>
        <v/>
      </c>
      <c r="N380" s="26" t="str">
        <f t="shared" si="310"/>
        <v/>
      </c>
      <c r="O380" s="28" t="str">
        <f t="shared" si="311"/>
        <v/>
      </c>
      <c r="Q380" s="21"/>
      <c r="R380" s="21"/>
      <c r="S380" s="29"/>
      <c r="T380" s="29"/>
      <c r="U380" s="29"/>
      <c r="AD380" s="1"/>
      <c r="AE380" s="1"/>
      <c r="AF380" s="1"/>
      <c r="AG380" s="1"/>
      <c r="AH380" s="1"/>
    </row>
    <row r="381" spans="2:34">
      <c r="B381" s="20"/>
      <c r="C381" s="21"/>
      <c r="D381" s="22" t="str">
        <f t="shared" si="308"/>
        <v/>
      </c>
      <c r="E381" s="21"/>
      <c r="F381" s="24" t="str">
        <f t="shared" si="309"/>
        <v/>
      </c>
      <c r="G381" s="25" t="str">
        <f>IF(C381="","",IF(D381='Gear Train'!$R$3,"-",VLOOKUP(C381,$Q$15:$S$514,3,FALSE)))</f>
        <v/>
      </c>
      <c r="H381" s="25" t="str">
        <f>IF(C381="","",IF(OR(D381='Gear Train'!$R$7,D381='Gear Train'!$R$3,D381='Gear Train'!$R$8),"-",VLOOKUP(C381,$Q$15:$T$514,4,FALSE)))</f>
        <v/>
      </c>
      <c r="I381" s="26" t="str">
        <f>IF(C381="","",IF(OR(D381='Gear Train'!$R$6,D381='Gear Train'!$R$7,D381='Gear Train'!$R$8,F381='Gear Train'!$R$7),VLOOKUP(E381,$C$15:$M$514,7,FALSE),IF(D381='Gear Train'!$R$3,VLOOKUP(C381,$Q$15:$U$514,5,FALSE),VLOOKUP(E381,$C$15:$M$514,7,FALSE)*M381)))</f>
        <v/>
      </c>
      <c r="J381" s="26" t="str">
        <f>IF(C381="","",IF(OR(D381='Gear Train'!$R$6,D381='Gear Train'!$R$7,D381='Gear Train'!$R$8,F381='Gear Train'!$R$7),VLOOKUP(E381,$C$15:$M$514,8,FALSE),IF(D381='Gear Train'!$R$3,E381/I381,VLOOKUP(E381,$C$15:$M$514,8,FALSE)/M381)))</f>
        <v/>
      </c>
      <c r="K381" s="27" t="str">
        <f>IF(C381="","",IF(E381='Front, Back Dial'!$D$4,$C$11,IF(OR(D381='Gear Train'!$R$4,D381='Gear Train'!$R$5),IF(OR(F381='Gear Train'!$R$4,F381='Gear Train'!$R$5,F381='Gear Train'!$R$6),IF(VLOOKUP(E381,$C$15:$M$514,9,FALSE)='Gear Train'!$C$3,'Gear Train'!$C$4,'Gear Train'!$C$3),VLOOKUP(E381,$C$15:$M$514,9,FALSE)),VLOOKUP(E381,$C$15:$M$514,9,FALSE))))</f>
        <v/>
      </c>
      <c r="L381" s="26" t="str">
        <f>IF(C381="","",IF(G381="-","-",IF(K381='Gear Train'!$C$3,MOD(G381+J381*360,360),MOD(G381-J381*360,360))))</f>
        <v/>
      </c>
      <c r="M381" s="26" t="str">
        <f>IF(C381="","",IF(OR(D381='Gear Train'!$R$6,D381='Gear Train'!$R$7,D381='Gear Train'!$R$8,F381='Gear Train'!$R$7),VLOOKUP(E381,$C$15:$M$514,10,FALSE),IF(D381='Gear Train'!$R$3,"-",IF(F381='Gear Train'!$R$3,1,H381/VLOOKUP(E381,$Q$15:$T$514,4,FALSE)))))</f>
        <v/>
      </c>
      <c r="N381" s="26" t="str">
        <f t="shared" si="310"/>
        <v/>
      </c>
      <c r="O381" s="28" t="str">
        <f t="shared" si="311"/>
        <v/>
      </c>
      <c r="Q381" s="21"/>
      <c r="R381" s="21"/>
      <c r="S381" s="29"/>
      <c r="T381" s="29"/>
      <c r="U381" s="29"/>
      <c r="AD381" s="1"/>
      <c r="AE381" s="1"/>
      <c r="AF381" s="1"/>
      <c r="AG381" s="1"/>
      <c r="AH381" s="1"/>
    </row>
    <row r="382" spans="2:34">
      <c r="B382" s="20"/>
      <c r="C382" s="21"/>
      <c r="D382" s="22" t="str">
        <f t="shared" si="308"/>
        <v/>
      </c>
      <c r="E382" s="21"/>
      <c r="F382" s="24" t="str">
        <f t="shared" si="309"/>
        <v/>
      </c>
      <c r="G382" s="25" t="str">
        <f>IF(C382="","",IF(D382='Gear Train'!$R$3,"-",VLOOKUP(C382,$Q$15:$S$514,3,FALSE)))</f>
        <v/>
      </c>
      <c r="H382" s="25" t="str">
        <f>IF(C382="","",IF(OR(D382='Gear Train'!$R$7,D382='Gear Train'!$R$3,D382='Gear Train'!$R$8),"-",VLOOKUP(C382,$Q$15:$T$514,4,FALSE)))</f>
        <v/>
      </c>
      <c r="I382" s="26" t="str">
        <f>IF(C382="","",IF(OR(D382='Gear Train'!$R$6,D382='Gear Train'!$R$7,D382='Gear Train'!$R$8,F382='Gear Train'!$R$7),VLOOKUP(E382,$C$15:$M$514,7,FALSE),IF(D382='Gear Train'!$R$3,VLOOKUP(C382,$Q$15:$U$514,5,FALSE),VLOOKUP(E382,$C$15:$M$514,7,FALSE)*M382)))</f>
        <v/>
      </c>
      <c r="J382" s="26" t="str">
        <f>IF(C382="","",IF(OR(D382='Gear Train'!$R$6,D382='Gear Train'!$R$7,D382='Gear Train'!$R$8,F382='Gear Train'!$R$7),VLOOKUP(E382,$C$15:$M$514,8,FALSE),IF(D382='Gear Train'!$R$3,E382/I382,VLOOKUP(E382,$C$15:$M$514,8,FALSE)/M382)))</f>
        <v/>
      </c>
      <c r="K382" s="27" t="str">
        <f>IF(C382="","",IF(E382='Front, Back Dial'!$D$4,$C$11,IF(OR(D382='Gear Train'!$R$4,D382='Gear Train'!$R$5),IF(OR(F382='Gear Train'!$R$4,F382='Gear Train'!$R$5,F382='Gear Train'!$R$6),IF(VLOOKUP(E382,$C$15:$M$514,9,FALSE)='Gear Train'!$C$3,'Gear Train'!$C$4,'Gear Train'!$C$3),VLOOKUP(E382,$C$15:$M$514,9,FALSE)),VLOOKUP(E382,$C$15:$M$514,9,FALSE))))</f>
        <v/>
      </c>
      <c r="L382" s="26" t="str">
        <f>IF(C382="","",IF(G382="-","-",IF(K382='Gear Train'!$C$3,MOD(G382+J382*360,360),MOD(G382-J382*360,360))))</f>
        <v/>
      </c>
      <c r="M382" s="26" t="str">
        <f>IF(C382="","",IF(OR(D382='Gear Train'!$R$6,D382='Gear Train'!$R$7,D382='Gear Train'!$R$8,F382='Gear Train'!$R$7),VLOOKUP(E382,$C$15:$M$514,10,FALSE),IF(D382='Gear Train'!$R$3,"-",IF(F382='Gear Train'!$R$3,1,H382/VLOOKUP(E382,$Q$15:$T$514,4,FALSE)))))</f>
        <v/>
      </c>
      <c r="N382" s="26" t="str">
        <f t="shared" si="310"/>
        <v/>
      </c>
      <c r="O382" s="28" t="str">
        <f t="shared" si="311"/>
        <v/>
      </c>
      <c r="Q382" s="21"/>
      <c r="R382" s="21"/>
      <c r="S382" s="29"/>
      <c r="T382" s="29"/>
      <c r="U382" s="29"/>
      <c r="AD382" s="1"/>
      <c r="AE382" s="1"/>
      <c r="AF382" s="1"/>
      <c r="AG382" s="1"/>
      <c r="AH382" s="1"/>
    </row>
    <row r="383" spans="2:34">
      <c r="B383" s="20"/>
      <c r="C383" s="21"/>
      <c r="D383" s="22" t="str">
        <f t="shared" si="308"/>
        <v/>
      </c>
      <c r="E383" s="21"/>
      <c r="F383" s="24" t="str">
        <f t="shared" si="309"/>
        <v/>
      </c>
      <c r="G383" s="25" t="str">
        <f>IF(C383="","",IF(D383='Gear Train'!$R$3,"-",VLOOKUP(C383,$Q$15:$S$514,3,FALSE)))</f>
        <v/>
      </c>
      <c r="H383" s="25" t="str">
        <f>IF(C383="","",IF(OR(D383='Gear Train'!$R$7,D383='Gear Train'!$R$3,D383='Gear Train'!$R$8),"-",VLOOKUP(C383,$Q$15:$T$514,4,FALSE)))</f>
        <v/>
      </c>
      <c r="I383" s="26" t="str">
        <f>IF(C383="","",IF(OR(D383='Gear Train'!$R$6,D383='Gear Train'!$R$7,D383='Gear Train'!$R$8,F383='Gear Train'!$R$7),VLOOKUP(E383,$C$15:$M$514,7,FALSE),IF(D383='Gear Train'!$R$3,VLOOKUP(C383,$Q$15:$U$514,5,FALSE),VLOOKUP(E383,$C$15:$M$514,7,FALSE)*M383)))</f>
        <v/>
      </c>
      <c r="J383" s="26" t="str">
        <f>IF(C383="","",IF(OR(D383='Gear Train'!$R$6,D383='Gear Train'!$R$7,D383='Gear Train'!$R$8,F383='Gear Train'!$R$7),VLOOKUP(E383,$C$15:$M$514,8,FALSE),IF(D383='Gear Train'!$R$3,E383/I383,VLOOKUP(E383,$C$15:$M$514,8,FALSE)/M383)))</f>
        <v/>
      </c>
      <c r="K383" s="27" t="str">
        <f>IF(C383="","",IF(E383='Front, Back Dial'!$D$4,$C$11,IF(OR(D383='Gear Train'!$R$4,D383='Gear Train'!$R$5),IF(OR(F383='Gear Train'!$R$4,F383='Gear Train'!$R$5,F383='Gear Train'!$R$6),IF(VLOOKUP(E383,$C$15:$M$514,9,FALSE)='Gear Train'!$C$3,'Gear Train'!$C$4,'Gear Train'!$C$3),VLOOKUP(E383,$C$15:$M$514,9,FALSE)),VLOOKUP(E383,$C$15:$M$514,9,FALSE))))</f>
        <v/>
      </c>
      <c r="L383" s="26" t="str">
        <f>IF(C383="","",IF(G383="-","-",IF(K383='Gear Train'!$C$3,MOD(G383+J383*360,360),MOD(G383-J383*360,360))))</f>
        <v/>
      </c>
      <c r="M383" s="26" t="str">
        <f>IF(C383="","",IF(OR(D383='Gear Train'!$R$6,D383='Gear Train'!$R$7,D383='Gear Train'!$R$8,F383='Gear Train'!$R$7),VLOOKUP(E383,$C$15:$M$514,10,FALSE),IF(D383='Gear Train'!$R$3,"-",IF(F383='Gear Train'!$R$3,1,H383/VLOOKUP(E383,$Q$15:$T$514,4,FALSE)))))</f>
        <v/>
      </c>
      <c r="N383" s="26" t="str">
        <f t="shared" si="310"/>
        <v/>
      </c>
      <c r="O383" s="28" t="str">
        <f t="shared" si="311"/>
        <v/>
      </c>
      <c r="Q383" s="21"/>
      <c r="R383" s="21"/>
      <c r="S383" s="29"/>
      <c r="T383" s="29"/>
      <c r="U383" s="29"/>
      <c r="AD383" s="1"/>
      <c r="AE383" s="1"/>
      <c r="AF383" s="1"/>
      <c r="AG383" s="1"/>
      <c r="AH383" s="1"/>
    </row>
    <row r="384" spans="2:34">
      <c r="B384" s="20"/>
      <c r="C384" s="21"/>
      <c r="D384" s="22" t="str">
        <f t="shared" si="308"/>
        <v/>
      </c>
      <c r="E384" s="21"/>
      <c r="F384" s="24" t="str">
        <f t="shared" si="309"/>
        <v/>
      </c>
      <c r="G384" s="25" t="str">
        <f>IF(C384="","",IF(D384='Gear Train'!$R$3,"-",VLOOKUP(C384,$Q$15:$S$514,3,FALSE)))</f>
        <v/>
      </c>
      <c r="H384" s="25" t="str">
        <f>IF(C384="","",IF(OR(D384='Gear Train'!$R$7,D384='Gear Train'!$R$3,D384='Gear Train'!$R$8),"-",VLOOKUP(C384,$Q$15:$T$514,4,FALSE)))</f>
        <v/>
      </c>
      <c r="I384" s="26" t="str">
        <f>IF(C384="","",IF(OR(D384='Gear Train'!$R$6,D384='Gear Train'!$R$7,D384='Gear Train'!$R$8,F384='Gear Train'!$R$7),VLOOKUP(E384,$C$15:$M$514,7,FALSE),IF(D384='Gear Train'!$R$3,VLOOKUP(C384,$Q$15:$U$514,5,FALSE),VLOOKUP(E384,$C$15:$M$514,7,FALSE)*M384)))</f>
        <v/>
      </c>
      <c r="J384" s="26" t="str">
        <f>IF(C384="","",IF(OR(D384='Gear Train'!$R$6,D384='Gear Train'!$R$7,D384='Gear Train'!$R$8,F384='Gear Train'!$R$7),VLOOKUP(E384,$C$15:$M$514,8,FALSE),IF(D384='Gear Train'!$R$3,E384/I384,VLOOKUP(E384,$C$15:$M$514,8,FALSE)/M384)))</f>
        <v/>
      </c>
      <c r="K384" s="27" t="str">
        <f>IF(C384="","",IF(E384='Front, Back Dial'!$D$4,$C$11,IF(OR(D384='Gear Train'!$R$4,D384='Gear Train'!$R$5),IF(OR(F384='Gear Train'!$R$4,F384='Gear Train'!$R$5,F384='Gear Train'!$R$6),IF(VLOOKUP(E384,$C$15:$M$514,9,FALSE)='Gear Train'!$C$3,'Gear Train'!$C$4,'Gear Train'!$C$3),VLOOKUP(E384,$C$15:$M$514,9,FALSE)),VLOOKUP(E384,$C$15:$M$514,9,FALSE))))</f>
        <v/>
      </c>
      <c r="L384" s="26" t="str">
        <f>IF(C384="","",IF(G384="-","-",IF(K384='Gear Train'!$C$3,MOD(G384+J384*360,360),MOD(G384-J384*360,360))))</f>
        <v/>
      </c>
      <c r="M384" s="26" t="str">
        <f>IF(C384="","",IF(OR(D384='Gear Train'!$R$6,D384='Gear Train'!$R$7,D384='Gear Train'!$R$8,F384='Gear Train'!$R$7),VLOOKUP(E384,$C$15:$M$514,10,FALSE),IF(D384='Gear Train'!$R$3,"-",IF(F384='Gear Train'!$R$3,1,H384/VLOOKUP(E384,$Q$15:$T$514,4,FALSE)))))</f>
        <v/>
      </c>
      <c r="N384" s="26" t="str">
        <f t="shared" si="310"/>
        <v/>
      </c>
      <c r="O384" s="28" t="str">
        <f t="shared" si="311"/>
        <v/>
      </c>
      <c r="Q384" s="21"/>
      <c r="R384" s="21"/>
      <c r="S384" s="29"/>
      <c r="T384" s="29"/>
      <c r="U384" s="29"/>
      <c r="AD384" s="1"/>
      <c r="AE384" s="1"/>
      <c r="AF384" s="1"/>
      <c r="AG384" s="1"/>
      <c r="AH384" s="1"/>
    </row>
    <row r="385" spans="2:34">
      <c r="B385" s="20"/>
      <c r="C385" s="21"/>
      <c r="D385" s="22" t="str">
        <f t="shared" si="308"/>
        <v/>
      </c>
      <c r="E385" s="21"/>
      <c r="F385" s="24" t="str">
        <f t="shared" si="309"/>
        <v/>
      </c>
      <c r="G385" s="25" t="str">
        <f>IF(C385="","",IF(D385='Gear Train'!$R$3,"-",VLOOKUP(C385,$Q$15:$S$514,3,FALSE)))</f>
        <v/>
      </c>
      <c r="H385" s="25" t="str">
        <f>IF(C385="","",IF(OR(D385='Gear Train'!$R$7,D385='Gear Train'!$R$3,D385='Gear Train'!$R$8),"-",VLOOKUP(C385,$Q$15:$T$514,4,FALSE)))</f>
        <v/>
      </c>
      <c r="I385" s="26" t="str">
        <f>IF(C385="","",IF(OR(D385='Gear Train'!$R$6,D385='Gear Train'!$R$7,D385='Gear Train'!$R$8,F385='Gear Train'!$R$7),VLOOKUP(E385,$C$15:$M$514,7,FALSE),IF(D385='Gear Train'!$R$3,VLOOKUP(C385,$Q$15:$U$514,5,FALSE),VLOOKUP(E385,$C$15:$M$514,7,FALSE)*M385)))</f>
        <v/>
      </c>
      <c r="J385" s="26" t="str">
        <f>IF(C385="","",IF(OR(D385='Gear Train'!$R$6,D385='Gear Train'!$R$7,D385='Gear Train'!$R$8,F385='Gear Train'!$R$7),VLOOKUP(E385,$C$15:$M$514,8,FALSE),IF(D385='Gear Train'!$R$3,E385/I385,VLOOKUP(E385,$C$15:$M$514,8,FALSE)/M385)))</f>
        <v/>
      </c>
      <c r="K385" s="27" t="str">
        <f>IF(C385="","",IF(E385='Front, Back Dial'!$D$4,$C$11,IF(OR(D385='Gear Train'!$R$4,D385='Gear Train'!$R$5),IF(OR(F385='Gear Train'!$R$4,F385='Gear Train'!$R$5,F385='Gear Train'!$R$6),IF(VLOOKUP(E385,$C$15:$M$514,9,FALSE)='Gear Train'!$C$3,'Gear Train'!$C$4,'Gear Train'!$C$3),VLOOKUP(E385,$C$15:$M$514,9,FALSE)),VLOOKUP(E385,$C$15:$M$514,9,FALSE))))</f>
        <v/>
      </c>
      <c r="L385" s="26" t="str">
        <f>IF(C385="","",IF(G385="-","-",IF(K385='Gear Train'!$C$3,MOD(G385+J385*360,360),MOD(G385-J385*360,360))))</f>
        <v/>
      </c>
      <c r="M385" s="26" t="str">
        <f>IF(C385="","",IF(OR(D385='Gear Train'!$R$6,D385='Gear Train'!$R$7,D385='Gear Train'!$R$8,F385='Gear Train'!$R$7),VLOOKUP(E385,$C$15:$M$514,10,FALSE),IF(D385='Gear Train'!$R$3,"-",IF(F385='Gear Train'!$R$3,1,H385/VLOOKUP(E385,$Q$15:$T$514,4,FALSE)))))</f>
        <v/>
      </c>
      <c r="N385" s="26" t="str">
        <f t="shared" si="310"/>
        <v/>
      </c>
      <c r="O385" s="28" t="str">
        <f t="shared" si="311"/>
        <v/>
      </c>
      <c r="Q385" s="21"/>
      <c r="R385" s="21"/>
      <c r="S385" s="29"/>
      <c r="T385" s="29"/>
      <c r="U385" s="29"/>
      <c r="AD385" s="1"/>
      <c r="AE385" s="1"/>
      <c r="AF385" s="1"/>
      <c r="AG385" s="1"/>
      <c r="AH385" s="1"/>
    </row>
    <row r="386" spans="2:34">
      <c r="B386" s="20"/>
      <c r="C386" s="21"/>
      <c r="D386" s="22" t="str">
        <f t="shared" si="308"/>
        <v/>
      </c>
      <c r="E386" s="21"/>
      <c r="F386" s="24" t="str">
        <f t="shared" si="309"/>
        <v/>
      </c>
      <c r="G386" s="25" t="str">
        <f>IF(C386="","",IF(D386='Gear Train'!$R$3,"-",VLOOKUP(C386,$Q$15:$S$514,3,FALSE)))</f>
        <v/>
      </c>
      <c r="H386" s="25" t="str">
        <f>IF(C386="","",IF(OR(D386='Gear Train'!$R$7,D386='Gear Train'!$R$3,D386='Gear Train'!$R$8),"-",VLOOKUP(C386,$Q$15:$T$514,4,FALSE)))</f>
        <v/>
      </c>
      <c r="I386" s="26" t="str">
        <f>IF(C386="","",IF(OR(D386='Gear Train'!$R$6,D386='Gear Train'!$R$7,D386='Gear Train'!$R$8,F386='Gear Train'!$R$7),VLOOKUP(E386,$C$15:$M$514,7,FALSE),IF(D386='Gear Train'!$R$3,VLOOKUP(C386,$Q$15:$U$514,5,FALSE),VLOOKUP(E386,$C$15:$M$514,7,FALSE)*M386)))</f>
        <v/>
      </c>
      <c r="J386" s="26" t="str">
        <f>IF(C386="","",IF(OR(D386='Gear Train'!$R$6,D386='Gear Train'!$R$7,D386='Gear Train'!$R$8,F386='Gear Train'!$R$7),VLOOKUP(E386,$C$15:$M$514,8,FALSE),IF(D386='Gear Train'!$R$3,E386/I386,VLOOKUP(E386,$C$15:$M$514,8,FALSE)/M386)))</f>
        <v/>
      </c>
      <c r="K386" s="27" t="str">
        <f>IF(C386="","",IF(E386='Front, Back Dial'!$D$4,$C$11,IF(OR(D386='Gear Train'!$R$4,D386='Gear Train'!$R$5),IF(OR(F386='Gear Train'!$R$4,F386='Gear Train'!$R$5,F386='Gear Train'!$R$6),IF(VLOOKUP(E386,$C$15:$M$514,9,FALSE)='Gear Train'!$C$3,'Gear Train'!$C$4,'Gear Train'!$C$3),VLOOKUP(E386,$C$15:$M$514,9,FALSE)),VLOOKUP(E386,$C$15:$M$514,9,FALSE))))</f>
        <v/>
      </c>
      <c r="L386" s="26" t="str">
        <f>IF(C386="","",IF(G386="-","-",IF(K386='Gear Train'!$C$3,MOD(G386+J386*360,360),MOD(G386-J386*360,360))))</f>
        <v/>
      </c>
      <c r="M386" s="26" t="str">
        <f>IF(C386="","",IF(OR(D386='Gear Train'!$R$6,D386='Gear Train'!$R$7,D386='Gear Train'!$R$8,F386='Gear Train'!$R$7),VLOOKUP(E386,$C$15:$M$514,10,FALSE),IF(D386='Gear Train'!$R$3,"-",IF(F386='Gear Train'!$R$3,1,H386/VLOOKUP(E386,$Q$15:$T$514,4,FALSE)))))</f>
        <v/>
      </c>
      <c r="N386" s="26" t="str">
        <f t="shared" si="310"/>
        <v/>
      </c>
      <c r="O386" s="28" t="str">
        <f t="shared" si="311"/>
        <v/>
      </c>
      <c r="Q386" s="21"/>
      <c r="R386" s="21"/>
      <c r="S386" s="29"/>
      <c r="T386" s="29"/>
      <c r="U386" s="29"/>
      <c r="AD386" s="1"/>
      <c r="AE386" s="1"/>
      <c r="AF386" s="1"/>
      <c r="AG386" s="1"/>
      <c r="AH386" s="1"/>
    </row>
    <row r="387" spans="2:34">
      <c r="B387" s="20"/>
      <c r="C387" s="21"/>
      <c r="D387" s="22" t="str">
        <f t="shared" si="308"/>
        <v/>
      </c>
      <c r="E387" s="21"/>
      <c r="F387" s="24" t="str">
        <f t="shared" si="309"/>
        <v/>
      </c>
      <c r="G387" s="25" t="str">
        <f>IF(C387="","",IF(D387='Gear Train'!$R$3,"-",VLOOKUP(C387,$Q$15:$S$514,3,FALSE)))</f>
        <v/>
      </c>
      <c r="H387" s="25" t="str">
        <f>IF(C387="","",IF(OR(D387='Gear Train'!$R$7,D387='Gear Train'!$R$3,D387='Gear Train'!$R$8),"-",VLOOKUP(C387,$Q$15:$T$514,4,FALSE)))</f>
        <v/>
      </c>
      <c r="I387" s="26" t="str">
        <f>IF(C387="","",IF(OR(D387='Gear Train'!$R$6,D387='Gear Train'!$R$7,D387='Gear Train'!$R$8,F387='Gear Train'!$R$7),VLOOKUP(E387,$C$15:$M$514,7,FALSE),IF(D387='Gear Train'!$R$3,VLOOKUP(C387,$Q$15:$U$514,5,FALSE),VLOOKUP(E387,$C$15:$M$514,7,FALSE)*M387)))</f>
        <v/>
      </c>
      <c r="J387" s="26" t="str">
        <f>IF(C387="","",IF(OR(D387='Gear Train'!$R$6,D387='Gear Train'!$R$7,D387='Gear Train'!$R$8,F387='Gear Train'!$R$7),VLOOKUP(E387,$C$15:$M$514,8,FALSE),IF(D387='Gear Train'!$R$3,E387/I387,VLOOKUP(E387,$C$15:$M$514,8,FALSE)/M387)))</f>
        <v/>
      </c>
      <c r="K387" s="27" t="str">
        <f>IF(C387="","",IF(E387='Front, Back Dial'!$D$4,$C$11,IF(OR(D387='Gear Train'!$R$4,D387='Gear Train'!$R$5),IF(OR(F387='Gear Train'!$R$4,F387='Gear Train'!$R$5,F387='Gear Train'!$R$6),IF(VLOOKUP(E387,$C$15:$M$514,9,FALSE)='Gear Train'!$C$3,'Gear Train'!$C$4,'Gear Train'!$C$3),VLOOKUP(E387,$C$15:$M$514,9,FALSE)),VLOOKUP(E387,$C$15:$M$514,9,FALSE))))</f>
        <v/>
      </c>
      <c r="L387" s="26" t="str">
        <f>IF(C387="","",IF(G387="-","-",IF(K387='Gear Train'!$C$3,MOD(G387+J387*360,360),MOD(G387-J387*360,360))))</f>
        <v/>
      </c>
      <c r="M387" s="26" t="str">
        <f>IF(C387="","",IF(OR(D387='Gear Train'!$R$6,D387='Gear Train'!$R$7,D387='Gear Train'!$R$8,F387='Gear Train'!$R$7),VLOOKUP(E387,$C$15:$M$514,10,FALSE),IF(D387='Gear Train'!$R$3,"-",IF(F387='Gear Train'!$R$3,1,H387/VLOOKUP(E387,$Q$15:$T$514,4,FALSE)))))</f>
        <v/>
      </c>
      <c r="N387" s="26" t="str">
        <f t="shared" si="310"/>
        <v/>
      </c>
      <c r="O387" s="28" t="str">
        <f t="shared" si="311"/>
        <v/>
      </c>
      <c r="Q387" s="21"/>
      <c r="R387" s="21"/>
      <c r="S387" s="29"/>
      <c r="T387" s="29"/>
      <c r="U387" s="29"/>
      <c r="AD387" s="1"/>
      <c r="AE387" s="1"/>
      <c r="AF387" s="1"/>
      <c r="AG387" s="1"/>
      <c r="AH387" s="1"/>
    </row>
    <row r="388" spans="2:34">
      <c r="B388" s="20"/>
      <c r="C388" s="21"/>
      <c r="D388" s="22" t="str">
        <f t="shared" si="308"/>
        <v/>
      </c>
      <c r="E388" s="21"/>
      <c r="F388" s="24" t="str">
        <f t="shared" si="309"/>
        <v/>
      </c>
      <c r="G388" s="25" t="str">
        <f>IF(C388="","",IF(D388='Gear Train'!$R$3,"-",VLOOKUP(C388,$Q$15:$S$514,3,FALSE)))</f>
        <v/>
      </c>
      <c r="H388" s="25" t="str">
        <f>IF(C388="","",IF(OR(D388='Gear Train'!$R$7,D388='Gear Train'!$R$3,D388='Gear Train'!$R$8),"-",VLOOKUP(C388,$Q$15:$T$514,4,FALSE)))</f>
        <v/>
      </c>
      <c r="I388" s="26" t="str">
        <f>IF(C388="","",IF(OR(D388='Gear Train'!$R$6,D388='Gear Train'!$R$7,D388='Gear Train'!$R$8,F388='Gear Train'!$R$7),VLOOKUP(E388,$C$15:$M$514,7,FALSE),IF(D388='Gear Train'!$R$3,VLOOKUP(C388,$Q$15:$U$514,5,FALSE),VLOOKUP(E388,$C$15:$M$514,7,FALSE)*M388)))</f>
        <v/>
      </c>
      <c r="J388" s="26" t="str">
        <f>IF(C388="","",IF(OR(D388='Gear Train'!$R$6,D388='Gear Train'!$R$7,D388='Gear Train'!$R$8,F388='Gear Train'!$R$7),VLOOKUP(E388,$C$15:$M$514,8,FALSE),IF(D388='Gear Train'!$R$3,E388/I388,VLOOKUP(E388,$C$15:$M$514,8,FALSE)/M388)))</f>
        <v/>
      </c>
      <c r="K388" s="27" t="str">
        <f>IF(C388="","",IF(E388='Front, Back Dial'!$D$4,$C$11,IF(OR(D388='Gear Train'!$R$4,D388='Gear Train'!$R$5),IF(OR(F388='Gear Train'!$R$4,F388='Gear Train'!$R$5,F388='Gear Train'!$R$6),IF(VLOOKUP(E388,$C$15:$M$514,9,FALSE)='Gear Train'!$C$3,'Gear Train'!$C$4,'Gear Train'!$C$3),VLOOKUP(E388,$C$15:$M$514,9,FALSE)),VLOOKUP(E388,$C$15:$M$514,9,FALSE))))</f>
        <v/>
      </c>
      <c r="L388" s="26" t="str">
        <f>IF(C388="","",IF(G388="-","-",IF(K388='Gear Train'!$C$3,MOD(G388+J388*360,360),MOD(G388-J388*360,360))))</f>
        <v/>
      </c>
      <c r="M388" s="26" t="str">
        <f>IF(C388="","",IF(OR(D388='Gear Train'!$R$6,D388='Gear Train'!$R$7,D388='Gear Train'!$R$8,F388='Gear Train'!$R$7),VLOOKUP(E388,$C$15:$M$514,10,FALSE),IF(D388='Gear Train'!$R$3,"-",IF(F388='Gear Train'!$R$3,1,H388/VLOOKUP(E388,$Q$15:$T$514,4,FALSE)))))</f>
        <v/>
      </c>
      <c r="N388" s="26" t="str">
        <f t="shared" si="310"/>
        <v/>
      </c>
      <c r="O388" s="28" t="str">
        <f t="shared" si="311"/>
        <v/>
      </c>
      <c r="Q388" s="21"/>
      <c r="R388" s="21"/>
      <c r="S388" s="29"/>
      <c r="T388" s="29"/>
      <c r="U388" s="29"/>
      <c r="AD388" s="1"/>
      <c r="AE388" s="1"/>
      <c r="AF388" s="1"/>
      <c r="AG388" s="1"/>
      <c r="AH388" s="1"/>
    </row>
    <row r="389" spans="2:34">
      <c r="B389" s="20"/>
      <c r="C389" s="21"/>
      <c r="D389" s="22" t="str">
        <f t="shared" si="308"/>
        <v/>
      </c>
      <c r="E389" s="21"/>
      <c r="F389" s="24" t="str">
        <f t="shared" si="309"/>
        <v/>
      </c>
      <c r="G389" s="25" t="str">
        <f>IF(C389="","",IF(D389='Gear Train'!$R$3,"-",VLOOKUP(C389,$Q$15:$S$514,3,FALSE)))</f>
        <v/>
      </c>
      <c r="H389" s="25" t="str">
        <f>IF(C389="","",IF(OR(D389='Gear Train'!$R$7,D389='Gear Train'!$R$3,D389='Gear Train'!$R$8),"-",VLOOKUP(C389,$Q$15:$T$514,4,FALSE)))</f>
        <v/>
      </c>
      <c r="I389" s="26" t="str">
        <f>IF(C389="","",IF(OR(D389='Gear Train'!$R$6,D389='Gear Train'!$R$7,D389='Gear Train'!$R$8,F389='Gear Train'!$R$7),VLOOKUP(E389,$C$15:$M$514,7,FALSE),IF(D389='Gear Train'!$R$3,VLOOKUP(C389,$Q$15:$U$514,5,FALSE),VLOOKUP(E389,$C$15:$M$514,7,FALSE)*M389)))</f>
        <v/>
      </c>
      <c r="J389" s="26" t="str">
        <f>IF(C389="","",IF(OR(D389='Gear Train'!$R$6,D389='Gear Train'!$R$7,D389='Gear Train'!$R$8,F389='Gear Train'!$R$7),VLOOKUP(E389,$C$15:$M$514,8,FALSE),IF(D389='Gear Train'!$R$3,E389/I389,VLOOKUP(E389,$C$15:$M$514,8,FALSE)/M389)))</f>
        <v/>
      </c>
      <c r="K389" s="27" t="str">
        <f>IF(C389="","",IF(E389='Front, Back Dial'!$D$4,$C$11,IF(OR(D389='Gear Train'!$R$4,D389='Gear Train'!$R$5),IF(OR(F389='Gear Train'!$R$4,F389='Gear Train'!$R$5,F389='Gear Train'!$R$6),IF(VLOOKUP(E389,$C$15:$M$514,9,FALSE)='Gear Train'!$C$3,'Gear Train'!$C$4,'Gear Train'!$C$3),VLOOKUP(E389,$C$15:$M$514,9,FALSE)),VLOOKUP(E389,$C$15:$M$514,9,FALSE))))</f>
        <v/>
      </c>
      <c r="L389" s="26" t="str">
        <f>IF(C389="","",IF(G389="-","-",IF(K389='Gear Train'!$C$3,MOD(G389+J389*360,360),MOD(G389-J389*360,360))))</f>
        <v/>
      </c>
      <c r="M389" s="26" t="str">
        <f>IF(C389="","",IF(OR(D389='Gear Train'!$R$6,D389='Gear Train'!$R$7,D389='Gear Train'!$R$8,F389='Gear Train'!$R$7),VLOOKUP(E389,$C$15:$M$514,10,FALSE),IF(D389='Gear Train'!$R$3,"-",IF(F389='Gear Train'!$R$3,1,H389/VLOOKUP(E389,$Q$15:$T$514,4,FALSE)))))</f>
        <v/>
      </c>
      <c r="N389" s="26" t="str">
        <f t="shared" si="310"/>
        <v/>
      </c>
      <c r="O389" s="28" t="str">
        <f t="shared" si="311"/>
        <v/>
      </c>
      <c r="Q389" s="21"/>
      <c r="R389" s="21"/>
      <c r="S389" s="29"/>
      <c r="T389" s="29"/>
      <c r="U389" s="29"/>
      <c r="AD389" s="1"/>
      <c r="AE389" s="1"/>
      <c r="AF389" s="1"/>
      <c r="AG389" s="1"/>
      <c r="AH389" s="1"/>
    </row>
    <row r="390" spans="2:34">
      <c r="B390" s="20"/>
      <c r="C390" s="21"/>
      <c r="D390" s="22" t="str">
        <f t="shared" si="308"/>
        <v/>
      </c>
      <c r="E390" s="21"/>
      <c r="F390" s="24" t="str">
        <f t="shared" si="309"/>
        <v/>
      </c>
      <c r="G390" s="25" t="str">
        <f>IF(C390="","",IF(D390='Gear Train'!$R$3,"-",VLOOKUP(C390,$Q$15:$S$514,3,FALSE)))</f>
        <v/>
      </c>
      <c r="H390" s="25" t="str">
        <f>IF(C390="","",IF(OR(D390='Gear Train'!$R$7,D390='Gear Train'!$R$3,D390='Gear Train'!$R$8),"-",VLOOKUP(C390,$Q$15:$T$514,4,FALSE)))</f>
        <v/>
      </c>
      <c r="I390" s="26" t="str">
        <f>IF(C390="","",IF(OR(D390='Gear Train'!$R$6,D390='Gear Train'!$R$7,D390='Gear Train'!$R$8,F390='Gear Train'!$R$7),VLOOKUP(E390,$C$15:$M$514,7,FALSE),IF(D390='Gear Train'!$R$3,VLOOKUP(C390,$Q$15:$U$514,5,FALSE),VLOOKUP(E390,$C$15:$M$514,7,FALSE)*M390)))</f>
        <v/>
      </c>
      <c r="J390" s="26" t="str">
        <f>IF(C390="","",IF(OR(D390='Gear Train'!$R$6,D390='Gear Train'!$R$7,D390='Gear Train'!$R$8,F390='Gear Train'!$R$7),VLOOKUP(E390,$C$15:$M$514,8,FALSE),IF(D390='Gear Train'!$R$3,E390/I390,VLOOKUP(E390,$C$15:$M$514,8,FALSE)/M390)))</f>
        <v/>
      </c>
      <c r="K390" s="27" t="str">
        <f>IF(C390="","",IF(E390='Front, Back Dial'!$D$4,$C$11,IF(OR(D390='Gear Train'!$R$4,D390='Gear Train'!$R$5),IF(OR(F390='Gear Train'!$R$4,F390='Gear Train'!$R$5,F390='Gear Train'!$R$6),IF(VLOOKUP(E390,$C$15:$M$514,9,FALSE)='Gear Train'!$C$3,'Gear Train'!$C$4,'Gear Train'!$C$3),VLOOKUP(E390,$C$15:$M$514,9,FALSE)),VLOOKUP(E390,$C$15:$M$514,9,FALSE))))</f>
        <v/>
      </c>
      <c r="L390" s="26" t="str">
        <f>IF(C390="","",IF(G390="-","-",IF(K390='Gear Train'!$C$3,MOD(G390+J390*360,360),MOD(G390-J390*360,360))))</f>
        <v/>
      </c>
      <c r="M390" s="26" t="str">
        <f>IF(C390="","",IF(OR(D390='Gear Train'!$R$6,D390='Gear Train'!$R$7,D390='Gear Train'!$R$8,F390='Gear Train'!$R$7),VLOOKUP(E390,$C$15:$M$514,10,FALSE),IF(D390='Gear Train'!$R$3,"-",IF(F390='Gear Train'!$R$3,1,H390/VLOOKUP(E390,$Q$15:$T$514,4,FALSE)))))</f>
        <v/>
      </c>
      <c r="N390" s="26" t="str">
        <f t="shared" si="310"/>
        <v/>
      </c>
      <c r="O390" s="28" t="str">
        <f t="shared" si="311"/>
        <v/>
      </c>
      <c r="Q390" s="21"/>
      <c r="R390" s="21"/>
      <c r="S390" s="29"/>
      <c r="T390" s="29"/>
      <c r="U390" s="29"/>
      <c r="AD390" s="1"/>
      <c r="AE390" s="1"/>
      <c r="AF390" s="1"/>
      <c r="AG390" s="1"/>
      <c r="AH390" s="1"/>
    </row>
    <row r="391" spans="2:34">
      <c r="B391" s="20"/>
      <c r="C391" s="21"/>
      <c r="D391" s="22" t="str">
        <f t="shared" si="308"/>
        <v/>
      </c>
      <c r="E391" s="21"/>
      <c r="F391" s="24" t="str">
        <f t="shared" si="309"/>
        <v/>
      </c>
      <c r="G391" s="25" t="str">
        <f>IF(C391="","",IF(D391='Gear Train'!$R$3,"-",VLOOKUP(C391,$Q$15:$S$514,3,FALSE)))</f>
        <v/>
      </c>
      <c r="H391" s="25" t="str">
        <f>IF(C391="","",IF(OR(D391='Gear Train'!$R$7,D391='Gear Train'!$R$3,D391='Gear Train'!$R$8),"-",VLOOKUP(C391,$Q$15:$T$514,4,FALSE)))</f>
        <v/>
      </c>
      <c r="I391" s="26" t="str">
        <f>IF(C391="","",IF(OR(D391='Gear Train'!$R$6,D391='Gear Train'!$R$7,D391='Gear Train'!$R$8,F391='Gear Train'!$R$7),VLOOKUP(E391,$C$15:$M$514,7,FALSE),IF(D391='Gear Train'!$R$3,VLOOKUP(C391,$Q$15:$U$514,5,FALSE),VLOOKUP(E391,$C$15:$M$514,7,FALSE)*M391)))</f>
        <v/>
      </c>
      <c r="J391" s="26" t="str">
        <f>IF(C391="","",IF(OR(D391='Gear Train'!$R$6,D391='Gear Train'!$R$7,D391='Gear Train'!$R$8,F391='Gear Train'!$R$7),VLOOKUP(E391,$C$15:$M$514,8,FALSE),IF(D391='Gear Train'!$R$3,E391/I391,VLOOKUP(E391,$C$15:$M$514,8,FALSE)/M391)))</f>
        <v/>
      </c>
      <c r="K391" s="27" t="str">
        <f>IF(C391="","",IF(E391='Front, Back Dial'!$D$4,$C$11,IF(OR(D391='Gear Train'!$R$4,D391='Gear Train'!$R$5),IF(OR(F391='Gear Train'!$R$4,F391='Gear Train'!$R$5,F391='Gear Train'!$R$6),IF(VLOOKUP(E391,$C$15:$M$514,9,FALSE)='Gear Train'!$C$3,'Gear Train'!$C$4,'Gear Train'!$C$3),VLOOKUP(E391,$C$15:$M$514,9,FALSE)),VLOOKUP(E391,$C$15:$M$514,9,FALSE))))</f>
        <v/>
      </c>
      <c r="L391" s="26" t="str">
        <f>IF(C391="","",IF(G391="-","-",IF(K391='Gear Train'!$C$3,MOD(G391+J391*360,360),MOD(G391-J391*360,360))))</f>
        <v/>
      </c>
      <c r="M391" s="26" t="str">
        <f>IF(C391="","",IF(OR(D391='Gear Train'!$R$6,D391='Gear Train'!$R$7,D391='Gear Train'!$R$8,F391='Gear Train'!$R$7),VLOOKUP(E391,$C$15:$M$514,10,FALSE),IF(D391='Gear Train'!$R$3,"-",IF(F391='Gear Train'!$R$3,1,H391/VLOOKUP(E391,$Q$15:$T$514,4,FALSE)))))</f>
        <v/>
      </c>
      <c r="N391" s="26" t="str">
        <f t="shared" si="310"/>
        <v/>
      </c>
      <c r="O391" s="28" t="str">
        <f t="shared" si="311"/>
        <v/>
      </c>
      <c r="Q391" s="21"/>
      <c r="R391" s="21"/>
      <c r="S391" s="29"/>
      <c r="T391" s="29"/>
      <c r="U391" s="29"/>
      <c r="AD391" s="1"/>
      <c r="AE391" s="1"/>
      <c r="AF391" s="1"/>
      <c r="AG391" s="1"/>
      <c r="AH391" s="1"/>
    </row>
    <row r="392" spans="2:34">
      <c r="B392" s="20"/>
      <c r="C392" s="21"/>
      <c r="D392" s="22" t="str">
        <f t="shared" si="308"/>
        <v/>
      </c>
      <c r="E392" s="21"/>
      <c r="F392" s="24" t="str">
        <f t="shared" si="309"/>
        <v/>
      </c>
      <c r="G392" s="25" t="str">
        <f>IF(C392="","",IF(D392='Gear Train'!$R$3,"-",VLOOKUP(C392,$Q$15:$S$514,3,FALSE)))</f>
        <v/>
      </c>
      <c r="H392" s="25" t="str">
        <f>IF(C392="","",IF(OR(D392='Gear Train'!$R$7,D392='Gear Train'!$R$3,D392='Gear Train'!$R$8),"-",VLOOKUP(C392,$Q$15:$T$514,4,FALSE)))</f>
        <v/>
      </c>
      <c r="I392" s="26" t="str">
        <f>IF(C392="","",IF(OR(D392='Gear Train'!$R$6,D392='Gear Train'!$R$7,D392='Gear Train'!$R$8,F392='Gear Train'!$R$7),VLOOKUP(E392,$C$15:$M$514,7,FALSE),IF(D392='Gear Train'!$R$3,VLOOKUP(C392,$Q$15:$U$514,5,FALSE),VLOOKUP(E392,$C$15:$M$514,7,FALSE)*M392)))</f>
        <v/>
      </c>
      <c r="J392" s="26" t="str">
        <f>IF(C392="","",IF(OR(D392='Gear Train'!$R$6,D392='Gear Train'!$R$7,D392='Gear Train'!$R$8,F392='Gear Train'!$R$7),VLOOKUP(E392,$C$15:$M$514,8,FALSE),IF(D392='Gear Train'!$R$3,E392/I392,VLOOKUP(E392,$C$15:$M$514,8,FALSE)/M392)))</f>
        <v/>
      </c>
      <c r="K392" s="27" t="str">
        <f>IF(C392="","",IF(E392='Front, Back Dial'!$D$4,$C$11,IF(OR(D392='Gear Train'!$R$4,D392='Gear Train'!$R$5),IF(OR(F392='Gear Train'!$R$4,F392='Gear Train'!$R$5,F392='Gear Train'!$R$6),IF(VLOOKUP(E392,$C$15:$M$514,9,FALSE)='Gear Train'!$C$3,'Gear Train'!$C$4,'Gear Train'!$C$3),VLOOKUP(E392,$C$15:$M$514,9,FALSE)),VLOOKUP(E392,$C$15:$M$514,9,FALSE))))</f>
        <v/>
      </c>
      <c r="L392" s="26" t="str">
        <f>IF(C392="","",IF(G392="-","-",IF(K392='Gear Train'!$C$3,MOD(G392+J392*360,360),MOD(G392-J392*360,360))))</f>
        <v/>
      </c>
      <c r="M392" s="26" t="str">
        <f>IF(C392="","",IF(OR(D392='Gear Train'!$R$6,D392='Gear Train'!$R$7,D392='Gear Train'!$R$8,F392='Gear Train'!$R$7),VLOOKUP(E392,$C$15:$M$514,10,FALSE),IF(D392='Gear Train'!$R$3,"-",IF(F392='Gear Train'!$R$3,1,H392/VLOOKUP(E392,$Q$15:$T$514,4,FALSE)))))</f>
        <v/>
      </c>
      <c r="N392" s="26" t="str">
        <f t="shared" si="310"/>
        <v/>
      </c>
      <c r="O392" s="28" t="str">
        <f t="shared" si="311"/>
        <v/>
      </c>
      <c r="Q392" s="21"/>
      <c r="R392" s="21"/>
      <c r="S392" s="29"/>
      <c r="T392" s="29"/>
      <c r="U392" s="29"/>
      <c r="AD392" s="1"/>
      <c r="AE392" s="1"/>
      <c r="AF392" s="1"/>
      <c r="AG392" s="1"/>
      <c r="AH392" s="1"/>
    </row>
    <row r="393" spans="2:34">
      <c r="B393" s="20"/>
      <c r="C393" s="21"/>
      <c r="D393" s="22" t="str">
        <f t="shared" si="308"/>
        <v/>
      </c>
      <c r="E393" s="21"/>
      <c r="F393" s="24" t="str">
        <f t="shared" si="309"/>
        <v/>
      </c>
      <c r="G393" s="25" t="str">
        <f>IF(C393="","",IF(D393='Gear Train'!$R$3,"-",VLOOKUP(C393,$Q$15:$S$514,3,FALSE)))</f>
        <v/>
      </c>
      <c r="H393" s="25" t="str">
        <f>IF(C393="","",IF(OR(D393='Gear Train'!$R$7,D393='Gear Train'!$R$3,D393='Gear Train'!$R$8),"-",VLOOKUP(C393,$Q$15:$T$514,4,FALSE)))</f>
        <v/>
      </c>
      <c r="I393" s="26" t="str">
        <f>IF(C393="","",IF(OR(D393='Gear Train'!$R$6,D393='Gear Train'!$R$7,D393='Gear Train'!$R$8,F393='Gear Train'!$R$7),VLOOKUP(E393,$C$15:$M$514,7,FALSE),IF(D393='Gear Train'!$R$3,VLOOKUP(C393,$Q$15:$U$514,5,FALSE),VLOOKUP(E393,$C$15:$M$514,7,FALSE)*M393)))</f>
        <v/>
      </c>
      <c r="J393" s="26" t="str">
        <f>IF(C393="","",IF(OR(D393='Gear Train'!$R$6,D393='Gear Train'!$R$7,D393='Gear Train'!$R$8,F393='Gear Train'!$R$7),VLOOKUP(E393,$C$15:$M$514,8,FALSE),IF(D393='Gear Train'!$R$3,E393/I393,VLOOKUP(E393,$C$15:$M$514,8,FALSE)/M393)))</f>
        <v/>
      </c>
      <c r="K393" s="27" t="str">
        <f>IF(C393="","",IF(E393='Front, Back Dial'!$D$4,$C$11,IF(OR(D393='Gear Train'!$R$4,D393='Gear Train'!$R$5),IF(OR(F393='Gear Train'!$R$4,F393='Gear Train'!$R$5,F393='Gear Train'!$R$6),IF(VLOOKUP(E393,$C$15:$M$514,9,FALSE)='Gear Train'!$C$3,'Gear Train'!$C$4,'Gear Train'!$C$3),VLOOKUP(E393,$C$15:$M$514,9,FALSE)),VLOOKUP(E393,$C$15:$M$514,9,FALSE))))</f>
        <v/>
      </c>
      <c r="L393" s="26" t="str">
        <f>IF(C393="","",IF(G393="-","-",IF(K393='Gear Train'!$C$3,MOD(G393+J393*360,360),MOD(G393-J393*360,360))))</f>
        <v/>
      </c>
      <c r="M393" s="26" t="str">
        <f>IF(C393="","",IF(OR(D393='Gear Train'!$R$6,D393='Gear Train'!$R$7,D393='Gear Train'!$R$8,F393='Gear Train'!$R$7),VLOOKUP(E393,$C$15:$M$514,10,FALSE),IF(D393='Gear Train'!$R$3,"-",IF(F393='Gear Train'!$R$3,1,H393/VLOOKUP(E393,$Q$15:$T$514,4,FALSE)))))</f>
        <v/>
      </c>
      <c r="N393" s="26" t="str">
        <f t="shared" si="310"/>
        <v/>
      </c>
      <c r="O393" s="28" t="str">
        <f t="shared" si="311"/>
        <v/>
      </c>
      <c r="Q393" s="21"/>
      <c r="R393" s="21"/>
      <c r="S393" s="29"/>
      <c r="T393" s="29"/>
      <c r="U393" s="29"/>
      <c r="AD393" s="1"/>
      <c r="AE393" s="1"/>
      <c r="AF393" s="1"/>
      <c r="AG393" s="1"/>
      <c r="AH393" s="1"/>
    </row>
    <row r="394" spans="2:34">
      <c r="B394" s="20"/>
      <c r="C394" s="21"/>
      <c r="D394" s="22" t="str">
        <f t="shared" si="308"/>
        <v/>
      </c>
      <c r="E394" s="21"/>
      <c r="F394" s="24" t="str">
        <f t="shared" si="309"/>
        <v/>
      </c>
      <c r="G394" s="25" t="str">
        <f>IF(C394="","",IF(D394='Gear Train'!$R$3,"-",VLOOKUP(C394,$Q$15:$S$514,3,FALSE)))</f>
        <v/>
      </c>
      <c r="H394" s="25" t="str">
        <f>IF(C394="","",IF(OR(D394='Gear Train'!$R$7,D394='Gear Train'!$R$3,D394='Gear Train'!$R$8),"-",VLOOKUP(C394,$Q$15:$T$514,4,FALSE)))</f>
        <v/>
      </c>
      <c r="I394" s="26" t="str">
        <f>IF(C394="","",IF(OR(D394='Gear Train'!$R$6,D394='Gear Train'!$R$7,D394='Gear Train'!$R$8,F394='Gear Train'!$R$7),VLOOKUP(E394,$C$15:$M$514,7,FALSE),IF(D394='Gear Train'!$R$3,VLOOKUP(C394,$Q$15:$U$514,5,FALSE),VLOOKUP(E394,$C$15:$M$514,7,FALSE)*M394)))</f>
        <v/>
      </c>
      <c r="J394" s="26" t="str">
        <f>IF(C394="","",IF(OR(D394='Gear Train'!$R$6,D394='Gear Train'!$R$7,D394='Gear Train'!$R$8,F394='Gear Train'!$R$7),VLOOKUP(E394,$C$15:$M$514,8,FALSE),IF(D394='Gear Train'!$R$3,E394/I394,VLOOKUP(E394,$C$15:$M$514,8,FALSE)/M394)))</f>
        <v/>
      </c>
      <c r="K394" s="27" t="str">
        <f>IF(C394="","",IF(E394='Front, Back Dial'!$D$4,$C$11,IF(OR(D394='Gear Train'!$R$4,D394='Gear Train'!$R$5),IF(OR(F394='Gear Train'!$R$4,F394='Gear Train'!$R$5,F394='Gear Train'!$R$6),IF(VLOOKUP(E394,$C$15:$M$514,9,FALSE)='Gear Train'!$C$3,'Gear Train'!$C$4,'Gear Train'!$C$3),VLOOKUP(E394,$C$15:$M$514,9,FALSE)),VLOOKUP(E394,$C$15:$M$514,9,FALSE))))</f>
        <v/>
      </c>
      <c r="L394" s="26" t="str">
        <f>IF(C394="","",IF(G394="-","-",IF(K394='Gear Train'!$C$3,MOD(G394+J394*360,360),MOD(G394-J394*360,360))))</f>
        <v/>
      </c>
      <c r="M394" s="26" t="str">
        <f>IF(C394="","",IF(OR(D394='Gear Train'!$R$6,D394='Gear Train'!$R$7,D394='Gear Train'!$R$8,F394='Gear Train'!$R$7),VLOOKUP(E394,$C$15:$M$514,10,FALSE),IF(D394='Gear Train'!$R$3,"-",IF(F394='Gear Train'!$R$3,1,H394/VLOOKUP(E394,$Q$15:$T$514,4,FALSE)))))</f>
        <v/>
      </c>
      <c r="N394" s="26" t="str">
        <f t="shared" si="310"/>
        <v/>
      </c>
      <c r="O394" s="28" t="str">
        <f t="shared" si="311"/>
        <v/>
      </c>
      <c r="Q394" s="21"/>
      <c r="R394" s="21"/>
      <c r="S394" s="29"/>
      <c r="T394" s="29"/>
      <c r="U394" s="29"/>
      <c r="AD394" s="1"/>
      <c r="AE394" s="1"/>
      <c r="AF394" s="1"/>
      <c r="AG394" s="1"/>
      <c r="AH394" s="1"/>
    </row>
    <row r="395" spans="2:34">
      <c r="B395" s="20"/>
      <c r="C395" s="21"/>
      <c r="D395" s="22" t="str">
        <f t="shared" si="308"/>
        <v/>
      </c>
      <c r="E395" s="21"/>
      <c r="F395" s="24" t="str">
        <f t="shared" si="309"/>
        <v/>
      </c>
      <c r="G395" s="25" t="str">
        <f>IF(C395="","",IF(D395='Gear Train'!$R$3,"-",VLOOKUP(C395,$Q$15:$S$514,3,FALSE)))</f>
        <v/>
      </c>
      <c r="H395" s="25" t="str">
        <f>IF(C395="","",IF(OR(D395='Gear Train'!$R$7,D395='Gear Train'!$R$3,D395='Gear Train'!$R$8),"-",VLOOKUP(C395,$Q$15:$T$514,4,FALSE)))</f>
        <v/>
      </c>
      <c r="I395" s="26" t="str">
        <f>IF(C395="","",IF(OR(D395='Gear Train'!$R$6,D395='Gear Train'!$R$7,D395='Gear Train'!$R$8,F395='Gear Train'!$R$7),VLOOKUP(E395,$C$15:$M$514,7,FALSE),IF(D395='Gear Train'!$R$3,VLOOKUP(C395,$Q$15:$U$514,5,FALSE),VLOOKUP(E395,$C$15:$M$514,7,FALSE)*M395)))</f>
        <v/>
      </c>
      <c r="J395" s="26" t="str">
        <f>IF(C395="","",IF(OR(D395='Gear Train'!$R$6,D395='Gear Train'!$R$7,D395='Gear Train'!$R$8,F395='Gear Train'!$R$7),VLOOKUP(E395,$C$15:$M$514,8,FALSE),IF(D395='Gear Train'!$R$3,E395/I395,VLOOKUP(E395,$C$15:$M$514,8,FALSE)/M395)))</f>
        <v/>
      </c>
      <c r="K395" s="27" t="str">
        <f>IF(C395="","",IF(E395='Front, Back Dial'!$D$4,$C$11,IF(OR(D395='Gear Train'!$R$4,D395='Gear Train'!$R$5),IF(OR(F395='Gear Train'!$R$4,F395='Gear Train'!$R$5,F395='Gear Train'!$R$6),IF(VLOOKUP(E395,$C$15:$M$514,9,FALSE)='Gear Train'!$C$3,'Gear Train'!$C$4,'Gear Train'!$C$3),VLOOKUP(E395,$C$15:$M$514,9,FALSE)),VLOOKUP(E395,$C$15:$M$514,9,FALSE))))</f>
        <v/>
      </c>
      <c r="L395" s="26" t="str">
        <f>IF(C395="","",IF(G395="-","-",IF(K395='Gear Train'!$C$3,MOD(G395+J395*360,360),MOD(G395-J395*360,360))))</f>
        <v/>
      </c>
      <c r="M395" s="26" t="str">
        <f>IF(C395="","",IF(OR(D395='Gear Train'!$R$6,D395='Gear Train'!$R$7,D395='Gear Train'!$R$8,F395='Gear Train'!$R$7),VLOOKUP(E395,$C$15:$M$514,10,FALSE),IF(D395='Gear Train'!$R$3,"-",IF(F395='Gear Train'!$R$3,1,H395/VLOOKUP(E395,$Q$15:$T$514,4,FALSE)))))</f>
        <v/>
      </c>
      <c r="N395" s="26" t="str">
        <f t="shared" si="310"/>
        <v/>
      </c>
      <c r="O395" s="28" t="str">
        <f t="shared" si="311"/>
        <v/>
      </c>
      <c r="Q395" s="21"/>
      <c r="R395" s="21"/>
      <c r="S395" s="29"/>
      <c r="T395" s="29"/>
      <c r="U395" s="29"/>
      <c r="AD395" s="1"/>
      <c r="AE395" s="1"/>
      <c r="AF395" s="1"/>
      <c r="AG395" s="1"/>
      <c r="AH395" s="1"/>
    </row>
    <row r="396" spans="2:34">
      <c r="B396" s="20"/>
      <c r="C396" s="21"/>
      <c r="D396" s="22" t="str">
        <f t="shared" si="308"/>
        <v/>
      </c>
      <c r="E396" s="21"/>
      <c r="F396" s="24" t="str">
        <f t="shared" si="309"/>
        <v/>
      </c>
      <c r="G396" s="25" t="str">
        <f>IF(C396="","",IF(D396='Gear Train'!$R$3,"-",VLOOKUP(C396,$Q$15:$S$514,3,FALSE)))</f>
        <v/>
      </c>
      <c r="H396" s="25" t="str">
        <f>IF(C396="","",IF(OR(D396='Gear Train'!$R$7,D396='Gear Train'!$R$3,D396='Gear Train'!$R$8),"-",VLOOKUP(C396,$Q$15:$T$514,4,FALSE)))</f>
        <v/>
      </c>
      <c r="I396" s="26" t="str">
        <f>IF(C396="","",IF(OR(D396='Gear Train'!$R$6,D396='Gear Train'!$R$7,D396='Gear Train'!$R$8,F396='Gear Train'!$R$7),VLOOKUP(E396,$C$15:$M$514,7,FALSE),IF(D396='Gear Train'!$R$3,VLOOKUP(C396,$Q$15:$U$514,5,FALSE),VLOOKUP(E396,$C$15:$M$514,7,FALSE)*M396)))</f>
        <v/>
      </c>
      <c r="J396" s="26" t="str">
        <f>IF(C396="","",IF(OR(D396='Gear Train'!$R$6,D396='Gear Train'!$R$7,D396='Gear Train'!$R$8,F396='Gear Train'!$R$7),VLOOKUP(E396,$C$15:$M$514,8,FALSE),IF(D396='Gear Train'!$R$3,E396/I396,VLOOKUP(E396,$C$15:$M$514,8,FALSE)/M396)))</f>
        <v/>
      </c>
      <c r="K396" s="27" t="str">
        <f>IF(C396="","",IF(E396='Front, Back Dial'!$D$4,$C$11,IF(OR(D396='Gear Train'!$R$4,D396='Gear Train'!$R$5),IF(OR(F396='Gear Train'!$R$4,F396='Gear Train'!$R$5,F396='Gear Train'!$R$6),IF(VLOOKUP(E396,$C$15:$M$514,9,FALSE)='Gear Train'!$C$3,'Gear Train'!$C$4,'Gear Train'!$C$3),VLOOKUP(E396,$C$15:$M$514,9,FALSE)),VLOOKUP(E396,$C$15:$M$514,9,FALSE))))</f>
        <v/>
      </c>
      <c r="L396" s="26" t="str">
        <f>IF(C396="","",IF(G396="-","-",IF(K396='Gear Train'!$C$3,MOD(G396+J396*360,360),MOD(G396-J396*360,360))))</f>
        <v/>
      </c>
      <c r="M396" s="26" t="str">
        <f>IF(C396="","",IF(OR(D396='Gear Train'!$R$6,D396='Gear Train'!$R$7,D396='Gear Train'!$R$8,F396='Gear Train'!$R$7),VLOOKUP(E396,$C$15:$M$514,10,FALSE),IF(D396='Gear Train'!$R$3,"-",IF(F396='Gear Train'!$R$3,1,H396/VLOOKUP(E396,$Q$15:$T$514,4,FALSE)))))</f>
        <v/>
      </c>
      <c r="N396" s="26" t="str">
        <f t="shared" si="310"/>
        <v/>
      </c>
      <c r="O396" s="28" t="str">
        <f t="shared" si="311"/>
        <v/>
      </c>
      <c r="Q396" s="21"/>
      <c r="R396" s="21"/>
      <c r="S396" s="29"/>
      <c r="T396" s="29"/>
      <c r="U396" s="29"/>
      <c r="AD396" s="1"/>
      <c r="AE396" s="1"/>
      <c r="AF396" s="1"/>
      <c r="AG396" s="1"/>
      <c r="AH396" s="1"/>
    </row>
    <row r="397" spans="2:34">
      <c r="B397" s="20"/>
      <c r="C397" s="21"/>
      <c r="D397" s="22" t="str">
        <f t="shared" si="308"/>
        <v/>
      </c>
      <c r="E397" s="21"/>
      <c r="F397" s="24" t="str">
        <f t="shared" si="309"/>
        <v/>
      </c>
      <c r="G397" s="25" t="str">
        <f>IF(C397="","",IF(D397='Gear Train'!$R$3,"-",VLOOKUP(C397,$Q$15:$S$514,3,FALSE)))</f>
        <v/>
      </c>
      <c r="H397" s="25" t="str">
        <f>IF(C397="","",IF(OR(D397='Gear Train'!$R$7,D397='Gear Train'!$R$3,D397='Gear Train'!$R$8),"-",VLOOKUP(C397,$Q$15:$T$514,4,FALSE)))</f>
        <v/>
      </c>
      <c r="I397" s="26" t="str">
        <f>IF(C397="","",IF(OR(D397='Gear Train'!$R$6,D397='Gear Train'!$R$7,D397='Gear Train'!$R$8,F397='Gear Train'!$R$7),VLOOKUP(E397,$C$15:$M$514,7,FALSE),IF(D397='Gear Train'!$R$3,VLOOKUP(C397,$Q$15:$U$514,5,FALSE),VLOOKUP(E397,$C$15:$M$514,7,FALSE)*M397)))</f>
        <v/>
      </c>
      <c r="J397" s="26" t="str">
        <f>IF(C397="","",IF(OR(D397='Gear Train'!$R$6,D397='Gear Train'!$R$7,D397='Gear Train'!$R$8,F397='Gear Train'!$R$7),VLOOKUP(E397,$C$15:$M$514,8,FALSE),IF(D397='Gear Train'!$R$3,E397/I397,VLOOKUP(E397,$C$15:$M$514,8,FALSE)/M397)))</f>
        <v/>
      </c>
      <c r="K397" s="27" t="str">
        <f>IF(C397="","",IF(E397='Front, Back Dial'!$D$4,$C$11,IF(OR(D397='Gear Train'!$R$4,D397='Gear Train'!$R$5),IF(OR(F397='Gear Train'!$R$4,F397='Gear Train'!$R$5,F397='Gear Train'!$R$6),IF(VLOOKUP(E397,$C$15:$M$514,9,FALSE)='Gear Train'!$C$3,'Gear Train'!$C$4,'Gear Train'!$C$3),VLOOKUP(E397,$C$15:$M$514,9,FALSE)),VLOOKUP(E397,$C$15:$M$514,9,FALSE))))</f>
        <v/>
      </c>
      <c r="L397" s="26" t="str">
        <f>IF(C397="","",IF(G397="-","-",IF(K397='Gear Train'!$C$3,MOD(G397+J397*360,360),MOD(G397-J397*360,360))))</f>
        <v/>
      </c>
      <c r="M397" s="26" t="str">
        <f>IF(C397="","",IF(OR(D397='Gear Train'!$R$6,D397='Gear Train'!$R$7,D397='Gear Train'!$R$8,F397='Gear Train'!$R$7),VLOOKUP(E397,$C$15:$M$514,10,FALSE),IF(D397='Gear Train'!$R$3,"-",IF(F397='Gear Train'!$R$3,1,H397/VLOOKUP(E397,$Q$15:$T$514,4,FALSE)))))</f>
        <v/>
      </c>
      <c r="N397" s="26" t="str">
        <f t="shared" si="310"/>
        <v/>
      </c>
      <c r="O397" s="28" t="str">
        <f t="shared" si="311"/>
        <v/>
      </c>
      <c r="Q397" s="21"/>
      <c r="R397" s="21"/>
      <c r="S397" s="29"/>
      <c r="T397" s="29"/>
      <c r="U397" s="29"/>
      <c r="AD397" s="1"/>
      <c r="AE397" s="1"/>
      <c r="AF397" s="1"/>
      <c r="AG397" s="1"/>
      <c r="AH397" s="1"/>
    </row>
    <row r="398" spans="2:34">
      <c r="B398" s="20"/>
      <c r="C398" s="21"/>
      <c r="D398" s="22" t="str">
        <f t="shared" si="308"/>
        <v/>
      </c>
      <c r="E398" s="21"/>
      <c r="F398" s="24" t="str">
        <f t="shared" si="309"/>
        <v/>
      </c>
      <c r="G398" s="25" t="str">
        <f>IF(C398="","",IF(D398='Gear Train'!$R$3,"-",VLOOKUP(C398,$Q$15:$S$514,3,FALSE)))</f>
        <v/>
      </c>
      <c r="H398" s="25" t="str">
        <f>IF(C398="","",IF(OR(D398='Gear Train'!$R$7,D398='Gear Train'!$R$3,D398='Gear Train'!$R$8),"-",VLOOKUP(C398,$Q$15:$T$514,4,FALSE)))</f>
        <v/>
      </c>
      <c r="I398" s="26" t="str">
        <f>IF(C398="","",IF(OR(D398='Gear Train'!$R$6,D398='Gear Train'!$R$7,D398='Gear Train'!$R$8,F398='Gear Train'!$R$7),VLOOKUP(E398,$C$15:$M$514,7,FALSE),IF(D398='Gear Train'!$R$3,VLOOKUP(C398,$Q$15:$U$514,5,FALSE),VLOOKUP(E398,$C$15:$M$514,7,FALSE)*M398)))</f>
        <v/>
      </c>
      <c r="J398" s="26" t="str">
        <f>IF(C398="","",IF(OR(D398='Gear Train'!$R$6,D398='Gear Train'!$R$7,D398='Gear Train'!$R$8,F398='Gear Train'!$R$7),VLOOKUP(E398,$C$15:$M$514,8,FALSE),IF(D398='Gear Train'!$R$3,E398/I398,VLOOKUP(E398,$C$15:$M$514,8,FALSE)/M398)))</f>
        <v/>
      </c>
      <c r="K398" s="27" t="str">
        <f>IF(C398="","",IF(E398='Front, Back Dial'!$D$4,$C$11,IF(OR(D398='Gear Train'!$R$4,D398='Gear Train'!$R$5),IF(OR(F398='Gear Train'!$R$4,F398='Gear Train'!$R$5,F398='Gear Train'!$R$6),IF(VLOOKUP(E398,$C$15:$M$514,9,FALSE)='Gear Train'!$C$3,'Gear Train'!$C$4,'Gear Train'!$C$3),VLOOKUP(E398,$C$15:$M$514,9,FALSE)),VLOOKUP(E398,$C$15:$M$514,9,FALSE))))</f>
        <v/>
      </c>
      <c r="L398" s="26" t="str">
        <f>IF(C398="","",IF(G398="-","-",IF(K398='Gear Train'!$C$3,MOD(G398+J398*360,360),MOD(G398-J398*360,360))))</f>
        <v/>
      </c>
      <c r="M398" s="26" t="str">
        <f>IF(C398="","",IF(OR(D398='Gear Train'!$R$6,D398='Gear Train'!$R$7,D398='Gear Train'!$R$8,F398='Gear Train'!$R$7),VLOOKUP(E398,$C$15:$M$514,10,FALSE),IF(D398='Gear Train'!$R$3,"-",IF(F398='Gear Train'!$R$3,1,H398/VLOOKUP(E398,$Q$15:$T$514,4,FALSE)))))</f>
        <v/>
      </c>
      <c r="N398" s="26" t="str">
        <f t="shared" si="310"/>
        <v/>
      </c>
      <c r="O398" s="28" t="str">
        <f t="shared" si="311"/>
        <v/>
      </c>
      <c r="Q398" s="21"/>
      <c r="R398" s="21"/>
      <c r="S398" s="29"/>
      <c r="T398" s="29"/>
      <c r="U398" s="29"/>
      <c r="AD398" s="1"/>
      <c r="AE398" s="1"/>
      <c r="AF398" s="1"/>
      <c r="AG398" s="1"/>
      <c r="AH398" s="1"/>
    </row>
    <row r="399" spans="2:34">
      <c r="B399" s="20"/>
      <c r="C399" s="21"/>
      <c r="D399" s="22" t="str">
        <f t="shared" ref="D399:D462" si="312">IF(C399="","",VLOOKUP(C399,$Q$15:$R$514,2,FALSE))</f>
        <v/>
      </c>
      <c r="E399" s="21"/>
      <c r="F399" s="24" t="str">
        <f t="shared" ref="F399:F462" si="313">IF(E399="","",IF(ISNUMBER(E399),"-",VLOOKUP(E399,$Q$15:$R$514,2,FALSE)))</f>
        <v/>
      </c>
      <c r="G399" s="25" t="str">
        <f>IF(C399="","",IF(D399='Gear Train'!$R$3,"-",VLOOKUP(C399,$Q$15:$S$514,3,FALSE)))</f>
        <v/>
      </c>
      <c r="H399" s="25" t="str">
        <f>IF(C399="","",IF(OR(D399='Gear Train'!$R$7,D399='Gear Train'!$R$3,D399='Gear Train'!$R$8),"-",VLOOKUP(C399,$Q$15:$T$514,4,FALSE)))</f>
        <v/>
      </c>
      <c r="I399" s="26" t="str">
        <f>IF(C399="","",IF(OR(D399='Gear Train'!$R$6,D399='Gear Train'!$R$7,D399='Gear Train'!$R$8,F399='Gear Train'!$R$7),VLOOKUP(E399,$C$15:$M$514,7,FALSE),IF(D399='Gear Train'!$R$3,VLOOKUP(C399,$Q$15:$U$514,5,FALSE),VLOOKUP(E399,$C$15:$M$514,7,FALSE)*M399)))</f>
        <v/>
      </c>
      <c r="J399" s="26" t="str">
        <f>IF(C399="","",IF(OR(D399='Gear Train'!$R$6,D399='Gear Train'!$R$7,D399='Gear Train'!$R$8,F399='Gear Train'!$R$7),VLOOKUP(E399,$C$15:$M$514,8,FALSE),IF(D399='Gear Train'!$R$3,E399/I399,VLOOKUP(E399,$C$15:$M$514,8,FALSE)/M399)))</f>
        <v/>
      </c>
      <c r="K399" s="27" t="str">
        <f>IF(C399="","",IF(E399='Front, Back Dial'!$D$4,$C$11,IF(OR(D399='Gear Train'!$R$4,D399='Gear Train'!$R$5),IF(OR(F399='Gear Train'!$R$4,F399='Gear Train'!$R$5,F399='Gear Train'!$R$6),IF(VLOOKUP(E399,$C$15:$M$514,9,FALSE)='Gear Train'!$C$3,'Gear Train'!$C$4,'Gear Train'!$C$3),VLOOKUP(E399,$C$15:$M$514,9,FALSE)),VLOOKUP(E399,$C$15:$M$514,9,FALSE))))</f>
        <v/>
      </c>
      <c r="L399" s="26" t="str">
        <f>IF(C399="","",IF(G399="-","-",IF(K399='Gear Train'!$C$3,MOD(G399+J399*360,360),MOD(G399-J399*360,360))))</f>
        <v/>
      </c>
      <c r="M399" s="26" t="str">
        <f>IF(C399="","",IF(OR(D399='Gear Train'!$R$6,D399='Gear Train'!$R$7,D399='Gear Train'!$R$8,F399='Gear Train'!$R$7),VLOOKUP(E399,$C$15:$M$514,10,FALSE),IF(D399='Gear Train'!$R$3,"-",IF(F399='Gear Train'!$R$3,1,H399/VLOOKUP(E399,$Q$15:$T$514,4,FALSE)))))</f>
        <v/>
      </c>
      <c r="N399" s="26" t="str">
        <f t="shared" ref="N399:N462" si="314">IF(B399="","",VLOOKUP(B399,$W$15:$X$114,2,FALSE))</f>
        <v/>
      </c>
      <c r="O399" s="28" t="str">
        <f t="shared" si="311"/>
        <v/>
      </c>
      <c r="Q399" s="21"/>
      <c r="R399" s="21"/>
      <c r="S399" s="29"/>
      <c r="T399" s="29"/>
      <c r="U399" s="29"/>
      <c r="AD399" s="1"/>
      <c r="AE399" s="1"/>
      <c r="AF399" s="1"/>
      <c r="AG399" s="1"/>
      <c r="AH399" s="1"/>
    </row>
    <row r="400" spans="2:34">
      <c r="B400" s="20"/>
      <c r="C400" s="21"/>
      <c r="D400" s="22" t="str">
        <f t="shared" si="312"/>
        <v/>
      </c>
      <c r="E400" s="21"/>
      <c r="F400" s="24" t="str">
        <f t="shared" si="313"/>
        <v/>
      </c>
      <c r="G400" s="25" t="str">
        <f>IF(C400="","",IF(D400='Gear Train'!$R$3,"-",VLOOKUP(C400,$Q$15:$S$514,3,FALSE)))</f>
        <v/>
      </c>
      <c r="H400" s="25" t="str">
        <f>IF(C400="","",IF(OR(D400='Gear Train'!$R$7,D400='Gear Train'!$R$3,D400='Gear Train'!$R$8),"-",VLOOKUP(C400,$Q$15:$T$514,4,FALSE)))</f>
        <v/>
      </c>
      <c r="I400" s="26" t="str">
        <f>IF(C400="","",IF(OR(D400='Gear Train'!$R$6,D400='Gear Train'!$R$7,D400='Gear Train'!$R$8,F400='Gear Train'!$R$7),VLOOKUP(E400,$C$15:$M$514,7,FALSE),IF(D400='Gear Train'!$R$3,VLOOKUP(C400,$Q$15:$U$514,5,FALSE),VLOOKUP(E400,$C$15:$M$514,7,FALSE)*M400)))</f>
        <v/>
      </c>
      <c r="J400" s="26" t="str">
        <f>IF(C400="","",IF(OR(D400='Gear Train'!$R$6,D400='Gear Train'!$R$7,D400='Gear Train'!$R$8,F400='Gear Train'!$R$7),VLOOKUP(E400,$C$15:$M$514,8,FALSE),IF(D400='Gear Train'!$R$3,E400/I400,VLOOKUP(E400,$C$15:$M$514,8,FALSE)/M400)))</f>
        <v/>
      </c>
      <c r="K400" s="27" t="str">
        <f>IF(C400="","",IF(E400='Front, Back Dial'!$D$4,$C$11,IF(OR(D400='Gear Train'!$R$4,D400='Gear Train'!$R$5),IF(OR(F400='Gear Train'!$R$4,F400='Gear Train'!$R$5,F400='Gear Train'!$R$6),IF(VLOOKUP(E400,$C$15:$M$514,9,FALSE)='Gear Train'!$C$3,'Gear Train'!$C$4,'Gear Train'!$C$3),VLOOKUP(E400,$C$15:$M$514,9,FALSE)),VLOOKUP(E400,$C$15:$M$514,9,FALSE))))</f>
        <v/>
      </c>
      <c r="L400" s="26" t="str">
        <f>IF(C400="","",IF(G400="-","-",IF(K400='Gear Train'!$C$3,MOD(G400+J400*360,360),MOD(G400-J400*360,360))))</f>
        <v/>
      </c>
      <c r="M400" s="26" t="str">
        <f>IF(C400="","",IF(OR(D400='Gear Train'!$R$6,D400='Gear Train'!$R$7,D400='Gear Train'!$R$8,F400='Gear Train'!$R$7),VLOOKUP(E400,$C$15:$M$514,10,FALSE),IF(D400='Gear Train'!$R$3,"-",IF(F400='Gear Train'!$R$3,1,H400/VLOOKUP(E400,$Q$15:$T$514,4,FALSE)))))</f>
        <v/>
      </c>
      <c r="N400" s="26" t="str">
        <f t="shared" si="314"/>
        <v/>
      </c>
      <c r="O400" s="28" t="str">
        <f t="shared" ref="O400:O463" si="315">IF(N400="","",1-I400/N400)</f>
        <v/>
      </c>
      <c r="Q400" s="21"/>
      <c r="R400" s="21"/>
      <c r="S400" s="29"/>
      <c r="T400" s="29"/>
      <c r="U400" s="29"/>
      <c r="AD400" s="1"/>
      <c r="AE400" s="1"/>
      <c r="AF400" s="1"/>
      <c r="AG400" s="1"/>
      <c r="AH400" s="1"/>
    </row>
    <row r="401" spans="2:34">
      <c r="B401" s="20"/>
      <c r="C401" s="21"/>
      <c r="D401" s="22" t="str">
        <f t="shared" si="312"/>
        <v/>
      </c>
      <c r="E401" s="21"/>
      <c r="F401" s="24" t="str">
        <f t="shared" si="313"/>
        <v/>
      </c>
      <c r="G401" s="25" t="str">
        <f>IF(C401="","",IF(D401='Gear Train'!$R$3,"-",VLOOKUP(C401,$Q$15:$S$514,3,FALSE)))</f>
        <v/>
      </c>
      <c r="H401" s="25" t="str">
        <f>IF(C401="","",IF(OR(D401='Gear Train'!$R$7,D401='Gear Train'!$R$3,D401='Gear Train'!$R$8),"-",VLOOKUP(C401,$Q$15:$T$514,4,FALSE)))</f>
        <v/>
      </c>
      <c r="I401" s="26" t="str">
        <f>IF(C401="","",IF(OR(D401='Gear Train'!$R$6,D401='Gear Train'!$R$7,D401='Gear Train'!$R$8,F401='Gear Train'!$R$7),VLOOKUP(E401,$C$15:$M$514,7,FALSE),IF(D401='Gear Train'!$R$3,VLOOKUP(C401,$Q$15:$U$514,5,FALSE),VLOOKUP(E401,$C$15:$M$514,7,FALSE)*M401)))</f>
        <v/>
      </c>
      <c r="J401" s="26" t="str">
        <f>IF(C401="","",IF(OR(D401='Gear Train'!$R$6,D401='Gear Train'!$R$7,D401='Gear Train'!$R$8,F401='Gear Train'!$R$7),VLOOKUP(E401,$C$15:$M$514,8,FALSE),IF(D401='Gear Train'!$R$3,E401/I401,VLOOKUP(E401,$C$15:$M$514,8,FALSE)/M401)))</f>
        <v/>
      </c>
      <c r="K401" s="27" t="str">
        <f>IF(C401="","",IF(E401='Front, Back Dial'!$D$4,$C$11,IF(OR(D401='Gear Train'!$R$4,D401='Gear Train'!$R$5),IF(OR(F401='Gear Train'!$R$4,F401='Gear Train'!$R$5,F401='Gear Train'!$R$6),IF(VLOOKUP(E401,$C$15:$M$514,9,FALSE)='Gear Train'!$C$3,'Gear Train'!$C$4,'Gear Train'!$C$3),VLOOKUP(E401,$C$15:$M$514,9,FALSE)),VLOOKUP(E401,$C$15:$M$514,9,FALSE))))</f>
        <v/>
      </c>
      <c r="L401" s="26" t="str">
        <f>IF(C401="","",IF(G401="-","-",IF(K401='Gear Train'!$C$3,MOD(G401+J401*360,360),MOD(G401-J401*360,360))))</f>
        <v/>
      </c>
      <c r="M401" s="26" t="str">
        <f>IF(C401="","",IF(OR(D401='Gear Train'!$R$6,D401='Gear Train'!$R$7,D401='Gear Train'!$R$8,F401='Gear Train'!$R$7),VLOOKUP(E401,$C$15:$M$514,10,FALSE),IF(D401='Gear Train'!$R$3,"-",IF(F401='Gear Train'!$R$3,1,H401/VLOOKUP(E401,$Q$15:$T$514,4,FALSE)))))</f>
        <v/>
      </c>
      <c r="N401" s="26" t="str">
        <f t="shared" si="314"/>
        <v/>
      </c>
      <c r="O401" s="28" t="str">
        <f t="shared" si="315"/>
        <v/>
      </c>
      <c r="Q401" s="21"/>
      <c r="R401" s="21"/>
      <c r="S401" s="29"/>
      <c r="T401" s="29"/>
      <c r="U401" s="29"/>
      <c r="AD401" s="1"/>
      <c r="AE401" s="1"/>
      <c r="AF401" s="1"/>
      <c r="AG401" s="1"/>
      <c r="AH401" s="1"/>
    </row>
    <row r="402" spans="2:34">
      <c r="B402" s="20"/>
      <c r="C402" s="21"/>
      <c r="D402" s="22" t="str">
        <f t="shared" si="312"/>
        <v/>
      </c>
      <c r="E402" s="21"/>
      <c r="F402" s="24" t="str">
        <f t="shared" si="313"/>
        <v/>
      </c>
      <c r="G402" s="25" t="str">
        <f>IF(C402="","",IF(D402='Gear Train'!$R$3,"-",VLOOKUP(C402,$Q$15:$S$514,3,FALSE)))</f>
        <v/>
      </c>
      <c r="H402" s="25" t="str">
        <f>IF(C402="","",IF(OR(D402='Gear Train'!$R$7,D402='Gear Train'!$R$3,D402='Gear Train'!$R$8),"-",VLOOKUP(C402,$Q$15:$T$514,4,FALSE)))</f>
        <v/>
      </c>
      <c r="I402" s="26" t="str">
        <f>IF(C402="","",IF(OR(D402='Gear Train'!$R$6,D402='Gear Train'!$R$7,D402='Gear Train'!$R$8,F402='Gear Train'!$R$7),VLOOKUP(E402,$C$15:$M$514,7,FALSE),IF(D402='Gear Train'!$R$3,VLOOKUP(C402,$Q$15:$U$514,5,FALSE),VLOOKUP(E402,$C$15:$M$514,7,FALSE)*M402)))</f>
        <v/>
      </c>
      <c r="J402" s="26" t="str">
        <f>IF(C402="","",IF(OR(D402='Gear Train'!$R$6,D402='Gear Train'!$R$7,D402='Gear Train'!$R$8,F402='Gear Train'!$R$7),VLOOKUP(E402,$C$15:$M$514,8,FALSE),IF(D402='Gear Train'!$R$3,E402/I402,VLOOKUP(E402,$C$15:$M$514,8,FALSE)/M402)))</f>
        <v/>
      </c>
      <c r="K402" s="27" t="str">
        <f>IF(C402="","",IF(E402='Front, Back Dial'!$D$4,$C$11,IF(OR(D402='Gear Train'!$R$4,D402='Gear Train'!$R$5),IF(OR(F402='Gear Train'!$R$4,F402='Gear Train'!$R$5,F402='Gear Train'!$R$6),IF(VLOOKUP(E402,$C$15:$M$514,9,FALSE)='Gear Train'!$C$3,'Gear Train'!$C$4,'Gear Train'!$C$3),VLOOKUP(E402,$C$15:$M$514,9,FALSE)),VLOOKUP(E402,$C$15:$M$514,9,FALSE))))</f>
        <v/>
      </c>
      <c r="L402" s="26" t="str">
        <f>IF(C402="","",IF(G402="-","-",IF(K402='Gear Train'!$C$3,MOD(G402+J402*360,360),MOD(G402-J402*360,360))))</f>
        <v/>
      </c>
      <c r="M402" s="26" t="str">
        <f>IF(C402="","",IF(OR(D402='Gear Train'!$R$6,D402='Gear Train'!$R$7,D402='Gear Train'!$R$8,F402='Gear Train'!$R$7),VLOOKUP(E402,$C$15:$M$514,10,FALSE),IF(D402='Gear Train'!$R$3,"-",IF(F402='Gear Train'!$R$3,1,H402/VLOOKUP(E402,$Q$15:$T$514,4,FALSE)))))</f>
        <v/>
      </c>
      <c r="N402" s="26" t="str">
        <f t="shared" si="314"/>
        <v/>
      </c>
      <c r="O402" s="28" t="str">
        <f t="shared" si="315"/>
        <v/>
      </c>
      <c r="Q402" s="21"/>
      <c r="R402" s="21"/>
      <c r="S402" s="29"/>
      <c r="T402" s="29"/>
      <c r="U402" s="29"/>
      <c r="AD402" s="1"/>
      <c r="AE402" s="1"/>
      <c r="AF402" s="1"/>
      <c r="AG402" s="1"/>
      <c r="AH402" s="1"/>
    </row>
    <row r="403" spans="2:34">
      <c r="B403" s="20"/>
      <c r="C403" s="21"/>
      <c r="D403" s="22" t="str">
        <f t="shared" si="312"/>
        <v/>
      </c>
      <c r="E403" s="21"/>
      <c r="F403" s="24" t="str">
        <f t="shared" si="313"/>
        <v/>
      </c>
      <c r="G403" s="25" t="str">
        <f>IF(C403="","",IF(D403='Gear Train'!$R$3,"-",VLOOKUP(C403,$Q$15:$S$514,3,FALSE)))</f>
        <v/>
      </c>
      <c r="H403" s="25" t="str">
        <f>IF(C403="","",IF(OR(D403='Gear Train'!$R$7,D403='Gear Train'!$R$3,D403='Gear Train'!$R$8),"-",VLOOKUP(C403,$Q$15:$T$514,4,FALSE)))</f>
        <v/>
      </c>
      <c r="I403" s="26" t="str">
        <f>IF(C403="","",IF(OR(D403='Gear Train'!$R$6,D403='Gear Train'!$R$7,D403='Gear Train'!$R$8,F403='Gear Train'!$R$7),VLOOKUP(E403,$C$15:$M$514,7,FALSE),IF(D403='Gear Train'!$R$3,VLOOKUP(C403,$Q$15:$U$514,5,FALSE),VLOOKUP(E403,$C$15:$M$514,7,FALSE)*M403)))</f>
        <v/>
      </c>
      <c r="J403" s="26" t="str">
        <f>IF(C403="","",IF(OR(D403='Gear Train'!$R$6,D403='Gear Train'!$R$7,D403='Gear Train'!$R$8,F403='Gear Train'!$R$7),VLOOKUP(E403,$C$15:$M$514,8,FALSE),IF(D403='Gear Train'!$R$3,E403/I403,VLOOKUP(E403,$C$15:$M$514,8,FALSE)/M403)))</f>
        <v/>
      </c>
      <c r="K403" s="27" t="str">
        <f>IF(C403="","",IF(E403='Front, Back Dial'!$D$4,$C$11,IF(OR(D403='Gear Train'!$R$4,D403='Gear Train'!$R$5),IF(OR(F403='Gear Train'!$R$4,F403='Gear Train'!$R$5,F403='Gear Train'!$R$6),IF(VLOOKUP(E403,$C$15:$M$514,9,FALSE)='Gear Train'!$C$3,'Gear Train'!$C$4,'Gear Train'!$C$3),VLOOKUP(E403,$C$15:$M$514,9,FALSE)),VLOOKUP(E403,$C$15:$M$514,9,FALSE))))</f>
        <v/>
      </c>
      <c r="L403" s="26" t="str">
        <f>IF(C403="","",IF(G403="-","-",IF(K403='Gear Train'!$C$3,MOD(G403+J403*360,360),MOD(G403-J403*360,360))))</f>
        <v/>
      </c>
      <c r="M403" s="26" t="str">
        <f>IF(C403="","",IF(OR(D403='Gear Train'!$R$6,D403='Gear Train'!$R$7,D403='Gear Train'!$R$8,F403='Gear Train'!$R$7),VLOOKUP(E403,$C$15:$M$514,10,FALSE),IF(D403='Gear Train'!$R$3,"-",IF(F403='Gear Train'!$R$3,1,H403/VLOOKUP(E403,$Q$15:$T$514,4,FALSE)))))</f>
        <v/>
      </c>
      <c r="N403" s="26" t="str">
        <f t="shared" si="314"/>
        <v/>
      </c>
      <c r="O403" s="28" t="str">
        <f t="shared" si="315"/>
        <v/>
      </c>
      <c r="Q403" s="21"/>
      <c r="R403" s="21"/>
      <c r="S403" s="29"/>
      <c r="T403" s="29"/>
      <c r="U403" s="29"/>
      <c r="AD403" s="1"/>
      <c r="AE403" s="1"/>
      <c r="AF403" s="1"/>
      <c r="AG403" s="1"/>
      <c r="AH403" s="1"/>
    </row>
    <row r="404" spans="2:34">
      <c r="B404" s="20"/>
      <c r="C404" s="21"/>
      <c r="D404" s="22" t="str">
        <f t="shared" si="312"/>
        <v/>
      </c>
      <c r="E404" s="21"/>
      <c r="F404" s="24" t="str">
        <f t="shared" si="313"/>
        <v/>
      </c>
      <c r="G404" s="25" t="str">
        <f>IF(C404="","",IF(D404='Gear Train'!$R$3,"-",VLOOKUP(C404,$Q$15:$S$514,3,FALSE)))</f>
        <v/>
      </c>
      <c r="H404" s="25" t="str">
        <f>IF(C404="","",IF(OR(D404='Gear Train'!$R$7,D404='Gear Train'!$R$3,D404='Gear Train'!$R$8),"-",VLOOKUP(C404,$Q$15:$T$514,4,FALSE)))</f>
        <v/>
      </c>
      <c r="I404" s="26" t="str">
        <f>IF(C404="","",IF(OR(D404='Gear Train'!$R$6,D404='Gear Train'!$R$7,D404='Gear Train'!$R$8,F404='Gear Train'!$R$7),VLOOKUP(E404,$C$15:$M$514,7,FALSE),IF(D404='Gear Train'!$R$3,VLOOKUP(C404,$Q$15:$U$514,5,FALSE),VLOOKUP(E404,$C$15:$M$514,7,FALSE)*M404)))</f>
        <v/>
      </c>
      <c r="J404" s="26" t="str">
        <f>IF(C404="","",IF(OR(D404='Gear Train'!$R$6,D404='Gear Train'!$R$7,D404='Gear Train'!$R$8,F404='Gear Train'!$R$7),VLOOKUP(E404,$C$15:$M$514,8,FALSE),IF(D404='Gear Train'!$R$3,E404/I404,VLOOKUP(E404,$C$15:$M$514,8,FALSE)/M404)))</f>
        <v/>
      </c>
      <c r="K404" s="27" t="str">
        <f>IF(C404="","",IF(E404='Front, Back Dial'!$D$4,$C$11,IF(OR(D404='Gear Train'!$R$4,D404='Gear Train'!$R$5),IF(OR(F404='Gear Train'!$R$4,F404='Gear Train'!$R$5,F404='Gear Train'!$R$6),IF(VLOOKUP(E404,$C$15:$M$514,9,FALSE)='Gear Train'!$C$3,'Gear Train'!$C$4,'Gear Train'!$C$3),VLOOKUP(E404,$C$15:$M$514,9,FALSE)),VLOOKUP(E404,$C$15:$M$514,9,FALSE))))</f>
        <v/>
      </c>
      <c r="L404" s="26" t="str">
        <f>IF(C404="","",IF(G404="-","-",IF(K404='Gear Train'!$C$3,MOD(G404+J404*360,360),MOD(G404-J404*360,360))))</f>
        <v/>
      </c>
      <c r="M404" s="26" t="str">
        <f>IF(C404="","",IF(OR(D404='Gear Train'!$R$6,D404='Gear Train'!$R$7,D404='Gear Train'!$R$8,F404='Gear Train'!$R$7),VLOOKUP(E404,$C$15:$M$514,10,FALSE),IF(D404='Gear Train'!$R$3,"-",IF(F404='Gear Train'!$R$3,1,H404/VLOOKUP(E404,$Q$15:$T$514,4,FALSE)))))</f>
        <v/>
      </c>
      <c r="N404" s="26" t="str">
        <f t="shared" si="314"/>
        <v/>
      </c>
      <c r="O404" s="28" t="str">
        <f t="shared" si="315"/>
        <v/>
      </c>
      <c r="Q404" s="21"/>
      <c r="R404" s="21"/>
      <c r="S404" s="29"/>
      <c r="T404" s="29"/>
      <c r="U404" s="29"/>
      <c r="AD404" s="1"/>
      <c r="AE404" s="1"/>
      <c r="AF404" s="1"/>
      <c r="AG404" s="1"/>
      <c r="AH404" s="1"/>
    </row>
    <row r="405" spans="2:34">
      <c r="B405" s="20"/>
      <c r="C405" s="21"/>
      <c r="D405" s="22" t="str">
        <f t="shared" si="312"/>
        <v/>
      </c>
      <c r="E405" s="21"/>
      <c r="F405" s="24" t="str">
        <f t="shared" si="313"/>
        <v/>
      </c>
      <c r="G405" s="25" t="str">
        <f>IF(C405="","",IF(D405='Gear Train'!$R$3,"-",VLOOKUP(C405,$Q$15:$S$514,3,FALSE)))</f>
        <v/>
      </c>
      <c r="H405" s="25" t="str">
        <f>IF(C405="","",IF(OR(D405='Gear Train'!$R$7,D405='Gear Train'!$R$3,D405='Gear Train'!$R$8),"-",VLOOKUP(C405,$Q$15:$T$514,4,FALSE)))</f>
        <v/>
      </c>
      <c r="I405" s="26" t="str">
        <f>IF(C405="","",IF(OR(D405='Gear Train'!$R$6,D405='Gear Train'!$R$7,D405='Gear Train'!$R$8,F405='Gear Train'!$R$7),VLOOKUP(E405,$C$15:$M$514,7,FALSE),IF(D405='Gear Train'!$R$3,VLOOKUP(C405,$Q$15:$U$514,5,FALSE),VLOOKUP(E405,$C$15:$M$514,7,FALSE)*M405)))</f>
        <v/>
      </c>
      <c r="J405" s="26" t="str">
        <f>IF(C405="","",IF(OR(D405='Gear Train'!$R$6,D405='Gear Train'!$R$7,D405='Gear Train'!$R$8,F405='Gear Train'!$R$7),VLOOKUP(E405,$C$15:$M$514,8,FALSE),IF(D405='Gear Train'!$R$3,E405/I405,VLOOKUP(E405,$C$15:$M$514,8,FALSE)/M405)))</f>
        <v/>
      </c>
      <c r="K405" s="27" t="str">
        <f>IF(C405="","",IF(E405='Front, Back Dial'!$D$4,$C$11,IF(OR(D405='Gear Train'!$R$4,D405='Gear Train'!$R$5),IF(OR(F405='Gear Train'!$R$4,F405='Gear Train'!$R$5,F405='Gear Train'!$R$6),IF(VLOOKUP(E405,$C$15:$M$514,9,FALSE)='Gear Train'!$C$3,'Gear Train'!$C$4,'Gear Train'!$C$3),VLOOKUP(E405,$C$15:$M$514,9,FALSE)),VLOOKUP(E405,$C$15:$M$514,9,FALSE))))</f>
        <v/>
      </c>
      <c r="L405" s="26" t="str">
        <f>IF(C405="","",IF(G405="-","-",IF(K405='Gear Train'!$C$3,MOD(G405+J405*360,360),MOD(G405-J405*360,360))))</f>
        <v/>
      </c>
      <c r="M405" s="26" t="str">
        <f>IF(C405="","",IF(OR(D405='Gear Train'!$R$6,D405='Gear Train'!$R$7,D405='Gear Train'!$R$8,F405='Gear Train'!$R$7),VLOOKUP(E405,$C$15:$M$514,10,FALSE),IF(D405='Gear Train'!$R$3,"-",IF(F405='Gear Train'!$R$3,1,H405/VLOOKUP(E405,$Q$15:$T$514,4,FALSE)))))</f>
        <v/>
      </c>
      <c r="N405" s="26" t="str">
        <f t="shared" si="314"/>
        <v/>
      </c>
      <c r="O405" s="28" t="str">
        <f t="shared" si="315"/>
        <v/>
      </c>
      <c r="Q405" s="21"/>
      <c r="R405" s="21"/>
      <c r="S405" s="29"/>
      <c r="T405" s="29"/>
      <c r="U405" s="29"/>
      <c r="AD405" s="1"/>
      <c r="AE405" s="1"/>
      <c r="AF405" s="1"/>
      <c r="AG405" s="1"/>
      <c r="AH405" s="1"/>
    </row>
    <row r="406" spans="2:34">
      <c r="B406" s="20"/>
      <c r="C406" s="21"/>
      <c r="D406" s="22" t="str">
        <f t="shared" si="312"/>
        <v/>
      </c>
      <c r="E406" s="21"/>
      <c r="F406" s="24" t="str">
        <f t="shared" si="313"/>
        <v/>
      </c>
      <c r="G406" s="25" t="str">
        <f>IF(C406="","",IF(D406='Gear Train'!$R$3,"-",VLOOKUP(C406,$Q$15:$S$514,3,FALSE)))</f>
        <v/>
      </c>
      <c r="H406" s="25" t="str">
        <f>IF(C406="","",IF(OR(D406='Gear Train'!$R$7,D406='Gear Train'!$R$3,D406='Gear Train'!$R$8),"-",VLOOKUP(C406,$Q$15:$T$514,4,FALSE)))</f>
        <v/>
      </c>
      <c r="I406" s="26" t="str">
        <f>IF(C406="","",IF(OR(D406='Gear Train'!$R$6,D406='Gear Train'!$R$7,D406='Gear Train'!$R$8,F406='Gear Train'!$R$7),VLOOKUP(E406,$C$15:$M$514,7,FALSE),IF(D406='Gear Train'!$R$3,VLOOKUP(C406,$Q$15:$U$514,5,FALSE),VLOOKUP(E406,$C$15:$M$514,7,FALSE)*M406)))</f>
        <v/>
      </c>
      <c r="J406" s="26" t="str">
        <f>IF(C406="","",IF(OR(D406='Gear Train'!$R$6,D406='Gear Train'!$R$7,D406='Gear Train'!$R$8,F406='Gear Train'!$R$7),VLOOKUP(E406,$C$15:$M$514,8,FALSE),IF(D406='Gear Train'!$R$3,E406/I406,VLOOKUP(E406,$C$15:$M$514,8,FALSE)/M406)))</f>
        <v/>
      </c>
      <c r="K406" s="27" t="str">
        <f>IF(C406="","",IF(E406='Front, Back Dial'!$D$4,$C$11,IF(OR(D406='Gear Train'!$R$4,D406='Gear Train'!$R$5),IF(OR(F406='Gear Train'!$R$4,F406='Gear Train'!$R$5,F406='Gear Train'!$R$6),IF(VLOOKUP(E406,$C$15:$M$514,9,FALSE)='Gear Train'!$C$3,'Gear Train'!$C$4,'Gear Train'!$C$3),VLOOKUP(E406,$C$15:$M$514,9,FALSE)),VLOOKUP(E406,$C$15:$M$514,9,FALSE))))</f>
        <v/>
      </c>
      <c r="L406" s="26" t="str">
        <f>IF(C406="","",IF(G406="-","-",IF(K406='Gear Train'!$C$3,MOD(G406+J406*360,360),MOD(G406-J406*360,360))))</f>
        <v/>
      </c>
      <c r="M406" s="26" t="str">
        <f>IF(C406="","",IF(OR(D406='Gear Train'!$R$6,D406='Gear Train'!$R$7,D406='Gear Train'!$R$8,F406='Gear Train'!$R$7),VLOOKUP(E406,$C$15:$M$514,10,FALSE),IF(D406='Gear Train'!$R$3,"-",IF(F406='Gear Train'!$R$3,1,H406/VLOOKUP(E406,$Q$15:$T$514,4,FALSE)))))</f>
        <v/>
      </c>
      <c r="N406" s="26" t="str">
        <f t="shared" si="314"/>
        <v/>
      </c>
      <c r="O406" s="28" t="str">
        <f t="shared" si="315"/>
        <v/>
      </c>
      <c r="Q406" s="21"/>
      <c r="R406" s="21"/>
      <c r="S406" s="29"/>
      <c r="T406" s="29"/>
      <c r="U406" s="29"/>
      <c r="AD406" s="1"/>
      <c r="AE406" s="1"/>
      <c r="AF406" s="1"/>
      <c r="AG406" s="1"/>
      <c r="AH406" s="1"/>
    </row>
    <row r="407" spans="2:34">
      <c r="B407" s="20"/>
      <c r="C407" s="21"/>
      <c r="D407" s="22" t="str">
        <f t="shared" si="312"/>
        <v/>
      </c>
      <c r="E407" s="21"/>
      <c r="F407" s="24" t="str">
        <f t="shared" si="313"/>
        <v/>
      </c>
      <c r="G407" s="25" t="str">
        <f>IF(C407="","",IF(D407='Gear Train'!$R$3,"-",VLOOKUP(C407,$Q$15:$S$514,3,FALSE)))</f>
        <v/>
      </c>
      <c r="H407" s="25" t="str">
        <f>IF(C407="","",IF(OR(D407='Gear Train'!$R$7,D407='Gear Train'!$R$3,D407='Gear Train'!$R$8),"-",VLOOKUP(C407,$Q$15:$T$514,4,FALSE)))</f>
        <v/>
      </c>
      <c r="I407" s="26" t="str">
        <f>IF(C407="","",IF(OR(D407='Gear Train'!$R$6,D407='Gear Train'!$R$7,D407='Gear Train'!$R$8,F407='Gear Train'!$R$7),VLOOKUP(E407,$C$15:$M$514,7,FALSE),IF(D407='Gear Train'!$R$3,VLOOKUP(C407,$Q$15:$U$514,5,FALSE),VLOOKUP(E407,$C$15:$M$514,7,FALSE)*M407)))</f>
        <v/>
      </c>
      <c r="J407" s="26" t="str">
        <f>IF(C407="","",IF(OR(D407='Gear Train'!$R$6,D407='Gear Train'!$R$7,D407='Gear Train'!$R$8,F407='Gear Train'!$R$7),VLOOKUP(E407,$C$15:$M$514,8,FALSE),IF(D407='Gear Train'!$R$3,E407/I407,VLOOKUP(E407,$C$15:$M$514,8,FALSE)/M407)))</f>
        <v/>
      </c>
      <c r="K407" s="27" t="str">
        <f>IF(C407="","",IF(E407='Front, Back Dial'!$D$4,$C$11,IF(OR(D407='Gear Train'!$R$4,D407='Gear Train'!$R$5),IF(OR(F407='Gear Train'!$R$4,F407='Gear Train'!$R$5,F407='Gear Train'!$R$6),IF(VLOOKUP(E407,$C$15:$M$514,9,FALSE)='Gear Train'!$C$3,'Gear Train'!$C$4,'Gear Train'!$C$3),VLOOKUP(E407,$C$15:$M$514,9,FALSE)),VLOOKUP(E407,$C$15:$M$514,9,FALSE))))</f>
        <v/>
      </c>
      <c r="L407" s="26" t="str">
        <f>IF(C407="","",IF(G407="-","-",IF(K407='Gear Train'!$C$3,MOD(G407+J407*360,360),MOD(G407-J407*360,360))))</f>
        <v/>
      </c>
      <c r="M407" s="26" t="str">
        <f>IF(C407="","",IF(OR(D407='Gear Train'!$R$6,D407='Gear Train'!$R$7,D407='Gear Train'!$R$8,F407='Gear Train'!$R$7),VLOOKUP(E407,$C$15:$M$514,10,FALSE),IF(D407='Gear Train'!$R$3,"-",IF(F407='Gear Train'!$R$3,1,H407/VLOOKUP(E407,$Q$15:$T$514,4,FALSE)))))</f>
        <v/>
      </c>
      <c r="N407" s="26" t="str">
        <f t="shared" si="314"/>
        <v/>
      </c>
      <c r="O407" s="28" t="str">
        <f t="shared" si="315"/>
        <v/>
      </c>
      <c r="Q407" s="21"/>
      <c r="R407" s="21"/>
      <c r="S407" s="29"/>
      <c r="T407" s="29"/>
      <c r="U407" s="29"/>
      <c r="AD407" s="1"/>
      <c r="AE407" s="1"/>
      <c r="AF407" s="1"/>
      <c r="AG407" s="1"/>
      <c r="AH407" s="1"/>
    </row>
    <row r="408" spans="2:34">
      <c r="B408" s="20"/>
      <c r="C408" s="21"/>
      <c r="D408" s="22" t="str">
        <f t="shared" si="312"/>
        <v/>
      </c>
      <c r="E408" s="21"/>
      <c r="F408" s="24" t="str">
        <f t="shared" si="313"/>
        <v/>
      </c>
      <c r="G408" s="25" t="str">
        <f>IF(C408="","",IF(D408='Gear Train'!$R$3,"-",VLOOKUP(C408,$Q$15:$S$514,3,FALSE)))</f>
        <v/>
      </c>
      <c r="H408" s="25" t="str">
        <f>IF(C408="","",IF(OR(D408='Gear Train'!$R$7,D408='Gear Train'!$R$3,D408='Gear Train'!$R$8),"-",VLOOKUP(C408,$Q$15:$T$514,4,FALSE)))</f>
        <v/>
      </c>
      <c r="I408" s="26" t="str">
        <f>IF(C408="","",IF(OR(D408='Gear Train'!$R$6,D408='Gear Train'!$R$7,D408='Gear Train'!$R$8,F408='Gear Train'!$R$7),VLOOKUP(E408,$C$15:$M$514,7,FALSE),IF(D408='Gear Train'!$R$3,VLOOKUP(C408,$Q$15:$U$514,5,FALSE),VLOOKUP(E408,$C$15:$M$514,7,FALSE)*M408)))</f>
        <v/>
      </c>
      <c r="J408" s="26" t="str">
        <f>IF(C408="","",IF(OR(D408='Gear Train'!$R$6,D408='Gear Train'!$R$7,D408='Gear Train'!$R$8,F408='Gear Train'!$R$7),VLOOKUP(E408,$C$15:$M$514,8,FALSE),IF(D408='Gear Train'!$R$3,E408/I408,VLOOKUP(E408,$C$15:$M$514,8,FALSE)/M408)))</f>
        <v/>
      </c>
      <c r="K408" s="27" t="str">
        <f>IF(C408="","",IF(E408='Front, Back Dial'!$D$4,$C$11,IF(OR(D408='Gear Train'!$R$4,D408='Gear Train'!$R$5),IF(OR(F408='Gear Train'!$R$4,F408='Gear Train'!$R$5,F408='Gear Train'!$R$6),IF(VLOOKUP(E408,$C$15:$M$514,9,FALSE)='Gear Train'!$C$3,'Gear Train'!$C$4,'Gear Train'!$C$3),VLOOKUP(E408,$C$15:$M$514,9,FALSE)),VLOOKUP(E408,$C$15:$M$514,9,FALSE))))</f>
        <v/>
      </c>
      <c r="L408" s="26" t="str">
        <f>IF(C408="","",IF(G408="-","-",IF(K408='Gear Train'!$C$3,MOD(G408+J408*360,360),MOD(G408-J408*360,360))))</f>
        <v/>
      </c>
      <c r="M408" s="26" t="str">
        <f>IF(C408="","",IF(OR(D408='Gear Train'!$R$6,D408='Gear Train'!$R$7,D408='Gear Train'!$R$8,F408='Gear Train'!$R$7),VLOOKUP(E408,$C$15:$M$514,10,FALSE),IF(D408='Gear Train'!$R$3,"-",IF(F408='Gear Train'!$R$3,1,H408/VLOOKUP(E408,$Q$15:$T$514,4,FALSE)))))</f>
        <v/>
      </c>
      <c r="N408" s="26" t="str">
        <f t="shared" si="314"/>
        <v/>
      </c>
      <c r="O408" s="28" t="str">
        <f t="shared" si="315"/>
        <v/>
      </c>
      <c r="Q408" s="21"/>
      <c r="R408" s="21"/>
      <c r="S408" s="29"/>
      <c r="T408" s="29"/>
      <c r="U408" s="29"/>
      <c r="AD408" s="1"/>
      <c r="AE408" s="1"/>
      <c r="AF408" s="1"/>
      <c r="AG408" s="1"/>
      <c r="AH408" s="1"/>
    </row>
    <row r="409" spans="2:34">
      <c r="B409" s="20"/>
      <c r="C409" s="21"/>
      <c r="D409" s="22" t="str">
        <f t="shared" si="312"/>
        <v/>
      </c>
      <c r="E409" s="21"/>
      <c r="F409" s="24" t="str">
        <f t="shared" si="313"/>
        <v/>
      </c>
      <c r="G409" s="25" t="str">
        <f>IF(C409="","",IF(D409='Gear Train'!$R$3,"-",VLOOKUP(C409,$Q$15:$S$514,3,FALSE)))</f>
        <v/>
      </c>
      <c r="H409" s="25" t="str">
        <f>IF(C409="","",IF(OR(D409='Gear Train'!$R$7,D409='Gear Train'!$R$3,D409='Gear Train'!$R$8),"-",VLOOKUP(C409,$Q$15:$T$514,4,FALSE)))</f>
        <v/>
      </c>
      <c r="I409" s="26" t="str">
        <f>IF(C409="","",IF(OR(D409='Gear Train'!$R$6,D409='Gear Train'!$R$7,D409='Gear Train'!$R$8,F409='Gear Train'!$R$7),VLOOKUP(E409,$C$15:$M$514,7,FALSE),IF(D409='Gear Train'!$R$3,VLOOKUP(C409,$Q$15:$U$514,5,FALSE),VLOOKUP(E409,$C$15:$M$514,7,FALSE)*M409)))</f>
        <v/>
      </c>
      <c r="J409" s="26" t="str">
        <f>IF(C409="","",IF(OR(D409='Gear Train'!$R$6,D409='Gear Train'!$R$7,D409='Gear Train'!$R$8,F409='Gear Train'!$R$7),VLOOKUP(E409,$C$15:$M$514,8,FALSE),IF(D409='Gear Train'!$R$3,E409/I409,VLOOKUP(E409,$C$15:$M$514,8,FALSE)/M409)))</f>
        <v/>
      </c>
      <c r="K409" s="27" t="str">
        <f>IF(C409="","",IF(E409='Front, Back Dial'!$D$4,$C$11,IF(OR(D409='Gear Train'!$R$4,D409='Gear Train'!$R$5),IF(OR(F409='Gear Train'!$R$4,F409='Gear Train'!$R$5,F409='Gear Train'!$R$6),IF(VLOOKUP(E409,$C$15:$M$514,9,FALSE)='Gear Train'!$C$3,'Gear Train'!$C$4,'Gear Train'!$C$3),VLOOKUP(E409,$C$15:$M$514,9,FALSE)),VLOOKUP(E409,$C$15:$M$514,9,FALSE))))</f>
        <v/>
      </c>
      <c r="L409" s="26" t="str">
        <f>IF(C409="","",IF(G409="-","-",IF(K409='Gear Train'!$C$3,MOD(G409+J409*360,360),MOD(G409-J409*360,360))))</f>
        <v/>
      </c>
      <c r="M409" s="26" t="str">
        <f>IF(C409="","",IF(OR(D409='Gear Train'!$R$6,D409='Gear Train'!$R$7,D409='Gear Train'!$R$8,F409='Gear Train'!$R$7),VLOOKUP(E409,$C$15:$M$514,10,FALSE),IF(D409='Gear Train'!$R$3,"-",IF(F409='Gear Train'!$R$3,1,H409/VLOOKUP(E409,$Q$15:$T$514,4,FALSE)))))</f>
        <v/>
      </c>
      <c r="N409" s="26" t="str">
        <f t="shared" si="314"/>
        <v/>
      </c>
      <c r="O409" s="28" t="str">
        <f t="shared" si="315"/>
        <v/>
      </c>
      <c r="Q409" s="21"/>
      <c r="R409" s="21"/>
      <c r="S409" s="29"/>
      <c r="T409" s="29"/>
      <c r="U409" s="29"/>
      <c r="AD409" s="1"/>
      <c r="AE409" s="1"/>
      <c r="AF409" s="1"/>
      <c r="AG409" s="1"/>
      <c r="AH409" s="1"/>
    </row>
    <row r="410" spans="2:34">
      <c r="B410" s="20"/>
      <c r="C410" s="21"/>
      <c r="D410" s="22" t="str">
        <f t="shared" si="312"/>
        <v/>
      </c>
      <c r="E410" s="21"/>
      <c r="F410" s="24" t="str">
        <f t="shared" si="313"/>
        <v/>
      </c>
      <c r="G410" s="25" t="str">
        <f>IF(C410="","",IF(D410='Gear Train'!$R$3,"-",VLOOKUP(C410,$Q$15:$S$514,3,FALSE)))</f>
        <v/>
      </c>
      <c r="H410" s="25" t="str">
        <f>IF(C410="","",IF(OR(D410='Gear Train'!$R$7,D410='Gear Train'!$R$3,D410='Gear Train'!$R$8),"-",VLOOKUP(C410,$Q$15:$T$514,4,FALSE)))</f>
        <v/>
      </c>
      <c r="I410" s="26" t="str">
        <f>IF(C410="","",IF(OR(D410='Gear Train'!$R$6,D410='Gear Train'!$R$7,D410='Gear Train'!$R$8,F410='Gear Train'!$R$7),VLOOKUP(E410,$C$15:$M$514,7,FALSE),IF(D410='Gear Train'!$R$3,VLOOKUP(C410,$Q$15:$U$514,5,FALSE),VLOOKUP(E410,$C$15:$M$514,7,FALSE)*M410)))</f>
        <v/>
      </c>
      <c r="J410" s="26" t="str">
        <f>IF(C410="","",IF(OR(D410='Gear Train'!$R$6,D410='Gear Train'!$R$7,D410='Gear Train'!$R$8,F410='Gear Train'!$R$7),VLOOKUP(E410,$C$15:$M$514,8,FALSE),IF(D410='Gear Train'!$R$3,E410/I410,VLOOKUP(E410,$C$15:$M$514,8,FALSE)/M410)))</f>
        <v/>
      </c>
      <c r="K410" s="27" t="str">
        <f>IF(C410="","",IF(E410='Front, Back Dial'!$D$4,$C$11,IF(OR(D410='Gear Train'!$R$4,D410='Gear Train'!$R$5),IF(OR(F410='Gear Train'!$R$4,F410='Gear Train'!$R$5,F410='Gear Train'!$R$6),IF(VLOOKUP(E410,$C$15:$M$514,9,FALSE)='Gear Train'!$C$3,'Gear Train'!$C$4,'Gear Train'!$C$3),VLOOKUP(E410,$C$15:$M$514,9,FALSE)),VLOOKUP(E410,$C$15:$M$514,9,FALSE))))</f>
        <v/>
      </c>
      <c r="L410" s="26" t="str">
        <f>IF(C410="","",IF(G410="-","-",IF(K410='Gear Train'!$C$3,MOD(G410+J410*360,360),MOD(G410-J410*360,360))))</f>
        <v/>
      </c>
      <c r="M410" s="26" t="str">
        <f>IF(C410="","",IF(OR(D410='Gear Train'!$R$6,D410='Gear Train'!$R$7,D410='Gear Train'!$R$8,F410='Gear Train'!$R$7),VLOOKUP(E410,$C$15:$M$514,10,FALSE),IF(D410='Gear Train'!$R$3,"-",IF(F410='Gear Train'!$R$3,1,H410/VLOOKUP(E410,$Q$15:$T$514,4,FALSE)))))</f>
        <v/>
      </c>
      <c r="N410" s="26" t="str">
        <f t="shared" si="314"/>
        <v/>
      </c>
      <c r="O410" s="28" t="str">
        <f t="shared" si="315"/>
        <v/>
      </c>
      <c r="Q410" s="21"/>
      <c r="R410" s="21"/>
      <c r="S410" s="29"/>
      <c r="T410" s="29"/>
      <c r="U410" s="29"/>
      <c r="AD410" s="1"/>
      <c r="AE410" s="1"/>
      <c r="AF410" s="1"/>
      <c r="AG410" s="1"/>
      <c r="AH410" s="1"/>
    </row>
    <row r="411" spans="2:34">
      <c r="B411" s="20"/>
      <c r="C411" s="21"/>
      <c r="D411" s="22" t="str">
        <f t="shared" si="312"/>
        <v/>
      </c>
      <c r="E411" s="21"/>
      <c r="F411" s="24" t="str">
        <f t="shared" si="313"/>
        <v/>
      </c>
      <c r="G411" s="25" t="str">
        <f>IF(C411="","",IF(D411='Gear Train'!$R$3,"-",VLOOKUP(C411,$Q$15:$S$514,3,FALSE)))</f>
        <v/>
      </c>
      <c r="H411" s="25" t="str">
        <f>IF(C411="","",IF(OR(D411='Gear Train'!$R$7,D411='Gear Train'!$R$3,D411='Gear Train'!$R$8),"-",VLOOKUP(C411,$Q$15:$T$514,4,FALSE)))</f>
        <v/>
      </c>
      <c r="I411" s="26" t="str">
        <f>IF(C411="","",IF(OR(D411='Gear Train'!$R$6,D411='Gear Train'!$R$7,D411='Gear Train'!$R$8,F411='Gear Train'!$R$7),VLOOKUP(E411,$C$15:$M$514,7,FALSE),IF(D411='Gear Train'!$R$3,VLOOKUP(C411,$Q$15:$U$514,5,FALSE),VLOOKUP(E411,$C$15:$M$514,7,FALSE)*M411)))</f>
        <v/>
      </c>
      <c r="J411" s="26" t="str">
        <f>IF(C411="","",IF(OR(D411='Gear Train'!$R$6,D411='Gear Train'!$R$7,D411='Gear Train'!$R$8,F411='Gear Train'!$R$7),VLOOKUP(E411,$C$15:$M$514,8,FALSE),IF(D411='Gear Train'!$R$3,E411/I411,VLOOKUP(E411,$C$15:$M$514,8,FALSE)/M411)))</f>
        <v/>
      </c>
      <c r="K411" s="27" t="str">
        <f>IF(C411="","",IF(E411='Front, Back Dial'!$D$4,$C$11,IF(OR(D411='Gear Train'!$R$4,D411='Gear Train'!$R$5),IF(OR(F411='Gear Train'!$R$4,F411='Gear Train'!$R$5,F411='Gear Train'!$R$6),IF(VLOOKUP(E411,$C$15:$M$514,9,FALSE)='Gear Train'!$C$3,'Gear Train'!$C$4,'Gear Train'!$C$3),VLOOKUP(E411,$C$15:$M$514,9,FALSE)),VLOOKUP(E411,$C$15:$M$514,9,FALSE))))</f>
        <v/>
      </c>
      <c r="L411" s="26" t="str">
        <f>IF(C411="","",IF(G411="-","-",IF(K411='Gear Train'!$C$3,MOD(G411+J411*360,360),MOD(G411-J411*360,360))))</f>
        <v/>
      </c>
      <c r="M411" s="26" t="str">
        <f>IF(C411="","",IF(OR(D411='Gear Train'!$R$6,D411='Gear Train'!$R$7,D411='Gear Train'!$R$8,F411='Gear Train'!$R$7),VLOOKUP(E411,$C$15:$M$514,10,FALSE),IF(D411='Gear Train'!$R$3,"-",IF(F411='Gear Train'!$R$3,1,H411/VLOOKUP(E411,$Q$15:$T$514,4,FALSE)))))</f>
        <v/>
      </c>
      <c r="N411" s="26" t="str">
        <f t="shared" si="314"/>
        <v/>
      </c>
      <c r="O411" s="28" t="str">
        <f t="shared" si="315"/>
        <v/>
      </c>
      <c r="Q411" s="21"/>
      <c r="R411" s="21"/>
      <c r="S411" s="29"/>
      <c r="T411" s="29"/>
      <c r="U411" s="29"/>
      <c r="AD411" s="1"/>
      <c r="AE411" s="1"/>
      <c r="AF411" s="1"/>
      <c r="AG411" s="1"/>
      <c r="AH411" s="1"/>
    </row>
    <row r="412" spans="2:34">
      <c r="B412" s="20"/>
      <c r="C412" s="21"/>
      <c r="D412" s="22" t="str">
        <f t="shared" si="312"/>
        <v/>
      </c>
      <c r="E412" s="21"/>
      <c r="F412" s="24" t="str">
        <f t="shared" si="313"/>
        <v/>
      </c>
      <c r="G412" s="25" t="str">
        <f>IF(C412="","",IF(D412='Gear Train'!$R$3,"-",VLOOKUP(C412,$Q$15:$S$514,3,FALSE)))</f>
        <v/>
      </c>
      <c r="H412" s="25" t="str">
        <f>IF(C412="","",IF(OR(D412='Gear Train'!$R$7,D412='Gear Train'!$R$3,D412='Gear Train'!$R$8),"-",VLOOKUP(C412,$Q$15:$T$514,4,FALSE)))</f>
        <v/>
      </c>
      <c r="I412" s="26" t="str">
        <f>IF(C412="","",IF(OR(D412='Gear Train'!$R$6,D412='Gear Train'!$R$7,D412='Gear Train'!$R$8,F412='Gear Train'!$R$7),VLOOKUP(E412,$C$15:$M$514,7,FALSE),IF(D412='Gear Train'!$R$3,VLOOKUP(C412,$Q$15:$U$514,5,FALSE),VLOOKUP(E412,$C$15:$M$514,7,FALSE)*M412)))</f>
        <v/>
      </c>
      <c r="J412" s="26" t="str">
        <f>IF(C412="","",IF(OR(D412='Gear Train'!$R$6,D412='Gear Train'!$R$7,D412='Gear Train'!$R$8,F412='Gear Train'!$R$7),VLOOKUP(E412,$C$15:$M$514,8,FALSE),IF(D412='Gear Train'!$R$3,E412/I412,VLOOKUP(E412,$C$15:$M$514,8,FALSE)/M412)))</f>
        <v/>
      </c>
      <c r="K412" s="27" t="str">
        <f>IF(C412="","",IF(E412='Front, Back Dial'!$D$4,$C$11,IF(OR(D412='Gear Train'!$R$4,D412='Gear Train'!$R$5),IF(OR(F412='Gear Train'!$R$4,F412='Gear Train'!$R$5,F412='Gear Train'!$R$6),IF(VLOOKUP(E412,$C$15:$M$514,9,FALSE)='Gear Train'!$C$3,'Gear Train'!$C$4,'Gear Train'!$C$3),VLOOKUP(E412,$C$15:$M$514,9,FALSE)),VLOOKUP(E412,$C$15:$M$514,9,FALSE))))</f>
        <v/>
      </c>
      <c r="L412" s="26" t="str">
        <f>IF(C412="","",IF(G412="-","-",IF(K412='Gear Train'!$C$3,MOD(G412+J412*360,360),MOD(G412-J412*360,360))))</f>
        <v/>
      </c>
      <c r="M412" s="26" t="str">
        <f>IF(C412="","",IF(OR(D412='Gear Train'!$R$6,D412='Gear Train'!$R$7,D412='Gear Train'!$R$8,F412='Gear Train'!$R$7),VLOOKUP(E412,$C$15:$M$514,10,FALSE),IF(D412='Gear Train'!$R$3,"-",IF(F412='Gear Train'!$R$3,1,H412/VLOOKUP(E412,$Q$15:$T$514,4,FALSE)))))</f>
        <v/>
      </c>
      <c r="N412" s="26" t="str">
        <f t="shared" si="314"/>
        <v/>
      </c>
      <c r="O412" s="28" t="str">
        <f t="shared" si="315"/>
        <v/>
      </c>
      <c r="Q412" s="21"/>
      <c r="R412" s="21"/>
      <c r="S412" s="29"/>
      <c r="T412" s="29"/>
      <c r="U412" s="29"/>
      <c r="AD412" s="1"/>
      <c r="AE412" s="1"/>
      <c r="AF412" s="1"/>
      <c r="AG412" s="1"/>
      <c r="AH412" s="1"/>
    </row>
    <row r="413" spans="2:34">
      <c r="B413" s="20"/>
      <c r="C413" s="21"/>
      <c r="D413" s="22" t="str">
        <f t="shared" si="312"/>
        <v/>
      </c>
      <c r="E413" s="21"/>
      <c r="F413" s="24" t="str">
        <f t="shared" si="313"/>
        <v/>
      </c>
      <c r="G413" s="25" t="str">
        <f>IF(C413="","",IF(D413='Gear Train'!$R$3,"-",VLOOKUP(C413,$Q$15:$S$514,3,FALSE)))</f>
        <v/>
      </c>
      <c r="H413" s="25" t="str">
        <f>IF(C413="","",IF(OR(D413='Gear Train'!$R$7,D413='Gear Train'!$R$3,D413='Gear Train'!$R$8),"-",VLOOKUP(C413,$Q$15:$T$514,4,FALSE)))</f>
        <v/>
      </c>
      <c r="I413" s="26" t="str">
        <f>IF(C413="","",IF(OR(D413='Gear Train'!$R$6,D413='Gear Train'!$R$7,D413='Gear Train'!$R$8,F413='Gear Train'!$R$7),VLOOKUP(E413,$C$15:$M$514,7,FALSE),IF(D413='Gear Train'!$R$3,VLOOKUP(C413,$Q$15:$U$514,5,FALSE),VLOOKUP(E413,$C$15:$M$514,7,FALSE)*M413)))</f>
        <v/>
      </c>
      <c r="J413" s="26" t="str">
        <f>IF(C413="","",IF(OR(D413='Gear Train'!$R$6,D413='Gear Train'!$R$7,D413='Gear Train'!$R$8,F413='Gear Train'!$R$7),VLOOKUP(E413,$C$15:$M$514,8,FALSE),IF(D413='Gear Train'!$R$3,E413/I413,VLOOKUP(E413,$C$15:$M$514,8,FALSE)/M413)))</f>
        <v/>
      </c>
      <c r="K413" s="27" t="str">
        <f>IF(C413="","",IF(E413='Front, Back Dial'!$D$4,$C$11,IF(OR(D413='Gear Train'!$R$4,D413='Gear Train'!$R$5),IF(OR(F413='Gear Train'!$R$4,F413='Gear Train'!$R$5,F413='Gear Train'!$R$6),IF(VLOOKUP(E413,$C$15:$M$514,9,FALSE)='Gear Train'!$C$3,'Gear Train'!$C$4,'Gear Train'!$C$3),VLOOKUP(E413,$C$15:$M$514,9,FALSE)),VLOOKUP(E413,$C$15:$M$514,9,FALSE))))</f>
        <v/>
      </c>
      <c r="L413" s="26" t="str">
        <f>IF(C413="","",IF(G413="-","-",IF(K413='Gear Train'!$C$3,MOD(G413+J413*360,360),MOD(G413-J413*360,360))))</f>
        <v/>
      </c>
      <c r="M413" s="26" t="str">
        <f>IF(C413="","",IF(OR(D413='Gear Train'!$R$6,D413='Gear Train'!$R$7,D413='Gear Train'!$R$8,F413='Gear Train'!$R$7),VLOOKUP(E413,$C$15:$M$514,10,FALSE),IF(D413='Gear Train'!$R$3,"-",IF(F413='Gear Train'!$R$3,1,H413/VLOOKUP(E413,$Q$15:$T$514,4,FALSE)))))</f>
        <v/>
      </c>
      <c r="N413" s="26" t="str">
        <f t="shared" si="314"/>
        <v/>
      </c>
      <c r="O413" s="28" t="str">
        <f t="shared" si="315"/>
        <v/>
      </c>
      <c r="Q413" s="21"/>
      <c r="R413" s="21"/>
      <c r="S413" s="29"/>
      <c r="T413" s="29"/>
      <c r="U413" s="29"/>
      <c r="AD413" s="1"/>
      <c r="AE413" s="1"/>
      <c r="AF413" s="1"/>
      <c r="AG413" s="1"/>
      <c r="AH413" s="1"/>
    </row>
    <row r="414" spans="2:34">
      <c r="B414" s="20"/>
      <c r="C414" s="21"/>
      <c r="D414" s="22" t="str">
        <f t="shared" si="312"/>
        <v/>
      </c>
      <c r="E414" s="21"/>
      <c r="F414" s="24" t="str">
        <f t="shared" si="313"/>
        <v/>
      </c>
      <c r="G414" s="25" t="str">
        <f>IF(C414="","",IF(D414='Gear Train'!$R$3,"-",VLOOKUP(C414,$Q$15:$S$514,3,FALSE)))</f>
        <v/>
      </c>
      <c r="H414" s="25" t="str">
        <f>IF(C414="","",IF(OR(D414='Gear Train'!$R$7,D414='Gear Train'!$R$3,D414='Gear Train'!$R$8),"-",VLOOKUP(C414,$Q$15:$T$514,4,FALSE)))</f>
        <v/>
      </c>
      <c r="I414" s="26" t="str">
        <f>IF(C414="","",IF(OR(D414='Gear Train'!$R$6,D414='Gear Train'!$R$7,D414='Gear Train'!$R$8,F414='Gear Train'!$R$7),VLOOKUP(E414,$C$15:$M$514,7,FALSE),IF(D414='Gear Train'!$R$3,VLOOKUP(C414,$Q$15:$U$514,5,FALSE),VLOOKUP(E414,$C$15:$M$514,7,FALSE)*M414)))</f>
        <v/>
      </c>
      <c r="J414" s="26" t="str">
        <f>IF(C414="","",IF(OR(D414='Gear Train'!$R$6,D414='Gear Train'!$R$7,D414='Gear Train'!$R$8,F414='Gear Train'!$R$7),VLOOKUP(E414,$C$15:$M$514,8,FALSE),IF(D414='Gear Train'!$R$3,E414/I414,VLOOKUP(E414,$C$15:$M$514,8,FALSE)/M414)))</f>
        <v/>
      </c>
      <c r="K414" s="27" t="str">
        <f>IF(C414="","",IF(E414='Front, Back Dial'!$D$4,$C$11,IF(OR(D414='Gear Train'!$R$4,D414='Gear Train'!$R$5),IF(OR(F414='Gear Train'!$R$4,F414='Gear Train'!$R$5,F414='Gear Train'!$R$6),IF(VLOOKUP(E414,$C$15:$M$514,9,FALSE)='Gear Train'!$C$3,'Gear Train'!$C$4,'Gear Train'!$C$3),VLOOKUP(E414,$C$15:$M$514,9,FALSE)),VLOOKUP(E414,$C$15:$M$514,9,FALSE))))</f>
        <v/>
      </c>
      <c r="L414" s="26" t="str">
        <f>IF(C414="","",IF(G414="-","-",IF(K414='Gear Train'!$C$3,MOD(G414+J414*360,360),MOD(G414-J414*360,360))))</f>
        <v/>
      </c>
      <c r="M414" s="26" t="str">
        <f>IF(C414="","",IF(OR(D414='Gear Train'!$R$6,D414='Gear Train'!$R$7,D414='Gear Train'!$R$8,F414='Gear Train'!$R$7),VLOOKUP(E414,$C$15:$M$514,10,FALSE),IF(D414='Gear Train'!$R$3,"-",IF(F414='Gear Train'!$R$3,1,H414/VLOOKUP(E414,$Q$15:$T$514,4,FALSE)))))</f>
        <v/>
      </c>
      <c r="N414" s="26" t="str">
        <f t="shared" si="314"/>
        <v/>
      </c>
      <c r="O414" s="28" t="str">
        <f t="shared" si="315"/>
        <v/>
      </c>
      <c r="Q414" s="21"/>
      <c r="R414" s="21"/>
      <c r="S414" s="29"/>
      <c r="T414" s="29"/>
      <c r="U414" s="29"/>
      <c r="AD414" s="1"/>
      <c r="AE414" s="1"/>
      <c r="AF414" s="1"/>
      <c r="AG414" s="1"/>
      <c r="AH414" s="1"/>
    </row>
    <row r="415" spans="2:34">
      <c r="B415" s="20"/>
      <c r="C415" s="21"/>
      <c r="D415" s="22" t="str">
        <f t="shared" si="312"/>
        <v/>
      </c>
      <c r="E415" s="21"/>
      <c r="F415" s="24" t="str">
        <f t="shared" si="313"/>
        <v/>
      </c>
      <c r="G415" s="25" t="str">
        <f>IF(C415="","",IF(D415='Gear Train'!$R$3,"-",VLOOKUP(C415,$Q$15:$S$514,3,FALSE)))</f>
        <v/>
      </c>
      <c r="H415" s="25" t="str">
        <f>IF(C415="","",IF(OR(D415='Gear Train'!$R$7,D415='Gear Train'!$R$3,D415='Gear Train'!$R$8),"-",VLOOKUP(C415,$Q$15:$T$514,4,FALSE)))</f>
        <v/>
      </c>
      <c r="I415" s="26" t="str">
        <f>IF(C415="","",IF(OR(D415='Gear Train'!$R$6,D415='Gear Train'!$R$7,D415='Gear Train'!$R$8,F415='Gear Train'!$R$7),VLOOKUP(E415,$C$15:$M$514,7,FALSE),IF(D415='Gear Train'!$R$3,VLOOKUP(C415,$Q$15:$U$514,5,FALSE),VLOOKUP(E415,$C$15:$M$514,7,FALSE)*M415)))</f>
        <v/>
      </c>
      <c r="J415" s="26" t="str">
        <f>IF(C415="","",IF(OR(D415='Gear Train'!$R$6,D415='Gear Train'!$R$7,D415='Gear Train'!$R$8,F415='Gear Train'!$R$7),VLOOKUP(E415,$C$15:$M$514,8,FALSE),IF(D415='Gear Train'!$R$3,E415/I415,VLOOKUP(E415,$C$15:$M$514,8,FALSE)/M415)))</f>
        <v/>
      </c>
      <c r="K415" s="27" t="str">
        <f>IF(C415="","",IF(E415='Front, Back Dial'!$D$4,$C$11,IF(OR(D415='Gear Train'!$R$4,D415='Gear Train'!$R$5),IF(OR(F415='Gear Train'!$R$4,F415='Gear Train'!$R$5,F415='Gear Train'!$R$6),IF(VLOOKUP(E415,$C$15:$M$514,9,FALSE)='Gear Train'!$C$3,'Gear Train'!$C$4,'Gear Train'!$C$3),VLOOKUP(E415,$C$15:$M$514,9,FALSE)),VLOOKUP(E415,$C$15:$M$514,9,FALSE))))</f>
        <v/>
      </c>
      <c r="L415" s="26" t="str">
        <f>IF(C415="","",IF(G415="-","-",IF(K415='Gear Train'!$C$3,MOD(G415+J415*360,360),MOD(G415-J415*360,360))))</f>
        <v/>
      </c>
      <c r="M415" s="26" t="str">
        <f>IF(C415="","",IF(OR(D415='Gear Train'!$R$6,D415='Gear Train'!$R$7,D415='Gear Train'!$R$8,F415='Gear Train'!$R$7),VLOOKUP(E415,$C$15:$M$514,10,FALSE),IF(D415='Gear Train'!$R$3,"-",IF(F415='Gear Train'!$R$3,1,H415/VLOOKUP(E415,$Q$15:$T$514,4,FALSE)))))</f>
        <v/>
      </c>
      <c r="N415" s="26" t="str">
        <f t="shared" si="314"/>
        <v/>
      </c>
      <c r="O415" s="28" t="str">
        <f t="shared" si="315"/>
        <v/>
      </c>
      <c r="Q415" s="21"/>
      <c r="R415" s="21"/>
      <c r="S415" s="29"/>
      <c r="T415" s="29"/>
      <c r="U415" s="29"/>
      <c r="AD415" s="1"/>
      <c r="AE415" s="1"/>
      <c r="AF415" s="1"/>
      <c r="AG415" s="1"/>
      <c r="AH415" s="1"/>
    </row>
    <row r="416" spans="2:34">
      <c r="B416" s="20"/>
      <c r="C416" s="21"/>
      <c r="D416" s="22" t="str">
        <f t="shared" si="312"/>
        <v/>
      </c>
      <c r="E416" s="21"/>
      <c r="F416" s="24" t="str">
        <f t="shared" si="313"/>
        <v/>
      </c>
      <c r="G416" s="25" t="str">
        <f>IF(C416="","",IF(D416='Gear Train'!$R$3,"-",VLOOKUP(C416,$Q$15:$S$514,3,FALSE)))</f>
        <v/>
      </c>
      <c r="H416" s="25" t="str">
        <f>IF(C416="","",IF(OR(D416='Gear Train'!$R$7,D416='Gear Train'!$R$3,D416='Gear Train'!$R$8),"-",VLOOKUP(C416,$Q$15:$T$514,4,FALSE)))</f>
        <v/>
      </c>
      <c r="I416" s="26" t="str">
        <f>IF(C416="","",IF(OR(D416='Gear Train'!$R$6,D416='Gear Train'!$R$7,D416='Gear Train'!$R$8,F416='Gear Train'!$R$7),VLOOKUP(E416,$C$15:$M$514,7,FALSE),IF(D416='Gear Train'!$R$3,VLOOKUP(C416,$Q$15:$U$514,5,FALSE),VLOOKUP(E416,$C$15:$M$514,7,FALSE)*M416)))</f>
        <v/>
      </c>
      <c r="J416" s="26" t="str">
        <f>IF(C416="","",IF(OR(D416='Gear Train'!$R$6,D416='Gear Train'!$R$7,D416='Gear Train'!$R$8,F416='Gear Train'!$R$7),VLOOKUP(E416,$C$15:$M$514,8,FALSE),IF(D416='Gear Train'!$R$3,E416/I416,VLOOKUP(E416,$C$15:$M$514,8,FALSE)/M416)))</f>
        <v/>
      </c>
      <c r="K416" s="27" t="str">
        <f>IF(C416="","",IF(E416='Front, Back Dial'!$D$4,$C$11,IF(OR(D416='Gear Train'!$R$4,D416='Gear Train'!$R$5),IF(OR(F416='Gear Train'!$R$4,F416='Gear Train'!$R$5,F416='Gear Train'!$R$6),IF(VLOOKUP(E416,$C$15:$M$514,9,FALSE)='Gear Train'!$C$3,'Gear Train'!$C$4,'Gear Train'!$C$3),VLOOKUP(E416,$C$15:$M$514,9,FALSE)),VLOOKUP(E416,$C$15:$M$514,9,FALSE))))</f>
        <v/>
      </c>
      <c r="L416" s="26" t="str">
        <f>IF(C416="","",IF(G416="-","-",IF(K416='Gear Train'!$C$3,MOD(G416+J416*360,360),MOD(G416-J416*360,360))))</f>
        <v/>
      </c>
      <c r="M416" s="26" t="str">
        <f>IF(C416="","",IF(OR(D416='Gear Train'!$R$6,D416='Gear Train'!$R$7,D416='Gear Train'!$R$8,F416='Gear Train'!$R$7),VLOOKUP(E416,$C$15:$M$514,10,FALSE),IF(D416='Gear Train'!$R$3,"-",IF(F416='Gear Train'!$R$3,1,H416/VLOOKUP(E416,$Q$15:$T$514,4,FALSE)))))</f>
        <v/>
      </c>
      <c r="N416" s="26" t="str">
        <f t="shared" si="314"/>
        <v/>
      </c>
      <c r="O416" s="28" t="str">
        <f t="shared" si="315"/>
        <v/>
      </c>
      <c r="Q416" s="21"/>
      <c r="R416" s="21"/>
      <c r="S416" s="29"/>
      <c r="T416" s="29"/>
      <c r="U416" s="29"/>
      <c r="AD416" s="1"/>
      <c r="AE416" s="1"/>
      <c r="AF416" s="1"/>
      <c r="AG416" s="1"/>
      <c r="AH416" s="1"/>
    </row>
    <row r="417" spans="2:34">
      <c r="B417" s="20"/>
      <c r="C417" s="21"/>
      <c r="D417" s="22" t="str">
        <f t="shared" si="312"/>
        <v/>
      </c>
      <c r="E417" s="21"/>
      <c r="F417" s="24" t="str">
        <f t="shared" si="313"/>
        <v/>
      </c>
      <c r="G417" s="25" t="str">
        <f>IF(C417="","",IF(D417='Gear Train'!$R$3,"-",VLOOKUP(C417,$Q$15:$S$514,3,FALSE)))</f>
        <v/>
      </c>
      <c r="H417" s="25" t="str">
        <f>IF(C417="","",IF(OR(D417='Gear Train'!$R$7,D417='Gear Train'!$R$3,D417='Gear Train'!$R$8),"-",VLOOKUP(C417,$Q$15:$T$514,4,FALSE)))</f>
        <v/>
      </c>
      <c r="I417" s="26" t="str">
        <f>IF(C417="","",IF(OR(D417='Gear Train'!$R$6,D417='Gear Train'!$R$7,D417='Gear Train'!$R$8,F417='Gear Train'!$R$7),VLOOKUP(E417,$C$15:$M$514,7,FALSE),IF(D417='Gear Train'!$R$3,VLOOKUP(C417,$Q$15:$U$514,5,FALSE),VLOOKUP(E417,$C$15:$M$514,7,FALSE)*M417)))</f>
        <v/>
      </c>
      <c r="J417" s="26" t="str">
        <f>IF(C417="","",IF(OR(D417='Gear Train'!$R$6,D417='Gear Train'!$R$7,D417='Gear Train'!$R$8,F417='Gear Train'!$R$7),VLOOKUP(E417,$C$15:$M$514,8,FALSE),IF(D417='Gear Train'!$R$3,E417/I417,VLOOKUP(E417,$C$15:$M$514,8,FALSE)/M417)))</f>
        <v/>
      </c>
      <c r="K417" s="27" t="str">
        <f>IF(C417="","",IF(E417='Front, Back Dial'!$D$4,$C$11,IF(OR(D417='Gear Train'!$R$4,D417='Gear Train'!$R$5),IF(OR(F417='Gear Train'!$R$4,F417='Gear Train'!$R$5,F417='Gear Train'!$R$6),IF(VLOOKUP(E417,$C$15:$M$514,9,FALSE)='Gear Train'!$C$3,'Gear Train'!$C$4,'Gear Train'!$C$3),VLOOKUP(E417,$C$15:$M$514,9,FALSE)),VLOOKUP(E417,$C$15:$M$514,9,FALSE))))</f>
        <v/>
      </c>
      <c r="L417" s="26" t="str">
        <f>IF(C417="","",IF(G417="-","-",IF(K417='Gear Train'!$C$3,MOD(G417+J417*360,360),MOD(G417-J417*360,360))))</f>
        <v/>
      </c>
      <c r="M417" s="26" t="str">
        <f>IF(C417="","",IF(OR(D417='Gear Train'!$R$6,D417='Gear Train'!$R$7,D417='Gear Train'!$R$8,F417='Gear Train'!$R$7),VLOOKUP(E417,$C$15:$M$514,10,FALSE),IF(D417='Gear Train'!$R$3,"-",IF(F417='Gear Train'!$R$3,1,H417/VLOOKUP(E417,$Q$15:$T$514,4,FALSE)))))</f>
        <v/>
      </c>
      <c r="N417" s="26" t="str">
        <f t="shared" si="314"/>
        <v/>
      </c>
      <c r="O417" s="28" t="str">
        <f t="shared" si="315"/>
        <v/>
      </c>
      <c r="Q417" s="21"/>
      <c r="R417" s="21"/>
      <c r="S417" s="29"/>
      <c r="T417" s="29"/>
      <c r="U417" s="29"/>
      <c r="AD417" s="1"/>
      <c r="AE417" s="1"/>
      <c r="AF417" s="1"/>
      <c r="AG417" s="1"/>
      <c r="AH417" s="1"/>
    </row>
    <row r="418" spans="2:34">
      <c r="B418" s="20"/>
      <c r="C418" s="21"/>
      <c r="D418" s="22" t="str">
        <f t="shared" si="312"/>
        <v/>
      </c>
      <c r="E418" s="21"/>
      <c r="F418" s="24" t="str">
        <f t="shared" si="313"/>
        <v/>
      </c>
      <c r="G418" s="25" t="str">
        <f>IF(C418="","",IF(D418='Gear Train'!$R$3,"-",VLOOKUP(C418,$Q$15:$S$514,3,FALSE)))</f>
        <v/>
      </c>
      <c r="H418" s="25" t="str">
        <f>IF(C418="","",IF(OR(D418='Gear Train'!$R$7,D418='Gear Train'!$R$3,D418='Gear Train'!$R$8),"-",VLOOKUP(C418,$Q$15:$T$514,4,FALSE)))</f>
        <v/>
      </c>
      <c r="I418" s="26" t="str">
        <f>IF(C418="","",IF(OR(D418='Gear Train'!$R$6,D418='Gear Train'!$R$7,D418='Gear Train'!$R$8,F418='Gear Train'!$R$7),VLOOKUP(E418,$C$15:$M$514,7,FALSE),IF(D418='Gear Train'!$R$3,VLOOKUP(C418,$Q$15:$U$514,5,FALSE),VLOOKUP(E418,$C$15:$M$514,7,FALSE)*M418)))</f>
        <v/>
      </c>
      <c r="J418" s="26" t="str">
        <f>IF(C418="","",IF(OR(D418='Gear Train'!$R$6,D418='Gear Train'!$R$7,D418='Gear Train'!$R$8,F418='Gear Train'!$R$7),VLOOKUP(E418,$C$15:$M$514,8,FALSE),IF(D418='Gear Train'!$R$3,E418/I418,VLOOKUP(E418,$C$15:$M$514,8,FALSE)/M418)))</f>
        <v/>
      </c>
      <c r="K418" s="27" t="str">
        <f>IF(C418="","",IF(E418='Front, Back Dial'!$D$4,$C$11,IF(OR(D418='Gear Train'!$R$4,D418='Gear Train'!$R$5),IF(OR(F418='Gear Train'!$R$4,F418='Gear Train'!$R$5,F418='Gear Train'!$R$6),IF(VLOOKUP(E418,$C$15:$M$514,9,FALSE)='Gear Train'!$C$3,'Gear Train'!$C$4,'Gear Train'!$C$3),VLOOKUP(E418,$C$15:$M$514,9,FALSE)),VLOOKUP(E418,$C$15:$M$514,9,FALSE))))</f>
        <v/>
      </c>
      <c r="L418" s="26" t="str">
        <f>IF(C418="","",IF(G418="-","-",IF(K418='Gear Train'!$C$3,MOD(G418+J418*360,360),MOD(G418-J418*360,360))))</f>
        <v/>
      </c>
      <c r="M418" s="26" t="str">
        <f>IF(C418="","",IF(OR(D418='Gear Train'!$R$6,D418='Gear Train'!$R$7,D418='Gear Train'!$R$8,F418='Gear Train'!$R$7),VLOOKUP(E418,$C$15:$M$514,10,FALSE),IF(D418='Gear Train'!$R$3,"-",IF(F418='Gear Train'!$R$3,1,H418/VLOOKUP(E418,$Q$15:$T$514,4,FALSE)))))</f>
        <v/>
      </c>
      <c r="N418" s="26" t="str">
        <f t="shared" si="314"/>
        <v/>
      </c>
      <c r="O418" s="28" t="str">
        <f t="shared" si="315"/>
        <v/>
      </c>
      <c r="Q418" s="21"/>
      <c r="R418" s="21"/>
      <c r="S418" s="29"/>
      <c r="T418" s="29"/>
      <c r="U418" s="29"/>
      <c r="AD418" s="1"/>
      <c r="AE418" s="1"/>
      <c r="AF418" s="1"/>
      <c r="AG418" s="1"/>
      <c r="AH418" s="1"/>
    </row>
    <row r="419" spans="2:34">
      <c r="B419" s="20"/>
      <c r="C419" s="21"/>
      <c r="D419" s="22" t="str">
        <f t="shared" si="312"/>
        <v/>
      </c>
      <c r="E419" s="21"/>
      <c r="F419" s="24" t="str">
        <f t="shared" si="313"/>
        <v/>
      </c>
      <c r="G419" s="25" t="str">
        <f>IF(C419="","",IF(D419='Gear Train'!$R$3,"-",VLOOKUP(C419,$Q$15:$S$514,3,FALSE)))</f>
        <v/>
      </c>
      <c r="H419" s="25" t="str">
        <f>IF(C419="","",IF(OR(D419='Gear Train'!$R$7,D419='Gear Train'!$R$3,D419='Gear Train'!$R$8),"-",VLOOKUP(C419,$Q$15:$T$514,4,FALSE)))</f>
        <v/>
      </c>
      <c r="I419" s="26" t="str">
        <f>IF(C419="","",IF(OR(D419='Gear Train'!$R$6,D419='Gear Train'!$R$7,D419='Gear Train'!$R$8,F419='Gear Train'!$R$7),VLOOKUP(E419,$C$15:$M$514,7,FALSE),IF(D419='Gear Train'!$R$3,VLOOKUP(C419,$Q$15:$U$514,5,FALSE),VLOOKUP(E419,$C$15:$M$514,7,FALSE)*M419)))</f>
        <v/>
      </c>
      <c r="J419" s="26" t="str">
        <f>IF(C419="","",IF(OR(D419='Gear Train'!$R$6,D419='Gear Train'!$R$7,D419='Gear Train'!$R$8,F419='Gear Train'!$R$7),VLOOKUP(E419,$C$15:$M$514,8,FALSE),IF(D419='Gear Train'!$R$3,E419/I419,VLOOKUP(E419,$C$15:$M$514,8,FALSE)/M419)))</f>
        <v/>
      </c>
      <c r="K419" s="27" t="str">
        <f>IF(C419="","",IF(E419='Front, Back Dial'!$D$4,$C$11,IF(OR(D419='Gear Train'!$R$4,D419='Gear Train'!$R$5),IF(OR(F419='Gear Train'!$R$4,F419='Gear Train'!$R$5,F419='Gear Train'!$R$6),IF(VLOOKUP(E419,$C$15:$M$514,9,FALSE)='Gear Train'!$C$3,'Gear Train'!$C$4,'Gear Train'!$C$3),VLOOKUP(E419,$C$15:$M$514,9,FALSE)),VLOOKUP(E419,$C$15:$M$514,9,FALSE))))</f>
        <v/>
      </c>
      <c r="L419" s="26" t="str">
        <f>IF(C419="","",IF(G419="-","-",IF(K419='Gear Train'!$C$3,MOD(G419+J419*360,360),MOD(G419-J419*360,360))))</f>
        <v/>
      </c>
      <c r="M419" s="26" t="str">
        <f>IF(C419="","",IF(OR(D419='Gear Train'!$R$6,D419='Gear Train'!$R$7,D419='Gear Train'!$R$8,F419='Gear Train'!$R$7),VLOOKUP(E419,$C$15:$M$514,10,FALSE),IF(D419='Gear Train'!$R$3,"-",IF(F419='Gear Train'!$R$3,1,H419/VLOOKUP(E419,$Q$15:$T$514,4,FALSE)))))</f>
        <v/>
      </c>
      <c r="N419" s="26" t="str">
        <f t="shared" si="314"/>
        <v/>
      </c>
      <c r="O419" s="28" t="str">
        <f t="shared" si="315"/>
        <v/>
      </c>
      <c r="Q419" s="21"/>
      <c r="R419" s="21"/>
      <c r="S419" s="29"/>
      <c r="T419" s="29"/>
      <c r="U419" s="29"/>
      <c r="AD419" s="1"/>
      <c r="AE419" s="1"/>
      <c r="AF419" s="1"/>
      <c r="AG419" s="1"/>
      <c r="AH419" s="1"/>
    </row>
    <row r="420" spans="2:34">
      <c r="B420" s="20"/>
      <c r="C420" s="21"/>
      <c r="D420" s="22" t="str">
        <f t="shared" si="312"/>
        <v/>
      </c>
      <c r="E420" s="21"/>
      <c r="F420" s="24" t="str">
        <f t="shared" si="313"/>
        <v/>
      </c>
      <c r="G420" s="25" t="str">
        <f>IF(C420="","",IF(D420='Gear Train'!$R$3,"-",VLOOKUP(C420,$Q$15:$S$514,3,FALSE)))</f>
        <v/>
      </c>
      <c r="H420" s="25" t="str">
        <f>IF(C420="","",IF(OR(D420='Gear Train'!$R$7,D420='Gear Train'!$R$3,D420='Gear Train'!$R$8),"-",VLOOKUP(C420,$Q$15:$T$514,4,FALSE)))</f>
        <v/>
      </c>
      <c r="I420" s="26" t="str">
        <f>IF(C420="","",IF(OR(D420='Gear Train'!$R$6,D420='Gear Train'!$R$7,D420='Gear Train'!$R$8,F420='Gear Train'!$R$7),VLOOKUP(E420,$C$15:$M$514,7,FALSE),IF(D420='Gear Train'!$R$3,VLOOKUP(C420,$Q$15:$U$514,5,FALSE),VLOOKUP(E420,$C$15:$M$514,7,FALSE)*M420)))</f>
        <v/>
      </c>
      <c r="J420" s="26" t="str">
        <f>IF(C420="","",IF(OR(D420='Gear Train'!$R$6,D420='Gear Train'!$R$7,D420='Gear Train'!$R$8,F420='Gear Train'!$R$7),VLOOKUP(E420,$C$15:$M$514,8,FALSE),IF(D420='Gear Train'!$R$3,E420/I420,VLOOKUP(E420,$C$15:$M$514,8,FALSE)/M420)))</f>
        <v/>
      </c>
      <c r="K420" s="27" t="str">
        <f>IF(C420="","",IF(E420='Front, Back Dial'!$D$4,$C$11,IF(OR(D420='Gear Train'!$R$4,D420='Gear Train'!$R$5),IF(OR(F420='Gear Train'!$R$4,F420='Gear Train'!$R$5,F420='Gear Train'!$R$6),IF(VLOOKUP(E420,$C$15:$M$514,9,FALSE)='Gear Train'!$C$3,'Gear Train'!$C$4,'Gear Train'!$C$3),VLOOKUP(E420,$C$15:$M$514,9,FALSE)),VLOOKUP(E420,$C$15:$M$514,9,FALSE))))</f>
        <v/>
      </c>
      <c r="L420" s="26" t="str">
        <f>IF(C420="","",IF(G420="-","-",IF(K420='Gear Train'!$C$3,MOD(G420+J420*360,360),MOD(G420-J420*360,360))))</f>
        <v/>
      </c>
      <c r="M420" s="26" t="str">
        <f>IF(C420="","",IF(OR(D420='Gear Train'!$R$6,D420='Gear Train'!$R$7,D420='Gear Train'!$R$8,F420='Gear Train'!$R$7),VLOOKUP(E420,$C$15:$M$514,10,FALSE),IF(D420='Gear Train'!$R$3,"-",IF(F420='Gear Train'!$R$3,1,H420/VLOOKUP(E420,$Q$15:$T$514,4,FALSE)))))</f>
        <v/>
      </c>
      <c r="N420" s="26" t="str">
        <f t="shared" si="314"/>
        <v/>
      </c>
      <c r="O420" s="28" t="str">
        <f t="shared" si="315"/>
        <v/>
      </c>
      <c r="Q420" s="21"/>
      <c r="R420" s="21"/>
      <c r="S420" s="29"/>
      <c r="T420" s="29"/>
      <c r="U420" s="29"/>
      <c r="AD420" s="1"/>
      <c r="AE420" s="1"/>
      <c r="AF420" s="1"/>
      <c r="AG420" s="1"/>
      <c r="AH420" s="1"/>
    </row>
    <row r="421" spans="2:34">
      <c r="B421" s="20"/>
      <c r="C421" s="21"/>
      <c r="D421" s="22" t="str">
        <f t="shared" si="312"/>
        <v/>
      </c>
      <c r="E421" s="21"/>
      <c r="F421" s="24" t="str">
        <f t="shared" si="313"/>
        <v/>
      </c>
      <c r="G421" s="25" t="str">
        <f>IF(C421="","",IF(D421='Gear Train'!$R$3,"-",VLOOKUP(C421,$Q$15:$S$514,3,FALSE)))</f>
        <v/>
      </c>
      <c r="H421" s="25" t="str">
        <f>IF(C421="","",IF(OR(D421='Gear Train'!$R$7,D421='Gear Train'!$R$3,D421='Gear Train'!$R$8),"-",VLOOKUP(C421,$Q$15:$T$514,4,FALSE)))</f>
        <v/>
      </c>
      <c r="I421" s="26" t="str">
        <f>IF(C421="","",IF(OR(D421='Gear Train'!$R$6,D421='Gear Train'!$R$7,D421='Gear Train'!$R$8,F421='Gear Train'!$R$7),VLOOKUP(E421,$C$15:$M$514,7,FALSE),IF(D421='Gear Train'!$R$3,VLOOKUP(C421,$Q$15:$U$514,5,FALSE),VLOOKUP(E421,$C$15:$M$514,7,FALSE)*M421)))</f>
        <v/>
      </c>
      <c r="J421" s="26" t="str">
        <f>IF(C421="","",IF(OR(D421='Gear Train'!$R$6,D421='Gear Train'!$R$7,D421='Gear Train'!$R$8,F421='Gear Train'!$R$7),VLOOKUP(E421,$C$15:$M$514,8,FALSE),IF(D421='Gear Train'!$R$3,E421/I421,VLOOKUP(E421,$C$15:$M$514,8,FALSE)/M421)))</f>
        <v/>
      </c>
      <c r="K421" s="27" t="str">
        <f>IF(C421="","",IF(E421='Front, Back Dial'!$D$4,$C$11,IF(OR(D421='Gear Train'!$R$4,D421='Gear Train'!$R$5),IF(OR(F421='Gear Train'!$R$4,F421='Gear Train'!$R$5,F421='Gear Train'!$R$6),IF(VLOOKUP(E421,$C$15:$M$514,9,FALSE)='Gear Train'!$C$3,'Gear Train'!$C$4,'Gear Train'!$C$3),VLOOKUP(E421,$C$15:$M$514,9,FALSE)),VLOOKUP(E421,$C$15:$M$514,9,FALSE))))</f>
        <v/>
      </c>
      <c r="L421" s="26" t="str">
        <f>IF(C421="","",IF(G421="-","-",IF(K421='Gear Train'!$C$3,MOD(G421+J421*360,360),MOD(G421-J421*360,360))))</f>
        <v/>
      </c>
      <c r="M421" s="26" t="str">
        <f>IF(C421="","",IF(OR(D421='Gear Train'!$R$6,D421='Gear Train'!$R$7,D421='Gear Train'!$R$8,F421='Gear Train'!$R$7),VLOOKUP(E421,$C$15:$M$514,10,FALSE),IF(D421='Gear Train'!$R$3,"-",IF(F421='Gear Train'!$R$3,1,H421/VLOOKUP(E421,$Q$15:$T$514,4,FALSE)))))</f>
        <v/>
      </c>
      <c r="N421" s="26" t="str">
        <f t="shared" si="314"/>
        <v/>
      </c>
      <c r="O421" s="28" t="str">
        <f t="shared" si="315"/>
        <v/>
      </c>
      <c r="Q421" s="21"/>
      <c r="R421" s="21"/>
      <c r="S421" s="29"/>
      <c r="T421" s="29"/>
      <c r="U421" s="29"/>
      <c r="AD421" s="1"/>
      <c r="AE421" s="1"/>
      <c r="AF421" s="1"/>
      <c r="AG421" s="1"/>
      <c r="AH421" s="1"/>
    </row>
    <row r="422" spans="2:34">
      <c r="B422" s="20"/>
      <c r="C422" s="21"/>
      <c r="D422" s="22" t="str">
        <f t="shared" si="312"/>
        <v/>
      </c>
      <c r="E422" s="21"/>
      <c r="F422" s="24" t="str">
        <f t="shared" si="313"/>
        <v/>
      </c>
      <c r="G422" s="25" t="str">
        <f>IF(C422="","",IF(D422='Gear Train'!$R$3,"-",VLOOKUP(C422,$Q$15:$S$514,3,FALSE)))</f>
        <v/>
      </c>
      <c r="H422" s="25" t="str">
        <f>IF(C422="","",IF(OR(D422='Gear Train'!$R$7,D422='Gear Train'!$R$3,D422='Gear Train'!$R$8),"-",VLOOKUP(C422,$Q$15:$T$514,4,FALSE)))</f>
        <v/>
      </c>
      <c r="I422" s="26" t="str">
        <f>IF(C422="","",IF(OR(D422='Gear Train'!$R$6,D422='Gear Train'!$R$7,D422='Gear Train'!$R$8,F422='Gear Train'!$R$7),VLOOKUP(E422,$C$15:$M$514,7,FALSE),IF(D422='Gear Train'!$R$3,VLOOKUP(C422,$Q$15:$U$514,5,FALSE),VLOOKUP(E422,$C$15:$M$514,7,FALSE)*M422)))</f>
        <v/>
      </c>
      <c r="J422" s="26" t="str">
        <f>IF(C422="","",IF(OR(D422='Gear Train'!$R$6,D422='Gear Train'!$R$7,D422='Gear Train'!$R$8,F422='Gear Train'!$R$7),VLOOKUP(E422,$C$15:$M$514,8,FALSE),IF(D422='Gear Train'!$R$3,E422/I422,VLOOKUP(E422,$C$15:$M$514,8,FALSE)/M422)))</f>
        <v/>
      </c>
      <c r="K422" s="27" t="str">
        <f>IF(C422="","",IF(E422='Front, Back Dial'!$D$4,$C$11,IF(OR(D422='Gear Train'!$R$4,D422='Gear Train'!$R$5),IF(OR(F422='Gear Train'!$R$4,F422='Gear Train'!$R$5,F422='Gear Train'!$R$6),IF(VLOOKUP(E422,$C$15:$M$514,9,FALSE)='Gear Train'!$C$3,'Gear Train'!$C$4,'Gear Train'!$C$3),VLOOKUP(E422,$C$15:$M$514,9,FALSE)),VLOOKUP(E422,$C$15:$M$514,9,FALSE))))</f>
        <v/>
      </c>
      <c r="L422" s="26" t="str">
        <f>IF(C422="","",IF(G422="-","-",IF(K422='Gear Train'!$C$3,MOD(G422+J422*360,360),MOD(G422-J422*360,360))))</f>
        <v/>
      </c>
      <c r="M422" s="26" t="str">
        <f>IF(C422="","",IF(OR(D422='Gear Train'!$R$6,D422='Gear Train'!$R$7,D422='Gear Train'!$R$8,F422='Gear Train'!$R$7),VLOOKUP(E422,$C$15:$M$514,10,FALSE),IF(D422='Gear Train'!$R$3,"-",IF(F422='Gear Train'!$R$3,1,H422/VLOOKUP(E422,$Q$15:$T$514,4,FALSE)))))</f>
        <v/>
      </c>
      <c r="N422" s="26" t="str">
        <f t="shared" si="314"/>
        <v/>
      </c>
      <c r="O422" s="28" t="str">
        <f t="shared" si="315"/>
        <v/>
      </c>
      <c r="Q422" s="21"/>
      <c r="R422" s="21"/>
      <c r="S422" s="29"/>
      <c r="T422" s="29"/>
      <c r="U422" s="29"/>
      <c r="AD422" s="1"/>
      <c r="AE422" s="1"/>
      <c r="AF422" s="1"/>
      <c r="AG422" s="1"/>
      <c r="AH422" s="1"/>
    </row>
    <row r="423" spans="2:34">
      <c r="B423" s="20"/>
      <c r="C423" s="21"/>
      <c r="D423" s="22" t="str">
        <f t="shared" si="312"/>
        <v/>
      </c>
      <c r="E423" s="21"/>
      <c r="F423" s="24" t="str">
        <f t="shared" si="313"/>
        <v/>
      </c>
      <c r="G423" s="25" t="str">
        <f>IF(C423="","",IF(D423='Gear Train'!$R$3,"-",VLOOKUP(C423,$Q$15:$S$514,3,FALSE)))</f>
        <v/>
      </c>
      <c r="H423" s="25" t="str">
        <f>IF(C423="","",IF(OR(D423='Gear Train'!$R$7,D423='Gear Train'!$R$3,D423='Gear Train'!$R$8),"-",VLOOKUP(C423,$Q$15:$T$514,4,FALSE)))</f>
        <v/>
      </c>
      <c r="I423" s="26" t="str">
        <f>IF(C423="","",IF(OR(D423='Gear Train'!$R$6,D423='Gear Train'!$R$7,D423='Gear Train'!$R$8,F423='Gear Train'!$R$7),VLOOKUP(E423,$C$15:$M$514,7,FALSE),IF(D423='Gear Train'!$R$3,VLOOKUP(C423,$Q$15:$U$514,5,FALSE),VLOOKUP(E423,$C$15:$M$514,7,FALSE)*M423)))</f>
        <v/>
      </c>
      <c r="J423" s="26" t="str">
        <f>IF(C423="","",IF(OR(D423='Gear Train'!$R$6,D423='Gear Train'!$R$7,D423='Gear Train'!$R$8,F423='Gear Train'!$R$7),VLOOKUP(E423,$C$15:$M$514,8,FALSE),IF(D423='Gear Train'!$R$3,E423/I423,VLOOKUP(E423,$C$15:$M$514,8,FALSE)/M423)))</f>
        <v/>
      </c>
      <c r="K423" s="27" t="str">
        <f>IF(C423="","",IF(E423='Front, Back Dial'!$D$4,$C$11,IF(OR(D423='Gear Train'!$R$4,D423='Gear Train'!$R$5),IF(OR(F423='Gear Train'!$R$4,F423='Gear Train'!$R$5,F423='Gear Train'!$R$6),IF(VLOOKUP(E423,$C$15:$M$514,9,FALSE)='Gear Train'!$C$3,'Gear Train'!$C$4,'Gear Train'!$C$3),VLOOKUP(E423,$C$15:$M$514,9,FALSE)),VLOOKUP(E423,$C$15:$M$514,9,FALSE))))</f>
        <v/>
      </c>
      <c r="L423" s="26" t="str">
        <f>IF(C423="","",IF(G423="-","-",IF(K423='Gear Train'!$C$3,MOD(G423+J423*360,360),MOD(G423-J423*360,360))))</f>
        <v/>
      </c>
      <c r="M423" s="26" t="str">
        <f>IF(C423="","",IF(OR(D423='Gear Train'!$R$6,D423='Gear Train'!$R$7,D423='Gear Train'!$R$8,F423='Gear Train'!$R$7),VLOOKUP(E423,$C$15:$M$514,10,FALSE),IF(D423='Gear Train'!$R$3,"-",IF(F423='Gear Train'!$R$3,1,H423/VLOOKUP(E423,$Q$15:$T$514,4,FALSE)))))</f>
        <v/>
      </c>
      <c r="N423" s="26" t="str">
        <f t="shared" si="314"/>
        <v/>
      </c>
      <c r="O423" s="28" t="str">
        <f t="shared" si="315"/>
        <v/>
      </c>
      <c r="Q423" s="21"/>
      <c r="R423" s="21"/>
      <c r="S423" s="29"/>
      <c r="T423" s="29"/>
      <c r="U423" s="29"/>
      <c r="AD423" s="1"/>
      <c r="AE423" s="1"/>
      <c r="AF423" s="1"/>
      <c r="AG423" s="1"/>
      <c r="AH423" s="1"/>
    </row>
    <row r="424" spans="2:34">
      <c r="B424" s="20"/>
      <c r="C424" s="21"/>
      <c r="D424" s="22" t="str">
        <f t="shared" si="312"/>
        <v/>
      </c>
      <c r="E424" s="21"/>
      <c r="F424" s="24" t="str">
        <f t="shared" si="313"/>
        <v/>
      </c>
      <c r="G424" s="25" t="str">
        <f>IF(C424="","",IF(D424='Gear Train'!$R$3,"-",VLOOKUP(C424,$Q$15:$S$514,3,FALSE)))</f>
        <v/>
      </c>
      <c r="H424" s="25" t="str">
        <f>IF(C424="","",IF(OR(D424='Gear Train'!$R$7,D424='Gear Train'!$R$3,D424='Gear Train'!$R$8),"-",VLOOKUP(C424,$Q$15:$T$514,4,FALSE)))</f>
        <v/>
      </c>
      <c r="I424" s="26" t="str">
        <f>IF(C424="","",IF(OR(D424='Gear Train'!$R$6,D424='Gear Train'!$R$7,D424='Gear Train'!$R$8,F424='Gear Train'!$R$7),VLOOKUP(E424,$C$15:$M$514,7,FALSE),IF(D424='Gear Train'!$R$3,VLOOKUP(C424,$Q$15:$U$514,5,FALSE),VLOOKUP(E424,$C$15:$M$514,7,FALSE)*M424)))</f>
        <v/>
      </c>
      <c r="J424" s="26" t="str">
        <f>IF(C424="","",IF(OR(D424='Gear Train'!$R$6,D424='Gear Train'!$R$7,D424='Gear Train'!$R$8,F424='Gear Train'!$R$7),VLOOKUP(E424,$C$15:$M$514,8,FALSE),IF(D424='Gear Train'!$R$3,E424/I424,VLOOKUP(E424,$C$15:$M$514,8,FALSE)/M424)))</f>
        <v/>
      </c>
      <c r="K424" s="27" t="str">
        <f>IF(C424="","",IF(E424='Front, Back Dial'!$D$4,$C$11,IF(OR(D424='Gear Train'!$R$4,D424='Gear Train'!$R$5),IF(OR(F424='Gear Train'!$R$4,F424='Gear Train'!$R$5,F424='Gear Train'!$R$6),IF(VLOOKUP(E424,$C$15:$M$514,9,FALSE)='Gear Train'!$C$3,'Gear Train'!$C$4,'Gear Train'!$C$3),VLOOKUP(E424,$C$15:$M$514,9,FALSE)),VLOOKUP(E424,$C$15:$M$514,9,FALSE))))</f>
        <v/>
      </c>
      <c r="L424" s="26" t="str">
        <f>IF(C424="","",IF(G424="-","-",IF(K424='Gear Train'!$C$3,MOD(G424+J424*360,360),MOD(G424-J424*360,360))))</f>
        <v/>
      </c>
      <c r="M424" s="26" t="str">
        <f>IF(C424="","",IF(OR(D424='Gear Train'!$R$6,D424='Gear Train'!$R$7,D424='Gear Train'!$R$8,F424='Gear Train'!$R$7),VLOOKUP(E424,$C$15:$M$514,10,FALSE),IF(D424='Gear Train'!$R$3,"-",IF(F424='Gear Train'!$R$3,1,H424/VLOOKUP(E424,$Q$15:$T$514,4,FALSE)))))</f>
        <v/>
      </c>
      <c r="N424" s="26" t="str">
        <f t="shared" si="314"/>
        <v/>
      </c>
      <c r="O424" s="28" t="str">
        <f t="shared" si="315"/>
        <v/>
      </c>
      <c r="Q424" s="21"/>
      <c r="R424" s="21"/>
      <c r="S424" s="29"/>
      <c r="T424" s="29"/>
      <c r="U424" s="29"/>
      <c r="AD424" s="1"/>
      <c r="AE424" s="1"/>
      <c r="AF424" s="1"/>
      <c r="AG424" s="1"/>
      <c r="AH424" s="1"/>
    </row>
    <row r="425" spans="2:34">
      <c r="B425" s="20"/>
      <c r="C425" s="21"/>
      <c r="D425" s="22" t="str">
        <f t="shared" si="312"/>
        <v/>
      </c>
      <c r="E425" s="21"/>
      <c r="F425" s="24" t="str">
        <f t="shared" si="313"/>
        <v/>
      </c>
      <c r="G425" s="25" t="str">
        <f>IF(C425="","",IF(D425='Gear Train'!$R$3,"-",VLOOKUP(C425,$Q$15:$S$514,3,FALSE)))</f>
        <v/>
      </c>
      <c r="H425" s="25" t="str">
        <f>IF(C425="","",IF(OR(D425='Gear Train'!$R$7,D425='Gear Train'!$R$3,D425='Gear Train'!$R$8),"-",VLOOKUP(C425,$Q$15:$T$514,4,FALSE)))</f>
        <v/>
      </c>
      <c r="I425" s="26" t="str">
        <f>IF(C425="","",IF(OR(D425='Gear Train'!$R$6,D425='Gear Train'!$R$7,D425='Gear Train'!$R$8,F425='Gear Train'!$R$7),VLOOKUP(E425,$C$15:$M$514,7,FALSE),IF(D425='Gear Train'!$R$3,VLOOKUP(C425,$Q$15:$U$514,5,FALSE),VLOOKUP(E425,$C$15:$M$514,7,FALSE)*M425)))</f>
        <v/>
      </c>
      <c r="J425" s="26" t="str">
        <f>IF(C425="","",IF(OR(D425='Gear Train'!$R$6,D425='Gear Train'!$R$7,D425='Gear Train'!$R$8,F425='Gear Train'!$R$7),VLOOKUP(E425,$C$15:$M$514,8,FALSE),IF(D425='Gear Train'!$R$3,E425/I425,VLOOKUP(E425,$C$15:$M$514,8,FALSE)/M425)))</f>
        <v/>
      </c>
      <c r="K425" s="27" t="str">
        <f>IF(C425="","",IF(E425='Front, Back Dial'!$D$4,$C$11,IF(OR(D425='Gear Train'!$R$4,D425='Gear Train'!$R$5),IF(OR(F425='Gear Train'!$R$4,F425='Gear Train'!$R$5,F425='Gear Train'!$R$6),IF(VLOOKUP(E425,$C$15:$M$514,9,FALSE)='Gear Train'!$C$3,'Gear Train'!$C$4,'Gear Train'!$C$3),VLOOKUP(E425,$C$15:$M$514,9,FALSE)),VLOOKUP(E425,$C$15:$M$514,9,FALSE))))</f>
        <v/>
      </c>
      <c r="L425" s="26" t="str">
        <f>IF(C425="","",IF(G425="-","-",IF(K425='Gear Train'!$C$3,MOD(G425+J425*360,360),MOD(G425-J425*360,360))))</f>
        <v/>
      </c>
      <c r="M425" s="26" t="str">
        <f>IF(C425="","",IF(OR(D425='Gear Train'!$R$6,D425='Gear Train'!$R$7,D425='Gear Train'!$R$8,F425='Gear Train'!$R$7),VLOOKUP(E425,$C$15:$M$514,10,FALSE),IF(D425='Gear Train'!$R$3,"-",IF(F425='Gear Train'!$R$3,1,H425/VLOOKUP(E425,$Q$15:$T$514,4,FALSE)))))</f>
        <v/>
      </c>
      <c r="N425" s="26" t="str">
        <f t="shared" si="314"/>
        <v/>
      </c>
      <c r="O425" s="28" t="str">
        <f t="shared" si="315"/>
        <v/>
      </c>
      <c r="Q425" s="21"/>
      <c r="R425" s="21"/>
      <c r="S425" s="29"/>
      <c r="T425" s="29"/>
      <c r="U425" s="29"/>
      <c r="AD425" s="1"/>
      <c r="AE425" s="1"/>
      <c r="AF425" s="1"/>
      <c r="AG425" s="1"/>
      <c r="AH425" s="1"/>
    </row>
    <row r="426" spans="2:34">
      <c r="B426" s="20"/>
      <c r="C426" s="21"/>
      <c r="D426" s="22" t="str">
        <f t="shared" si="312"/>
        <v/>
      </c>
      <c r="E426" s="21"/>
      <c r="F426" s="24" t="str">
        <f t="shared" si="313"/>
        <v/>
      </c>
      <c r="G426" s="25" t="str">
        <f>IF(C426="","",IF(D426='Gear Train'!$R$3,"-",VLOOKUP(C426,$Q$15:$S$514,3,FALSE)))</f>
        <v/>
      </c>
      <c r="H426" s="25" t="str">
        <f>IF(C426="","",IF(OR(D426='Gear Train'!$R$7,D426='Gear Train'!$R$3,D426='Gear Train'!$R$8),"-",VLOOKUP(C426,$Q$15:$T$514,4,FALSE)))</f>
        <v/>
      </c>
      <c r="I426" s="26" t="str">
        <f>IF(C426="","",IF(OR(D426='Gear Train'!$R$6,D426='Gear Train'!$R$7,D426='Gear Train'!$R$8,F426='Gear Train'!$R$7),VLOOKUP(E426,$C$15:$M$514,7,FALSE),IF(D426='Gear Train'!$R$3,VLOOKUP(C426,$Q$15:$U$514,5,FALSE),VLOOKUP(E426,$C$15:$M$514,7,FALSE)*M426)))</f>
        <v/>
      </c>
      <c r="J426" s="26" t="str">
        <f>IF(C426="","",IF(OR(D426='Gear Train'!$R$6,D426='Gear Train'!$R$7,D426='Gear Train'!$R$8,F426='Gear Train'!$R$7),VLOOKUP(E426,$C$15:$M$514,8,FALSE),IF(D426='Gear Train'!$R$3,E426/I426,VLOOKUP(E426,$C$15:$M$514,8,FALSE)/M426)))</f>
        <v/>
      </c>
      <c r="K426" s="27" t="str">
        <f>IF(C426="","",IF(E426='Front, Back Dial'!$D$4,$C$11,IF(OR(D426='Gear Train'!$R$4,D426='Gear Train'!$R$5),IF(OR(F426='Gear Train'!$R$4,F426='Gear Train'!$R$5,F426='Gear Train'!$R$6),IF(VLOOKUP(E426,$C$15:$M$514,9,FALSE)='Gear Train'!$C$3,'Gear Train'!$C$4,'Gear Train'!$C$3),VLOOKUP(E426,$C$15:$M$514,9,FALSE)),VLOOKUP(E426,$C$15:$M$514,9,FALSE))))</f>
        <v/>
      </c>
      <c r="L426" s="26" t="str">
        <f>IF(C426="","",IF(G426="-","-",IF(K426='Gear Train'!$C$3,MOD(G426+J426*360,360),MOD(G426-J426*360,360))))</f>
        <v/>
      </c>
      <c r="M426" s="26" t="str">
        <f>IF(C426="","",IF(OR(D426='Gear Train'!$R$6,D426='Gear Train'!$R$7,D426='Gear Train'!$R$8,F426='Gear Train'!$R$7),VLOOKUP(E426,$C$15:$M$514,10,FALSE),IF(D426='Gear Train'!$R$3,"-",IF(F426='Gear Train'!$R$3,1,H426/VLOOKUP(E426,$Q$15:$T$514,4,FALSE)))))</f>
        <v/>
      </c>
      <c r="N426" s="26" t="str">
        <f t="shared" si="314"/>
        <v/>
      </c>
      <c r="O426" s="28" t="str">
        <f t="shared" si="315"/>
        <v/>
      </c>
      <c r="Q426" s="21"/>
      <c r="R426" s="21"/>
      <c r="S426" s="29"/>
      <c r="T426" s="29"/>
      <c r="U426" s="29"/>
      <c r="AD426" s="1"/>
      <c r="AE426" s="1"/>
      <c r="AF426" s="1"/>
      <c r="AG426" s="1"/>
      <c r="AH426" s="1"/>
    </row>
    <row r="427" spans="2:34">
      <c r="B427" s="20"/>
      <c r="C427" s="21"/>
      <c r="D427" s="22" t="str">
        <f t="shared" si="312"/>
        <v/>
      </c>
      <c r="E427" s="21"/>
      <c r="F427" s="24" t="str">
        <f t="shared" si="313"/>
        <v/>
      </c>
      <c r="G427" s="25" t="str">
        <f>IF(C427="","",IF(D427='Gear Train'!$R$3,"-",VLOOKUP(C427,$Q$15:$S$514,3,FALSE)))</f>
        <v/>
      </c>
      <c r="H427" s="25" t="str">
        <f>IF(C427="","",IF(OR(D427='Gear Train'!$R$7,D427='Gear Train'!$R$3,D427='Gear Train'!$R$8),"-",VLOOKUP(C427,$Q$15:$T$514,4,FALSE)))</f>
        <v/>
      </c>
      <c r="I427" s="26" t="str">
        <f>IF(C427="","",IF(OR(D427='Gear Train'!$R$6,D427='Gear Train'!$R$7,D427='Gear Train'!$R$8,F427='Gear Train'!$R$7),VLOOKUP(E427,$C$15:$M$514,7,FALSE),IF(D427='Gear Train'!$R$3,VLOOKUP(C427,$Q$15:$U$514,5,FALSE),VLOOKUP(E427,$C$15:$M$514,7,FALSE)*M427)))</f>
        <v/>
      </c>
      <c r="J427" s="26" t="str">
        <f>IF(C427="","",IF(OR(D427='Gear Train'!$R$6,D427='Gear Train'!$R$7,D427='Gear Train'!$R$8,F427='Gear Train'!$R$7),VLOOKUP(E427,$C$15:$M$514,8,FALSE),IF(D427='Gear Train'!$R$3,E427/I427,VLOOKUP(E427,$C$15:$M$514,8,FALSE)/M427)))</f>
        <v/>
      </c>
      <c r="K427" s="27" t="str">
        <f>IF(C427="","",IF(E427='Front, Back Dial'!$D$4,$C$11,IF(OR(D427='Gear Train'!$R$4,D427='Gear Train'!$R$5),IF(OR(F427='Gear Train'!$R$4,F427='Gear Train'!$R$5,F427='Gear Train'!$R$6),IF(VLOOKUP(E427,$C$15:$M$514,9,FALSE)='Gear Train'!$C$3,'Gear Train'!$C$4,'Gear Train'!$C$3),VLOOKUP(E427,$C$15:$M$514,9,FALSE)),VLOOKUP(E427,$C$15:$M$514,9,FALSE))))</f>
        <v/>
      </c>
      <c r="L427" s="26" t="str">
        <f>IF(C427="","",IF(G427="-","-",IF(K427='Gear Train'!$C$3,MOD(G427+J427*360,360),MOD(G427-J427*360,360))))</f>
        <v/>
      </c>
      <c r="M427" s="26" t="str">
        <f>IF(C427="","",IF(OR(D427='Gear Train'!$R$6,D427='Gear Train'!$R$7,D427='Gear Train'!$R$8,F427='Gear Train'!$R$7),VLOOKUP(E427,$C$15:$M$514,10,FALSE),IF(D427='Gear Train'!$R$3,"-",IF(F427='Gear Train'!$R$3,1,H427/VLOOKUP(E427,$Q$15:$T$514,4,FALSE)))))</f>
        <v/>
      </c>
      <c r="N427" s="26" t="str">
        <f t="shared" si="314"/>
        <v/>
      </c>
      <c r="O427" s="28" t="str">
        <f t="shared" si="315"/>
        <v/>
      </c>
      <c r="Q427" s="21"/>
      <c r="R427" s="21"/>
      <c r="S427" s="29"/>
      <c r="T427" s="29"/>
      <c r="U427" s="29"/>
      <c r="AD427" s="1"/>
      <c r="AE427" s="1"/>
      <c r="AF427" s="1"/>
      <c r="AG427" s="1"/>
      <c r="AH427" s="1"/>
    </row>
    <row r="428" spans="2:34">
      <c r="B428" s="20"/>
      <c r="C428" s="21"/>
      <c r="D428" s="22" t="str">
        <f t="shared" si="312"/>
        <v/>
      </c>
      <c r="E428" s="21"/>
      <c r="F428" s="24" t="str">
        <f t="shared" si="313"/>
        <v/>
      </c>
      <c r="G428" s="25" t="str">
        <f>IF(C428="","",IF(D428='Gear Train'!$R$3,"-",VLOOKUP(C428,$Q$15:$S$514,3,FALSE)))</f>
        <v/>
      </c>
      <c r="H428" s="25" t="str">
        <f>IF(C428="","",IF(OR(D428='Gear Train'!$R$7,D428='Gear Train'!$R$3,D428='Gear Train'!$R$8),"-",VLOOKUP(C428,$Q$15:$T$514,4,FALSE)))</f>
        <v/>
      </c>
      <c r="I428" s="26" t="str">
        <f>IF(C428="","",IF(OR(D428='Gear Train'!$R$6,D428='Gear Train'!$R$7,D428='Gear Train'!$R$8,F428='Gear Train'!$R$7),VLOOKUP(E428,$C$15:$M$514,7,FALSE),IF(D428='Gear Train'!$R$3,VLOOKUP(C428,$Q$15:$U$514,5,FALSE),VLOOKUP(E428,$C$15:$M$514,7,FALSE)*M428)))</f>
        <v/>
      </c>
      <c r="J428" s="26" t="str">
        <f>IF(C428="","",IF(OR(D428='Gear Train'!$R$6,D428='Gear Train'!$R$7,D428='Gear Train'!$R$8,F428='Gear Train'!$R$7),VLOOKUP(E428,$C$15:$M$514,8,FALSE),IF(D428='Gear Train'!$R$3,E428/I428,VLOOKUP(E428,$C$15:$M$514,8,FALSE)/M428)))</f>
        <v/>
      </c>
      <c r="K428" s="27" t="str">
        <f>IF(C428="","",IF(E428='Front, Back Dial'!$D$4,$C$11,IF(OR(D428='Gear Train'!$R$4,D428='Gear Train'!$R$5),IF(OR(F428='Gear Train'!$R$4,F428='Gear Train'!$R$5,F428='Gear Train'!$R$6),IF(VLOOKUP(E428,$C$15:$M$514,9,FALSE)='Gear Train'!$C$3,'Gear Train'!$C$4,'Gear Train'!$C$3),VLOOKUP(E428,$C$15:$M$514,9,FALSE)),VLOOKUP(E428,$C$15:$M$514,9,FALSE))))</f>
        <v/>
      </c>
      <c r="L428" s="26" t="str">
        <f>IF(C428="","",IF(G428="-","-",IF(K428='Gear Train'!$C$3,MOD(G428+J428*360,360),MOD(G428-J428*360,360))))</f>
        <v/>
      </c>
      <c r="M428" s="26" t="str">
        <f>IF(C428="","",IF(OR(D428='Gear Train'!$R$6,D428='Gear Train'!$R$7,D428='Gear Train'!$R$8,F428='Gear Train'!$R$7),VLOOKUP(E428,$C$15:$M$514,10,FALSE),IF(D428='Gear Train'!$R$3,"-",IF(F428='Gear Train'!$R$3,1,H428/VLOOKUP(E428,$Q$15:$T$514,4,FALSE)))))</f>
        <v/>
      </c>
      <c r="N428" s="26" t="str">
        <f t="shared" si="314"/>
        <v/>
      </c>
      <c r="O428" s="28" t="str">
        <f t="shared" si="315"/>
        <v/>
      </c>
      <c r="Q428" s="21"/>
      <c r="R428" s="21"/>
      <c r="S428" s="29"/>
      <c r="T428" s="29"/>
      <c r="U428" s="29"/>
      <c r="AD428" s="1"/>
      <c r="AE428" s="1"/>
      <c r="AF428" s="1"/>
      <c r="AG428" s="1"/>
      <c r="AH428" s="1"/>
    </row>
    <row r="429" spans="2:34">
      <c r="B429" s="20"/>
      <c r="C429" s="21"/>
      <c r="D429" s="22" t="str">
        <f t="shared" si="312"/>
        <v/>
      </c>
      <c r="E429" s="21"/>
      <c r="F429" s="24" t="str">
        <f t="shared" si="313"/>
        <v/>
      </c>
      <c r="G429" s="25" t="str">
        <f>IF(C429="","",IF(D429='Gear Train'!$R$3,"-",VLOOKUP(C429,$Q$15:$S$514,3,FALSE)))</f>
        <v/>
      </c>
      <c r="H429" s="25" t="str">
        <f>IF(C429="","",IF(OR(D429='Gear Train'!$R$7,D429='Gear Train'!$R$3,D429='Gear Train'!$R$8),"-",VLOOKUP(C429,$Q$15:$T$514,4,FALSE)))</f>
        <v/>
      </c>
      <c r="I429" s="26" t="str">
        <f>IF(C429="","",IF(OR(D429='Gear Train'!$R$6,D429='Gear Train'!$R$7,D429='Gear Train'!$R$8,F429='Gear Train'!$R$7),VLOOKUP(E429,$C$15:$M$514,7,FALSE),IF(D429='Gear Train'!$R$3,VLOOKUP(C429,$Q$15:$U$514,5,FALSE),VLOOKUP(E429,$C$15:$M$514,7,FALSE)*M429)))</f>
        <v/>
      </c>
      <c r="J429" s="26" t="str">
        <f>IF(C429="","",IF(OR(D429='Gear Train'!$R$6,D429='Gear Train'!$R$7,D429='Gear Train'!$R$8,F429='Gear Train'!$R$7),VLOOKUP(E429,$C$15:$M$514,8,FALSE),IF(D429='Gear Train'!$R$3,E429/I429,VLOOKUP(E429,$C$15:$M$514,8,FALSE)/M429)))</f>
        <v/>
      </c>
      <c r="K429" s="27" t="str">
        <f>IF(C429="","",IF(E429='Front, Back Dial'!$D$4,$C$11,IF(OR(D429='Gear Train'!$R$4,D429='Gear Train'!$R$5),IF(OR(F429='Gear Train'!$R$4,F429='Gear Train'!$R$5,F429='Gear Train'!$R$6),IF(VLOOKUP(E429,$C$15:$M$514,9,FALSE)='Gear Train'!$C$3,'Gear Train'!$C$4,'Gear Train'!$C$3),VLOOKUP(E429,$C$15:$M$514,9,FALSE)),VLOOKUP(E429,$C$15:$M$514,9,FALSE))))</f>
        <v/>
      </c>
      <c r="L429" s="26" t="str">
        <f>IF(C429="","",IF(G429="-","-",IF(K429='Gear Train'!$C$3,MOD(G429+J429*360,360),MOD(G429-J429*360,360))))</f>
        <v/>
      </c>
      <c r="M429" s="26" t="str">
        <f>IF(C429="","",IF(OR(D429='Gear Train'!$R$6,D429='Gear Train'!$R$7,D429='Gear Train'!$R$8,F429='Gear Train'!$R$7),VLOOKUP(E429,$C$15:$M$514,10,FALSE),IF(D429='Gear Train'!$R$3,"-",IF(F429='Gear Train'!$R$3,1,H429/VLOOKUP(E429,$Q$15:$T$514,4,FALSE)))))</f>
        <v/>
      </c>
      <c r="N429" s="26" t="str">
        <f t="shared" si="314"/>
        <v/>
      </c>
      <c r="O429" s="28" t="str">
        <f t="shared" si="315"/>
        <v/>
      </c>
      <c r="Q429" s="21"/>
      <c r="R429" s="21"/>
      <c r="S429" s="29"/>
      <c r="T429" s="29"/>
      <c r="U429" s="29"/>
      <c r="AD429" s="1"/>
      <c r="AE429" s="1"/>
      <c r="AF429" s="1"/>
      <c r="AG429" s="1"/>
      <c r="AH429" s="1"/>
    </row>
    <row r="430" spans="2:34">
      <c r="B430" s="20"/>
      <c r="C430" s="21"/>
      <c r="D430" s="22" t="str">
        <f t="shared" si="312"/>
        <v/>
      </c>
      <c r="E430" s="21"/>
      <c r="F430" s="24" t="str">
        <f t="shared" si="313"/>
        <v/>
      </c>
      <c r="G430" s="25" t="str">
        <f>IF(C430="","",IF(D430='Gear Train'!$R$3,"-",VLOOKUP(C430,$Q$15:$S$514,3,FALSE)))</f>
        <v/>
      </c>
      <c r="H430" s="25" t="str">
        <f>IF(C430="","",IF(OR(D430='Gear Train'!$R$7,D430='Gear Train'!$R$3,D430='Gear Train'!$R$8),"-",VLOOKUP(C430,$Q$15:$T$514,4,FALSE)))</f>
        <v/>
      </c>
      <c r="I430" s="26" t="str">
        <f>IF(C430="","",IF(OR(D430='Gear Train'!$R$6,D430='Gear Train'!$R$7,D430='Gear Train'!$R$8,F430='Gear Train'!$R$7),VLOOKUP(E430,$C$15:$M$514,7,FALSE),IF(D430='Gear Train'!$R$3,VLOOKUP(C430,$Q$15:$U$514,5,FALSE),VLOOKUP(E430,$C$15:$M$514,7,FALSE)*M430)))</f>
        <v/>
      </c>
      <c r="J430" s="26" t="str">
        <f>IF(C430="","",IF(OR(D430='Gear Train'!$R$6,D430='Gear Train'!$R$7,D430='Gear Train'!$R$8,F430='Gear Train'!$R$7),VLOOKUP(E430,$C$15:$M$514,8,FALSE),IF(D430='Gear Train'!$R$3,E430/I430,VLOOKUP(E430,$C$15:$M$514,8,FALSE)/M430)))</f>
        <v/>
      </c>
      <c r="K430" s="27" t="str">
        <f>IF(C430="","",IF(E430='Front, Back Dial'!$D$4,$C$11,IF(OR(D430='Gear Train'!$R$4,D430='Gear Train'!$R$5),IF(OR(F430='Gear Train'!$R$4,F430='Gear Train'!$R$5,F430='Gear Train'!$R$6),IF(VLOOKUP(E430,$C$15:$M$514,9,FALSE)='Gear Train'!$C$3,'Gear Train'!$C$4,'Gear Train'!$C$3),VLOOKUP(E430,$C$15:$M$514,9,FALSE)),VLOOKUP(E430,$C$15:$M$514,9,FALSE))))</f>
        <v/>
      </c>
      <c r="L430" s="26" t="str">
        <f>IF(C430="","",IF(G430="-","-",IF(K430='Gear Train'!$C$3,MOD(G430+J430*360,360),MOD(G430-J430*360,360))))</f>
        <v/>
      </c>
      <c r="M430" s="26" t="str">
        <f>IF(C430="","",IF(OR(D430='Gear Train'!$R$6,D430='Gear Train'!$R$7,D430='Gear Train'!$R$8,F430='Gear Train'!$R$7),VLOOKUP(E430,$C$15:$M$514,10,FALSE),IF(D430='Gear Train'!$R$3,"-",IF(F430='Gear Train'!$R$3,1,H430/VLOOKUP(E430,$Q$15:$T$514,4,FALSE)))))</f>
        <v/>
      </c>
      <c r="N430" s="26" t="str">
        <f t="shared" si="314"/>
        <v/>
      </c>
      <c r="O430" s="28" t="str">
        <f t="shared" si="315"/>
        <v/>
      </c>
      <c r="Q430" s="21"/>
      <c r="R430" s="21"/>
      <c r="S430" s="29"/>
      <c r="T430" s="29"/>
      <c r="U430" s="29"/>
      <c r="AD430" s="1"/>
      <c r="AE430" s="1"/>
      <c r="AF430" s="1"/>
      <c r="AG430" s="1"/>
      <c r="AH430" s="1"/>
    </row>
    <row r="431" spans="2:34">
      <c r="B431" s="20"/>
      <c r="C431" s="21"/>
      <c r="D431" s="22" t="str">
        <f t="shared" si="312"/>
        <v/>
      </c>
      <c r="E431" s="21"/>
      <c r="F431" s="24" t="str">
        <f t="shared" si="313"/>
        <v/>
      </c>
      <c r="G431" s="25" t="str">
        <f>IF(C431="","",IF(D431='Gear Train'!$R$3,"-",VLOOKUP(C431,$Q$15:$S$514,3,FALSE)))</f>
        <v/>
      </c>
      <c r="H431" s="25" t="str">
        <f>IF(C431="","",IF(OR(D431='Gear Train'!$R$7,D431='Gear Train'!$R$3,D431='Gear Train'!$R$8),"-",VLOOKUP(C431,$Q$15:$T$514,4,FALSE)))</f>
        <v/>
      </c>
      <c r="I431" s="26" t="str">
        <f>IF(C431="","",IF(OR(D431='Gear Train'!$R$6,D431='Gear Train'!$R$7,D431='Gear Train'!$R$8,F431='Gear Train'!$R$7),VLOOKUP(E431,$C$15:$M$514,7,FALSE),IF(D431='Gear Train'!$R$3,VLOOKUP(C431,$Q$15:$U$514,5,FALSE),VLOOKUP(E431,$C$15:$M$514,7,FALSE)*M431)))</f>
        <v/>
      </c>
      <c r="J431" s="26" t="str">
        <f>IF(C431="","",IF(OR(D431='Gear Train'!$R$6,D431='Gear Train'!$R$7,D431='Gear Train'!$R$8,F431='Gear Train'!$R$7),VLOOKUP(E431,$C$15:$M$514,8,FALSE),IF(D431='Gear Train'!$R$3,E431/I431,VLOOKUP(E431,$C$15:$M$514,8,FALSE)/M431)))</f>
        <v/>
      </c>
      <c r="K431" s="27" t="str">
        <f>IF(C431="","",IF(E431='Front, Back Dial'!$D$4,$C$11,IF(OR(D431='Gear Train'!$R$4,D431='Gear Train'!$R$5),IF(OR(F431='Gear Train'!$R$4,F431='Gear Train'!$R$5,F431='Gear Train'!$R$6),IF(VLOOKUP(E431,$C$15:$M$514,9,FALSE)='Gear Train'!$C$3,'Gear Train'!$C$4,'Gear Train'!$C$3),VLOOKUP(E431,$C$15:$M$514,9,FALSE)),VLOOKUP(E431,$C$15:$M$514,9,FALSE))))</f>
        <v/>
      </c>
      <c r="L431" s="26" t="str">
        <f>IF(C431="","",IF(G431="-","-",IF(K431='Gear Train'!$C$3,MOD(G431+J431*360,360),MOD(G431-J431*360,360))))</f>
        <v/>
      </c>
      <c r="M431" s="26" t="str">
        <f>IF(C431="","",IF(OR(D431='Gear Train'!$R$6,D431='Gear Train'!$R$7,D431='Gear Train'!$R$8,F431='Gear Train'!$R$7),VLOOKUP(E431,$C$15:$M$514,10,FALSE),IF(D431='Gear Train'!$R$3,"-",IF(F431='Gear Train'!$R$3,1,H431/VLOOKUP(E431,$Q$15:$T$514,4,FALSE)))))</f>
        <v/>
      </c>
      <c r="N431" s="26" t="str">
        <f t="shared" si="314"/>
        <v/>
      </c>
      <c r="O431" s="28" t="str">
        <f t="shared" si="315"/>
        <v/>
      </c>
      <c r="Q431" s="21"/>
      <c r="R431" s="21"/>
      <c r="S431" s="29"/>
      <c r="T431" s="29"/>
      <c r="U431" s="29"/>
      <c r="AD431" s="1"/>
      <c r="AE431" s="1"/>
      <c r="AF431" s="1"/>
      <c r="AG431" s="1"/>
      <c r="AH431" s="1"/>
    </row>
    <row r="432" spans="2:34">
      <c r="B432" s="20"/>
      <c r="C432" s="21"/>
      <c r="D432" s="22" t="str">
        <f t="shared" si="312"/>
        <v/>
      </c>
      <c r="E432" s="21"/>
      <c r="F432" s="24" t="str">
        <f t="shared" si="313"/>
        <v/>
      </c>
      <c r="G432" s="25" t="str">
        <f>IF(C432="","",IF(D432='Gear Train'!$R$3,"-",VLOOKUP(C432,$Q$15:$S$514,3,FALSE)))</f>
        <v/>
      </c>
      <c r="H432" s="25" t="str">
        <f>IF(C432="","",IF(OR(D432='Gear Train'!$R$7,D432='Gear Train'!$R$3,D432='Gear Train'!$R$8),"-",VLOOKUP(C432,$Q$15:$T$514,4,FALSE)))</f>
        <v/>
      </c>
      <c r="I432" s="26" t="str">
        <f>IF(C432="","",IF(OR(D432='Gear Train'!$R$6,D432='Gear Train'!$R$7,D432='Gear Train'!$R$8,F432='Gear Train'!$R$7),VLOOKUP(E432,$C$15:$M$514,7,FALSE),IF(D432='Gear Train'!$R$3,VLOOKUP(C432,$Q$15:$U$514,5,FALSE),VLOOKUP(E432,$C$15:$M$514,7,FALSE)*M432)))</f>
        <v/>
      </c>
      <c r="J432" s="26" t="str">
        <f>IF(C432="","",IF(OR(D432='Gear Train'!$R$6,D432='Gear Train'!$R$7,D432='Gear Train'!$R$8,F432='Gear Train'!$R$7),VLOOKUP(E432,$C$15:$M$514,8,FALSE),IF(D432='Gear Train'!$R$3,E432/I432,VLOOKUP(E432,$C$15:$M$514,8,FALSE)/M432)))</f>
        <v/>
      </c>
      <c r="K432" s="27" t="str">
        <f>IF(C432="","",IF(E432='Front, Back Dial'!$D$4,$C$11,IF(OR(D432='Gear Train'!$R$4,D432='Gear Train'!$R$5),IF(OR(F432='Gear Train'!$R$4,F432='Gear Train'!$R$5,F432='Gear Train'!$R$6),IF(VLOOKUP(E432,$C$15:$M$514,9,FALSE)='Gear Train'!$C$3,'Gear Train'!$C$4,'Gear Train'!$C$3),VLOOKUP(E432,$C$15:$M$514,9,FALSE)),VLOOKUP(E432,$C$15:$M$514,9,FALSE))))</f>
        <v/>
      </c>
      <c r="L432" s="26" t="str">
        <f>IF(C432="","",IF(G432="-","-",IF(K432='Gear Train'!$C$3,MOD(G432+J432*360,360),MOD(G432-J432*360,360))))</f>
        <v/>
      </c>
      <c r="M432" s="26" t="str">
        <f>IF(C432="","",IF(OR(D432='Gear Train'!$R$6,D432='Gear Train'!$R$7,D432='Gear Train'!$R$8,F432='Gear Train'!$R$7),VLOOKUP(E432,$C$15:$M$514,10,FALSE),IF(D432='Gear Train'!$R$3,"-",IF(F432='Gear Train'!$R$3,1,H432/VLOOKUP(E432,$Q$15:$T$514,4,FALSE)))))</f>
        <v/>
      </c>
      <c r="N432" s="26" t="str">
        <f t="shared" si="314"/>
        <v/>
      </c>
      <c r="O432" s="28" t="str">
        <f t="shared" si="315"/>
        <v/>
      </c>
      <c r="Q432" s="21"/>
      <c r="R432" s="21"/>
      <c r="S432" s="29"/>
      <c r="T432" s="29"/>
      <c r="U432" s="29"/>
      <c r="AD432" s="1"/>
      <c r="AE432" s="1"/>
      <c r="AF432" s="1"/>
      <c r="AG432" s="1"/>
      <c r="AH432" s="1"/>
    </row>
    <row r="433" spans="2:34">
      <c r="B433" s="20"/>
      <c r="C433" s="21"/>
      <c r="D433" s="22" t="str">
        <f t="shared" si="312"/>
        <v/>
      </c>
      <c r="E433" s="21"/>
      <c r="F433" s="24" t="str">
        <f t="shared" si="313"/>
        <v/>
      </c>
      <c r="G433" s="25" t="str">
        <f>IF(C433="","",IF(D433='Gear Train'!$R$3,"-",VLOOKUP(C433,$Q$15:$S$514,3,FALSE)))</f>
        <v/>
      </c>
      <c r="H433" s="25" t="str">
        <f>IF(C433="","",IF(OR(D433='Gear Train'!$R$7,D433='Gear Train'!$R$3,D433='Gear Train'!$R$8),"-",VLOOKUP(C433,$Q$15:$T$514,4,FALSE)))</f>
        <v/>
      </c>
      <c r="I433" s="26" t="str">
        <f>IF(C433="","",IF(OR(D433='Gear Train'!$R$6,D433='Gear Train'!$R$7,D433='Gear Train'!$R$8,F433='Gear Train'!$R$7),VLOOKUP(E433,$C$15:$M$514,7,FALSE),IF(D433='Gear Train'!$R$3,VLOOKUP(C433,$Q$15:$U$514,5,FALSE),VLOOKUP(E433,$C$15:$M$514,7,FALSE)*M433)))</f>
        <v/>
      </c>
      <c r="J433" s="26" t="str">
        <f>IF(C433="","",IF(OR(D433='Gear Train'!$R$6,D433='Gear Train'!$R$7,D433='Gear Train'!$R$8,F433='Gear Train'!$R$7),VLOOKUP(E433,$C$15:$M$514,8,FALSE),IF(D433='Gear Train'!$R$3,E433/I433,VLOOKUP(E433,$C$15:$M$514,8,FALSE)/M433)))</f>
        <v/>
      </c>
      <c r="K433" s="27" t="str">
        <f>IF(C433="","",IF(E433='Front, Back Dial'!$D$4,$C$11,IF(OR(D433='Gear Train'!$R$4,D433='Gear Train'!$R$5),IF(OR(F433='Gear Train'!$R$4,F433='Gear Train'!$R$5,F433='Gear Train'!$R$6),IF(VLOOKUP(E433,$C$15:$M$514,9,FALSE)='Gear Train'!$C$3,'Gear Train'!$C$4,'Gear Train'!$C$3),VLOOKUP(E433,$C$15:$M$514,9,FALSE)),VLOOKUP(E433,$C$15:$M$514,9,FALSE))))</f>
        <v/>
      </c>
      <c r="L433" s="26" t="str">
        <f>IF(C433="","",IF(G433="-","-",IF(K433='Gear Train'!$C$3,MOD(G433+J433*360,360),MOD(G433-J433*360,360))))</f>
        <v/>
      </c>
      <c r="M433" s="26" t="str">
        <f>IF(C433="","",IF(OR(D433='Gear Train'!$R$6,D433='Gear Train'!$R$7,D433='Gear Train'!$R$8,F433='Gear Train'!$R$7),VLOOKUP(E433,$C$15:$M$514,10,FALSE),IF(D433='Gear Train'!$R$3,"-",IF(F433='Gear Train'!$R$3,1,H433/VLOOKUP(E433,$Q$15:$T$514,4,FALSE)))))</f>
        <v/>
      </c>
      <c r="N433" s="26" t="str">
        <f t="shared" si="314"/>
        <v/>
      </c>
      <c r="O433" s="28" t="str">
        <f t="shared" si="315"/>
        <v/>
      </c>
      <c r="Q433" s="21"/>
      <c r="R433" s="21"/>
      <c r="S433" s="29"/>
      <c r="T433" s="29"/>
      <c r="U433" s="29"/>
      <c r="AD433" s="1"/>
      <c r="AE433" s="1"/>
      <c r="AF433" s="1"/>
      <c r="AG433" s="1"/>
      <c r="AH433" s="1"/>
    </row>
    <row r="434" spans="2:34">
      <c r="B434" s="20"/>
      <c r="C434" s="21"/>
      <c r="D434" s="22" t="str">
        <f t="shared" si="312"/>
        <v/>
      </c>
      <c r="E434" s="21"/>
      <c r="F434" s="24" t="str">
        <f t="shared" si="313"/>
        <v/>
      </c>
      <c r="G434" s="25" t="str">
        <f>IF(C434="","",IF(D434='Gear Train'!$R$3,"-",VLOOKUP(C434,$Q$15:$S$514,3,FALSE)))</f>
        <v/>
      </c>
      <c r="H434" s="25" t="str">
        <f>IF(C434="","",IF(OR(D434='Gear Train'!$R$7,D434='Gear Train'!$R$3,D434='Gear Train'!$R$8),"-",VLOOKUP(C434,$Q$15:$T$514,4,FALSE)))</f>
        <v/>
      </c>
      <c r="I434" s="26" t="str">
        <f>IF(C434="","",IF(OR(D434='Gear Train'!$R$6,D434='Gear Train'!$R$7,D434='Gear Train'!$R$8,F434='Gear Train'!$R$7),VLOOKUP(E434,$C$15:$M$514,7,FALSE),IF(D434='Gear Train'!$R$3,VLOOKUP(C434,$Q$15:$U$514,5,FALSE),VLOOKUP(E434,$C$15:$M$514,7,FALSE)*M434)))</f>
        <v/>
      </c>
      <c r="J434" s="26" t="str">
        <f>IF(C434="","",IF(OR(D434='Gear Train'!$R$6,D434='Gear Train'!$R$7,D434='Gear Train'!$R$8,F434='Gear Train'!$R$7),VLOOKUP(E434,$C$15:$M$514,8,FALSE),IF(D434='Gear Train'!$R$3,E434/I434,VLOOKUP(E434,$C$15:$M$514,8,FALSE)/M434)))</f>
        <v/>
      </c>
      <c r="K434" s="27" t="str">
        <f>IF(C434="","",IF(E434='Front, Back Dial'!$D$4,$C$11,IF(OR(D434='Gear Train'!$R$4,D434='Gear Train'!$R$5),IF(OR(F434='Gear Train'!$R$4,F434='Gear Train'!$R$5,F434='Gear Train'!$R$6),IF(VLOOKUP(E434,$C$15:$M$514,9,FALSE)='Gear Train'!$C$3,'Gear Train'!$C$4,'Gear Train'!$C$3),VLOOKUP(E434,$C$15:$M$514,9,FALSE)),VLOOKUP(E434,$C$15:$M$514,9,FALSE))))</f>
        <v/>
      </c>
      <c r="L434" s="26" t="str">
        <f>IF(C434="","",IF(G434="-","-",IF(K434='Gear Train'!$C$3,MOD(G434+J434*360,360),MOD(G434-J434*360,360))))</f>
        <v/>
      </c>
      <c r="M434" s="26" t="str">
        <f>IF(C434="","",IF(OR(D434='Gear Train'!$R$6,D434='Gear Train'!$R$7,D434='Gear Train'!$R$8,F434='Gear Train'!$R$7),VLOOKUP(E434,$C$15:$M$514,10,FALSE),IF(D434='Gear Train'!$R$3,"-",IF(F434='Gear Train'!$R$3,1,H434/VLOOKUP(E434,$Q$15:$T$514,4,FALSE)))))</f>
        <v/>
      </c>
      <c r="N434" s="26" t="str">
        <f t="shared" si="314"/>
        <v/>
      </c>
      <c r="O434" s="28" t="str">
        <f t="shared" si="315"/>
        <v/>
      </c>
      <c r="Q434" s="21"/>
      <c r="R434" s="21"/>
      <c r="S434" s="29"/>
      <c r="T434" s="29"/>
      <c r="U434" s="29"/>
      <c r="AD434" s="1"/>
      <c r="AE434" s="1"/>
      <c r="AF434" s="1"/>
      <c r="AG434" s="1"/>
      <c r="AH434" s="1"/>
    </row>
    <row r="435" spans="2:34">
      <c r="B435" s="20"/>
      <c r="C435" s="21"/>
      <c r="D435" s="22" t="str">
        <f t="shared" si="312"/>
        <v/>
      </c>
      <c r="E435" s="21"/>
      <c r="F435" s="24" t="str">
        <f t="shared" si="313"/>
        <v/>
      </c>
      <c r="G435" s="25" t="str">
        <f>IF(C435="","",IF(D435='Gear Train'!$R$3,"-",VLOOKUP(C435,$Q$15:$S$514,3,FALSE)))</f>
        <v/>
      </c>
      <c r="H435" s="25" t="str">
        <f>IF(C435="","",IF(OR(D435='Gear Train'!$R$7,D435='Gear Train'!$R$3,D435='Gear Train'!$R$8),"-",VLOOKUP(C435,$Q$15:$T$514,4,FALSE)))</f>
        <v/>
      </c>
      <c r="I435" s="26" t="str">
        <f>IF(C435="","",IF(OR(D435='Gear Train'!$R$6,D435='Gear Train'!$R$7,D435='Gear Train'!$R$8,F435='Gear Train'!$R$7),VLOOKUP(E435,$C$15:$M$514,7,FALSE),IF(D435='Gear Train'!$R$3,VLOOKUP(C435,$Q$15:$U$514,5,FALSE),VLOOKUP(E435,$C$15:$M$514,7,FALSE)*M435)))</f>
        <v/>
      </c>
      <c r="J435" s="26" t="str">
        <f>IF(C435="","",IF(OR(D435='Gear Train'!$R$6,D435='Gear Train'!$R$7,D435='Gear Train'!$R$8,F435='Gear Train'!$R$7),VLOOKUP(E435,$C$15:$M$514,8,FALSE),IF(D435='Gear Train'!$R$3,E435/I435,VLOOKUP(E435,$C$15:$M$514,8,FALSE)/M435)))</f>
        <v/>
      </c>
      <c r="K435" s="27" t="str">
        <f>IF(C435="","",IF(E435='Front, Back Dial'!$D$4,$C$11,IF(OR(D435='Gear Train'!$R$4,D435='Gear Train'!$R$5),IF(OR(F435='Gear Train'!$R$4,F435='Gear Train'!$R$5,F435='Gear Train'!$R$6),IF(VLOOKUP(E435,$C$15:$M$514,9,FALSE)='Gear Train'!$C$3,'Gear Train'!$C$4,'Gear Train'!$C$3),VLOOKUP(E435,$C$15:$M$514,9,FALSE)),VLOOKUP(E435,$C$15:$M$514,9,FALSE))))</f>
        <v/>
      </c>
      <c r="L435" s="26" t="str">
        <f>IF(C435="","",IF(G435="-","-",IF(K435='Gear Train'!$C$3,MOD(G435+J435*360,360),MOD(G435-J435*360,360))))</f>
        <v/>
      </c>
      <c r="M435" s="26" t="str">
        <f>IF(C435="","",IF(OR(D435='Gear Train'!$R$6,D435='Gear Train'!$R$7,D435='Gear Train'!$R$8,F435='Gear Train'!$R$7),VLOOKUP(E435,$C$15:$M$514,10,FALSE),IF(D435='Gear Train'!$R$3,"-",IF(F435='Gear Train'!$R$3,1,H435/VLOOKUP(E435,$Q$15:$T$514,4,FALSE)))))</f>
        <v/>
      </c>
      <c r="N435" s="26" t="str">
        <f t="shared" si="314"/>
        <v/>
      </c>
      <c r="O435" s="28" t="str">
        <f t="shared" si="315"/>
        <v/>
      </c>
      <c r="Q435" s="21"/>
      <c r="R435" s="21"/>
      <c r="S435" s="29"/>
      <c r="T435" s="29"/>
      <c r="U435" s="29"/>
      <c r="AD435" s="1"/>
      <c r="AE435" s="1"/>
      <c r="AF435" s="1"/>
      <c r="AG435" s="1"/>
      <c r="AH435" s="1"/>
    </row>
    <row r="436" spans="2:34">
      <c r="B436" s="20"/>
      <c r="C436" s="21"/>
      <c r="D436" s="22" t="str">
        <f t="shared" si="312"/>
        <v/>
      </c>
      <c r="E436" s="21"/>
      <c r="F436" s="24" t="str">
        <f t="shared" si="313"/>
        <v/>
      </c>
      <c r="G436" s="25" t="str">
        <f>IF(C436="","",IF(D436='Gear Train'!$R$3,"-",VLOOKUP(C436,$Q$15:$S$514,3,FALSE)))</f>
        <v/>
      </c>
      <c r="H436" s="25" t="str">
        <f>IF(C436="","",IF(OR(D436='Gear Train'!$R$7,D436='Gear Train'!$R$3,D436='Gear Train'!$R$8),"-",VLOOKUP(C436,$Q$15:$T$514,4,FALSE)))</f>
        <v/>
      </c>
      <c r="I436" s="26" t="str">
        <f>IF(C436="","",IF(OR(D436='Gear Train'!$R$6,D436='Gear Train'!$R$7,D436='Gear Train'!$R$8,F436='Gear Train'!$R$7),VLOOKUP(E436,$C$15:$M$514,7,FALSE),IF(D436='Gear Train'!$R$3,VLOOKUP(C436,$Q$15:$U$514,5,FALSE),VLOOKUP(E436,$C$15:$M$514,7,FALSE)*M436)))</f>
        <v/>
      </c>
      <c r="J436" s="26" t="str">
        <f>IF(C436="","",IF(OR(D436='Gear Train'!$R$6,D436='Gear Train'!$R$7,D436='Gear Train'!$R$8,F436='Gear Train'!$R$7),VLOOKUP(E436,$C$15:$M$514,8,FALSE),IF(D436='Gear Train'!$R$3,E436/I436,VLOOKUP(E436,$C$15:$M$514,8,FALSE)/M436)))</f>
        <v/>
      </c>
      <c r="K436" s="27" t="str">
        <f>IF(C436="","",IF(E436='Front, Back Dial'!$D$4,$C$11,IF(OR(D436='Gear Train'!$R$4,D436='Gear Train'!$R$5),IF(OR(F436='Gear Train'!$R$4,F436='Gear Train'!$R$5,F436='Gear Train'!$R$6),IF(VLOOKUP(E436,$C$15:$M$514,9,FALSE)='Gear Train'!$C$3,'Gear Train'!$C$4,'Gear Train'!$C$3),VLOOKUP(E436,$C$15:$M$514,9,FALSE)),VLOOKUP(E436,$C$15:$M$514,9,FALSE))))</f>
        <v/>
      </c>
      <c r="L436" s="26" t="str">
        <f>IF(C436="","",IF(G436="-","-",IF(K436='Gear Train'!$C$3,MOD(G436+J436*360,360),MOD(G436-J436*360,360))))</f>
        <v/>
      </c>
      <c r="M436" s="26" t="str">
        <f>IF(C436="","",IF(OR(D436='Gear Train'!$R$6,D436='Gear Train'!$R$7,D436='Gear Train'!$R$8,F436='Gear Train'!$R$7),VLOOKUP(E436,$C$15:$M$514,10,FALSE),IF(D436='Gear Train'!$R$3,"-",IF(F436='Gear Train'!$R$3,1,H436/VLOOKUP(E436,$Q$15:$T$514,4,FALSE)))))</f>
        <v/>
      </c>
      <c r="N436" s="26" t="str">
        <f t="shared" si="314"/>
        <v/>
      </c>
      <c r="O436" s="28" t="str">
        <f t="shared" si="315"/>
        <v/>
      </c>
      <c r="Q436" s="21"/>
      <c r="R436" s="21"/>
      <c r="S436" s="29"/>
      <c r="T436" s="29"/>
      <c r="U436" s="29"/>
      <c r="AD436" s="1"/>
      <c r="AE436" s="1"/>
      <c r="AF436" s="1"/>
      <c r="AG436" s="1"/>
      <c r="AH436" s="1"/>
    </row>
    <row r="437" spans="2:34">
      <c r="B437" s="20"/>
      <c r="C437" s="21"/>
      <c r="D437" s="22" t="str">
        <f t="shared" si="312"/>
        <v/>
      </c>
      <c r="E437" s="21"/>
      <c r="F437" s="24" t="str">
        <f t="shared" si="313"/>
        <v/>
      </c>
      <c r="G437" s="25" t="str">
        <f>IF(C437="","",IF(D437='Gear Train'!$R$3,"-",VLOOKUP(C437,$Q$15:$S$514,3,FALSE)))</f>
        <v/>
      </c>
      <c r="H437" s="25" t="str">
        <f>IF(C437="","",IF(OR(D437='Gear Train'!$R$7,D437='Gear Train'!$R$3,D437='Gear Train'!$R$8),"-",VLOOKUP(C437,$Q$15:$T$514,4,FALSE)))</f>
        <v/>
      </c>
      <c r="I437" s="26" t="str">
        <f>IF(C437="","",IF(OR(D437='Gear Train'!$R$6,D437='Gear Train'!$R$7,D437='Gear Train'!$R$8,F437='Gear Train'!$R$7),VLOOKUP(E437,$C$15:$M$514,7,FALSE),IF(D437='Gear Train'!$R$3,VLOOKUP(C437,$Q$15:$U$514,5,FALSE),VLOOKUP(E437,$C$15:$M$514,7,FALSE)*M437)))</f>
        <v/>
      </c>
      <c r="J437" s="26" t="str">
        <f>IF(C437="","",IF(OR(D437='Gear Train'!$R$6,D437='Gear Train'!$R$7,D437='Gear Train'!$R$8,F437='Gear Train'!$R$7),VLOOKUP(E437,$C$15:$M$514,8,FALSE),IF(D437='Gear Train'!$R$3,E437/I437,VLOOKUP(E437,$C$15:$M$514,8,FALSE)/M437)))</f>
        <v/>
      </c>
      <c r="K437" s="27" t="str">
        <f>IF(C437="","",IF(E437='Front, Back Dial'!$D$4,$C$11,IF(OR(D437='Gear Train'!$R$4,D437='Gear Train'!$R$5),IF(OR(F437='Gear Train'!$R$4,F437='Gear Train'!$R$5,F437='Gear Train'!$R$6),IF(VLOOKUP(E437,$C$15:$M$514,9,FALSE)='Gear Train'!$C$3,'Gear Train'!$C$4,'Gear Train'!$C$3),VLOOKUP(E437,$C$15:$M$514,9,FALSE)),VLOOKUP(E437,$C$15:$M$514,9,FALSE))))</f>
        <v/>
      </c>
      <c r="L437" s="26" t="str">
        <f>IF(C437="","",IF(G437="-","-",IF(K437='Gear Train'!$C$3,MOD(G437+J437*360,360),MOD(G437-J437*360,360))))</f>
        <v/>
      </c>
      <c r="M437" s="26" t="str">
        <f>IF(C437="","",IF(OR(D437='Gear Train'!$R$6,D437='Gear Train'!$R$7,D437='Gear Train'!$R$8,F437='Gear Train'!$R$7),VLOOKUP(E437,$C$15:$M$514,10,FALSE),IF(D437='Gear Train'!$R$3,"-",IF(F437='Gear Train'!$R$3,1,H437/VLOOKUP(E437,$Q$15:$T$514,4,FALSE)))))</f>
        <v/>
      </c>
      <c r="N437" s="26" t="str">
        <f t="shared" si="314"/>
        <v/>
      </c>
      <c r="O437" s="28" t="str">
        <f t="shared" si="315"/>
        <v/>
      </c>
      <c r="Q437" s="21"/>
      <c r="R437" s="21"/>
      <c r="S437" s="29"/>
      <c r="T437" s="29"/>
      <c r="U437" s="29"/>
      <c r="AD437" s="1"/>
      <c r="AE437" s="1"/>
      <c r="AF437" s="1"/>
      <c r="AG437" s="1"/>
      <c r="AH437" s="1"/>
    </row>
    <row r="438" spans="2:34">
      <c r="B438" s="20"/>
      <c r="C438" s="21"/>
      <c r="D438" s="22" t="str">
        <f t="shared" si="312"/>
        <v/>
      </c>
      <c r="E438" s="21"/>
      <c r="F438" s="24" t="str">
        <f t="shared" si="313"/>
        <v/>
      </c>
      <c r="G438" s="25" t="str">
        <f>IF(C438="","",IF(D438='Gear Train'!$R$3,"-",VLOOKUP(C438,$Q$15:$S$514,3,FALSE)))</f>
        <v/>
      </c>
      <c r="H438" s="25" t="str">
        <f>IF(C438="","",IF(OR(D438='Gear Train'!$R$7,D438='Gear Train'!$R$3,D438='Gear Train'!$R$8),"-",VLOOKUP(C438,$Q$15:$T$514,4,FALSE)))</f>
        <v/>
      </c>
      <c r="I438" s="26" t="str">
        <f>IF(C438="","",IF(OR(D438='Gear Train'!$R$6,D438='Gear Train'!$R$7,D438='Gear Train'!$R$8,F438='Gear Train'!$R$7),VLOOKUP(E438,$C$15:$M$514,7,FALSE),IF(D438='Gear Train'!$R$3,VLOOKUP(C438,$Q$15:$U$514,5,FALSE),VLOOKUP(E438,$C$15:$M$514,7,FALSE)*M438)))</f>
        <v/>
      </c>
      <c r="J438" s="26" t="str">
        <f>IF(C438="","",IF(OR(D438='Gear Train'!$R$6,D438='Gear Train'!$R$7,D438='Gear Train'!$R$8,F438='Gear Train'!$R$7),VLOOKUP(E438,$C$15:$M$514,8,FALSE),IF(D438='Gear Train'!$R$3,E438/I438,VLOOKUP(E438,$C$15:$M$514,8,FALSE)/M438)))</f>
        <v/>
      </c>
      <c r="K438" s="27" t="str">
        <f>IF(C438="","",IF(E438='Front, Back Dial'!$D$4,$C$11,IF(OR(D438='Gear Train'!$R$4,D438='Gear Train'!$R$5),IF(OR(F438='Gear Train'!$R$4,F438='Gear Train'!$R$5,F438='Gear Train'!$R$6),IF(VLOOKUP(E438,$C$15:$M$514,9,FALSE)='Gear Train'!$C$3,'Gear Train'!$C$4,'Gear Train'!$C$3),VLOOKUP(E438,$C$15:$M$514,9,FALSE)),VLOOKUP(E438,$C$15:$M$514,9,FALSE))))</f>
        <v/>
      </c>
      <c r="L438" s="26" t="str">
        <f>IF(C438="","",IF(G438="-","-",IF(K438='Gear Train'!$C$3,MOD(G438+J438*360,360),MOD(G438-J438*360,360))))</f>
        <v/>
      </c>
      <c r="M438" s="26" t="str">
        <f>IF(C438="","",IF(OR(D438='Gear Train'!$R$6,D438='Gear Train'!$R$7,D438='Gear Train'!$R$8,F438='Gear Train'!$R$7),VLOOKUP(E438,$C$15:$M$514,10,FALSE),IF(D438='Gear Train'!$R$3,"-",IF(F438='Gear Train'!$R$3,1,H438/VLOOKUP(E438,$Q$15:$T$514,4,FALSE)))))</f>
        <v/>
      </c>
      <c r="N438" s="26" t="str">
        <f t="shared" si="314"/>
        <v/>
      </c>
      <c r="O438" s="28" t="str">
        <f t="shared" si="315"/>
        <v/>
      </c>
      <c r="Q438" s="21"/>
      <c r="R438" s="21"/>
      <c r="S438" s="29"/>
      <c r="T438" s="29"/>
      <c r="U438" s="29"/>
      <c r="AD438" s="1"/>
      <c r="AE438" s="1"/>
      <c r="AF438" s="1"/>
      <c r="AG438" s="1"/>
      <c r="AH438" s="1"/>
    </row>
    <row r="439" spans="2:34">
      <c r="B439" s="20"/>
      <c r="C439" s="21"/>
      <c r="D439" s="22" t="str">
        <f t="shared" si="312"/>
        <v/>
      </c>
      <c r="E439" s="21"/>
      <c r="F439" s="24" t="str">
        <f t="shared" si="313"/>
        <v/>
      </c>
      <c r="G439" s="25" t="str">
        <f>IF(C439="","",IF(D439='Gear Train'!$R$3,"-",VLOOKUP(C439,$Q$15:$S$514,3,FALSE)))</f>
        <v/>
      </c>
      <c r="H439" s="25" t="str">
        <f>IF(C439="","",IF(OR(D439='Gear Train'!$R$7,D439='Gear Train'!$R$3,D439='Gear Train'!$R$8),"-",VLOOKUP(C439,$Q$15:$T$514,4,FALSE)))</f>
        <v/>
      </c>
      <c r="I439" s="26" t="str">
        <f>IF(C439="","",IF(OR(D439='Gear Train'!$R$6,D439='Gear Train'!$R$7,D439='Gear Train'!$R$8,F439='Gear Train'!$R$7),VLOOKUP(E439,$C$15:$M$514,7,FALSE),IF(D439='Gear Train'!$R$3,VLOOKUP(C439,$Q$15:$U$514,5,FALSE),VLOOKUP(E439,$C$15:$M$514,7,FALSE)*M439)))</f>
        <v/>
      </c>
      <c r="J439" s="26" t="str">
        <f>IF(C439="","",IF(OR(D439='Gear Train'!$R$6,D439='Gear Train'!$R$7,D439='Gear Train'!$R$8,F439='Gear Train'!$R$7),VLOOKUP(E439,$C$15:$M$514,8,FALSE),IF(D439='Gear Train'!$R$3,E439/I439,VLOOKUP(E439,$C$15:$M$514,8,FALSE)/M439)))</f>
        <v/>
      </c>
      <c r="K439" s="27" t="str">
        <f>IF(C439="","",IF(E439='Front, Back Dial'!$D$4,$C$11,IF(OR(D439='Gear Train'!$R$4,D439='Gear Train'!$R$5),IF(OR(F439='Gear Train'!$R$4,F439='Gear Train'!$R$5,F439='Gear Train'!$R$6),IF(VLOOKUP(E439,$C$15:$M$514,9,FALSE)='Gear Train'!$C$3,'Gear Train'!$C$4,'Gear Train'!$C$3),VLOOKUP(E439,$C$15:$M$514,9,FALSE)),VLOOKUP(E439,$C$15:$M$514,9,FALSE))))</f>
        <v/>
      </c>
      <c r="L439" s="26" t="str">
        <f>IF(C439="","",IF(G439="-","-",IF(K439='Gear Train'!$C$3,MOD(G439+J439*360,360),MOD(G439-J439*360,360))))</f>
        <v/>
      </c>
      <c r="M439" s="26" t="str">
        <f>IF(C439="","",IF(OR(D439='Gear Train'!$R$6,D439='Gear Train'!$R$7,D439='Gear Train'!$R$8,F439='Gear Train'!$R$7),VLOOKUP(E439,$C$15:$M$514,10,FALSE),IF(D439='Gear Train'!$R$3,"-",IF(F439='Gear Train'!$R$3,1,H439/VLOOKUP(E439,$Q$15:$T$514,4,FALSE)))))</f>
        <v/>
      </c>
      <c r="N439" s="26" t="str">
        <f t="shared" si="314"/>
        <v/>
      </c>
      <c r="O439" s="28" t="str">
        <f t="shared" si="315"/>
        <v/>
      </c>
      <c r="Q439" s="21"/>
      <c r="R439" s="21"/>
      <c r="S439" s="29"/>
      <c r="T439" s="29"/>
      <c r="U439" s="29"/>
      <c r="AD439" s="1"/>
      <c r="AE439" s="1"/>
      <c r="AF439" s="1"/>
      <c r="AG439" s="1"/>
      <c r="AH439" s="1"/>
    </row>
    <row r="440" spans="2:34">
      <c r="B440" s="20"/>
      <c r="C440" s="21"/>
      <c r="D440" s="22" t="str">
        <f t="shared" si="312"/>
        <v/>
      </c>
      <c r="E440" s="21"/>
      <c r="F440" s="24" t="str">
        <f t="shared" si="313"/>
        <v/>
      </c>
      <c r="G440" s="25" t="str">
        <f>IF(C440="","",IF(D440='Gear Train'!$R$3,"-",VLOOKUP(C440,$Q$15:$S$514,3,FALSE)))</f>
        <v/>
      </c>
      <c r="H440" s="25" t="str">
        <f>IF(C440="","",IF(OR(D440='Gear Train'!$R$7,D440='Gear Train'!$R$3,D440='Gear Train'!$R$8),"-",VLOOKUP(C440,$Q$15:$T$514,4,FALSE)))</f>
        <v/>
      </c>
      <c r="I440" s="26" t="str">
        <f>IF(C440="","",IF(OR(D440='Gear Train'!$R$6,D440='Gear Train'!$R$7,D440='Gear Train'!$R$8,F440='Gear Train'!$R$7),VLOOKUP(E440,$C$15:$M$514,7,FALSE),IF(D440='Gear Train'!$R$3,VLOOKUP(C440,$Q$15:$U$514,5,FALSE),VLOOKUP(E440,$C$15:$M$514,7,FALSE)*M440)))</f>
        <v/>
      </c>
      <c r="J440" s="26" t="str">
        <f>IF(C440="","",IF(OR(D440='Gear Train'!$R$6,D440='Gear Train'!$R$7,D440='Gear Train'!$R$8,F440='Gear Train'!$R$7),VLOOKUP(E440,$C$15:$M$514,8,FALSE),IF(D440='Gear Train'!$R$3,E440/I440,VLOOKUP(E440,$C$15:$M$514,8,FALSE)/M440)))</f>
        <v/>
      </c>
      <c r="K440" s="27" t="str">
        <f>IF(C440="","",IF(E440='Front, Back Dial'!$D$4,$C$11,IF(OR(D440='Gear Train'!$R$4,D440='Gear Train'!$R$5),IF(OR(F440='Gear Train'!$R$4,F440='Gear Train'!$R$5,F440='Gear Train'!$R$6),IF(VLOOKUP(E440,$C$15:$M$514,9,FALSE)='Gear Train'!$C$3,'Gear Train'!$C$4,'Gear Train'!$C$3),VLOOKUP(E440,$C$15:$M$514,9,FALSE)),VLOOKUP(E440,$C$15:$M$514,9,FALSE))))</f>
        <v/>
      </c>
      <c r="L440" s="26" t="str">
        <f>IF(C440="","",IF(G440="-","-",IF(K440='Gear Train'!$C$3,MOD(G440+J440*360,360),MOD(G440-J440*360,360))))</f>
        <v/>
      </c>
      <c r="M440" s="26" t="str">
        <f>IF(C440="","",IF(OR(D440='Gear Train'!$R$6,D440='Gear Train'!$R$7,D440='Gear Train'!$R$8,F440='Gear Train'!$R$7),VLOOKUP(E440,$C$15:$M$514,10,FALSE),IF(D440='Gear Train'!$R$3,"-",IF(F440='Gear Train'!$R$3,1,H440/VLOOKUP(E440,$Q$15:$T$514,4,FALSE)))))</f>
        <v/>
      </c>
      <c r="N440" s="26" t="str">
        <f t="shared" si="314"/>
        <v/>
      </c>
      <c r="O440" s="28" t="str">
        <f t="shared" si="315"/>
        <v/>
      </c>
      <c r="Q440" s="21"/>
      <c r="R440" s="21"/>
      <c r="S440" s="29"/>
      <c r="T440" s="29"/>
      <c r="U440" s="29"/>
      <c r="AD440" s="1"/>
      <c r="AE440" s="1"/>
      <c r="AF440" s="1"/>
      <c r="AG440" s="1"/>
      <c r="AH440" s="1"/>
    </row>
    <row r="441" spans="2:34">
      <c r="B441" s="20"/>
      <c r="C441" s="21"/>
      <c r="D441" s="22" t="str">
        <f t="shared" si="312"/>
        <v/>
      </c>
      <c r="E441" s="21"/>
      <c r="F441" s="24" t="str">
        <f t="shared" si="313"/>
        <v/>
      </c>
      <c r="G441" s="25" t="str">
        <f>IF(C441="","",IF(D441='Gear Train'!$R$3,"-",VLOOKUP(C441,$Q$15:$S$514,3,FALSE)))</f>
        <v/>
      </c>
      <c r="H441" s="25" t="str">
        <f>IF(C441="","",IF(OR(D441='Gear Train'!$R$7,D441='Gear Train'!$R$3,D441='Gear Train'!$R$8),"-",VLOOKUP(C441,$Q$15:$T$514,4,FALSE)))</f>
        <v/>
      </c>
      <c r="I441" s="26" t="str">
        <f>IF(C441="","",IF(OR(D441='Gear Train'!$R$6,D441='Gear Train'!$R$7,D441='Gear Train'!$R$8,F441='Gear Train'!$R$7),VLOOKUP(E441,$C$15:$M$514,7,FALSE),IF(D441='Gear Train'!$R$3,VLOOKUP(C441,$Q$15:$U$514,5,FALSE),VLOOKUP(E441,$C$15:$M$514,7,FALSE)*M441)))</f>
        <v/>
      </c>
      <c r="J441" s="26" t="str">
        <f>IF(C441="","",IF(OR(D441='Gear Train'!$R$6,D441='Gear Train'!$R$7,D441='Gear Train'!$R$8,F441='Gear Train'!$R$7),VLOOKUP(E441,$C$15:$M$514,8,FALSE),IF(D441='Gear Train'!$R$3,E441/I441,VLOOKUP(E441,$C$15:$M$514,8,FALSE)/M441)))</f>
        <v/>
      </c>
      <c r="K441" s="27" t="str">
        <f>IF(C441="","",IF(E441='Front, Back Dial'!$D$4,$C$11,IF(OR(D441='Gear Train'!$R$4,D441='Gear Train'!$R$5),IF(OR(F441='Gear Train'!$R$4,F441='Gear Train'!$R$5,F441='Gear Train'!$R$6),IF(VLOOKUP(E441,$C$15:$M$514,9,FALSE)='Gear Train'!$C$3,'Gear Train'!$C$4,'Gear Train'!$C$3),VLOOKUP(E441,$C$15:$M$514,9,FALSE)),VLOOKUP(E441,$C$15:$M$514,9,FALSE))))</f>
        <v/>
      </c>
      <c r="L441" s="26" t="str">
        <f>IF(C441="","",IF(G441="-","-",IF(K441='Gear Train'!$C$3,MOD(G441+J441*360,360),MOD(G441-J441*360,360))))</f>
        <v/>
      </c>
      <c r="M441" s="26" t="str">
        <f>IF(C441="","",IF(OR(D441='Gear Train'!$R$6,D441='Gear Train'!$R$7,D441='Gear Train'!$R$8,F441='Gear Train'!$R$7),VLOOKUP(E441,$C$15:$M$514,10,FALSE),IF(D441='Gear Train'!$R$3,"-",IF(F441='Gear Train'!$R$3,1,H441/VLOOKUP(E441,$Q$15:$T$514,4,FALSE)))))</f>
        <v/>
      </c>
      <c r="N441" s="26" t="str">
        <f t="shared" si="314"/>
        <v/>
      </c>
      <c r="O441" s="28" t="str">
        <f t="shared" si="315"/>
        <v/>
      </c>
      <c r="Q441" s="21"/>
      <c r="R441" s="21"/>
      <c r="S441" s="29"/>
      <c r="T441" s="29"/>
      <c r="U441" s="29"/>
      <c r="AD441" s="1"/>
      <c r="AE441" s="1"/>
      <c r="AF441" s="1"/>
      <c r="AG441" s="1"/>
      <c r="AH441" s="1"/>
    </row>
    <row r="442" spans="2:34">
      <c r="B442" s="20"/>
      <c r="C442" s="21"/>
      <c r="D442" s="22" t="str">
        <f t="shared" si="312"/>
        <v/>
      </c>
      <c r="E442" s="21"/>
      <c r="F442" s="24" t="str">
        <f t="shared" si="313"/>
        <v/>
      </c>
      <c r="G442" s="25" t="str">
        <f>IF(C442="","",IF(D442='Gear Train'!$R$3,"-",VLOOKUP(C442,$Q$15:$S$514,3,FALSE)))</f>
        <v/>
      </c>
      <c r="H442" s="25" t="str">
        <f>IF(C442="","",IF(OR(D442='Gear Train'!$R$7,D442='Gear Train'!$R$3,D442='Gear Train'!$R$8),"-",VLOOKUP(C442,$Q$15:$T$514,4,FALSE)))</f>
        <v/>
      </c>
      <c r="I442" s="26" t="str">
        <f>IF(C442="","",IF(OR(D442='Gear Train'!$R$6,D442='Gear Train'!$R$7,D442='Gear Train'!$R$8,F442='Gear Train'!$R$7),VLOOKUP(E442,$C$15:$M$514,7,FALSE),IF(D442='Gear Train'!$R$3,VLOOKUP(C442,$Q$15:$U$514,5,FALSE),VLOOKUP(E442,$C$15:$M$514,7,FALSE)*M442)))</f>
        <v/>
      </c>
      <c r="J442" s="26" t="str">
        <f>IF(C442="","",IF(OR(D442='Gear Train'!$R$6,D442='Gear Train'!$R$7,D442='Gear Train'!$R$8,F442='Gear Train'!$R$7),VLOOKUP(E442,$C$15:$M$514,8,FALSE),IF(D442='Gear Train'!$R$3,E442/I442,VLOOKUP(E442,$C$15:$M$514,8,FALSE)/M442)))</f>
        <v/>
      </c>
      <c r="K442" s="27" t="str">
        <f>IF(C442="","",IF(E442='Front, Back Dial'!$D$4,$C$11,IF(OR(D442='Gear Train'!$R$4,D442='Gear Train'!$R$5),IF(OR(F442='Gear Train'!$R$4,F442='Gear Train'!$R$5,F442='Gear Train'!$R$6),IF(VLOOKUP(E442,$C$15:$M$514,9,FALSE)='Gear Train'!$C$3,'Gear Train'!$C$4,'Gear Train'!$C$3),VLOOKUP(E442,$C$15:$M$514,9,FALSE)),VLOOKUP(E442,$C$15:$M$514,9,FALSE))))</f>
        <v/>
      </c>
      <c r="L442" s="26" t="str">
        <f>IF(C442="","",IF(G442="-","-",IF(K442='Gear Train'!$C$3,MOD(G442+J442*360,360),MOD(G442-J442*360,360))))</f>
        <v/>
      </c>
      <c r="M442" s="26" t="str">
        <f>IF(C442="","",IF(OR(D442='Gear Train'!$R$6,D442='Gear Train'!$R$7,D442='Gear Train'!$R$8,F442='Gear Train'!$R$7),VLOOKUP(E442,$C$15:$M$514,10,FALSE),IF(D442='Gear Train'!$R$3,"-",IF(F442='Gear Train'!$R$3,1,H442/VLOOKUP(E442,$Q$15:$T$514,4,FALSE)))))</f>
        <v/>
      </c>
      <c r="N442" s="26" t="str">
        <f t="shared" si="314"/>
        <v/>
      </c>
      <c r="O442" s="28" t="str">
        <f t="shared" si="315"/>
        <v/>
      </c>
      <c r="Q442" s="21"/>
      <c r="R442" s="21"/>
      <c r="S442" s="29"/>
      <c r="T442" s="29"/>
      <c r="U442" s="29"/>
      <c r="AD442" s="1"/>
      <c r="AE442" s="1"/>
      <c r="AF442" s="1"/>
      <c r="AG442" s="1"/>
      <c r="AH442" s="1"/>
    </row>
    <row r="443" spans="2:34">
      <c r="B443" s="20"/>
      <c r="C443" s="21"/>
      <c r="D443" s="22" t="str">
        <f t="shared" si="312"/>
        <v/>
      </c>
      <c r="E443" s="21"/>
      <c r="F443" s="24" t="str">
        <f t="shared" si="313"/>
        <v/>
      </c>
      <c r="G443" s="25" t="str">
        <f>IF(C443="","",IF(D443='Gear Train'!$R$3,"-",VLOOKUP(C443,$Q$15:$S$514,3,FALSE)))</f>
        <v/>
      </c>
      <c r="H443" s="25" t="str">
        <f>IF(C443="","",IF(OR(D443='Gear Train'!$R$7,D443='Gear Train'!$R$3,D443='Gear Train'!$R$8),"-",VLOOKUP(C443,$Q$15:$T$514,4,FALSE)))</f>
        <v/>
      </c>
      <c r="I443" s="26" t="str">
        <f>IF(C443="","",IF(OR(D443='Gear Train'!$R$6,D443='Gear Train'!$R$7,D443='Gear Train'!$R$8,F443='Gear Train'!$R$7),VLOOKUP(E443,$C$15:$M$514,7,FALSE),IF(D443='Gear Train'!$R$3,VLOOKUP(C443,$Q$15:$U$514,5,FALSE),VLOOKUP(E443,$C$15:$M$514,7,FALSE)*M443)))</f>
        <v/>
      </c>
      <c r="J443" s="26" t="str">
        <f>IF(C443="","",IF(OR(D443='Gear Train'!$R$6,D443='Gear Train'!$R$7,D443='Gear Train'!$R$8,F443='Gear Train'!$R$7),VLOOKUP(E443,$C$15:$M$514,8,FALSE),IF(D443='Gear Train'!$R$3,E443/I443,VLOOKUP(E443,$C$15:$M$514,8,FALSE)/M443)))</f>
        <v/>
      </c>
      <c r="K443" s="27" t="str">
        <f>IF(C443="","",IF(E443='Front, Back Dial'!$D$4,$C$11,IF(OR(D443='Gear Train'!$R$4,D443='Gear Train'!$R$5),IF(OR(F443='Gear Train'!$R$4,F443='Gear Train'!$R$5,F443='Gear Train'!$R$6),IF(VLOOKUP(E443,$C$15:$M$514,9,FALSE)='Gear Train'!$C$3,'Gear Train'!$C$4,'Gear Train'!$C$3),VLOOKUP(E443,$C$15:$M$514,9,FALSE)),VLOOKUP(E443,$C$15:$M$514,9,FALSE))))</f>
        <v/>
      </c>
      <c r="L443" s="26" t="str">
        <f>IF(C443="","",IF(G443="-","-",IF(K443='Gear Train'!$C$3,MOD(G443+J443*360,360),MOD(G443-J443*360,360))))</f>
        <v/>
      </c>
      <c r="M443" s="26" t="str">
        <f>IF(C443="","",IF(OR(D443='Gear Train'!$R$6,D443='Gear Train'!$R$7,D443='Gear Train'!$R$8,F443='Gear Train'!$R$7),VLOOKUP(E443,$C$15:$M$514,10,FALSE),IF(D443='Gear Train'!$R$3,"-",IF(F443='Gear Train'!$R$3,1,H443/VLOOKUP(E443,$Q$15:$T$514,4,FALSE)))))</f>
        <v/>
      </c>
      <c r="N443" s="26" t="str">
        <f t="shared" si="314"/>
        <v/>
      </c>
      <c r="O443" s="28" t="str">
        <f t="shared" si="315"/>
        <v/>
      </c>
      <c r="Q443" s="21"/>
      <c r="R443" s="21"/>
      <c r="S443" s="29"/>
      <c r="T443" s="29"/>
      <c r="U443" s="29"/>
      <c r="AD443" s="1"/>
      <c r="AE443" s="1"/>
      <c r="AF443" s="1"/>
      <c r="AG443" s="1"/>
      <c r="AH443" s="1"/>
    </row>
    <row r="444" spans="2:34">
      <c r="B444" s="20"/>
      <c r="C444" s="21"/>
      <c r="D444" s="22" t="str">
        <f t="shared" si="312"/>
        <v/>
      </c>
      <c r="E444" s="21"/>
      <c r="F444" s="24" t="str">
        <f t="shared" si="313"/>
        <v/>
      </c>
      <c r="G444" s="25" t="str">
        <f>IF(C444="","",IF(D444='Gear Train'!$R$3,"-",VLOOKUP(C444,$Q$15:$S$514,3,FALSE)))</f>
        <v/>
      </c>
      <c r="H444" s="25" t="str">
        <f>IF(C444="","",IF(OR(D444='Gear Train'!$R$7,D444='Gear Train'!$R$3,D444='Gear Train'!$R$8),"-",VLOOKUP(C444,$Q$15:$T$514,4,FALSE)))</f>
        <v/>
      </c>
      <c r="I444" s="26" t="str">
        <f>IF(C444="","",IF(OR(D444='Gear Train'!$R$6,D444='Gear Train'!$R$7,D444='Gear Train'!$R$8,F444='Gear Train'!$R$7),VLOOKUP(E444,$C$15:$M$514,7,FALSE),IF(D444='Gear Train'!$R$3,VLOOKUP(C444,$Q$15:$U$514,5,FALSE),VLOOKUP(E444,$C$15:$M$514,7,FALSE)*M444)))</f>
        <v/>
      </c>
      <c r="J444" s="26" t="str">
        <f>IF(C444="","",IF(OR(D444='Gear Train'!$R$6,D444='Gear Train'!$R$7,D444='Gear Train'!$R$8,F444='Gear Train'!$R$7),VLOOKUP(E444,$C$15:$M$514,8,FALSE),IF(D444='Gear Train'!$R$3,E444/I444,VLOOKUP(E444,$C$15:$M$514,8,FALSE)/M444)))</f>
        <v/>
      </c>
      <c r="K444" s="27" t="str">
        <f>IF(C444="","",IF(E444='Front, Back Dial'!$D$4,$C$11,IF(OR(D444='Gear Train'!$R$4,D444='Gear Train'!$R$5),IF(OR(F444='Gear Train'!$R$4,F444='Gear Train'!$R$5,F444='Gear Train'!$R$6),IF(VLOOKUP(E444,$C$15:$M$514,9,FALSE)='Gear Train'!$C$3,'Gear Train'!$C$4,'Gear Train'!$C$3),VLOOKUP(E444,$C$15:$M$514,9,FALSE)),VLOOKUP(E444,$C$15:$M$514,9,FALSE))))</f>
        <v/>
      </c>
      <c r="L444" s="26" t="str">
        <f>IF(C444="","",IF(G444="-","-",IF(K444='Gear Train'!$C$3,MOD(G444+J444*360,360),MOD(G444-J444*360,360))))</f>
        <v/>
      </c>
      <c r="M444" s="26" t="str">
        <f>IF(C444="","",IF(OR(D444='Gear Train'!$R$6,D444='Gear Train'!$R$7,D444='Gear Train'!$R$8,F444='Gear Train'!$R$7),VLOOKUP(E444,$C$15:$M$514,10,FALSE),IF(D444='Gear Train'!$R$3,"-",IF(F444='Gear Train'!$R$3,1,H444/VLOOKUP(E444,$Q$15:$T$514,4,FALSE)))))</f>
        <v/>
      </c>
      <c r="N444" s="26" t="str">
        <f t="shared" si="314"/>
        <v/>
      </c>
      <c r="O444" s="28" t="str">
        <f t="shared" si="315"/>
        <v/>
      </c>
      <c r="Q444" s="21"/>
      <c r="R444" s="21"/>
      <c r="S444" s="29"/>
      <c r="T444" s="29"/>
      <c r="U444" s="29"/>
      <c r="AD444" s="1"/>
      <c r="AE444" s="1"/>
      <c r="AF444" s="1"/>
      <c r="AG444" s="1"/>
      <c r="AH444" s="1"/>
    </row>
    <row r="445" spans="2:34">
      <c r="B445" s="20"/>
      <c r="C445" s="21"/>
      <c r="D445" s="22" t="str">
        <f t="shared" si="312"/>
        <v/>
      </c>
      <c r="E445" s="21"/>
      <c r="F445" s="24" t="str">
        <f t="shared" si="313"/>
        <v/>
      </c>
      <c r="G445" s="25" t="str">
        <f>IF(C445="","",IF(D445='Gear Train'!$R$3,"-",VLOOKUP(C445,$Q$15:$S$514,3,FALSE)))</f>
        <v/>
      </c>
      <c r="H445" s="25" t="str">
        <f>IF(C445="","",IF(OR(D445='Gear Train'!$R$7,D445='Gear Train'!$R$3,D445='Gear Train'!$R$8),"-",VLOOKUP(C445,$Q$15:$T$514,4,FALSE)))</f>
        <v/>
      </c>
      <c r="I445" s="26" t="str">
        <f>IF(C445="","",IF(OR(D445='Gear Train'!$R$6,D445='Gear Train'!$R$7,D445='Gear Train'!$R$8,F445='Gear Train'!$R$7),VLOOKUP(E445,$C$15:$M$514,7,FALSE),IF(D445='Gear Train'!$R$3,VLOOKUP(C445,$Q$15:$U$514,5,FALSE),VLOOKUP(E445,$C$15:$M$514,7,FALSE)*M445)))</f>
        <v/>
      </c>
      <c r="J445" s="26" t="str">
        <f>IF(C445="","",IF(OR(D445='Gear Train'!$R$6,D445='Gear Train'!$R$7,D445='Gear Train'!$R$8,F445='Gear Train'!$R$7),VLOOKUP(E445,$C$15:$M$514,8,FALSE),IF(D445='Gear Train'!$R$3,E445/I445,VLOOKUP(E445,$C$15:$M$514,8,FALSE)/M445)))</f>
        <v/>
      </c>
      <c r="K445" s="27" t="str">
        <f>IF(C445="","",IF(E445='Front, Back Dial'!$D$4,$C$11,IF(OR(D445='Gear Train'!$R$4,D445='Gear Train'!$R$5),IF(OR(F445='Gear Train'!$R$4,F445='Gear Train'!$R$5,F445='Gear Train'!$R$6),IF(VLOOKUP(E445,$C$15:$M$514,9,FALSE)='Gear Train'!$C$3,'Gear Train'!$C$4,'Gear Train'!$C$3),VLOOKUP(E445,$C$15:$M$514,9,FALSE)),VLOOKUP(E445,$C$15:$M$514,9,FALSE))))</f>
        <v/>
      </c>
      <c r="L445" s="26" t="str">
        <f>IF(C445="","",IF(G445="-","-",IF(K445='Gear Train'!$C$3,MOD(G445+J445*360,360),MOD(G445-J445*360,360))))</f>
        <v/>
      </c>
      <c r="M445" s="26" t="str">
        <f>IF(C445="","",IF(OR(D445='Gear Train'!$R$6,D445='Gear Train'!$R$7,D445='Gear Train'!$R$8,F445='Gear Train'!$R$7),VLOOKUP(E445,$C$15:$M$514,10,FALSE),IF(D445='Gear Train'!$R$3,"-",IF(F445='Gear Train'!$R$3,1,H445/VLOOKUP(E445,$Q$15:$T$514,4,FALSE)))))</f>
        <v/>
      </c>
      <c r="N445" s="26" t="str">
        <f t="shared" si="314"/>
        <v/>
      </c>
      <c r="O445" s="28" t="str">
        <f t="shared" si="315"/>
        <v/>
      </c>
      <c r="Q445" s="21"/>
      <c r="R445" s="21"/>
      <c r="S445" s="29"/>
      <c r="T445" s="29"/>
      <c r="U445" s="29"/>
      <c r="AD445" s="1"/>
      <c r="AE445" s="1"/>
      <c r="AF445" s="1"/>
      <c r="AG445" s="1"/>
      <c r="AH445" s="1"/>
    </row>
    <row r="446" spans="2:34">
      <c r="B446" s="20"/>
      <c r="C446" s="21"/>
      <c r="D446" s="22" t="str">
        <f t="shared" si="312"/>
        <v/>
      </c>
      <c r="E446" s="21"/>
      <c r="F446" s="24" t="str">
        <f t="shared" si="313"/>
        <v/>
      </c>
      <c r="G446" s="25" t="str">
        <f>IF(C446="","",IF(D446='Gear Train'!$R$3,"-",VLOOKUP(C446,$Q$15:$S$514,3,FALSE)))</f>
        <v/>
      </c>
      <c r="H446" s="25" t="str">
        <f>IF(C446="","",IF(OR(D446='Gear Train'!$R$7,D446='Gear Train'!$R$3,D446='Gear Train'!$R$8),"-",VLOOKUP(C446,$Q$15:$T$514,4,FALSE)))</f>
        <v/>
      </c>
      <c r="I446" s="26" t="str">
        <f>IF(C446="","",IF(OR(D446='Gear Train'!$R$6,D446='Gear Train'!$R$7,D446='Gear Train'!$R$8,F446='Gear Train'!$R$7),VLOOKUP(E446,$C$15:$M$514,7,FALSE),IF(D446='Gear Train'!$R$3,VLOOKUP(C446,$Q$15:$U$514,5,FALSE),VLOOKUP(E446,$C$15:$M$514,7,FALSE)*M446)))</f>
        <v/>
      </c>
      <c r="J446" s="26" t="str">
        <f>IF(C446="","",IF(OR(D446='Gear Train'!$R$6,D446='Gear Train'!$R$7,D446='Gear Train'!$R$8,F446='Gear Train'!$R$7),VLOOKUP(E446,$C$15:$M$514,8,FALSE),IF(D446='Gear Train'!$R$3,E446/I446,VLOOKUP(E446,$C$15:$M$514,8,FALSE)/M446)))</f>
        <v/>
      </c>
      <c r="K446" s="27" t="str">
        <f>IF(C446="","",IF(E446='Front, Back Dial'!$D$4,$C$11,IF(OR(D446='Gear Train'!$R$4,D446='Gear Train'!$R$5),IF(OR(F446='Gear Train'!$R$4,F446='Gear Train'!$R$5,F446='Gear Train'!$R$6),IF(VLOOKUP(E446,$C$15:$M$514,9,FALSE)='Gear Train'!$C$3,'Gear Train'!$C$4,'Gear Train'!$C$3),VLOOKUP(E446,$C$15:$M$514,9,FALSE)),VLOOKUP(E446,$C$15:$M$514,9,FALSE))))</f>
        <v/>
      </c>
      <c r="L446" s="26" t="str">
        <f>IF(C446="","",IF(G446="-","-",IF(K446='Gear Train'!$C$3,MOD(G446+J446*360,360),MOD(G446-J446*360,360))))</f>
        <v/>
      </c>
      <c r="M446" s="26" t="str">
        <f>IF(C446="","",IF(OR(D446='Gear Train'!$R$6,D446='Gear Train'!$R$7,D446='Gear Train'!$R$8,F446='Gear Train'!$R$7),VLOOKUP(E446,$C$15:$M$514,10,FALSE),IF(D446='Gear Train'!$R$3,"-",IF(F446='Gear Train'!$R$3,1,H446/VLOOKUP(E446,$Q$15:$T$514,4,FALSE)))))</f>
        <v/>
      </c>
      <c r="N446" s="26" t="str">
        <f t="shared" si="314"/>
        <v/>
      </c>
      <c r="O446" s="28" t="str">
        <f t="shared" si="315"/>
        <v/>
      </c>
      <c r="Q446" s="21"/>
      <c r="R446" s="21"/>
      <c r="S446" s="29"/>
      <c r="T446" s="29"/>
      <c r="U446" s="29"/>
      <c r="AD446" s="1"/>
      <c r="AE446" s="1"/>
      <c r="AF446" s="1"/>
      <c r="AG446" s="1"/>
      <c r="AH446" s="1"/>
    </row>
    <row r="447" spans="2:34">
      <c r="B447" s="20"/>
      <c r="C447" s="21"/>
      <c r="D447" s="22" t="str">
        <f t="shared" si="312"/>
        <v/>
      </c>
      <c r="E447" s="21"/>
      <c r="F447" s="24" t="str">
        <f t="shared" si="313"/>
        <v/>
      </c>
      <c r="G447" s="25" t="str">
        <f>IF(C447="","",IF(D447='Gear Train'!$R$3,"-",VLOOKUP(C447,$Q$15:$S$514,3,FALSE)))</f>
        <v/>
      </c>
      <c r="H447" s="25" t="str">
        <f>IF(C447="","",IF(OR(D447='Gear Train'!$R$7,D447='Gear Train'!$R$3,D447='Gear Train'!$R$8),"-",VLOOKUP(C447,$Q$15:$T$514,4,FALSE)))</f>
        <v/>
      </c>
      <c r="I447" s="26" t="str">
        <f>IF(C447="","",IF(OR(D447='Gear Train'!$R$6,D447='Gear Train'!$R$7,D447='Gear Train'!$R$8,F447='Gear Train'!$R$7),VLOOKUP(E447,$C$15:$M$514,7,FALSE),IF(D447='Gear Train'!$R$3,VLOOKUP(C447,$Q$15:$U$514,5,FALSE),VLOOKUP(E447,$C$15:$M$514,7,FALSE)*M447)))</f>
        <v/>
      </c>
      <c r="J447" s="26" t="str">
        <f>IF(C447="","",IF(OR(D447='Gear Train'!$R$6,D447='Gear Train'!$R$7,D447='Gear Train'!$R$8,F447='Gear Train'!$R$7),VLOOKUP(E447,$C$15:$M$514,8,FALSE),IF(D447='Gear Train'!$R$3,E447/I447,VLOOKUP(E447,$C$15:$M$514,8,FALSE)/M447)))</f>
        <v/>
      </c>
      <c r="K447" s="27" t="str">
        <f>IF(C447="","",IF(E447='Front, Back Dial'!$D$4,$C$11,IF(OR(D447='Gear Train'!$R$4,D447='Gear Train'!$R$5),IF(OR(F447='Gear Train'!$R$4,F447='Gear Train'!$R$5,F447='Gear Train'!$R$6),IF(VLOOKUP(E447,$C$15:$M$514,9,FALSE)='Gear Train'!$C$3,'Gear Train'!$C$4,'Gear Train'!$C$3),VLOOKUP(E447,$C$15:$M$514,9,FALSE)),VLOOKUP(E447,$C$15:$M$514,9,FALSE))))</f>
        <v/>
      </c>
      <c r="L447" s="26" t="str">
        <f>IF(C447="","",IF(G447="-","-",IF(K447='Gear Train'!$C$3,MOD(G447+J447*360,360),MOD(G447-J447*360,360))))</f>
        <v/>
      </c>
      <c r="M447" s="26" t="str">
        <f>IF(C447="","",IF(OR(D447='Gear Train'!$R$6,D447='Gear Train'!$R$7,D447='Gear Train'!$R$8,F447='Gear Train'!$R$7),VLOOKUP(E447,$C$15:$M$514,10,FALSE),IF(D447='Gear Train'!$R$3,"-",IF(F447='Gear Train'!$R$3,1,H447/VLOOKUP(E447,$Q$15:$T$514,4,FALSE)))))</f>
        <v/>
      </c>
      <c r="N447" s="26" t="str">
        <f t="shared" si="314"/>
        <v/>
      </c>
      <c r="O447" s="28" t="str">
        <f t="shared" si="315"/>
        <v/>
      </c>
      <c r="Q447" s="21"/>
      <c r="R447" s="21"/>
      <c r="S447" s="29"/>
      <c r="T447" s="29"/>
      <c r="U447" s="29"/>
      <c r="AD447" s="1"/>
      <c r="AE447" s="1"/>
      <c r="AF447" s="1"/>
      <c r="AG447" s="1"/>
      <c r="AH447" s="1"/>
    </row>
    <row r="448" spans="2:34">
      <c r="B448" s="20"/>
      <c r="C448" s="21"/>
      <c r="D448" s="22" t="str">
        <f t="shared" si="312"/>
        <v/>
      </c>
      <c r="E448" s="21"/>
      <c r="F448" s="24" t="str">
        <f t="shared" si="313"/>
        <v/>
      </c>
      <c r="G448" s="25" t="str">
        <f>IF(C448="","",IF(D448='Gear Train'!$R$3,"-",VLOOKUP(C448,$Q$15:$S$514,3,FALSE)))</f>
        <v/>
      </c>
      <c r="H448" s="25" t="str">
        <f>IF(C448="","",IF(OR(D448='Gear Train'!$R$7,D448='Gear Train'!$R$3,D448='Gear Train'!$R$8),"-",VLOOKUP(C448,$Q$15:$T$514,4,FALSE)))</f>
        <v/>
      </c>
      <c r="I448" s="26" t="str">
        <f>IF(C448="","",IF(OR(D448='Gear Train'!$R$6,D448='Gear Train'!$R$7,D448='Gear Train'!$R$8,F448='Gear Train'!$R$7),VLOOKUP(E448,$C$15:$M$514,7,FALSE),IF(D448='Gear Train'!$R$3,VLOOKUP(C448,$Q$15:$U$514,5,FALSE),VLOOKUP(E448,$C$15:$M$514,7,FALSE)*M448)))</f>
        <v/>
      </c>
      <c r="J448" s="26" t="str">
        <f>IF(C448="","",IF(OR(D448='Gear Train'!$R$6,D448='Gear Train'!$R$7,D448='Gear Train'!$R$8,F448='Gear Train'!$R$7),VLOOKUP(E448,$C$15:$M$514,8,FALSE),IF(D448='Gear Train'!$R$3,E448/I448,VLOOKUP(E448,$C$15:$M$514,8,FALSE)/M448)))</f>
        <v/>
      </c>
      <c r="K448" s="27" t="str">
        <f>IF(C448="","",IF(E448='Front, Back Dial'!$D$4,$C$11,IF(OR(D448='Gear Train'!$R$4,D448='Gear Train'!$R$5),IF(OR(F448='Gear Train'!$R$4,F448='Gear Train'!$R$5,F448='Gear Train'!$R$6),IF(VLOOKUP(E448,$C$15:$M$514,9,FALSE)='Gear Train'!$C$3,'Gear Train'!$C$4,'Gear Train'!$C$3),VLOOKUP(E448,$C$15:$M$514,9,FALSE)),VLOOKUP(E448,$C$15:$M$514,9,FALSE))))</f>
        <v/>
      </c>
      <c r="L448" s="26" t="str">
        <f>IF(C448="","",IF(G448="-","-",IF(K448='Gear Train'!$C$3,MOD(G448+J448*360,360),MOD(G448-J448*360,360))))</f>
        <v/>
      </c>
      <c r="M448" s="26" t="str">
        <f>IF(C448="","",IF(OR(D448='Gear Train'!$R$6,D448='Gear Train'!$R$7,D448='Gear Train'!$R$8,F448='Gear Train'!$R$7),VLOOKUP(E448,$C$15:$M$514,10,FALSE),IF(D448='Gear Train'!$R$3,"-",IF(F448='Gear Train'!$R$3,1,H448/VLOOKUP(E448,$Q$15:$T$514,4,FALSE)))))</f>
        <v/>
      </c>
      <c r="N448" s="26" t="str">
        <f t="shared" si="314"/>
        <v/>
      </c>
      <c r="O448" s="28" t="str">
        <f t="shared" si="315"/>
        <v/>
      </c>
      <c r="Q448" s="21"/>
      <c r="R448" s="21"/>
      <c r="S448" s="29"/>
      <c r="T448" s="29"/>
      <c r="U448" s="29"/>
      <c r="AD448" s="1"/>
      <c r="AE448" s="1"/>
      <c r="AF448" s="1"/>
      <c r="AG448" s="1"/>
      <c r="AH448" s="1"/>
    </row>
    <row r="449" spans="2:34">
      <c r="B449" s="20"/>
      <c r="C449" s="21"/>
      <c r="D449" s="22" t="str">
        <f t="shared" si="312"/>
        <v/>
      </c>
      <c r="E449" s="21"/>
      <c r="F449" s="24" t="str">
        <f t="shared" si="313"/>
        <v/>
      </c>
      <c r="G449" s="25" t="str">
        <f>IF(C449="","",IF(D449='Gear Train'!$R$3,"-",VLOOKUP(C449,$Q$15:$S$514,3,FALSE)))</f>
        <v/>
      </c>
      <c r="H449" s="25" t="str">
        <f>IF(C449="","",IF(OR(D449='Gear Train'!$R$7,D449='Gear Train'!$R$3,D449='Gear Train'!$R$8),"-",VLOOKUP(C449,$Q$15:$T$514,4,FALSE)))</f>
        <v/>
      </c>
      <c r="I449" s="26" t="str">
        <f>IF(C449="","",IF(OR(D449='Gear Train'!$R$6,D449='Gear Train'!$R$7,D449='Gear Train'!$R$8,F449='Gear Train'!$R$7),VLOOKUP(E449,$C$15:$M$514,7,FALSE),IF(D449='Gear Train'!$R$3,VLOOKUP(C449,$Q$15:$U$514,5,FALSE),VLOOKUP(E449,$C$15:$M$514,7,FALSE)*M449)))</f>
        <v/>
      </c>
      <c r="J449" s="26" t="str">
        <f>IF(C449="","",IF(OR(D449='Gear Train'!$R$6,D449='Gear Train'!$R$7,D449='Gear Train'!$R$8,F449='Gear Train'!$R$7),VLOOKUP(E449,$C$15:$M$514,8,FALSE),IF(D449='Gear Train'!$R$3,E449/I449,VLOOKUP(E449,$C$15:$M$514,8,FALSE)/M449)))</f>
        <v/>
      </c>
      <c r="K449" s="27" t="str">
        <f>IF(C449="","",IF(E449='Front, Back Dial'!$D$4,$C$11,IF(OR(D449='Gear Train'!$R$4,D449='Gear Train'!$R$5),IF(OR(F449='Gear Train'!$R$4,F449='Gear Train'!$R$5,F449='Gear Train'!$R$6),IF(VLOOKUP(E449,$C$15:$M$514,9,FALSE)='Gear Train'!$C$3,'Gear Train'!$C$4,'Gear Train'!$C$3),VLOOKUP(E449,$C$15:$M$514,9,FALSE)),VLOOKUP(E449,$C$15:$M$514,9,FALSE))))</f>
        <v/>
      </c>
      <c r="L449" s="26" t="str">
        <f>IF(C449="","",IF(G449="-","-",IF(K449='Gear Train'!$C$3,MOD(G449+J449*360,360),MOD(G449-J449*360,360))))</f>
        <v/>
      </c>
      <c r="M449" s="26" t="str">
        <f>IF(C449="","",IF(OR(D449='Gear Train'!$R$6,D449='Gear Train'!$R$7,D449='Gear Train'!$R$8,F449='Gear Train'!$R$7),VLOOKUP(E449,$C$15:$M$514,10,FALSE),IF(D449='Gear Train'!$R$3,"-",IF(F449='Gear Train'!$R$3,1,H449/VLOOKUP(E449,$Q$15:$T$514,4,FALSE)))))</f>
        <v/>
      </c>
      <c r="N449" s="26" t="str">
        <f t="shared" si="314"/>
        <v/>
      </c>
      <c r="O449" s="28" t="str">
        <f t="shared" si="315"/>
        <v/>
      </c>
      <c r="Q449" s="21"/>
      <c r="R449" s="21"/>
      <c r="S449" s="29"/>
      <c r="T449" s="29"/>
      <c r="U449" s="29"/>
      <c r="AD449" s="1"/>
      <c r="AE449" s="1"/>
      <c r="AF449" s="1"/>
      <c r="AG449" s="1"/>
      <c r="AH449" s="1"/>
    </row>
    <row r="450" spans="2:34">
      <c r="B450" s="20"/>
      <c r="C450" s="21"/>
      <c r="D450" s="22" t="str">
        <f t="shared" si="312"/>
        <v/>
      </c>
      <c r="E450" s="21"/>
      <c r="F450" s="24" t="str">
        <f t="shared" si="313"/>
        <v/>
      </c>
      <c r="G450" s="25" t="str">
        <f>IF(C450="","",IF(D450='Gear Train'!$R$3,"-",VLOOKUP(C450,$Q$15:$S$514,3,FALSE)))</f>
        <v/>
      </c>
      <c r="H450" s="25" t="str">
        <f>IF(C450="","",IF(OR(D450='Gear Train'!$R$7,D450='Gear Train'!$R$3,D450='Gear Train'!$R$8),"-",VLOOKUP(C450,$Q$15:$T$514,4,FALSE)))</f>
        <v/>
      </c>
      <c r="I450" s="26" t="str">
        <f>IF(C450="","",IF(OR(D450='Gear Train'!$R$6,D450='Gear Train'!$R$7,D450='Gear Train'!$R$8,F450='Gear Train'!$R$7),VLOOKUP(E450,$C$15:$M$514,7,FALSE),IF(D450='Gear Train'!$R$3,VLOOKUP(C450,$Q$15:$U$514,5,FALSE),VLOOKUP(E450,$C$15:$M$514,7,FALSE)*M450)))</f>
        <v/>
      </c>
      <c r="J450" s="26" t="str">
        <f>IF(C450="","",IF(OR(D450='Gear Train'!$R$6,D450='Gear Train'!$R$7,D450='Gear Train'!$R$8,F450='Gear Train'!$R$7),VLOOKUP(E450,$C$15:$M$514,8,FALSE),IF(D450='Gear Train'!$R$3,E450/I450,VLOOKUP(E450,$C$15:$M$514,8,FALSE)/M450)))</f>
        <v/>
      </c>
      <c r="K450" s="27" t="str">
        <f>IF(C450="","",IF(E450='Front, Back Dial'!$D$4,$C$11,IF(OR(D450='Gear Train'!$R$4,D450='Gear Train'!$R$5),IF(OR(F450='Gear Train'!$R$4,F450='Gear Train'!$R$5,F450='Gear Train'!$R$6),IF(VLOOKUP(E450,$C$15:$M$514,9,FALSE)='Gear Train'!$C$3,'Gear Train'!$C$4,'Gear Train'!$C$3),VLOOKUP(E450,$C$15:$M$514,9,FALSE)),VLOOKUP(E450,$C$15:$M$514,9,FALSE))))</f>
        <v/>
      </c>
      <c r="L450" s="26" t="str">
        <f>IF(C450="","",IF(G450="-","-",IF(K450='Gear Train'!$C$3,MOD(G450+J450*360,360),MOD(G450-J450*360,360))))</f>
        <v/>
      </c>
      <c r="M450" s="26" t="str">
        <f>IF(C450="","",IF(OR(D450='Gear Train'!$R$6,D450='Gear Train'!$R$7,D450='Gear Train'!$R$8,F450='Gear Train'!$R$7),VLOOKUP(E450,$C$15:$M$514,10,FALSE),IF(D450='Gear Train'!$R$3,"-",IF(F450='Gear Train'!$R$3,1,H450/VLOOKUP(E450,$Q$15:$T$514,4,FALSE)))))</f>
        <v/>
      </c>
      <c r="N450" s="26" t="str">
        <f t="shared" si="314"/>
        <v/>
      </c>
      <c r="O450" s="28" t="str">
        <f t="shared" si="315"/>
        <v/>
      </c>
      <c r="Q450" s="21"/>
      <c r="R450" s="21"/>
      <c r="S450" s="29"/>
      <c r="T450" s="29"/>
      <c r="U450" s="29"/>
      <c r="AD450" s="1"/>
      <c r="AE450" s="1"/>
      <c r="AF450" s="1"/>
      <c r="AG450" s="1"/>
      <c r="AH450" s="1"/>
    </row>
    <row r="451" spans="2:34">
      <c r="B451" s="20"/>
      <c r="C451" s="21"/>
      <c r="D451" s="22" t="str">
        <f t="shared" si="312"/>
        <v/>
      </c>
      <c r="E451" s="21"/>
      <c r="F451" s="24" t="str">
        <f t="shared" si="313"/>
        <v/>
      </c>
      <c r="G451" s="25" t="str">
        <f>IF(C451="","",IF(D451='Gear Train'!$R$3,"-",VLOOKUP(C451,$Q$15:$S$514,3,FALSE)))</f>
        <v/>
      </c>
      <c r="H451" s="25" t="str">
        <f>IF(C451="","",IF(OR(D451='Gear Train'!$R$7,D451='Gear Train'!$R$3,D451='Gear Train'!$R$8),"-",VLOOKUP(C451,$Q$15:$T$514,4,FALSE)))</f>
        <v/>
      </c>
      <c r="I451" s="26" t="str">
        <f>IF(C451="","",IF(OR(D451='Gear Train'!$R$6,D451='Gear Train'!$R$7,D451='Gear Train'!$R$8,F451='Gear Train'!$R$7),VLOOKUP(E451,$C$15:$M$514,7,FALSE),IF(D451='Gear Train'!$R$3,VLOOKUP(C451,$Q$15:$U$514,5,FALSE),VLOOKUP(E451,$C$15:$M$514,7,FALSE)*M451)))</f>
        <v/>
      </c>
      <c r="J451" s="26" t="str">
        <f>IF(C451="","",IF(OR(D451='Gear Train'!$R$6,D451='Gear Train'!$R$7,D451='Gear Train'!$R$8,F451='Gear Train'!$R$7),VLOOKUP(E451,$C$15:$M$514,8,FALSE),IF(D451='Gear Train'!$R$3,E451/I451,VLOOKUP(E451,$C$15:$M$514,8,FALSE)/M451)))</f>
        <v/>
      </c>
      <c r="K451" s="27" t="str">
        <f>IF(C451="","",IF(E451='Front, Back Dial'!$D$4,$C$11,IF(OR(D451='Gear Train'!$R$4,D451='Gear Train'!$R$5),IF(OR(F451='Gear Train'!$R$4,F451='Gear Train'!$R$5,F451='Gear Train'!$R$6),IF(VLOOKUP(E451,$C$15:$M$514,9,FALSE)='Gear Train'!$C$3,'Gear Train'!$C$4,'Gear Train'!$C$3),VLOOKUP(E451,$C$15:$M$514,9,FALSE)),VLOOKUP(E451,$C$15:$M$514,9,FALSE))))</f>
        <v/>
      </c>
      <c r="L451" s="26" t="str">
        <f>IF(C451="","",IF(G451="-","-",IF(K451='Gear Train'!$C$3,MOD(G451+J451*360,360),MOD(G451-J451*360,360))))</f>
        <v/>
      </c>
      <c r="M451" s="26" t="str">
        <f>IF(C451="","",IF(OR(D451='Gear Train'!$R$6,D451='Gear Train'!$R$7,D451='Gear Train'!$R$8,F451='Gear Train'!$R$7),VLOOKUP(E451,$C$15:$M$514,10,FALSE),IF(D451='Gear Train'!$R$3,"-",IF(F451='Gear Train'!$R$3,1,H451/VLOOKUP(E451,$Q$15:$T$514,4,FALSE)))))</f>
        <v/>
      </c>
      <c r="N451" s="26" t="str">
        <f t="shared" si="314"/>
        <v/>
      </c>
      <c r="O451" s="28" t="str">
        <f t="shared" si="315"/>
        <v/>
      </c>
      <c r="Q451" s="21"/>
      <c r="R451" s="21"/>
      <c r="S451" s="29"/>
      <c r="T451" s="29"/>
      <c r="U451" s="29"/>
      <c r="AD451" s="1"/>
      <c r="AE451" s="1"/>
      <c r="AF451" s="1"/>
      <c r="AG451" s="1"/>
      <c r="AH451" s="1"/>
    </row>
    <row r="452" spans="2:34">
      <c r="B452" s="20"/>
      <c r="C452" s="21"/>
      <c r="D452" s="22" t="str">
        <f t="shared" si="312"/>
        <v/>
      </c>
      <c r="E452" s="21"/>
      <c r="F452" s="24" t="str">
        <f t="shared" si="313"/>
        <v/>
      </c>
      <c r="G452" s="25" t="str">
        <f>IF(C452="","",IF(D452='Gear Train'!$R$3,"-",VLOOKUP(C452,$Q$15:$S$514,3,FALSE)))</f>
        <v/>
      </c>
      <c r="H452" s="25" t="str">
        <f>IF(C452="","",IF(OR(D452='Gear Train'!$R$7,D452='Gear Train'!$R$3,D452='Gear Train'!$R$8),"-",VLOOKUP(C452,$Q$15:$T$514,4,FALSE)))</f>
        <v/>
      </c>
      <c r="I452" s="26" t="str">
        <f>IF(C452="","",IF(OR(D452='Gear Train'!$R$6,D452='Gear Train'!$R$7,D452='Gear Train'!$R$8,F452='Gear Train'!$R$7),VLOOKUP(E452,$C$15:$M$514,7,FALSE),IF(D452='Gear Train'!$R$3,VLOOKUP(C452,$Q$15:$U$514,5,FALSE),VLOOKUP(E452,$C$15:$M$514,7,FALSE)*M452)))</f>
        <v/>
      </c>
      <c r="J452" s="26" t="str">
        <f>IF(C452="","",IF(OR(D452='Gear Train'!$R$6,D452='Gear Train'!$R$7,D452='Gear Train'!$R$8,F452='Gear Train'!$R$7),VLOOKUP(E452,$C$15:$M$514,8,FALSE),IF(D452='Gear Train'!$R$3,E452/I452,VLOOKUP(E452,$C$15:$M$514,8,FALSE)/M452)))</f>
        <v/>
      </c>
      <c r="K452" s="27" t="str">
        <f>IF(C452="","",IF(E452='Front, Back Dial'!$D$4,$C$11,IF(OR(D452='Gear Train'!$R$4,D452='Gear Train'!$R$5),IF(OR(F452='Gear Train'!$R$4,F452='Gear Train'!$R$5,F452='Gear Train'!$R$6),IF(VLOOKUP(E452,$C$15:$M$514,9,FALSE)='Gear Train'!$C$3,'Gear Train'!$C$4,'Gear Train'!$C$3),VLOOKUP(E452,$C$15:$M$514,9,FALSE)),VLOOKUP(E452,$C$15:$M$514,9,FALSE))))</f>
        <v/>
      </c>
      <c r="L452" s="26" t="str">
        <f>IF(C452="","",IF(G452="-","-",IF(K452='Gear Train'!$C$3,MOD(G452+J452*360,360),MOD(G452-J452*360,360))))</f>
        <v/>
      </c>
      <c r="M452" s="26" t="str">
        <f>IF(C452="","",IF(OR(D452='Gear Train'!$R$6,D452='Gear Train'!$R$7,D452='Gear Train'!$R$8,F452='Gear Train'!$R$7),VLOOKUP(E452,$C$15:$M$514,10,FALSE),IF(D452='Gear Train'!$R$3,"-",IF(F452='Gear Train'!$R$3,1,H452/VLOOKUP(E452,$Q$15:$T$514,4,FALSE)))))</f>
        <v/>
      </c>
      <c r="N452" s="26" t="str">
        <f t="shared" si="314"/>
        <v/>
      </c>
      <c r="O452" s="28" t="str">
        <f t="shared" si="315"/>
        <v/>
      </c>
      <c r="Q452" s="21"/>
      <c r="R452" s="21"/>
      <c r="S452" s="29"/>
      <c r="T452" s="29"/>
      <c r="U452" s="29"/>
      <c r="AD452" s="1"/>
      <c r="AE452" s="1"/>
      <c r="AF452" s="1"/>
      <c r="AG452" s="1"/>
      <c r="AH452" s="1"/>
    </row>
    <row r="453" spans="2:34">
      <c r="B453" s="20"/>
      <c r="C453" s="21"/>
      <c r="D453" s="22" t="str">
        <f t="shared" si="312"/>
        <v/>
      </c>
      <c r="E453" s="21"/>
      <c r="F453" s="24" t="str">
        <f t="shared" si="313"/>
        <v/>
      </c>
      <c r="G453" s="25" t="str">
        <f>IF(C453="","",IF(D453='Gear Train'!$R$3,"-",VLOOKUP(C453,$Q$15:$S$514,3,FALSE)))</f>
        <v/>
      </c>
      <c r="H453" s="25" t="str">
        <f>IF(C453="","",IF(OR(D453='Gear Train'!$R$7,D453='Gear Train'!$R$3,D453='Gear Train'!$R$8),"-",VLOOKUP(C453,$Q$15:$T$514,4,FALSE)))</f>
        <v/>
      </c>
      <c r="I453" s="26" t="str">
        <f>IF(C453="","",IF(OR(D453='Gear Train'!$R$6,D453='Gear Train'!$R$7,D453='Gear Train'!$R$8,F453='Gear Train'!$R$7),VLOOKUP(E453,$C$15:$M$514,7,FALSE),IF(D453='Gear Train'!$R$3,VLOOKUP(C453,$Q$15:$U$514,5,FALSE),VLOOKUP(E453,$C$15:$M$514,7,FALSE)*M453)))</f>
        <v/>
      </c>
      <c r="J453" s="26" t="str">
        <f>IF(C453="","",IF(OR(D453='Gear Train'!$R$6,D453='Gear Train'!$R$7,D453='Gear Train'!$R$8,F453='Gear Train'!$R$7),VLOOKUP(E453,$C$15:$M$514,8,FALSE),IF(D453='Gear Train'!$R$3,E453/I453,VLOOKUP(E453,$C$15:$M$514,8,FALSE)/M453)))</f>
        <v/>
      </c>
      <c r="K453" s="27" t="str">
        <f>IF(C453="","",IF(E453='Front, Back Dial'!$D$4,$C$11,IF(OR(D453='Gear Train'!$R$4,D453='Gear Train'!$R$5),IF(OR(F453='Gear Train'!$R$4,F453='Gear Train'!$R$5,F453='Gear Train'!$R$6),IF(VLOOKUP(E453,$C$15:$M$514,9,FALSE)='Gear Train'!$C$3,'Gear Train'!$C$4,'Gear Train'!$C$3),VLOOKUP(E453,$C$15:$M$514,9,FALSE)),VLOOKUP(E453,$C$15:$M$514,9,FALSE))))</f>
        <v/>
      </c>
      <c r="L453" s="26" t="str">
        <f>IF(C453="","",IF(G453="-","-",IF(K453='Gear Train'!$C$3,MOD(G453+J453*360,360),MOD(G453-J453*360,360))))</f>
        <v/>
      </c>
      <c r="M453" s="26" t="str">
        <f>IF(C453="","",IF(OR(D453='Gear Train'!$R$6,D453='Gear Train'!$R$7,D453='Gear Train'!$R$8,F453='Gear Train'!$R$7),VLOOKUP(E453,$C$15:$M$514,10,FALSE),IF(D453='Gear Train'!$R$3,"-",IF(F453='Gear Train'!$R$3,1,H453/VLOOKUP(E453,$Q$15:$T$514,4,FALSE)))))</f>
        <v/>
      </c>
      <c r="N453" s="26" t="str">
        <f t="shared" si="314"/>
        <v/>
      </c>
      <c r="O453" s="28" t="str">
        <f t="shared" si="315"/>
        <v/>
      </c>
      <c r="Q453" s="21"/>
      <c r="R453" s="21"/>
      <c r="S453" s="29"/>
      <c r="T453" s="29"/>
      <c r="U453" s="29"/>
      <c r="AD453" s="1"/>
      <c r="AE453" s="1"/>
      <c r="AF453" s="1"/>
      <c r="AG453" s="1"/>
      <c r="AH453" s="1"/>
    </row>
    <row r="454" spans="2:34">
      <c r="B454" s="20"/>
      <c r="C454" s="21"/>
      <c r="D454" s="22" t="str">
        <f t="shared" si="312"/>
        <v/>
      </c>
      <c r="E454" s="21"/>
      <c r="F454" s="24" t="str">
        <f t="shared" si="313"/>
        <v/>
      </c>
      <c r="G454" s="25" t="str">
        <f>IF(C454="","",IF(D454='Gear Train'!$R$3,"-",VLOOKUP(C454,$Q$15:$S$514,3,FALSE)))</f>
        <v/>
      </c>
      <c r="H454" s="25" t="str">
        <f>IF(C454="","",IF(OR(D454='Gear Train'!$R$7,D454='Gear Train'!$R$3,D454='Gear Train'!$R$8),"-",VLOOKUP(C454,$Q$15:$T$514,4,FALSE)))</f>
        <v/>
      </c>
      <c r="I454" s="26" t="str">
        <f>IF(C454="","",IF(OR(D454='Gear Train'!$R$6,D454='Gear Train'!$R$7,D454='Gear Train'!$R$8,F454='Gear Train'!$R$7),VLOOKUP(E454,$C$15:$M$514,7,FALSE),IF(D454='Gear Train'!$R$3,VLOOKUP(C454,$Q$15:$U$514,5,FALSE),VLOOKUP(E454,$C$15:$M$514,7,FALSE)*M454)))</f>
        <v/>
      </c>
      <c r="J454" s="26" t="str">
        <f>IF(C454="","",IF(OR(D454='Gear Train'!$R$6,D454='Gear Train'!$R$7,D454='Gear Train'!$R$8,F454='Gear Train'!$R$7),VLOOKUP(E454,$C$15:$M$514,8,FALSE),IF(D454='Gear Train'!$R$3,E454/I454,VLOOKUP(E454,$C$15:$M$514,8,FALSE)/M454)))</f>
        <v/>
      </c>
      <c r="K454" s="27" t="str">
        <f>IF(C454="","",IF(E454='Front, Back Dial'!$D$4,$C$11,IF(OR(D454='Gear Train'!$R$4,D454='Gear Train'!$R$5),IF(OR(F454='Gear Train'!$R$4,F454='Gear Train'!$R$5,F454='Gear Train'!$R$6),IF(VLOOKUP(E454,$C$15:$M$514,9,FALSE)='Gear Train'!$C$3,'Gear Train'!$C$4,'Gear Train'!$C$3),VLOOKUP(E454,$C$15:$M$514,9,FALSE)),VLOOKUP(E454,$C$15:$M$514,9,FALSE))))</f>
        <v/>
      </c>
      <c r="L454" s="26" t="str">
        <f>IF(C454="","",IF(G454="-","-",IF(K454='Gear Train'!$C$3,MOD(G454+J454*360,360),MOD(G454-J454*360,360))))</f>
        <v/>
      </c>
      <c r="M454" s="26" t="str">
        <f>IF(C454="","",IF(OR(D454='Gear Train'!$R$6,D454='Gear Train'!$R$7,D454='Gear Train'!$R$8,F454='Gear Train'!$R$7),VLOOKUP(E454,$C$15:$M$514,10,FALSE),IF(D454='Gear Train'!$R$3,"-",IF(F454='Gear Train'!$R$3,1,H454/VLOOKUP(E454,$Q$15:$T$514,4,FALSE)))))</f>
        <v/>
      </c>
      <c r="N454" s="26" t="str">
        <f t="shared" si="314"/>
        <v/>
      </c>
      <c r="O454" s="28" t="str">
        <f t="shared" si="315"/>
        <v/>
      </c>
      <c r="Q454" s="21"/>
      <c r="R454" s="21"/>
      <c r="S454" s="29"/>
      <c r="T454" s="29"/>
      <c r="U454" s="29"/>
      <c r="AD454" s="1"/>
      <c r="AE454" s="1"/>
      <c r="AF454" s="1"/>
      <c r="AG454" s="1"/>
      <c r="AH454" s="1"/>
    </row>
    <row r="455" spans="2:34">
      <c r="B455" s="20"/>
      <c r="C455" s="21"/>
      <c r="D455" s="22" t="str">
        <f t="shared" si="312"/>
        <v/>
      </c>
      <c r="E455" s="21"/>
      <c r="F455" s="24" t="str">
        <f t="shared" si="313"/>
        <v/>
      </c>
      <c r="G455" s="25" t="str">
        <f>IF(C455="","",IF(D455='Gear Train'!$R$3,"-",VLOOKUP(C455,$Q$15:$S$514,3,FALSE)))</f>
        <v/>
      </c>
      <c r="H455" s="25" t="str">
        <f>IF(C455="","",IF(OR(D455='Gear Train'!$R$7,D455='Gear Train'!$R$3,D455='Gear Train'!$R$8),"-",VLOOKUP(C455,$Q$15:$T$514,4,FALSE)))</f>
        <v/>
      </c>
      <c r="I455" s="26" t="str">
        <f>IF(C455="","",IF(OR(D455='Gear Train'!$R$6,D455='Gear Train'!$R$7,D455='Gear Train'!$R$8,F455='Gear Train'!$R$7),VLOOKUP(E455,$C$15:$M$514,7,FALSE),IF(D455='Gear Train'!$R$3,VLOOKUP(C455,$Q$15:$U$514,5,FALSE),VLOOKUP(E455,$C$15:$M$514,7,FALSE)*M455)))</f>
        <v/>
      </c>
      <c r="J455" s="26" t="str">
        <f>IF(C455="","",IF(OR(D455='Gear Train'!$R$6,D455='Gear Train'!$R$7,D455='Gear Train'!$R$8,F455='Gear Train'!$R$7),VLOOKUP(E455,$C$15:$M$514,8,FALSE),IF(D455='Gear Train'!$R$3,E455/I455,VLOOKUP(E455,$C$15:$M$514,8,FALSE)/M455)))</f>
        <v/>
      </c>
      <c r="K455" s="27" t="str">
        <f>IF(C455="","",IF(E455='Front, Back Dial'!$D$4,$C$11,IF(OR(D455='Gear Train'!$R$4,D455='Gear Train'!$R$5),IF(OR(F455='Gear Train'!$R$4,F455='Gear Train'!$R$5,F455='Gear Train'!$R$6),IF(VLOOKUP(E455,$C$15:$M$514,9,FALSE)='Gear Train'!$C$3,'Gear Train'!$C$4,'Gear Train'!$C$3),VLOOKUP(E455,$C$15:$M$514,9,FALSE)),VLOOKUP(E455,$C$15:$M$514,9,FALSE))))</f>
        <v/>
      </c>
      <c r="L455" s="26" t="str">
        <f>IF(C455="","",IF(G455="-","-",IF(K455='Gear Train'!$C$3,MOD(G455+J455*360,360),MOD(G455-J455*360,360))))</f>
        <v/>
      </c>
      <c r="M455" s="26" t="str">
        <f>IF(C455="","",IF(OR(D455='Gear Train'!$R$6,D455='Gear Train'!$R$7,D455='Gear Train'!$R$8,F455='Gear Train'!$R$7),VLOOKUP(E455,$C$15:$M$514,10,FALSE),IF(D455='Gear Train'!$R$3,"-",IF(F455='Gear Train'!$R$3,1,H455/VLOOKUP(E455,$Q$15:$T$514,4,FALSE)))))</f>
        <v/>
      </c>
      <c r="N455" s="26" t="str">
        <f t="shared" si="314"/>
        <v/>
      </c>
      <c r="O455" s="28" t="str">
        <f t="shared" si="315"/>
        <v/>
      </c>
      <c r="Q455" s="21"/>
      <c r="R455" s="21"/>
      <c r="S455" s="29"/>
      <c r="T455" s="29"/>
      <c r="U455" s="29"/>
      <c r="AD455" s="1"/>
      <c r="AE455" s="1"/>
      <c r="AF455" s="1"/>
      <c r="AG455" s="1"/>
      <c r="AH455" s="1"/>
    </row>
    <row r="456" spans="2:34">
      <c r="B456" s="20"/>
      <c r="C456" s="21"/>
      <c r="D456" s="22" t="str">
        <f t="shared" si="312"/>
        <v/>
      </c>
      <c r="E456" s="21"/>
      <c r="F456" s="24" t="str">
        <f t="shared" si="313"/>
        <v/>
      </c>
      <c r="G456" s="25" t="str">
        <f>IF(C456="","",IF(D456='Gear Train'!$R$3,"-",VLOOKUP(C456,$Q$15:$S$514,3,FALSE)))</f>
        <v/>
      </c>
      <c r="H456" s="25" t="str">
        <f>IF(C456="","",IF(OR(D456='Gear Train'!$R$7,D456='Gear Train'!$R$3,D456='Gear Train'!$R$8),"-",VLOOKUP(C456,$Q$15:$T$514,4,FALSE)))</f>
        <v/>
      </c>
      <c r="I456" s="26" t="str">
        <f>IF(C456="","",IF(OR(D456='Gear Train'!$R$6,D456='Gear Train'!$R$7,D456='Gear Train'!$R$8,F456='Gear Train'!$R$7),VLOOKUP(E456,$C$15:$M$514,7,FALSE),IF(D456='Gear Train'!$R$3,VLOOKUP(C456,$Q$15:$U$514,5,FALSE),VLOOKUP(E456,$C$15:$M$514,7,FALSE)*M456)))</f>
        <v/>
      </c>
      <c r="J456" s="26" t="str">
        <f>IF(C456="","",IF(OR(D456='Gear Train'!$R$6,D456='Gear Train'!$R$7,D456='Gear Train'!$R$8,F456='Gear Train'!$R$7),VLOOKUP(E456,$C$15:$M$514,8,FALSE),IF(D456='Gear Train'!$R$3,E456/I456,VLOOKUP(E456,$C$15:$M$514,8,FALSE)/M456)))</f>
        <v/>
      </c>
      <c r="K456" s="27" t="str">
        <f>IF(C456="","",IF(E456='Front, Back Dial'!$D$4,$C$11,IF(OR(D456='Gear Train'!$R$4,D456='Gear Train'!$R$5),IF(OR(F456='Gear Train'!$R$4,F456='Gear Train'!$R$5,F456='Gear Train'!$R$6),IF(VLOOKUP(E456,$C$15:$M$514,9,FALSE)='Gear Train'!$C$3,'Gear Train'!$C$4,'Gear Train'!$C$3),VLOOKUP(E456,$C$15:$M$514,9,FALSE)),VLOOKUP(E456,$C$15:$M$514,9,FALSE))))</f>
        <v/>
      </c>
      <c r="L456" s="26" t="str">
        <f>IF(C456="","",IF(G456="-","-",IF(K456='Gear Train'!$C$3,MOD(G456+J456*360,360),MOD(G456-J456*360,360))))</f>
        <v/>
      </c>
      <c r="M456" s="26" t="str">
        <f>IF(C456="","",IF(OR(D456='Gear Train'!$R$6,D456='Gear Train'!$R$7,D456='Gear Train'!$R$8,F456='Gear Train'!$R$7),VLOOKUP(E456,$C$15:$M$514,10,FALSE),IF(D456='Gear Train'!$R$3,"-",IF(F456='Gear Train'!$R$3,1,H456/VLOOKUP(E456,$Q$15:$T$514,4,FALSE)))))</f>
        <v/>
      </c>
      <c r="N456" s="26" t="str">
        <f t="shared" si="314"/>
        <v/>
      </c>
      <c r="O456" s="28" t="str">
        <f t="shared" si="315"/>
        <v/>
      </c>
      <c r="Q456" s="21"/>
      <c r="R456" s="21"/>
      <c r="S456" s="29"/>
      <c r="T456" s="29"/>
      <c r="U456" s="29"/>
      <c r="AD456" s="1"/>
      <c r="AE456" s="1"/>
      <c r="AF456" s="1"/>
      <c r="AG456" s="1"/>
      <c r="AH456" s="1"/>
    </row>
    <row r="457" spans="2:34">
      <c r="B457" s="20"/>
      <c r="C457" s="21"/>
      <c r="D457" s="22" t="str">
        <f t="shared" si="312"/>
        <v/>
      </c>
      <c r="E457" s="21"/>
      <c r="F457" s="24" t="str">
        <f t="shared" si="313"/>
        <v/>
      </c>
      <c r="G457" s="25" t="str">
        <f>IF(C457="","",IF(D457='Gear Train'!$R$3,"-",VLOOKUP(C457,$Q$15:$S$514,3,FALSE)))</f>
        <v/>
      </c>
      <c r="H457" s="25" t="str">
        <f>IF(C457="","",IF(OR(D457='Gear Train'!$R$7,D457='Gear Train'!$R$3,D457='Gear Train'!$R$8),"-",VLOOKUP(C457,$Q$15:$T$514,4,FALSE)))</f>
        <v/>
      </c>
      <c r="I457" s="26" t="str">
        <f>IF(C457="","",IF(OR(D457='Gear Train'!$R$6,D457='Gear Train'!$R$7,D457='Gear Train'!$R$8,F457='Gear Train'!$R$7),VLOOKUP(E457,$C$15:$M$514,7,FALSE),IF(D457='Gear Train'!$R$3,VLOOKUP(C457,$Q$15:$U$514,5,FALSE),VLOOKUP(E457,$C$15:$M$514,7,FALSE)*M457)))</f>
        <v/>
      </c>
      <c r="J457" s="26" t="str">
        <f>IF(C457="","",IF(OR(D457='Gear Train'!$R$6,D457='Gear Train'!$R$7,D457='Gear Train'!$R$8,F457='Gear Train'!$R$7),VLOOKUP(E457,$C$15:$M$514,8,FALSE),IF(D457='Gear Train'!$R$3,E457/I457,VLOOKUP(E457,$C$15:$M$514,8,FALSE)/M457)))</f>
        <v/>
      </c>
      <c r="K457" s="27" t="str">
        <f>IF(C457="","",IF(E457='Front, Back Dial'!$D$4,$C$11,IF(OR(D457='Gear Train'!$R$4,D457='Gear Train'!$R$5),IF(OR(F457='Gear Train'!$R$4,F457='Gear Train'!$R$5,F457='Gear Train'!$R$6),IF(VLOOKUP(E457,$C$15:$M$514,9,FALSE)='Gear Train'!$C$3,'Gear Train'!$C$4,'Gear Train'!$C$3),VLOOKUP(E457,$C$15:$M$514,9,FALSE)),VLOOKUP(E457,$C$15:$M$514,9,FALSE))))</f>
        <v/>
      </c>
      <c r="L457" s="26" t="str">
        <f>IF(C457="","",IF(G457="-","-",IF(K457='Gear Train'!$C$3,MOD(G457+J457*360,360),MOD(G457-J457*360,360))))</f>
        <v/>
      </c>
      <c r="M457" s="26" t="str">
        <f>IF(C457="","",IF(OR(D457='Gear Train'!$R$6,D457='Gear Train'!$R$7,D457='Gear Train'!$R$8,F457='Gear Train'!$R$7),VLOOKUP(E457,$C$15:$M$514,10,FALSE),IF(D457='Gear Train'!$R$3,"-",IF(F457='Gear Train'!$R$3,1,H457/VLOOKUP(E457,$Q$15:$T$514,4,FALSE)))))</f>
        <v/>
      </c>
      <c r="N457" s="26" t="str">
        <f t="shared" si="314"/>
        <v/>
      </c>
      <c r="O457" s="28" t="str">
        <f t="shared" si="315"/>
        <v/>
      </c>
      <c r="Q457" s="21"/>
      <c r="R457" s="21"/>
      <c r="S457" s="29"/>
      <c r="T457" s="29"/>
      <c r="U457" s="29"/>
      <c r="AD457" s="1"/>
      <c r="AE457" s="1"/>
      <c r="AF457" s="1"/>
      <c r="AG457" s="1"/>
      <c r="AH457" s="1"/>
    </row>
    <row r="458" spans="2:34">
      <c r="B458" s="20"/>
      <c r="C458" s="21"/>
      <c r="D458" s="22" t="str">
        <f t="shared" si="312"/>
        <v/>
      </c>
      <c r="E458" s="21"/>
      <c r="F458" s="24" t="str">
        <f t="shared" si="313"/>
        <v/>
      </c>
      <c r="G458" s="25" t="str">
        <f>IF(C458="","",IF(D458='Gear Train'!$R$3,"-",VLOOKUP(C458,$Q$15:$S$514,3,FALSE)))</f>
        <v/>
      </c>
      <c r="H458" s="25" t="str">
        <f>IF(C458="","",IF(OR(D458='Gear Train'!$R$7,D458='Gear Train'!$R$3,D458='Gear Train'!$R$8),"-",VLOOKUP(C458,$Q$15:$T$514,4,FALSE)))</f>
        <v/>
      </c>
      <c r="I458" s="26" t="str">
        <f>IF(C458="","",IF(OR(D458='Gear Train'!$R$6,D458='Gear Train'!$R$7,D458='Gear Train'!$R$8,F458='Gear Train'!$R$7),VLOOKUP(E458,$C$15:$M$514,7,FALSE),IF(D458='Gear Train'!$R$3,VLOOKUP(C458,$Q$15:$U$514,5,FALSE),VLOOKUP(E458,$C$15:$M$514,7,FALSE)*M458)))</f>
        <v/>
      </c>
      <c r="J458" s="26" t="str">
        <f>IF(C458="","",IF(OR(D458='Gear Train'!$R$6,D458='Gear Train'!$R$7,D458='Gear Train'!$R$8,F458='Gear Train'!$R$7),VLOOKUP(E458,$C$15:$M$514,8,FALSE),IF(D458='Gear Train'!$R$3,E458/I458,VLOOKUP(E458,$C$15:$M$514,8,FALSE)/M458)))</f>
        <v/>
      </c>
      <c r="K458" s="27" t="str">
        <f>IF(C458="","",IF(E458='Front, Back Dial'!$D$4,$C$11,IF(OR(D458='Gear Train'!$R$4,D458='Gear Train'!$R$5),IF(OR(F458='Gear Train'!$R$4,F458='Gear Train'!$R$5,F458='Gear Train'!$R$6),IF(VLOOKUP(E458,$C$15:$M$514,9,FALSE)='Gear Train'!$C$3,'Gear Train'!$C$4,'Gear Train'!$C$3),VLOOKUP(E458,$C$15:$M$514,9,FALSE)),VLOOKUP(E458,$C$15:$M$514,9,FALSE))))</f>
        <v/>
      </c>
      <c r="L458" s="26" t="str">
        <f>IF(C458="","",IF(G458="-","-",IF(K458='Gear Train'!$C$3,MOD(G458+J458*360,360),MOD(G458-J458*360,360))))</f>
        <v/>
      </c>
      <c r="M458" s="26" t="str">
        <f>IF(C458="","",IF(OR(D458='Gear Train'!$R$6,D458='Gear Train'!$R$7,D458='Gear Train'!$R$8,F458='Gear Train'!$R$7),VLOOKUP(E458,$C$15:$M$514,10,FALSE),IF(D458='Gear Train'!$R$3,"-",IF(F458='Gear Train'!$R$3,1,H458/VLOOKUP(E458,$Q$15:$T$514,4,FALSE)))))</f>
        <v/>
      </c>
      <c r="N458" s="26" t="str">
        <f t="shared" si="314"/>
        <v/>
      </c>
      <c r="O458" s="28" t="str">
        <f t="shared" si="315"/>
        <v/>
      </c>
      <c r="Q458" s="21"/>
      <c r="R458" s="21"/>
      <c r="S458" s="29"/>
      <c r="T458" s="29"/>
      <c r="U458" s="29"/>
      <c r="AD458" s="1"/>
      <c r="AE458" s="1"/>
      <c r="AF458" s="1"/>
      <c r="AG458" s="1"/>
      <c r="AH458" s="1"/>
    </row>
    <row r="459" spans="2:34">
      <c r="B459" s="20"/>
      <c r="C459" s="21"/>
      <c r="D459" s="22" t="str">
        <f t="shared" si="312"/>
        <v/>
      </c>
      <c r="E459" s="21"/>
      <c r="F459" s="24" t="str">
        <f t="shared" si="313"/>
        <v/>
      </c>
      <c r="G459" s="25" t="str">
        <f>IF(C459="","",IF(D459='Gear Train'!$R$3,"-",VLOOKUP(C459,$Q$15:$S$514,3,FALSE)))</f>
        <v/>
      </c>
      <c r="H459" s="25" t="str">
        <f>IF(C459="","",IF(OR(D459='Gear Train'!$R$7,D459='Gear Train'!$R$3,D459='Gear Train'!$R$8),"-",VLOOKUP(C459,$Q$15:$T$514,4,FALSE)))</f>
        <v/>
      </c>
      <c r="I459" s="26" t="str">
        <f>IF(C459="","",IF(OR(D459='Gear Train'!$R$6,D459='Gear Train'!$R$7,D459='Gear Train'!$R$8,F459='Gear Train'!$R$7),VLOOKUP(E459,$C$15:$M$514,7,FALSE),IF(D459='Gear Train'!$R$3,VLOOKUP(C459,$Q$15:$U$514,5,FALSE),VLOOKUP(E459,$C$15:$M$514,7,FALSE)*M459)))</f>
        <v/>
      </c>
      <c r="J459" s="26" t="str">
        <f>IF(C459="","",IF(OR(D459='Gear Train'!$R$6,D459='Gear Train'!$R$7,D459='Gear Train'!$R$8,F459='Gear Train'!$R$7),VLOOKUP(E459,$C$15:$M$514,8,FALSE),IF(D459='Gear Train'!$R$3,E459/I459,VLOOKUP(E459,$C$15:$M$514,8,FALSE)/M459)))</f>
        <v/>
      </c>
      <c r="K459" s="27" t="str">
        <f>IF(C459="","",IF(E459='Front, Back Dial'!$D$4,$C$11,IF(OR(D459='Gear Train'!$R$4,D459='Gear Train'!$R$5),IF(OR(F459='Gear Train'!$R$4,F459='Gear Train'!$R$5,F459='Gear Train'!$R$6),IF(VLOOKUP(E459,$C$15:$M$514,9,FALSE)='Gear Train'!$C$3,'Gear Train'!$C$4,'Gear Train'!$C$3),VLOOKUP(E459,$C$15:$M$514,9,FALSE)),VLOOKUP(E459,$C$15:$M$514,9,FALSE))))</f>
        <v/>
      </c>
      <c r="L459" s="26" t="str">
        <f>IF(C459="","",IF(G459="-","-",IF(K459='Gear Train'!$C$3,MOD(G459+J459*360,360),MOD(G459-J459*360,360))))</f>
        <v/>
      </c>
      <c r="M459" s="26" t="str">
        <f>IF(C459="","",IF(OR(D459='Gear Train'!$R$6,D459='Gear Train'!$R$7,D459='Gear Train'!$R$8,F459='Gear Train'!$R$7),VLOOKUP(E459,$C$15:$M$514,10,FALSE),IF(D459='Gear Train'!$R$3,"-",IF(F459='Gear Train'!$R$3,1,H459/VLOOKUP(E459,$Q$15:$T$514,4,FALSE)))))</f>
        <v/>
      </c>
      <c r="N459" s="26" t="str">
        <f t="shared" si="314"/>
        <v/>
      </c>
      <c r="O459" s="28" t="str">
        <f t="shared" si="315"/>
        <v/>
      </c>
      <c r="Q459" s="21"/>
      <c r="R459" s="21"/>
      <c r="S459" s="29"/>
      <c r="T459" s="29"/>
      <c r="U459" s="29"/>
      <c r="AD459" s="1"/>
      <c r="AE459" s="1"/>
      <c r="AF459" s="1"/>
      <c r="AG459" s="1"/>
      <c r="AH459" s="1"/>
    </row>
    <row r="460" spans="2:34">
      <c r="B460" s="20"/>
      <c r="C460" s="21"/>
      <c r="D460" s="22" t="str">
        <f t="shared" si="312"/>
        <v/>
      </c>
      <c r="E460" s="21"/>
      <c r="F460" s="24" t="str">
        <f t="shared" si="313"/>
        <v/>
      </c>
      <c r="G460" s="25" t="str">
        <f>IF(C460="","",IF(D460='Gear Train'!$R$3,"-",VLOOKUP(C460,$Q$15:$S$514,3,FALSE)))</f>
        <v/>
      </c>
      <c r="H460" s="25" t="str">
        <f>IF(C460="","",IF(OR(D460='Gear Train'!$R$7,D460='Gear Train'!$R$3,D460='Gear Train'!$R$8),"-",VLOOKUP(C460,$Q$15:$T$514,4,FALSE)))</f>
        <v/>
      </c>
      <c r="I460" s="26" t="str">
        <f>IF(C460="","",IF(OR(D460='Gear Train'!$R$6,D460='Gear Train'!$R$7,D460='Gear Train'!$R$8,F460='Gear Train'!$R$7),VLOOKUP(E460,$C$15:$M$514,7,FALSE),IF(D460='Gear Train'!$R$3,VLOOKUP(C460,$Q$15:$U$514,5,FALSE),VLOOKUP(E460,$C$15:$M$514,7,FALSE)*M460)))</f>
        <v/>
      </c>
      <c r="J460" s="26" t="str">
        <f>IF(C460="","",IF(OR(D460='Gear Train'!$R$6,D460='Gear Train'!$R$7,D460='Gear Train'!$R$8,F460='Gear Train'!$R$7),VLOOKUP(E460,$C$15:$M$514,8,FALSE),IF(D460='Gear Train'!$R$3,E460/I460,VLOOKUP(E460,$C$15:$M$514,8,FALSE)/M460)))</f>
        <v/>
      </c>
      <c r="K460" s="27" t="str">
        <f>IF(C460="","",IF(E460='Front, Back Dial'!$D$4,$C$11,IF(OR(D460='Gear Train'!$R$4,D460='Gear Train'!$R$5),IF(OR(F460='Gear Train'!$R$4,F460='Gear Train'!$R$5,F460='Gear Train'!$R$6),IF(VLOOKUP(E460,$C$15:$M$514,9,FALSE)='Gear Train'!$C$3,'Gear Train'!$C$4,'Gear Train'!$C$3),VLOOKUP(E460,$C$15:$M$514,9,FALSE)),VLOOKUP(E460,$C$15:$M$514,9,FALSE))))</f>
        <v/>
      </c>
      <c r="L460" s="26" t="str">
        <f>IF(C460="","",IF(G460="-","-",IF(K460='Gear Train'!$C$3,MOD(G460+J460*360,360),MOD(G460-J460*360,360))))</f>
        <v/>
      </c>
      <c r="M460" s="26" t="str">
        <f>IF(C460="","",IF(OR(D460='Gear Train'!$R$6,D460='Gear Train'!$R$7,D460='Gear Train'!$R$8,F460='Gear Train'!$R$7),VLOOKUP(E460,$C$15:$M$514,10,FALSE),IF(D460='Gear Train'!$R$3,"-",IF(F460='Gear Train'!$R$3,1,H460/VLOOKUP(E460,$Q$15:$T$514,4,FALSE)))))</f>
        <v/>
      </c>
      <c r="N460" s="26" t="str">
        <f t="shared" si="314"/>
        <v/>
      </c>
      <c r="O460" s="28" t="str">
        <f t="shared" si="315"/>
        <v/>
      </c>
      <c r="Q460" s="21"/>
      <c r="R460" s="21"/>
      <c r="S460" s="29"/>
      <c r="T460" s="29"/>
      <c r="U460" s="29"/>
      <c r="AD460" s="1"/>
      <c r="AE460" s="1"/>
      <c r="AF460" s="1"/>
      <c r="AG460" s="1"/>
      <c r="AH460" s="1"/>
    </row>
    <row r="461" spans="2:34">
      <c r="B461" s="20"/>
      <c r="C461" s="21"/>
      <c r="D461" s="22" t="str">
        <f t="shared" si="312"/>
        <v/>
      </c>
      <c r="E461" s="21"/>
      <c r="F461" s="24" t="str">
        <f t="shared" si="313"/>
        <v/>
      </c>
      <c r="G461" s="25" t="str">
        <f>IF(C461="","",IF(D461='Gear Train'!$R$3,"-",VLOOKUP(C461,$Q$15:$S$514,3,FALSE)))</f>
        <v/>
      </c>
      <c r="H461" s="25" t="str">
        <f>IF(C461="","",IF(OR(D461='Gear Train'!$R$7,D461='Gear Train'!$R$3,D461='Gear Train'!$R$8),"-",VLOOKUP(C461,$Q$15:$T$514,4,FALSE)))</f>
        <v/>
      </c>
      <c r="I461" s="26" t="str">
        <f>IF(C461="","",IF(OR(D461='Gear Train'!$R$6,D461='Gear Train'!$R$7,D461='Gear Train'!$R$8,F461='Gear Train'!$R$7),VLOOKUP(E461,$C$15:$M$514,7,FALSE),IF(D461='Gear Train'!$R$3,VLOOKUP(C461,$Q$15:$U$514,5,FALSE),VLOOKUP(E461,$C$15:$M$514,7,FALSE)*M461)))</f>
        <v/>
      </c>
      <c r="J461" s="26" t="str">
        <f>IF(C461="","",IF(OR(D461='Gear Train'!$R$6,D461='Gear Train'!$R$7,D461='Gear Train'!$R$8,F461='Gear Train'!$R$7),VLOOKUP(E461,$C$15:$M$514,8,FALSE),IF(D461='Gear Train'!$R$3,E461/I461,VLOOKUP(E461,$C$15:$M$514,8,FALSE)/M461)))</f>
        <v/>
      </c>
      <c r="K461" s="27" t="str">
        <f>IF(C461="","",IF(E461='Front, Back Dial'!$D$4,$C$11,IF(OR(D461='Gear Train'!$R$4,D461='Gear Train'!$R$5),IF(OR(F461='Gear Train'!$R$4,F461='Gear Train'!$R$5,F461='Gear Train'!$R$6),IF(VLOOKUP(E461,$C$15:$M$514,9,FALSE)='Gear Train'!$C$3,'Gear Train'!$C$4,'Gear Train'!$C$3),VLOOKUP(E461,$C$15:$M$514,9,FALSE)),VLOOKUP(E461,$C$15:$M$514,9,FALSE))))</f>
        <v/>
      </c>
      <c r="L461" s="26" t="str">
        <f>IF(C461="","",IF(G461="-","-",IF(K461='Gear Train'!$C$3,MOD(G461+J461*360,360),MOD(G461-J461*360,360))))</f>
        <v/>
      </c>
      <c r="M461" s="26" t="str">
        <f>IF(C461="","",IF(OR(D461='Gear Train'!$R$6,D461='Gear Train'!$R$7,D461='Gear Train'!$R$8,F461='Gear Train'!$R$7),VLOOKUP(E461,$C$15:$M$514,10,FALSE),IF(D461='Gear Train'!$R$3,"-",IF(F461='Gear Train'!$R$3,1,H461/VLOOKUP(E461,$Q$15:$T$514,4,FALSE)))))</f>
        <v/>
      </c>
      <c r="N461" s="26" t="str">
        <f t="shared" si="314"/>
        <v/>
      </c>
      <c r="O461" s="28" t="str">
        <f t="shared" si="315"/>
        <v/>
      </c>
      <c r="Q461" s="21"/>
      <c r="R461" s="21"/>
      <c r="S461" s="29"/>
      <c r="T461" s="29"/>
      <c r="U461" s="29"/>
      <c r="AD461" s="1"/>
      <c r="AE461" s="1"/>
      <c r="AF461" s="1"/>
      <c r="AG461" s="1"/>
      <c r="AH461" s="1"/>
    </row>
    <row r="462" spans="2:34">
      <c r="B462" s="20"/>
      <c r="C462" s="21"/>
      <c r="D462" s="22" t="str">
        <f t="shared" si="312"/>
        <v/>
      </c>
      <c r="E462" s="21"/>
      <c r="F462" s="24" t="str">
        <f t="shared" si="313"/>
        <v/>
      </c>
      <c r="G462" s="25" t="str">
        <f>IF(C462="","",IF(D462='Gear Train'!$R$3,"-",VLOOKUP(C462,$Q$15:$S$514,3,FALSE)))</f>
        <v/>
      </c>
      <c r="H462" s="25" t="str">
        <f>IF(C462="","",IF(OR(D462='Gear Train'!$R$7,D462='Gear Train'!$R$3,D462='Gear Train'!$R$8),"-",VLOOKUP(C462,$Q$15:$T$514,4,FALSE)))</f>
        <v/>
      </c>
      <c r="I462" s="26" t="str">
        <f>IF(C462="","",IF(OR(D462='Gear Train'!$R$6,D462='Gear Train'!$R$7,D462='Gear Train'!$R$8,F462='Gear Train'!$R$7),VLOOKUP(E462,$C$15:$M$514,7,FALSE),IF(D462='Gear Train'!$R$3,VLOOKUP(C462,$Q$15:$U$514,5,FALSE),VLOOKUP(E462,$C$15:$M$514,7,FALSE)*M462)))</f>
        <v/>
      </c>
      <c r="J462" s="26" t="str">
        <f>IF(C462="","",IF(OR(D462='Gear Train'!$R$6,D462='Gear Train'!$R$7,D462='Gear Train'!$R$8,F462='Gear Train'!$R$7),VLOOKUP(E462,$C$15:$M$514,8,FALSE),IF(D462='Gear Train'!$R$3,E462/I462,VLOOKUP(E462,$C$15:$M$514,8,FALSE)/M462)))</f>
        <v/>
      </c>
      <c r="K462" s="27" t="str">
        <f>IF(C462="","",IF(E462='Front, Back Dial'!$D$4,$C$11,IF(OR(D462='Gear Train'!$R$4,D462='Gear Train'!$R$5),IF(OR(F462='Gear Train'!$R$4,F462='Gear Train'!$R$5,F462='Gear Train'!$R$6),IF(VLOOKUP(E462,$C$15:$M$514,9,FALSE)='Gear Train'!$C$3,'Gear Train'!$C$4,'Gear Train'!$C$3),VLOOKUP(E462,$C$15:$M$514,9,FALSE)),VLOOKUP(E462,$C$15:$M$514,9,FALSE))))</f>
        <v/>
      </c>
      <c r="L462" s="26" t="str">
        <f>IF(C462="","",IF(G462="-","-",IF(K462='Gear Train'!$C$3,MOD(G462+J462*360,360),MOD(G462-J462*360,360))))</f>
        <v/>
      </c>
      <c r="M462" s="26" t="str">
        <f>IF(C462="","",IF(OR(D462='Gear Train'!$R$6,D462='Gear Train'!$R$7,D462='Gear Train'!$R$8,F462='Gear Train'!$R$7),VLOOKUP(E462,$C$15:$M$514,10,FALSE),IF(D462='Gear Train'!$R$3,"-",IF(F462='Gear Train'!$R$3,1,H462/VLOOKUP(E462,$Q$15:$T$514,4,FALSE)))))</f>
        <v/>
      </c>
      <c r="N462" s="26" t="str">
        <f t="shared" si="314"/>
        <v/>
      </c>
      <c r="O462" s="28" t="str">
        <f t="shared" si="315"/>
        <v/>
      </c>
      <c r="Q462" s="21"/>
      <c r="R462" s="21"/>
      <c r="S462" s="29"/>
      <c r="T462" s="29"/>
      <c r="U462" s="29"/>
      <c r="AD462" s="1"/>
      <c r="AE462" s="1"/>
      <c r="AF462" s="1"/>
      <c r="AG462" s="1"/>
      <c r="AH462" s="1"/>
    </row>
    <row r="463" spans="2:34">
      <c r="B463" s="20"/>
      <c r="C463" s="21"/>
      <c r="D463" s="22" t="str">
        <f t="shared" ref="D463:D514" si="316">IF(C463="","",VLOOKUP(C463,$Q$15:$R$514,2,FALSE))</f>
        <v/>
      </c>
      <c r="E463" s="21"/>
      <c r="F463" s="24" t="str">
        <f t="shared" ref="F463:F514" si="317">IF(E463="","",IF(ISNUMBER(E463),"-",VLOOKUP(E463,$Q$15:$R$514,2,FALSE)))</f>
        <v/>
      </c>
      <c r="G463" s="25" t="str">
        <f>IF(C463="","",IF(D463='Gear Train'!$R$3,"-",VLOOKUP(C463,$Q$15:$S$514,3,FALSE)))</f>
        <v/>
      </c>
      <c r="H463" s="25" t="str">
        <f>IF(C463="","",IF(OR(D463='Gear Train'!$R$7,D463='Gear Train'!$R$3,D463='Gear Train'!$R$8),"-",VLOOKUP(C463,$Q$15:$T$514,4,FALSE)))</f>
        <v/>
      </c>
      <c r="I463" s="26" t="str">
        <f>IF(C463="","",IF(OR(D463='Gear Train'!$R$6,D463='Gear Train'!$R$7,D463='Gear Train'!$R$8,F463='Gear Train'!$R$7),VLOOKUP(E463,$C$15:$M$514,7,FALSE),IF(D463='Gear Train'!$R$3,VLOOKUP(C463,$Q$15:$U$514,5,FALSE),VLOOKUP(E463,$C$15:$M$514,7,FALSE)*M463)))</f>
        <v/>
      </c>
      <c r="J463" s="26" t="str">
        <f>IF(C463="","",IF(OR(D463='Gear Train'!$R$6,D463='Gear Train'!$R$7,D463='Gear Train'!$R$8,F463='Gear Train'!$R$7),VLOOKUP(E463,$C$15:$M$514,8,FALSE),IF(D463='Gear Train'!$R$3,E463/I463,VLOOKUP(E463,$C$15:$M$514,8,FALSE)/M463)))</f>
        <v/>
      </c>
      <c r="K463" s="27" t="str">
        <f>IF(C463="","",IF(E463='Front, Back Dial'!$D$4,$C$11,IF(OR(D463='Gear Train'!$R$4,D463='Gear Train'!$R$5),IF(OR(F463='Gear Train'!$R$4,F463='Gear Train'!$R$5,F463='Gear Train'!$R$6),IF(VLOOKUP(E463,$C$15:$M$514,9,FALSE)='Gear Train'!$C$3,'Gear Train'!$C$4,'Gear Train'!$C$3),VLOOKUP(E463,$C$15:$M$514,9,FALSE)),VLOOKUP(E463,$C$15:$M$514,9,FALSE))))</f>
        <v/>
      </c>
      <c r="L463" s="26" t="str">
        <f>IF(C463="","",IF(G463="-","-",IF(K463='Gear Train'!$C$3,MOD(G463+J463*360,360),MOD(G463-J463*360,360))))</f>
        <v/>
      </c>
      <c r="M463" s="26" t="str">
        <f>IF(C463="","",IF(OR(D463='Gear Train'!$R$6,D463='Gear Train'!$R$7,D463='Gear Train'!$R$8,F463='Gear Train'!$R$7),VLOOKUP(E463,$C$15:$M$514,10,FALSE),IF(D463='Gear Train'!$R$3,"-",IF(F463='Gear Train'!$R$3,1,H463/VLOOKUP(E463,$Q$15:$T$514,4,FALSE)))))</f>
        <v/>
      </c>
      <c r="N463" s="26" t="str">
        <f t="shared" ref="N463:N514" si="318">IF(B463="","",VLOOKUP(B463,$W$15:$X$114,2,FALSE))</f>
        <v/>
      </c>
      <c r="O463" s="28" t="str">
        <f t="shared" si="315"/>
        <v/>
      </c>
      <c r="Q463" s="21"/>
      <c r="R463" s="21"/>
      <c r="S463" s="29"/>
      <c r="T463" s="29"/>
      <c r="U463" s="29"/>
      <c r="AD463" s="1"/>
      <c r="AE463" s="1"/>
      <c r="AF463" s="1"/>
      <c r="AG463" s="1"/>
      <c r="AH463" s="1"/>
    </row>
    <row r="464" spans="2:34">
      <c r="B464" s="20"/>
      <c r="C464" s="21"/>
      <c r="D464" s="22" t="str">
        <f t="shared" si="316"/>
        <v/>
      </c>
      <c r="E464" s="21"/>
      <c r="F464" s="24" t="str">
        <f t="shared" si="317"/>
        <v/>
      </c>
      <c r="G464" s="25" t="str">
        <f>IF(C464="","",IF(D464='Gear Train'!$R$3,"-",VLOOKUP(C464,$Q$15:$S$514,3,FALSE)))</f>
        <v/>
      </c>
      <c r="H464" s="25" t="str">
        <f>IF(C464="","",IF(OR(D464='Gear Train'!$R$7,D464='Gear Train'!$R$3,D464='Gear Train'!$R$8),"-",VLOOKUP(C464,$Q$15:$T$514,4,FALSE)))</f>
        <v/>
      </c>
      <c r="I464" s="26" t="str">
        <f>IF(C464="","",IF(OR(D464='Gear Train'!$R$6,D464='Gear Train'!$R$7,D464='Gear Train'!$R$8,F464='Gear Train'!$R$7),VLOOKUP(E464,$C$15:$M$514,7,FALSE),IF(D464='Gear Train'!$R$3,VLOOKUP(C464,$Q$15:$U$514,5,FALSE),VLOOKUP(E464,$C$15:$M$514,7,FALSE)*M464)))</f>
        <v/>
      </c>
      <c r="J464" s="26" t="str">
        <f>IF(C464="","",IF(OR(D464='Gear Train'!$R$6,D464='Gear Train'!$R$7,D464='Gear Train'!$R$8,F464='Gear Train'!$R$7),VLOOKUP(E464,$C$15:$M$514,8,FALSE),IF(D464='Gear Train'!$R$3,E464/I464,VLOOKUP(E464,$C$15:$M$514,8,FALSE)/M464)))</f>
        <v/>
      </c>
      <c r="K464" s="27" t="str">
        <f>IF(C464="","",IF(E464='Front, Back Dial'!$D$4,$C$11,IF(OR(D464='Gear Train'!$R$4,D464='Gear Train'!$R$5),IF(OR(F464='Gear Train'!$R$4,F464='Gear Train'!$R$5,F464='Gear Train'!$R$6),IF(VLOOKUP(E464,$C$15:$M$514,9,FALSE)='Gear Train'!$C$3,'Gear Train'!$C$4,'Gear Train'!$C$3),VLOOKUP(E464,$C$15:$M$514,9,FALSE)),VLOOKUP(E464,$C$15:$M$514,9,FALSE))))</f>
        <v/>
      </c>
      <c r="L464" s="26" t="str">
        <f>IF(C464="","",IF(G464="-","-",IF(K464='Gear Train'!$C$3,MOD(G464+J464*360,360),MOD(G464-J464*360,360))))</f>
        <v/>
      </c>
      <c r="M464" s="26" t="str">
        <f>IF(C464="","",IF(OR(D464='Gear Train'!$R$6,D464='Gear Train'!$R$7,D464='Gear Train'!$R$8,F464='Gear Train'!$R$7),VLOOKUP(E464,$C$15:$M$514,10,FALSE),IF(D464='Gear Train'!$R$3,"-",IF(F464='Gear Train'!$R$3,1,H464/VLOOKUP(E464,$Q$15:$T$514,4,FALSE)))))</f>
        <v/>
      </c>
      <c r="N464" s="26" t="str">
        <f t="shared" si="318"/>
        <v/>
      </c>
      <c r="O464" s="28" t="str">
        <f t="shared" ref="O464:O514" si="319">IF(N464="","",1-I464/N464)</f>
        <v/>
      </c>
      <c r="Q464" s="21"/>
      <c r="R464" s="21"/>
      <c r="S464" s="29"/>
      <c r="T464" s="29"/>
      <c r="U464" s="29"/>
      <c r="AD464" s="1"/>
      <c r="AE464" s="1"/>
      <c r="AF464" s="1"/>
      <c r="AG464" s="1"/>
      <c r="AH464" s="1"/>
    </row>
    <row r="465" spans="2:34">
      <c r="B465" s="20"/>
      <c r="C465" s="21"/>
      <c r="D465" s="22" t="str">
        <f t="shared" si="316"/>
        <v/>
      </c>
      <c r="E465" s="21"/>
      <c r="F465" s="24" t="str">
        <f t="shared" si="317"/>
        <v/>
      </c>
      <c r="G465" s="25" t="str">
        <f>IF(C465="","",IF(D465='Gear Train'!$R$3,"-",VLOOKUP(C465,$Q$15:$S$514,3,FALSE)))</f>
        <v/>
      </c>
      <c r="H465" s="25" t="str">
        <f>IF(C465="","",IF(OR(D465='Gear Train'!$R$7,D465='Gear Train'!$R$3,D465='Gear Train'!$R$8),"-",VLOOKUP(C465,$Q$15:$T$514,4,FALSE)))</f>
        <v/>
      </c>
      <c r="I465" s="26" t="str">
        <f>IF(C465="","",IF(OR(D465='Gear Train'!$R$6,D465='Gear Train'!$R$7,D465='Gear Train'!$R$8,F465='Gear Train'!$R$7),VLOOKUP(E465,$C$15:$M$514,7,FALSE),IF(D465='Gear Train'!$R$3,VLOOKUP(C465,$Q$15:$U$514,5,FALSE),VLOOKUP(E465,$C$15:$M$514,7,FALSE)*M465)))</f>
        <v/>
      </c>
      <c r="J465" s="26" t="str">
        <f>IF(C465="","",IF(OR(D465='Gear Train'!$R$6,D465='Gear Train'!$R$7,D465='Gear Train'!$R$8,F465='Gear Train'!$R$7),VLOOKUP(E465,$C$15:$M$514,8,FALSE),IF(D465='Gear Train'!$R$3,E465/I465,VLOOKUP(E465,$C$15:$M$514,8,FALSE)/M465)))</f>
        <v/>
      </c>
      <c r="K465" s="27" t="str">
        <f>IF(C465="","",IF(E465='Front, Back Dial'!$D$4,$C$11,IF(OR(D465='Gear Train'!$R$4,D465='Gear Train'!$R$5),IF(OR(F465='Gear Train'!$R$4,F465='Gear Train'!$R$5,F465='Gear Train'!$R$6),IF(VLOOKUP(E465,$C$15:$M$514,9,FALSE)='Gear Train'!$C$3,'Gear Train'!$C$4,'Gear Train'!$C$3),VLOOKUP(E465,$C$15:$M$514,9,FALSE)),VLOOKUP(E465,$C$15:$M$514,9,FALSE))))</f>
        <v/>
      </c>
      <c r="L465" s="26" t="str">
        <f>IF(C465="","",IF(G465="-","-",IF(K465='Gear Train'!$C$3,MOD(G465+J465*360,360),MOD(G465-J465*360,360))))</f>
        <v/>
      </c>
      <c r="M465" s="26" t="str">
        <f>IF(C465="","",IF(OR(D465='Gear Train'!$R$6,D465='Gear Train'!$R$7,D465='Gear Train'!$R$8,F465='Gear Train'!$R$7),VLOOKUP(E465,$C$15:$M$514,10,FALSE),IF(D465='Gear Train'!$R$3,"-",IF(F465='Gear Train'!$R$3,1,H465/VLOOKUP(E465,$Q$15:$T$514,4,FALSE)))))</f>
        <v/>
      </c>
      <c r="N465" s="26" t="str">
        <f t="shared" si="318"/>
        <v/>
      </c>
      <c r="O465" s="28" t="str">
        <f t="shared" si="319"/>
        <v/>
      </c>
      <c r="Q465" s="21"/>
      <c r="R465" s="21"/>
      <c r="S465" s="29"/>
      <c r="T465" s="29"/>
      <c r="U465" s="29"/>
      <c r="AD465" s="1"/>
      <c r="AE465" s="1"/>
      <c r="AF465" s="1"/>
      <c r="AG465" s="1"/>
      <c r="AH465" s="1"/>
    </row>
    <row r="466" spans="2:34">
      <c r="B466" s="20"/>
      <c r="C466" s="21"/>
      <c r="D466" s="22" t="str">
        <f t="shared" si="316"/>
        <v/>
      </c>
      <c r="E466" s="21"/>
      <c r="F466" s="24" t="str">
        <f t="shared" si="317"/>
        <v/>
      </c>
      <c r="G466" s="25" t="str">
        <f>IF(C466="","",IF(D466='Gear Train'!$R$3,"-",VLOOKUP(C466,$Q$15:$S$514,3,FALSE)))</f>
        <v/>
      </c>
      <c r="H466" s="25" t="str">
        <f>IF(C466="","",IF(OR(D466='Gear Train'!$R$7,D466='Gear Train'!$R$3,D466='Gear Train'!$R$8),"-",VLOOKUP(C466,$Q$15:$T$514,4,FALSE)))</f>
        <v/>
      </c>
      <c r="I466" s="26" t="str">
        <f>IF(C466="","",IF(OR(D466='Gear Train'!$R$6,D466='Gear Train'!$R$7,D466='Gear Train'!$R$8,F466='Gear Train'!$R$7),VLOOKUP(E466,$C$15:$M$514,7,FALSE),IF(D466='Gear Train'!$R$3,VLOOKUP(C466,$Q$15:$U$514,5,FALSE),VLOOKUP(E466,$C$15:$M$514,7,FALSE)*M466)))</f>
        <v/>
      </c>
      <c r="J466" s="26" t="str">
        <f>IF(C466="","",IF(OR(D466='Gear Train'!$R$6,D466='Gear Train'!$R$7,D466='Gear Train'!$R$8,F466='Gear Train'!$R$7),VLOOKUP(E466,$C$15:$M$514,8,FALSE),IF(D466='Gear Train'!$R$3,E466/I466,VLOOKUP(E466,$C$15:$M$514,8,FALSE)/M466)))</f>
        <v/>
      </c>
      <c r="K466" s="27" t="str">
        <f>IF(C466="","",IF(E466='Front, Back Dial'!$D$4,$C$11,IF(OR(D466='Gear Train'!$R$4,D466='Gear Train'!$R$5),IF(OR(F466='Gear Train'!$R$4,F466='Gear Train'!$R$5,F466='Gear Train'!$R$6),IF(VLOOKUP(E466,$C$15:$M$514,9,FALSE)='Gear Train'!$C$3,'Gear Train'!$C$4,'Gear Train'!$C$3),VLOOKUP(E466,$C$15:$M$514,9,FALSE)),VLOOKUP(E466,$C$15:$M$514,9,FALSE))))</f>
        <v/>
      </c>
      <c r="L466" s="26" t="str">
        <f>IF(C466="","",IF(G466="-","-",IF(K466='Gear Train'!$C$3,MOD(G466+J466*360,360),MOD(G466-J466*360,360))))</f>
        <v/>
      </c>
      <c r="M466" s="26" t="str">
        <f>IF(C466="","",IF(OR(D466='Gear Train'!$R$6,D466='Gear Train'!$R$7,D466='Gear Train'!$R$8,F466='Gear Train'!$R$7),VLOOKUP(E466,$C$15:$M$514,10,FALSE),IF(D466='Gear Train'!$R$3,"-",IF(F466='Gear Train'!$R$3,1,H466/VLOOKUP(E466,$Q$15:$T$514,4,FALSE)))))</f>
        <v/>
      </c>
      <c r="N466" s="26" t="str">
        <f t="shared" si="318"/>
        <v/>
      </c>
      <c r="O466" s="28" t="str">
        <f t="shared" si="319"/>
        <v/>
      </c>
      <c r="Q466" s="21"/>
      <c r="R466" s="21"/>
      <c r="S466" s="29"/>
      <c r="T466" s="29"/>
      <c r="U466" s="29"/>
      <c r="AD466" s="1"/>
      <c r="AE466" s="1"/>
      <c r="AF466" s="1"/>
      <c r="AG466" s="1"/>
      <c r="AH466" s="1"/>
    </row>
    <row r="467" spans="2:34">
      <c r="B467" s="20"/>
      <c r="C467" s="21"/>
      <c r="D467" s="22" t="str">
        <f t="shared" si="316"/>
        <v/>
      </c>
      <c r="E467" s="21"/>
      <c r="F467" s="24" t="str">
        <f t="shared" si="317"/>
        <v/>
      </c>
      <c r="G467" s="25" t="str">
        <f>IF(C467="","",IF(D467='Gear Train'!$R$3,"-",VLOOKUP(C467,$Q$15:$S$514,3,FALSE)))</f>
        <v/>
      </c>
      <c r="H467" s="25" t="str">
        <f>IF(C467="","",IF(OR(D467='Gear Train'!$R$7,D467='Gear Train'!$R$3,D467='Gear Train'!$R$8),"-",VLOOKUP(C467,$Q$15:$T$514,4,FALSE)))</f>
        <v/>
      </c>
      <c r="I467" s="26" t="str">
        <f>IF(C467="","",IF(OR(D467='Gear Train'!$R$6,D467='Gear Train'!$R$7,D467='Gear Train'!$R$8,F467='Gear Train'!$R$7),VLOOKUP(E467,$C$15:$M$514,7,FALSE),IF(D467='Gear Train'!$R$3,VLOOKUP(C467,$Q$15:$U$514,5,FALSE),VLOOKUP(E467,$C$15:$M$514,7,FALSE)*M467)))</f>
        <v/>
      </c>
      <c r="J467" s="26" t="str">
        <f>IF(C467="","",IF(OR(D467='Gear Train'!$R$6,D467='Gear Train'!$R$7,D467='Gear Train'!$R$8,F467='Gear Train'!$R$7),VLOOKUP(E467,$C$15:$M$514,8,FALSE),IF(D467='Gear Train'!$R$3,E467/I467,VLOOKUP(E467,$C$15:$M$514,8,FALSE)/M467)))</f>
        <v/>
      </c>
      <c r="K467" s="27" t="str">
        <f>IF(C467="","",IF(E467='Front, Back Dial'!$D$4,$C$11,IF(OR(D467='Gear Train'!$R$4,D467='Gear Train'!$R$5),IF(OR(F467='Gear Train'!$R$4,F467='Gear Train'!$R$5,F467='Gear Train'!$R$6),IF(VLOOKUP(E467,$C$15:$M$514,9,FALSE)='Gear Train'!$C$3,'Gear Train'!$C$4,'Gear Train'!$C$3),VLOOKUP(E467,$C$15:$M$514,9,FALSE)),VLOOKUP(E467,$C$15:$M$514,9,FALSE))))</f>
        <v/>
      </c>
      <c r="L467" s="26" t="str">
        <f>IF(C467="","",IF(G467="-","-",IF(K467='Gear Train'!$C$3,MOD(G467+J467*360,360),MOD(G467-J467*360,360))))</f>
        <v/>
      </c>
      <c r="M467" s="26" t="str">
        <f>IF(C467="","",IF(OR(D467='Gear Train'!$R$6,D467='Gear Train'!$R$7,D467='Gear Train'!$R$8,F467='Gear Train'!$R$7),VLOOKUP(E467,$C$15:$M$514,10,FALSE),IF(D467='Gear Train'!$R$3,"-",IF(F467='Gear Train'!$R$3,1,H467/VLOOKUP(E467,$Q$15:$T$514,4,FALSE)))))</f>
        <v/>
      </c>
      <c r="N467" s="26" t="str">
        <f t="shared" si="318"/>
        <v/>
      </c>
      <c r="O467" s="28" t="str">
        <f t="shared" si="319"/>
        <v/>
      </c>
      <c r="Q467" s="21"/>
      <c r="R467" s="21"/>
      <c r="S467" s="29"/>
      <c r="T467" s="29"/>
      <c r="U467" s="29"/>
      <c r="AD467" s="1"/>
      <c r="AE467" s="1"/>
      <c r="AF467" s="1"/>
      <c r="AG467" s="1"/>
      <c r="AH467" s="1"/>
    </row>
    <row r="468" spans="2:34">
      <c r="B468" s="20"/>
      <c r="C468" s="21"/>
      <c r="D468" s="22" t="str">
        <f t="shared" si="316"/>
        <v/>
      </c>
      <c r="E468" s="21"/>
      <c r="F468" s="24" t="str">
        <f t="shared" si="317"/>
        <v/>
      </c>
      <c r="G468" s="25" t="str">
        <f>IF(C468="","",IF(D468='Gear Train'!$R$3,"-",VLOOKUP(C468,$Q$15:$S$514,3,FALSE)))</f>
        <v/>
      </c>
      <c r="H468" s="25" t="str">
        <f>IF(C468="","",IF(OR(D468='Gear Train'!$R$7,D468='Gear Train'!$R$3,D468='Gear Train'!$R$8),"-",VLOOKUP(C468,$Q$15:$T$514,4,FALSE)))</f>
        <v/>
      </c>
      <c r="I468" s="26" t="str">
        <f>IF(C468="","",IF(OR(D468='Gear Train'!$R$6,D468='Gear Train'!$R$7,D468='Gear Train'!$R$8,F468='Gear Train'!$R$7),VLOOKUP(E468,$C$15:$M$514,7,FALSE),IF(D468='Gear Train'!$R$3,VLOOKUP(C468,$Q$15:$U$514,5,FALSE),VLOOKUP(E468,$C$15:$M$514,7,FALSE)*M468)))</f>
        <v/>
      </c>
      <c r="J468" s="26" t="str">
        <f>IF(C468="","",IF(OR(D468='Gear Train'!$R$6,D468='Gear Train'!$R$7,D468='Gear Train'!$R$8,F468='Gear Train'!$R$7),VLOOKUP(E468,$C$15:$M$514,8,FALSE),IF(D468='Gear Train'!$R$3,E468/I468,VLOOKUP(E468,$C$15:$M$514,8,FALSE)/M468)))</f>
        <v/>
      </c>
      <c r="K468" s="27" t="str">
        <f>IF(C468="","",IF(E468='Front, Back Dial'!$D$4,$C$11,IF(OR(D468='Gear Train'!$R$4,D468='Gear Train'!$R$5),IF(OR(F468='Gear Train'!$R$4,F468='Gear Train'!$R$5,F468='Gear Train'!$R$6),IF(VLOOKUP(E468,$C$15:$M$514,9,FALSE)='Gear Train'!$C$3,'Gear Train'!$C$4,'Gear Train'!$C$3),VLOOKUP(E468,$C$15:$M$514,9,FALSE)),VLOOKUP(E468,$C$15:$M$514,9,FALSE))))</f>
        <v/>
      </c>
      <c r="L468" s="26" t="str">
        <f>IF(C468="","",IF(G468="-","-",IF(K468='Gear Train'!$C$3,MOD(G468+J468*360,360),MOD(G468-J468*360,360))))</f>
        <v/>
      </c>
      <c r="M468" s="26" t="str">
        <f>IF(C468="","",IF(OR(D468='Gear Train'!$R$6,D468='Gear Train'!$R$7,D468='Gear Train'!$R$8,F468='Gear Train'!$R$7),VLOOKUP(E468,$C$15:$M$514,10,FALSE),IF(D468='Gear Train'!$R$3,"-",IF(F468='Gear Train'!$R$3,1,H468/VLOOKUP(E468,$Q$15:$T$514,4,FALSE)))))</f>
        <v/>
      </c>
      <c r="N468" s="26" t="str">
        <f t="shared" si="318"/>
        <v/>
      </c>
      <c r="O468" s="28" t="str">
        <f t="shared" si="319"/>
        <v/>
      </c>
      <c r="Q468" s="21"/>
      <c r="R468" s="21"/>
      <c r="S468" s="29"/>
      <c r="T468" s="29"/>
      <c r="U468" s="29"/>
      <c r="AD468" s="1"/>
      <c r="AE468" s="1"/>
      <c r="AF468" s="1"/>
      <c r="AG468" s="1"/>
      <c r="AH468" s="1"/>
    </row>
    <row r="469" spans="2:34">
      <c r="B469" s="20"/>
      <c r="C469" s="21"/>
      <c r="D469" s="22" t="str">
        <f t="shared" si="316"/>
        <v/>
      </c>
      <c r="E469" s="21"/>
      <c r="F469" s="24" t="str">
        <f t="shared" si="317"/>
        <v/>
      </c>
      <c r="G469" s="25" t="str">
        <f>IF(C469="","",IF(D469='Gear Train'!$R$3,"-",VLOOKUP(C469,$Q$15:$S$514,3,FALSE)))</f>
        <v/>
      </c>
      <c r="H469" s="25" t="str">
        <f>IF(C469="","",IF(OR(D469='Gear Train'!$R$7,D469='Gear Train'!$R$3,D469='Gear Train'!$R$8),"-",VLOOKUP(C469,$Q$15:$T$514,4,FALSE)))</f>
        <v/>
      </c>
      <c r="I469" s="26" t="str">
        <f>IF(C469="","",IF(OR(D469='Gear Train'!$R$6,D469='Gear Train'!$R$7,D469='Gear Train'!$R$8,F469='Gear Train'!$R$7),VLOOKUP(E469,$C$15:$M$514,7,FALSE),IF(D469='Gear Train'!$R$3,VLOOKUP(C469,$Q$15:$U$514,5,FALSE),VLOOKUP(E469,$C$15:$M$514,7,FALSE)*M469)))</f>
        <v/>
      </c>
      <c r="J469" s="26" t="str">
        <f>IF(C469="","",IF(OR(D469='Gear Train'!$R$6,D469='Gear Train'!$R$7,D469='Gear Train'!$R$8,F469='Gear Train'!$R$7),VLOOKUP(E469,$C$15:$M$514,8,FALSE),IF(D469='Gear Train'!$R$3,E469/I469,VLOOKUP(E469,$C$15:$M$514,8,FALSE)/M469)))</f>
        <v/>
      </c>
      <c r="K469" s="27" t="str">
        <f>IF(C469="","",IF(E469='Front, Back Dial'!$D$4,$C$11,IF(OR(D469='Gear Train'!$R$4,D469='Gear Train'!$R$5),IF(OR(F469='Gear Train'!$R$4,F469='Gear Train'!$R$5,F469='Gear Train'!$R$6),IF(VLOOKUP(E469,$C$15:$M$514,9,FALSE)='Gear Train'!$C$3,'Gear Train'!$C$4,'Gear Train'!$C$3),VLOOKUP(E469,$C$15:$M$514,9,FALSE)),VLOOKUP(E469,$C$15:$M$514,9,FALSE))))</f>
        <v/>
      </c>
      <c r="L469" s="26" t="str">
        <f>IF(C469="","",IF(G469="-","-",IF(K469='Gear Train'!$C$3,MOD(G469+J469*360,360),MOD(G469-J469*360,360))))</f>
        <v/>
      </c>
      <c r="M469" s="26" t="str">
        <f>IF(C469="","",IF(OR(D469='Gear Train'!$R$6,D469='Gear Train'!$R$7,D469='Gear Train'!$R$8,F469='Gear Train'!$R$7),VLOOKUP(E469,$C$15:$M$514,10,FALSE),IF(D469='Gear Train'!$R$3,"-",IF(F469='Gear Train'!$R$3,1,H469/VLOOKUP(E469,$Q$15:$T$514,4,FALSE)))))</f>
        <v/>
      </c>
      <c r="N469" s="26" t="str">
        <f t="shared" si="318"/>
        <v/>
      </c>
      <c r="O469" s="28" t="str">
        <f t="shared" si="319"/>
        <v/>
      </c>
      <c r="Q469" s="21"/>
      <c r="R469" s="21"/>
      <c r="S469" s="29"/>
      <c r="T469" s="29"/>
      <c r="U469" s="29"/>
      <c r="AD469" s="1"/>
      <c r="AE469" s="1"/>
      <c r="AF469" s="1"/>
      <c r="AG469" s="1"/>
      <c r="AH469" s="1"/>
    </row>
    <row r="470" spans="2:34">
      <c r="B470" s="20"/>
      <c r="C470" s="21"/>
      <c r="D470" s="22" t="str">
        <f t="shared" si="316"/>
        <v/>
      </c>
      <c r="E470" s="21"/>
      <c r="F470" s="24" t="str">
        <f t="shared" si="317"/>
        <v/>
      </c>
      <c r="G470" s="25" t="str">
        <f>IF(C470="","",IF(D470='Gear Train'!$R$3,"-",VLOOKUP(C470,$Q$15:$S$514,3,FALSE)))</f>
        <v/>
      </c>
      <c r="H470" s="25" t="str">
        <f>IF(C470="","",IF(OR(D470='Gear Train'!$R$7,D470='Gear Train'!$R$3,D470='Gear Train'!$R$8),"-",VLOOKUP(C470,$Q$15:$T$514,4,FALSE)))</f>
        <v/>
      </c>
      <c r="I470" s="26" t="str">
        <f>IF(C470="","",IF(OR(D470='Gear Train'!$R$6,D470='Gear Train'!$R$7,D470='Gear Train'!$R$8,F470='Gear Train'!$R$7),VLOOKUP(E470,$C$15:$M$514,7,FALSE),IF(D470='Gear Train'!$R$3,VLOOKUP(C470,$Q$15:$U$514,5,FALSE),VLOOKUP(E470,$C$15:$M$514,7,FALSE)*M470)))</f>
        <v/>
      </c>
      <c r="J470" s="26" t="str">
        <f>IF(C470="","",IF(OR(D470='Gear Train'!$R$6,D470='Gear Train'!$R$7,D470='Gear Train'!$R$8,F470='Gear Train'!$R$7),VLOOKUP(E470,$C$15:$M$514,8,FALSE),IF(D470='Gear Train'!$R$3,E470/I470,VLOOKUP(E470,$C$15:$M$514,8,FALSE)/M470)))</f>
        <v/>
      </c>
      <c r="K470" s="27" t="str">
        <f>IF(C470="","",IF(E470='Front, Back Dial'!$D$4,$C$11,IF(OR(D470='Gear Train'!$R$4,D470='Gear Train'!$R$5),IF(OR(F470='Gear Train'!$R$4,F470='Gear Train'!$R$5,F470='Gear Train'!$R$6),IF(VLOOKUP(E470,$C$15:$M$514,9,FALSE)='Gear Train'!$C$3,'Gear Train'!$C$4,'Gear Train'!$C$3),VLOOKUP(E470,$C$15:$M$514,9,FALSE)),VLOOKUP(E470,$C$15:$M$514,9,FALSE))))</f>
        <v/>
      </c>
      <c r="L470" s="26" t="str">
        <f>IF(C470="","",IF(G470="-","-",IF(K470='Gear Train'!$C$3,MOD(G470+J470*360,360),MOD(G470-J470*360,360))))</f>
        <v/>
      </c>
      <c r="M470" s="26" t="str">
        <f>IF(C470="","",IF(OR(D470='Gear Train'!$R$6,D470='Gear Train'!$R$7,D470='Gear Train'!$R$8,F470='Gear Train'!$R$7),VLOOKUP(E470,$C$15:$M$514,10,FALSE),IF(D470='Gear Train'!$R$3,"-",IF(F470='Gear Train'!$R$3,1,H470/VLOOKUP(E470,$Q$15:$T$514,4,FALSE)))))</f>
        <v/>
      </c>
      <c r="N470" s="26" t="str">
        <f t="shared" si="318"/>
        <v/>
      </c>
      <c r="O470" s="28" t="str">
        <f t="shared" si="319"/>
        <v/>
      </c>
      <c r="Q470" s="21"/>
      <c r="R470" s="21"/>
      <c r="S470" s="29"/>
      <c r="T470" s="29"/>
      <c r="U470" s="29"/>
      <c r="AD470" s="1"/>
      <c r="AE470" s="1"/>
      <c r="AF470" s="1"/>
      <c r="AG470" s="1"/>
      <c r="AH470" s="1"/>
    </row>
    <row r="471" spans="2:34">
      <c r="B471" s="20"/>
      <c r="C471" s="21"/>
      <c r="D471" s="22" t="str">
        <f t="shared" si="316"/>
        <v/>
      </c>
      <c r="E471" s="21"/>
      <c r="F471" s="24" t="str">
        <f t="shared" si="317"/>
        <v/>
      </c>
      <c r="G471" s="25" t="str">
        <f>IF(C471="","",IF(D471='Gear Train'!$R$3,"-",VLOOKUP(C471,$Q$15:$S$514,3,FALSE)))</f>
        <v/>
      </c>
      <c r="H471" s="25" t="str">
        <f>IF(C471="","",IF(OR(D471='Gear Train'!$R$7,D471='Gear Train'!$R$3,D471='Gear Train'!$R$8),"-",VLOOKUP(C471,$Q$15:$T$514,4,FALSE)))</f>
        <v/>
      </c>
      <c r="I471" s="26" t="str">
        <f>IF(C471="","",IF(OR(D471='Gear Train'!$R$6,D471='Gear Train'!$R$7,D471='Gear Train'!$R$8,F471='Gear Train'!$R$7),VLOOKUP(E471,$C$15:$M$514,7,FALSE),IF(D471='Gear Train'!$R$3,VLOOKUP(C471,$Q$15:$U$514,5,FALSE),VLOOKUP(E471,$C$15:$M$514,7,FALSE)*M471)))</f>
        <v/>
      </c>
      <c r="J471" s="26" t="str">
        <f>IF(C471="","",IF(OR(D471='Gear Train'!$R$6,D471='Gear Train'!$R$7,D471='Gear Train'!$R$8,F471='Gear Train'!$R$7),VLOOKUP(E471,$C$15:$M$514,8,FALSE),IF(D471='Gear Train'!$R$3,E471/I471,VLOOKUP(E471,$C$15:$M$514,8,FALSE)/M471)))</f>
        <v/>
      </c>
      <c r="K471" s="27" t="str">
        <f>IF(C471="","",IF(E471='Front, Back Dial'!$D$4,$C$11,IF(OR(D471='Gear Train'!$R$4,D471='Gear Train'!$R$5),IF(OR(F471='Gear Train'!$R$4,F471='Gear Train'!$R$5,F471='Gear Train'!$R$6),IF(VLOOKUP(E471,$C$15:$M$514,9,FALSE)='Gear Train'!$C$3,'Gear Train'!$C$4,'Gear Train'!$C$3),VLOOKUP(E471,$C$15:$M$514,9,FALSE)),VLOOKUP(E471,$C$15:$M$514,9,FALSE))))</f>
        <v/>
      </c>
      <c r="L471" s="26" t="str">
        <f>IF(C471="","",IF(G471="-","-",IF(K471='Gear Train'!$C$3,MOD(G471+J471*360,360),MOD(G471-J471*360,360))))</f>
        <v/>
      </c>
      <c r="M471" s="26" t="str">
        <f>IF(C471="","",IF(OR(D471='Gear Train'!$R$6,D471='Gear Train'!$R$7,D471='Gear Train'!$R$8,F471='Gear Train'!$R$7),VLOOKUP(E471,$C$15:$M$514,10,FALSE),IF(D471='Gear Train'!$R$3,"-",IF(F471='Gear Train'!$R$3,1,H471/VLOOKUP(E471,$Q$15:$T$514,4,FALSE)))))</f>
        <v/>
      </c>
      <c r="N471" s="26" t="str">
        <f t="shared" si="318"/>
        <v/>
      </c>
      <c r="O471" s="28" t="str">
        <f t="shared" si="319"/>
        <v/>
      </c>
      <c r="Q471" s="21"/>
      <c r="R471" s="21"/>
      <c r="S471" s="29"/>
      <c r="T471" s="29"/>
      <c r="U471" s="29"/>
      <c r="AD471" s="1"/>
      <c r="AE471" s="1"/>
      <c r="AF471" s="1"/>
      <c r="AG471" s="1"/>
      <c r="AH471" s="1"/>
    </row>
    <row r="472" spans="2:34">
      <c r="B472" s="20"/>
      <c r="C472" s="21"/>
      <c r="D472" s="22" t="str">
        <f t="shared" si="316"/>
        <v/>
      </c>
      <c r="E472" s="21"/>
      <c r="F472" s="24" t="str">
        <f t="shared" si="317"/>
        <v/>
      </c>
      <c r="G472" s="25" t="str">
        <f>IF(C472="","",IF(D472='Gear Train'!$R$3,"-",VLOOKUP(C472,$Q$15:$S$514,3,FALSE)))</f>
        <v/>
      </c>
      <c r="H472" s="25" t="str">
        <f>IF(C472="","",IF(OR(D472='Gear Train'!$R$7,D472='Gear Train'!$R$3,D472='Gear Train'!$R$8),"-",VLOOKUP(C472,$Q$15:$T$514,4,FALSE)))</f>
        <v/>
      </c>
      <c r="I472" s="26" t="str">
        <f>IF(C472="","",IF(OR(D472='Gear Train'!$R$6,D472='Gear Train'!$R$7,D472='Gear Train'!$R$8,F472='Gear Train'!$R$7),VLOOKUP(E472,$C$15:$M$514,7,FALSE),IF(D472='Gear Train'!$R$3,VLOOKUP(C472,$Q$15:$U$514,5,FALSE),VLOOKUP(E472,$C$15:$M$514,7,FALSE)*M472)))</f>
        <v/>
      </c>
      <c r="J472" s="26" t="str">
        <f>IF(C472="","",IF(OR(D472='Gear Train'!$R$6,D472='Gear Train'!$R$7,D472='Gear Train'!$R$8,F472='Gear Train'!$R$7),VLOOKUP(E472,$C$15:$M$514,8,FALSE),IF(D472='Gear Train'!$R$3,E472/I472,VLOOKUP(E472,$C$15:$M$514,8,FALSE)/M472)))</f>
        <v/>
      </c>
      <c r="K472" s="27" t="str">
        <f>IF(C472="","",IF(E472='Front, Back Dial'!$D$4,$C$11,IF(OR(D472='Gear Train'!$R$4,D472='Gear Train'!$R$5),IF(OR(F472='Gear Train'!$R$4,F472='Gear Train'!$R$5,F472='Gear Train'!$R$6),IF(VLOOKUP(E472,$C$15:$M$514,9,FALSE)='Gear Train'!$C$3,'Gear Train'!$C$4,'Gear Train'!$C$3),VLOOKUP(E472,$C$15:$M$514,9,FALSE)),VLOOKUP(E472,$C$15:$M$514,9,FALSE))))</f>
        <v/>
      </c>
      <c r="L472" s="26" t="str">
        <f>IF(C472="","",IF(G472="-","-",IF(K472='Gear Train'!$C$3,MOD(G472+J472*360,360),MOD(G472-J472*360,360))))</f>
        <v/>
      </c>
      <c r="M472" s="26" t="str">
        <f>IF(C472="","",IF(OR(D472='Gear Train'!$R$6,D472='Gear Train'!$R$7,D472='Gear Train'!$R$8,F472='Gear Train'!$R$7),VLOOKUP(E472,$C$15:$M$514,10,FALSE),IF(D472='Gear Train'!$R$3,"-",IF(F472='Gear Train'!$R$3,1,H472/VLOOKUP(E472,$Q$15:$T$514,4,FALSE)))))</f>
        <v/>
      </c>
      <c r="N472" s="26" t="str">
        <f t="shared" si="318"/>
        <v/>
      </c>
      <c r="O472" s="28" t="str">
        <f t="shared" si="319"/>
        <v/>
      </c>
      <c r="Q472" s="21"/>
      <c r="R472" s="21"/>
      <c r="S472" s="29"/>
      <c r="T472" s="29"/>
      <c r="U472" s="29"/>
      <c r="AD472" s="1"/>
      <c r="AE472" s="1"/>
      <c r="AF472" s="1"/>
      <c r="AG472" s="1"/>
      <c r="AH472" s="1"/>
    </row>
    <row r="473" spans="2:34">
      <c r="B473" s="20"/>
      <c r="C473" s="21"/>
      <c r="D473" s="22" t="str">
        <f t="shared" si="316"/>
        <v/>
      </c>
      <c r="E473" s="21"/>
      <c r="F473" s="24" t="str">
        <f t="shared" si="317"/>
        <v/>
      </c>
      <c r="G473" s="25" t="str">
        <f>IF(C473="","",IF(D473='Gear Train'!$R$3,"-",VLOOKUP(C473,$Q$15:$S$514,3,FALSE)))</f>
        <v/>
      </c>
      <c r="H473" s="25" t="str">
        <f>IF(C473="","",IF(OR(D473='Gear Train'!$R$7,D473='Gear Train'!$R$3,D473='Gear Train'!$R$8),"-",VLOOKUP(C473,$Q$15:$T$514,4,FALSE)))</f>
        <v/>
      </c>
      <c r="I473" s="26" t="str">
        <f>IF(C473="","",IF(OR(D473='Gear Train'!$R$6,D473='Gear Train'!$R$7,D473='Gear Train'!$R$8,F473='Gear Train'!$R$7),VLOOKUP(E473,$C$15:$M$514,7,FALSE),IF(D473='Gear Train'!$R$3,VLOOKUP(C473,$Q$15:$U$514,5,FALSE),VLOOKUP(E473,$C$15:$M$514,7,FALSE)*M473)))</f>
        <v/>
      </c>
      <c r="J473" s="26" t="str">
        <f>IF(C473="","",IF(OR(D473='Gear Train'!$R$6,D473='Gear Train'!$R$7,D473='Gear Train'!$R$8,F473='Gear Train'!$R$7),VLOOKUP(E473,$C$15:$M$514,8,FALSE),IF(D473='Gear Train'!$R$3,E473/I473,VLOOKUP(E473,$C$15:$M$514,8,FALSE)/M473)))</f>
        <v/>
      </c>
      <c r="K473" s="27" t="str">
        <f>IF(C473="","",IF(E473='Front, Back Dial'!$D$4,$C$11,IF(OR(D473='Gear Train'!$R$4,D473='Gear Train'!$R$5),IF(OR(F473='Gear Train'!$R$4,F473='Gear Train'!$R$5,F473='Gear Train'!$R$6),IF(VLOOKUP(E473,$C$15:$M$514,9,FALSE)='Gear Train'!$C$3,'Gear Train'!$C$4,'Gear Train'!$C$3),VLOOKUP(E473,$C$15:$M$514,9,FALSE)),VLOOKUP(E473,$C$15:$M$514,9,FALSE))))</f>
        <v/>
      </c>
      <c r="L473" s="26" t="str">
        <f>IF(C473="","",IF(G473="-","-",IF(K473='Gear Train'!$C$3,MOD(G473+J473*360,360),MOD(G473-J473*360,360))))</f>
        <v/>
      </c>
      <c r="M473" s="26" t="str">
        <f>IF(C473="","",IF(OR(D473='Gear Train'!$R$6,D473='Gear Train'!$R$7,D473='Gear Train'!$R$8,F473='Gear Train'!$R$7),VLOOKUP(E473,$C$15:$M$514,10,FALSE),IF(D473='Gear Train'!$R$3,"-",IF(F473='Gear Train'!$R$3,1,H473/VLOOKUP(E473,$Q$15:$T$514,4,FALSE)))))</f>
        <v/>
      </c>
      <c r="N473" s="26" t="str">
        <f t="shared" si="318"/>
        <v/>
      </c>
      <c r="O473" s="28" t="str">
        <f t="shared" si="319"/>
        <v/>
      </c>
      <c r="Q473" s="21"/>
      <c r="R473" s="21"/>
      <c r="S473" s="29"/>
      <c r="T473" s="29"/>
      <c r="U473" s="29"/>
      <c r="AD473" s="1"/>
      <c r="AE473" s="1"/>
      <c r="AF473" s="1"/>
      <c r="AG473" s="1"/>
      <c r="AH473" s="1"/>
    </row>
    <row r="474" spans="2:34">
      <c r="B474" s="20"/>
      <c r="C474" s="21"/>
      <c r="D474" s="22" t="str">
        <f t="shared" si="316"/>
        <v/>
      </c>
      <c r="E474" s="21"/>
      <c r="F474" s="24" t="str">
        <f t="shared" si="317"/>
        <v/>
      </c>
      <c r="G474" s="25" t="str">
        <f>IF(C474="","",IF(D474='Gear Train'!$R$3,"-",VLOOKUP(C474,$Q$15:$S$514,3,FALSE)))</f>
        <v/>
      </c>
      <c r="H474" s="25" t="str">
        <f>IF(C474="","",IF(OR(D474='Gear Train'!$R$7,D474='Gear Train'!$R$3,D474='Gear Train'!$R$8),"-",VLOOKUP(C474,$Q$15:$T$514,4,FALSE)))</f>
        <v/>
      </c>
      <c r="I474" s="26" t="str">
        <f>IF(C474="","",IF(OR(D474='Gear Train'!$R$6,D474='Gear Train'!$R$7,D474='Gear Train'!$R$8,F474='Gear Train'!$R$7),VLOOKUP(E474,$C$15:$M$514,7,FALSE),IF(D474='Gear Train'!$R$3,VLOOKUP(C474,$Q$15:$U$514,5,FALSE),VLOOKUP(E474,$C$15:$M$514,7,FALSE)*M474)))</f>
        <v/>
      </c>
      <c r="J474" s="26" t="str">
        <f>IF(C474="","",IF(OR(D474='Gear Train'!$R$6,D474='Gear Train'!$R$7,D474='Gear Train'!$R$8,F474='Gear Train'!$R$7),VLOOKUP(E474,$C$15:$M$514,8,FALSE),IF(D474='Gear Train'!$R$3,E474/I474,VLOOKUP(E474,$C$15:$M$514,8,FALSE)/M474)))</f>
        <v/>
      </c>
      <c r="K474" s="27" t="str">
        <f>IF(C474="","",IF(E474='Front, Back Dial'!$D$4,$C$11,IF(OR(D474='Gear Train'!$R$4,D474='Gear Train'!$R$5),IF(OR(F474='Gear Train'!$R$4,F474='Gear Train'!$R$5,F474='Gear Train'!$R$6),IF(VLOOKUP(E474,$C$15:$M$514,9,FALSE)='Gear Train'!$C$3,'Gear Train'!$C$4,'Gear Train'!$C$3),VLOOKUP(E474,$C$15:$M$514,9,FALSE)),VLOOKUP(E474,$C$15:$M$514,9,FALSE))))</f>
        <v/>
      </c>
      <c r="L474" s="26" t="str">
        <f>IF(C474="","",IF(G474="-","-",IF(K474='Gear Train'!$C$3,MOD(G474+J474*360,360),MOD(G474-J474*360,360))))</f>
        <v/>
      </c>
      <c r="M474" s="26" t="str">
        <f>IF(C474="","",IF(OR(D474='Gear Train'!$R$6,D474='Gear Train'!$R$7,D474='Gear Train'!$R$8,F474='Gear Train'!$R$7),VLOOKUP(E474,$C$15:$M$514,10,FALSE),IF(D474='Gear Train'!$R$3,"-",IF(F474='Gear Train'!$R$3,1,H474/VLOOKUP(E474,$Q$15:$T$514,4,FALSE)))))</f>
        <v/>
      </c>
      <c r="N474" s="26" t="str">
        <f t="shared" si="318"/>
        <v/>
      </c>
      <c r="O474" s="28" t="str">
        <f t="shared" si="319"/>
        <v/>
      </c>
      <c r="Q474" s="21"/>
      <c r="R474" s="21"/>
      <c r="S474" s="29"/>
      <c r="T474" s="29"/>
      <c r="U474" s="29"/>
      <c r="AD474" s="1"/>
      <c r="AE474" s="1"/>
      <c r="AF474" s="1"/>
      <c r="AG474" s="1"/>
      <c r="AH474" s="1"/>
    </row>
    <row r="475" spans="2:34">
      <c r="B475" s="20"/>
      <c r="C475" s="21"/>
      <c r="D475" s="22" t="str">
        <f t="shared" si="316"/>
        <v/>
      </c>
      <c r="E475" s="21"/>
      <c r="F475" s="24" t="str">
        <f t="shared" si="317"/>
        <v/>
      </c>
      <c r="G475" s="25" t="str">
        <f>IF(C475="","",IF(D475='Gear Train'!$R$3,"-",VLOOKUP(C475,$Q$15:$S$514,3,FALSE)))</f>
        <v/>
      </c>
      <c r="H475" s="25" t="str">
        <f>IF(C475="","",IF(OR(D475='Gear Train'!$R$7,D475='Gear Train'!$R$3,D475='Gear Train'!$R$8),"-",VLOOKUP(C475,$Q$15:$T$514,4,FALSE)))</f>
        <v/>
      </c>
      <c r="I475" s="26" t="str">
        <f>IF(C475="","",IF(OR(D475='Gear Train'!$R$6,D475='Gear Train'!$R$7,D475='Gear Train'!$R$8,F475='Gear Train'!$R$7),VLOOKUP(E475,$C$15:$M$514,7,FALSE),IF(D475='Gear Train'!$R$3,VLOOKUP(C475,$Q$15:$U$514,5,FALSE),VLOOKUP(E475,$C$15:$M$514,7,FALSE)*M475)))</f>
        <v/>
      </c>
      <c r="J475" s="26" t="str">
        <f>IF(C475="","",IF(OR(D475='Gear Train'!$R$6,D475='Gear Train'!$R$7,D475='Gear Train'!$R$8,F475='Gear Train'!$R$7),VLOOKUP(E475,$C$15:$M$514,8,FALSE),IF(D475='Gear Train'!$R$3,E475/I475,VLOOKUP(E475,$C$15:$M$514,8,FALSE)/M475)))</f>
        <v/>
      </c>
      <c r="K475" s="27" t="str">
        <f>IF(C475="","",IF(E475='Front, Back Dial'!$D$4,$C$11,IF(OR(D475='Gear Train'!$R$4,D475='Gear Train'!$R$5),IF(OR(F475='Gear Train'!$R$4,F475='Gear Train'!$R$5,F475='Gear Train'!$R$6),IF(VLOOKUP(E475,$C$15:$M$514,9,FALSE)='Gear Train'!$C$3,'Gear Train'!$C$4,'Gear Train'!$C$3),VLOOKUP(E475,$C$15:$M$514,9,FALSE)),VLOOKUP(E475,$C$15:$M$514,9,FALSE))))</f>
        <v/>
      </c>
      <c r="L475" s="26" t="str">
        <f>IF(C475="","",IF(G475="-","-",IF(K475='Gear Train'!$C$3,MOD(G475+J475*360,360),MOD(G475-J475*360,360))))</f>
        <v/>
      </c>
      <c r="M475" s="26" t="str">
        <f>IF(C475="","",IF(OR(D475='Gear Train'!$R$6,D475='Gear Train'!$R$7,D475='Gear Train'!$R$8,F475='Gear Train'!$R$7),VLOOKUP(E475,$C$15:$M$514,10,FALSE),IF(D475='Gear Train'!$R$3,"-",IF(F475='Gear Train'!$R$3,1,H475/VLOOKUP(E475,$Q$15:$T$514,4,FALSE)))))</f>
        <v/>
      </c>
      <c r="N475" s="26" t="str">
        <f t="shared" si="318"/>
        <v/>
      </c>
      <c r="O475" s="28" t="str">
        <f t="shared" si="319"/>
        <v/>
      </c>
      <c r="Q475" s="21"/>
      <c r="R475" s="21"/>
      <c r="S475" s="29"/>
      <c r="T475" s="29"/>
      <c r="U475" s="29"/>
      <c r="AD475" s="1"/>
      <c r="AE475" s="1"/>
      <c r="AF475" s="1"/>
      <c r="AG475" s="1"/>
      <c r="AH475" s="1"/>
    </row>
    <row r="476" spans="2:34">
      <c r="B476" s="20"/>
      <c r="C476" s="21"/>
      <c r="D476" s="22" t="str">
        <f t="shared" si="316"/>
        <v/>
      </c>
      <c r="E476" s="21"/>
      <c r="F476" s="24" t="str">
        <f t="shared" si="317"/>
        <v/>
      </c>
      <c r="G476" s="25" t="str">
        <f>IF(C476="","",IF(D476='Gear Train'!$R$3,"-",VLOOKUP(C476,$Q$15:$S$514,3,FALSE)))</f>
        <v/>
      </c>
      <c r="H476" s="25" t="str">
        <f>IF(C476="","",IF(OR(D476='Gear Train'!$R$7,D476='Gear Train'!$R$3,D476='Gear Train'!$R$8),"-",VLOOKUP(C476,$Q$15:$T$514,4,FALSE)))</f>
        <v/>
      </c>
      <c r="I476" s="26" t="str">
        <f>IF(C476="","",IF(OR(D476='Gear Train'!$R$6,D476='Gear Train'!$R$7,D476='Gear Train'!$R$8,F476='Gear Train'!$R$7),VLOOKUP(E476,$C$15:$M$514,7,FALSE),IF(D476='Gear Train'!$R$3,VLOOKUP(C476,$Q$15:$U$514,5,FALSE),VLOOKUP(E476,$C$15:$M$514,7,FALSE)*M476)))</f>
        <v/>
      </c>
      <c r="J476" s="26" t="str">
        <f>IF(C476="","",IF(OR(D476='Gear Train'!$R$6,D476='Gear Train'!$R$7,D476='Gear Train'!$R$8,F476='Gear Train'!$R$7),VLOOKUP(E476,$C$15:$M$514,8,FALSE),IF(D476='Gear Train'!$R$3,E476/I476,VLOOKUP(E476,$C$15:$M$514,8,FALSE)/M476)))</f>
        <v/>
      </c>
      <c r="K476" s="27" t="str">
        <f>IF(C476="","",IF(E476='Front, Back Dial'!$D$4,$C$11,IF(OR(D476='Gear Train'!$R$4,D476='Gear Train'!$R$5),IF(OR(F476='Gear Train'!$R$4,F476='Gear Train'!$R$5,F476='Gear Train'!$R$6),IF(VLOOKUP(E476,$C$15:$M$514,9,FALSE)='Gear Train'!$C$3,'Gear Train'!$C$4,'Gear Train'!$C$3),VLOOKUP(E476,$C$15:$M$514,9,FALSE)),VLOOKUP(E476,$C$15:$M$514,9,FALSE))))</f>
        <v/>
      </c>
      <c r="L476" s="26" t="str">
        <f>IF(C476="","",IF(G476="-","-",IF(K476='Gear Train'!$C$3,MOD(G476+J476*360,360),MOD(G476-J476*360,360))))</f>
        <v/>
      </c>
      <c r="M476" s="26" t="str">
        <f>IF(C476="","",IF(OR(D476='Gear Train'!$R$6,D476='Gear Train'!$R$7,D476='Gear Train'!$R$8,F476='Gear Train'!$R$7),VLOOKUP(E476,$C$15:$M$514,10,FALSE),IF(D476='Gear Train'!$R$3,"-",IF(F476='Gear Train'!$R$3,1,H476/VLOOKUP(E476,$Q$15:$T$514,4,FALSE)))))</f>
        <v/>
      </c>
      <c r="N476" s="26" t="str">
        <f t="shared" si="318"/>
        <v/>
      </c>
      <c r="O476" s="28" t="str">
        <f t="shared" si="319"/>
        <v/>
      </c>
      <c r="Q476" s="21"/>
      <c r="R476" s="21"/>
      <c r="S476" s="29"/>
      <c r="T476" s="29"/>
      <c r="U476" s="29"/>
      <c r="AD476" s="1"/>
      <c r="AE476" s="1"/>
      <c r="AF476" s="1"/>
      <c r="AG476" s="1"/>
      <c r="AH476" s="1"/>
    </row>
    <row r="477" spans="2:34">
      <c r="B477" s="20"/>
      <c r="C477" s="21"/>
      <c r="D477" s="22" t="str">
        <f t="shared" si="316"/>
        <v/>
      </c>
      <c r="E477" s="21"/>
      <c r="F477" s="24" t="str">
        <f t="shared" si="317"/>
        <v/>
      </c>
      <c r="G477" s="25" t="str">
        <f>IF(C477="","",IF(D477='Gear Train'!$R$3,"-",VLOOKUP(C477,$Q$15:$S$514,3,FALSE)))</f>
        <v/>
      </c>
      <c r="H477" s="25" t="str">
        <f>IF(C477="","",IF(OR(D477='Gear Train'!$R$7,D477='Gear Train'!$R$3,D477='Gear Train'!$R$8),"-",VLOOKUP(C477,$Q$15:$T$514,4,FALSE)))</f>
        <v/>
      </c>
      <c r="I477" s="26" t="str">
        <f>IF(C477="","",IF(OR(D477='Gear Train'!$R$6,D477='Gear Train'!$R$7,D477='Gear Train'!$R$8,F477='Gear Train'!$R$7),VLOOKUP(E477,$C$15:$M$514,7,FALSE),IF(D477='Gear Train'!$R$3,VLOOKUP(C477,$Q$15:$U$514,5,FALSE),VLOOKUP(E477,$C$15:$M$514,7,FALSE)*M477)))</f>
        <v/>
      </c>
      <c r="J477" s="26" t="str">
        <f>IF(C477="","",IF(OR(D477='Gear Train'!$R$6,D477='Gear Train'!$R$7,D477='Gear Train'!$R$8,F477='Gear Train'!$R$7),VLOOKUP(E477,$C$15:$M$514,8,FALSE),IF(D477='Gear Train'!$R$3,E477/I477,VLOOKUP(E477,$C$15:$M$514,8,FALSE)/M477)))</f>
        <v/>
      </c>
      <c r="K477" s="27" t="str">
        <f>IF(C477="","",IF(E477='Front, Back Dial'!$D$4,$C$11,IF(OR(D477='Gear Train'!$R$4,D477='Gear Train'!$R$5),IF(OR(F477='Gear Train'!$R$4,F477='Gear Train'!$R$5,F477='Gear Train'!$R$6),IF(VLOOKUP(E477,$C$15:$M$514,9,FALSE)='Gear Train'!$C$3,'Gear Train'!$C$4,'Gear Train'!$C$3),VLOOKUP(E477,$C$15:$M$514,9,FALSE)),VLOOKUP(E477,$C$15:$M$514,9,FALSE))))</f>
        <v/>
      </c>
      <c r="L477" s="26" t="str">
        <f>IF(C477="","",IF(G477="-","-",IF(K477='Gear Train'!$C$3,MOD(G477+J477*360,360),MOD(G477-J477*360,360))))</f>
        <v/>
      </c>
      <c r="M477" s="26" t="str">
        <f>IF(C477="","",IF(OR(D477='Gear Train'!$R$6,D477='Gear Train'!$R$7,D477='Gear Train'!$R$8,F477='Gear Train'!$R$7),VLOOKUP(E477,$C$15:$M$514,10,FALSE),IF(D477='Gear Train'!$R$3,"-",IF(F477='Gear Train'!$R$3,1,H477/VLOOKUP(E477,$Q$15:$T$514,4,FALSE)))))</f>
        <v/>
      </c>
      <c r="N477" s="26" t="str">
        <f t="shared" si="318"/>
        <v/>
      </c>
      <c r="O477" s="28" t="str">
        <f t="shared" si="319"/>
        <v/>
      </c>
      <c r="Q477" s="21"/>
      <c r="R477" s="21"/>
      <c r="S477" s="29"/>
      <c r="T477" s="29"/>
      <c r="U477" s="29"/>
      <c r="AD477" s="1"/>
      <c r="AE477" s="1"/>
      <c r="AF477" s="1"/>
      <c r="AG477" s="1"/>
      <c r="AH477" s="1"/>
    </row>
    <row r="478" spans="2:34">
      <c r="B478" s="20"/>
      <c r="C478" s="21"/>
      <c r="D478" s="22" t="str">
        <f t="shared" si="316"/>
        <v/>
      </c>
      <c r="E478" s="21"/>
      <c r="F478" s="24" t="str">
        <f t="shared" si="317"/>
        <v/>
      </c>
      <c r="G478" s="25" t="str">
        <f>IF(C478="","",IF(D478='Gear Train'!$R$3,"-",VLOOKUP(C478,$Q$15:$S$514,3,FALSE)))</f>
        <v/>
      </c>
      <c r="H478" s="25" t="str">
        <f>IF(C478="","",IF(OR(D478='Gear Train'!$R$7,D478='Gear Train'!$R$3,D478='Gear Train'!$R$8),"-",VLOOKUP(C478,$Q$15:$T$514,4,FALSE)))</f>
        <v/>
      </c>
      <c r="I478" s="26" t="str">
        <f>IF(C478="","",IF(OR(D478='Gear Train'!$R$6,D478='Gear Train'!$R$7,D478='Gear Train'!$R$8,F478='Gear Train'!$R$7),VLOOKUP(E478,$C$15:$M$514,7,FALSE),IF(D478='Gear Train'!$R$3,VLOOKUP(C478,$Q$15:$U$514,5,FALSE),VLOOKUP(E478,$C$15:$M$514,7,FALSE)*M478)))</f>
        <v/>
      </c>
      <c r="J478" s="26" t="str">
        <f>IF(C478="","",IF(OR(D478='Gear Train'!$R$6,D478='Gear Train'!$R$7,D478='Gear Train'!$R$8,F478='Gear Train'!$R$7),VLOOKUP(E478,$C$15:$M$514,8,FALSE),IF(D478='Gear Train'!$R$3,E478/I478,VLOOKUP(E478,$C$15:$M$514,8,FALSE)/M478)))</f>
        <v/>
      </c>
      <c r="K478" s="27" t="str">
        <f>IF(C478="","",IF(E478='Front, Back Dial'!$D$4,$C$11,IF(OR(D478='Gear Train'!$R$4,D478='Gear Train'!$R$5),IF(OR(F478='Gear Train'!$R$4,F478='Gear Train'!$R$5,F478='Gear Train'!$R$6),IF(VLOOKUP(E478,$C$15:$M$514,9,FALSE)='Gear Train'!$C$3,'Gear Train'!$C$4,'Gear Train'!$C$3),VLOOKUP(E478,$C$15:$M$514,9,FALSE)),VLOOKUP(E478,$C$15:$M$514,9,FALSE))))</f>
        <v/>
      </c>
      <c r="L478" s="26" t="str">
        <f>IF(C478="","",IF(G478="-","-",IF(K478='Gear Train'!$C$3,MOD(G478+J478*360,360),MOD(G478-J478*360,360))))</f>
        <v/>
      </c>
      <c r="M478" s="26" t="str">
        <f>IF(C478="","",IF(OR(D478='Gear Train'!$R$6,D478='Gear Train'!$R$7,D478='Gear Train'!$R$8,F478='Gear Train'!$R$7),VLOOKUP(E478,$C$15:$M$514,10,FALSE),IF(D478='Gear Train'!$R$3,"-",IF(F478='Gear Train'!$R$3,1,H478/VLOOKUP(E478,$Q$15:$T$514,4,FALSE)))))</f>
        <v/>
      </c>
      <c r="N478" s="26" t="str">
        <f t="shared" si="318"/>
        <v/>
      </c>
      <c r="O478" s="28" t="str">
        <f t="shared" si="319"/>
        <v/>
      </c>
      <c r="Q478" s="21"/>
      <c r="R478" s="21"/>
      <c r="S478" s="29"/>
      <c r="T478" s="29"/>
      <c r="U478" s="29"/>
      <c r="AD478" s="1"/>
      <c r="AE478" s="1"/>
      <c r="AF478" s="1"/>
      <c r="AG478" s="1"/>
      <c r="AH478" s="1"/>
    </row>
    <row r="479" spans="2:34">
      <c r="B479" s="20"/>
      <c r="C479" s="21"/>
      <c r="D479" s="22" t="str">
        <f t="shared" si="316"/>
        <v/>
      </c>
      <c r="E479" s="21"/>
      <c r="F479" s="24" t="str">
        <f t="shared" si="317"/>
        <v/>
      </c>
      <c r="G479" s="25" t="str">
        <f>IF(C479="","",IF(D479='Gear Train'!$R$3,"-",VLOOKUP(C479,$Q$15:$S$514,3,FALSE)))</f>
        <v/>
      </c>
      <c r="H479" s="25" t="str">
        <f>IF(C479="","",IF(OR(D479='Gear Train'!$R$7,D479='Gear Train'!$R$3,D479='Gear Train'!$R$8),"-",VLOOKUP(C479,$Q$15:$T$514,4,FALSE)))</f>
        <v/>
      </c>
      <c r="I479" s="26" t="str">
        <f>IF(C479="","",IF(OR(D479='Gear Train'!$R$6,D479='Gear Train'!$R$7,D479='Gear Train'!$R$8,F479='Gear Train'!$R$7),VLOOKUP(E479,$C$15:$M$514,7,FALSE),IF(D479='Gear Train'!$R$3,VLOOKUP(C479,$Q$15:$U$514,5,FALSE),VLOOKUP(E479,$C$15:$M$514,7,FALSE)*M479)))</f>
        <v/>
      </c>
      <c r="J479" s="26" t="str">
        <f>IF(C479="","",IF(OR(D479='Gear Train'!$R$6,D479='Gear Train'!$R$7,D479='Gear Train'!$R$8,F479='Gear Train'!$R$7),VLOOKUP(E479,$C$15:$M$514,8,FALSE),IF(D479='Gear Train'!$R$3,E479/I479,VLOOKUP(E479,$C$15:$M$514,8,FALSE)/M479)))</f>
        <v/>
      </c>
      <c r="K479" s="27" t="str">
        <f>IF(C479="","",IF(E479='Front, Back Dial'!$D$4,$C$11,IF(OR(D479='Gear Train'!$R$4,D479='Gear Train'!$R$5),IF(OR(F479='Gear Train'!$R$4,F479='Gear Train'!$R$5,F479='Gear Train'!$R$6),IF(VLOOKUP(E479,$C$15:$M$514,9,FALSE)='Gear Train'!$C$3,'Gear Train'!$C$4,'Gear Train'!$C$3),VLOOKUP(E479,$C$15:$M$514,9,FALSE)),VLOOKUP(E479,$C$15:$M$514,9,FALSE))))</f>
        <v/>
      </c>
      <c r="L479" s="26" t="str">
        <f>IF(C479="","",IF(G479="-","-",IF(K479='Gear Train'!$C$3,MOD(G479+J479*360,360),MOD(G479-J479*360,360))))</f>
        <v/>
      </c>
      <c r="M479" s="26" t="str">
        <f>IF(C479="","",IF(OR(D479='Gear Train'!$R$6,D479='Gear Train'!$R$7,D479='Gear Train'!$R$8,F479='Gear Train'!$R$7),VLOOKUP(E479,$C$15:$M$514,10,FALSE),IF(D479='Gear Train'!$R$3,"-",IF(F479='Gear Train'!$R$3,1,H479/VLOOKUP(E479,$Q$15:$T$514,4,FALSE)))))</f>
        <v/>
      </c>
      <c r="N479" s="26" t="str">
        <f t="shared" si="318"/>
        <v/>
      </c>
      <c r="O479" s="28" t="str">
        <f t="shared" si="319"/>
        <v/>
      </c>
      <c r="Q479" s="21"/>
      <c r="R479" s="21"/>
      <c r="S479" s="29"/>
      <c r="T479" s="29"/>
      <c r="U479" s="29"/>
      <c r="AD479" s="1"/>
      <c r="AE479" s="1"/>
      <c r="AF479" s="1"/>
      <c r="AG479" s="1"/>
      <c r="AH479" s="1"/>
    </row>
    <row r="480" spans="2:34">
      <c r="B480" s="20"/>
      <c r="C480" s="21"/>
      <c r="D480" s="22" t="str">
        <f t="shared" si="316"/>
        <v/>
      </c>
      <c r="E480" s="21"/>
      <c r="F480" s="24" t="str">
        <f t="shared" si="317"/>
        <v/>
      </c>
      <c r="G480" s="25" t="str">
        <f>IF(C480="","",IF(D480='Gear Train'!$R$3,"-",VLOOKUP(C480,$Q$15:$S$514,3,FALSE)))</f>
        <v/>
      </c>
      <c r="H480" s="25" t="str">
        <f>IF(C480="","",IF(OR(D480='Gear Train'!$R$7,D480='Gear Train'!$R$3,D480='Gear Train'!$R$8),"-",VLOOKUP(C480,$Q$15:$T$514,4,FALSE)))</f>
        <v/>
      </c>
      <c r="I480" s="26" t="str">
        <f>IF(C480="","",IF(OR(D480='Gear Train'!$R$6,D480='Gear Train'!$R$7,D480='Gear Train'!$R$8,F480='Gear Train'!$R$7),VLOOKUP(E480,$C$15:$M$514,7,FALSE),IF(D480='Gear Train'!$R$3,VLOOKUP(C480,$Q$15:$U$514,5,FALSE),VLOOKUP(E480,$C$15:$M$514,7,FALSE)*M480)))</f>
        <v/>
      </c>
      <c r="J480" s="26" t="str">
        <f>IF(C480="","",IF(OR(D480='Gear Train'!$R$6,D480='Gear Train'!$R$7,D480='Gear Train'!$R$8,F480='Gear Train'!$R$7),VLOOKUP(E480,$C$15:$M$514,8,FALSE),IF(D480='Gear Train'!$R$3,E480/I480,VLOOKUP(E480,$C$15:$M$514,8,FALSE)/M480)))</f>
        <v/>
      </c>
      <c r="K480" s="27" t="str">
        <f>IF(C480="","",IF(E480='Front, Back Dial'!$D$4,$C$11,IF(OR(D480='Gear Train'!$R$4,D480='Gear Train'!$R$5),IF(OR(F480='Gear Train'!$R$4,F480='Gear Train'!$R$5,F480='Gear Train'!$R$6),IF(VLOOKUP(E480,$C$15:$M$514,9,FALSE)='Gear Train'!$C$3,'Gear Train'!$C$4,'Gear Train'!$C$3),VLOOKUP(E480,$C$15:$M$514,9,FALSE)),VLOOKUP(E480,$C$15:$M$514,9,FALSE))))</f>
        <v/>
      </c>
      <c r="L480" s="26" t="str">
        <f>IF(C480="","",IF(G480="-","-",IF(K480='Gear Train'!$C$3,MOD(G480+J480*360,360),MOD(G480-J480*360,360))))</f>
        <v/>
      </c>
      <c r="M480" s="26" t="str">
        <f>IF(C480="","",IF(OR(D480='Gear Train'!$R$6,D480='Gear Train'!$R$7,D480='Gear Train'!$R$8,F480='Gear Train'!$R$7),VLOOKUP(E480,$C$15:$M$514,10,FALSE),IF(D480='Gear Train'!$R$3,"-",IF(F480='Gear Train'!$R$3,1,H480/VLOOKUP(E480,$Q$15:$T$514,4,FALSE)))))</f>
        <v/>
      </c>
      <c r="N480" s="26" t="str">
        <f t="shared" si="318"/>
        <v/>
      </c>
      <c r="O480" s="28" t="str">
        <f t="shared" si="319"/>
        <v/>
      </c>
      <c r="Q480" s="21"/>
      <c r="R480" s="21"/>
      <c r="S480" s="29"/>
      <c r="T480" s="29"/>
      <c r="U480" s="29"/>
      <c r="AD480" s="1"/>
      <c r="AE480" s="1"/>
      <c r="AF480" s="1"/>
      <c r="AG480" s="1"/>
      <c r="AH480" s="1"/>
    </row>
    <row r="481" spans="2:34">
      <c r="B481" s="20"/>
      <c r="C481" s="21"/>
      <c r="D481" s="22" t="str">
        <f t="shared" si="316"/>
        <v/>
      </c>
      <c r="E481" s="21"/>
      <c r="F481" s="24" t="str">
        <f t="shared" si="317"/>
        <v/>
      </c>
      <c r="G481" s="25" t="str">
        <f>IF(C481="","",IF(D481='Gear Train'!$R$3,"-",VLOOKUP(C481,$Q$15:$S$514,3,FALSE)))</f>
        <v/>
      </c>
      <c r="H481" s="25" t="str">
        <f>IF(C481="","",IF(OR(D481='Gear Train'!$R$7,D481='Gear Train'!$R$3,D481='Gear Train'!$R$8),"-",VLOOKUP(C481,$Q$15:$T$514,4,FALSE)))</f>
        <v/>
      </c>
      <c r="I481" s="26" t="str">
        <f>IF(C481="","",IF(OR(D481='Gear Train'!$R$6,D481='Gear Train'!$R$7,D481='Gear Train'!$R$8,F481='Gear Train'!$R$7),VLOOKUP(E481,$C$15:$M$514,7,FALSE),IF(D481='Gear Train'!$R$3,VLOOKUP(C481,$Q$15:$U$514,5,FALSE),VLOOKUP(E481,$C$15:$M$514,7,FALSE)*M481)))</f>
        <v/>
      </c>
      <c r="J481" s="26" t="str">
        <f>IF(C481="","",IF(OR(D481='Gear Train'!$R$6,D481='Gear Train'!$R$7,D481='Gear Train'!$R$8,F481='Gear Train'!$R$7),VLOOKUP(E481,$C$15:$M$514,8,FALSE),IF(D481='Gear Train'!$R$3,E481/I481,VLOOKUP(E481,$C$15:$M$514,8,FALSE)/M481)))</f>
        <v/>
      </c>
      <c r="K481" s="27" t="str">
        <f>IF(C481="","",IF(E481='Front, Back Dial'!$D$4,$C$11,IF(OR(D481='Gear Train'!$R$4,D481='Gear Train'!$R$5),IF(OR(F481='Gear Train'!$R$4,F481='Gear Train'!$R$5,F481='Gear Train'!$R$6),IF(VLOOKUP(E481,$C$15:$M$514,9,FALSE)='Gear Train'!$C$3,'Gear Train'!$C$4,'Gear Train'!$C$3),VLOOKUP(E481,$C$15:$M$514,9,FALSE)),VLOOKUP(E481,$C$15:$M$514,9,FALSE))))</f>
        <v/>
      </c>
      <c r="L481" s="26" t="str">
        <f>IF(C481="","",IF(G481="-","-",IF(K481='Gear Train'!$C$3,MOD(G481+J481*360,360),MOD(G481-J481*360,360))))</f>
        <v/>
      </c>
      <c r="M481" s="26" t="str">
        <f>IF(C481="","",IF(OR(D481='Gear Train'!$R$6,D481='Gear Train'!$R$7,D481='Gear Train'!$R$8,F481='Gear Train'!$R$7),VLOOKUP(E481,$C$15:$M$514,10,FALSE),IF(D481='Gear Train'!$R$3,"-",IF(F481='Gear Train'!$R$3,1,H481/VLOOKUP(E481,$Q$15:$T$514,4,FALSE)))))</f>
        <v/>
      </c>
      <c r="N481" s="26" t="str">
        <f t="shared" si="318"/>
        <v/>
      </c>
      <c r="O481" s="28" t="str">
        <f t="shared" si="319"/>
        <v/>
      </c>
      <c r="Q481" s="21"/>
      <c r="R481" s="21"/>
      <c r="S481" s="29"/>
      <c r="T481" s="29"/>
      <c r="U481" s="29"/>
      <c r="AD481" s="1"/>
      <c r="AE481" s="1"/>
      <c r="AF481" s="1"/>
      <c r="AG481" s="1"/>
      <c r="AH481" s="1"/>
    </row>
    <row r="482" spans="2:34">
      <c r="B482" s="20"/>
      <c r="C482" s="21"/>
      <c r="D482" s="22" t="str">
        <f t="shared" si="316"/>
        <v/>
      </c>
      <c r="E482" s="21"/>
      <c r="F482" s="24" t="str">
        <f t="shared" si="317"/>
        <v/>
      </c>
      <c r="G482" s="25" t="str">
        <f>IF(C482="","",IF(D482='Gear Train'!$R$3,"-",VLOOKUP(C482,$Q$15:$S$514,3,FALSE)))</f>
        <v/>
      </c>
      <c r="H482" s="25" t="str">
        <f>IF(C482="","",IF(OR(D482='Gear Train'!$R$7,D482='Gear Train'!$R$3,D482='Gear Train'!$R$8),"-",VLOOKUP(C482,$Q$15:$T$514,4,FALSE)))</f>
        <v/>
      </c>
      <c r="I482" s="26" t="str">
        <f>IF(C482="","",IF(OR(D482='Gear Train'!$R$6,D482='Gear Train'!$R$7,D482='Gear Train'!$R$8,F482='Gear Train'!$R$7),VLOOKUP(E482,$C$15:$M$514,7,FALSE),IF(D482='Gear Train'!$R$3,VLOOKUP(C482,$Q$15:$U$514,5,FALSE),VLOOKUP(E482,$C$15:$M$514,7,FALSE)*M482)))</f>
        <v/>
      </c>
      <c r="J482" s="26" t="str">
        <f>IF(C482="","",IF(OR(D482='Gear Train'!$R$6,D482='Gear Train'!$R$7,D482='Gear Train'!$R$8,F482='Gear Train'!$R$7),VLOOKUP(E482,$C$15:$M$514,8,FALSE),IF(D482='Gear Train'!$R$3,E482/I482,VLOOKUP(E482,$C$15:$M$514,8,FALSE)/M482)))</f>
        <v/>
      </c>
      <c r="K482" s="27" t="str">
        <f>IF(C482="","",IF(E482='Front, Back Dial'!$D$4,$C$11,IF(OR(D482='Gear Train'!$R$4,D482='Gear Train'!$R$5),IF(OR(F482='Gear Train'!$R$4,F482='Gear Train'!$R$5,F482='Gear Train'!$R$6),IF(VLOOKUP(E482,$C$15:$M$514,9,FALSE)='Gear Train'!$C$3,'Gear Train'!$C$4,'Gear Train'!$C$3),VLOOKUP(E482,$C$15:$M$514,9,FALSE)),VLOOKUP(E482,$C$15:$M$514,9,FALSE))))</f>
        <v/>
      </c>
      <c r="L482" s="26" t="str">
        <f>IF(C482="","",IF(G482="-","-",IF(K482='Gear Train'!$C$3,MOD(G482+J482*360,360),MOD(G482-J482*360,360))))</f>
        <v/>
      </c>
      <c r="M482" s="26" t="str">
        <f>IF(C482="","",IF(OR(D482='Gear Train'!$R$6,D482='Gear Train'!$R$7,D482='Gear Train'!$R$8,F482='Gear Train'!$R$7),VLOOKUP(E482,$C$15:$M$514,10,FALSE),IF(D482='Gear Train'!$R$3,"-",IF(F482='Gear Train'!$R$3,1,H482/VLOOKUP(E482,$Q$15:$T$514,4,FALSE)))))</f>
        <v/>
      </c>
      <c r="N482" s="26" t="str">
        <f t="shared" si="318"/>
        <v/>
      </c>
      <c r="O482" s="28" t="str">
        <f t="shared" si="319"/>
        <v/>
      </c>
      <c r="Q482" s="21"/>
      <c r="R482" s="21"/>
      <c r="S482" s="29"/>
      <c r="T482" s="29"/>
      <c r="U482" s="29"/>
      <c r="AD482" s="1"/>
      <c r="AE482" s="1"/>
      <c r="AF482" s="1"/>
      <c r="AG482" s="1"/>
      <c r="AH482" s="1"/>
    </row>
    <row r="483" spans="2:34">
      <c r="B483" s="20"/>
      <c r="C483" s="21"/>
      <c r="D483" s="22" t="str">
        <f t="shared" si="316"/>
        <v/>
      </c>
      <c r="E483" s="21"/>
      <c r="F483" s="24" t="str">
        <f t="shared" si="317"/>
        <v/>
      </c>
      <c r="G483" s="25" t="str">
        <f>IF(C483="","",IF(D483='Gear Train'!$R$3,"-",VLOOKUP(C483,$Q$15:$S$514,3,FALSE)))</f>
        <v/>
      </c>
      <c r="H483" s="25" t="str">
        <f>IF(C483="","",IF(OR(D483='Gear Train'!$R$7,D483='Gear Train'!$R$3,D483='Gear Train'!$R$8),"-",VLOOKUP(C483,$Q$15:$T$514,4,FALSE)))</f>
        <v/>
      </c>
      <c r="I483" s="26" t="str">
        <f>IF(C483="","",IF(OR(D483='Gear Train'!$R$6,D483='Gear Train'!$R$7,D483='Gear Train'!$R$8,F483='Gear Train'!$R$7),VLOOKUP(E483,$C$15:$M$514,7,FALSE),IF(D483='Gear Train'!$R$3,VLOOKUP(C483,$Q$15:$U$514,5,FALSE),VLOOKUP(E483,$C$15:$M$514,7,FALSE)*M483)))</f>
        <v/>
      </c>
      <c r="J483" s="26" t="str">
        <f>IF(C483="","",IF(OR(D483='Gear Train'!$R$6,D483='Gear Train'!$R$7,D483='Gear Train'!$R$8,F483='Gear Train'!$R$7),VLOOKUP(E483,$C$15:$M$514,8,FALSE),IF(D483='Gear Train'!$R$3,E483/I483,VLOOKUP(E483,$C$15:$M$514,8,FALSE)/M483)))</f>
        <v/>
      </c>
      <c r="K483" s="27" t="str">
        <f>IF(C483="","",IF(E483='Front, Back Dial'!$D$4,$C$11,IF(OR(D483='Gear Train'!$R$4,D483='Gear Train'!$R$5),IF(OR(F483='Gear Train'!$R$4,F483='Gear Train'!$R$5,F483='Gear Train'!$R$6),IF(VLOOKUP(E483,$C$15:$M$514,9,FALSE)='Gear Train'!$C$3,'Gear Train'!$C$4,'Gear Train'!$C$3),VLOOKUP(E483,$C$15:$M$514,9,FALSE)),VLOOKUP(E483,$C$15:$M$514,9,FALSE))))</f>
        <v/>
      </c>
      <c r="L483" s="26" t="str">
        <f>IF(C483="","",IF(G483="-","-",IF(K483='Gear Train'!$C$3,MOD(G483+J483*360,360),MOD(G483-J483*360,360))))</f>
        <v/>
      </c>
      <c r="M483" s="26" t="str">
        <f>IF(C483="","",IF(OR(D483='Gear Train'!$R$6,D483='Gear Train'!$R$7,D483='Gear Train'!$R$8,F483='Gear Train'!$R$7),VLOOKUP(E483,$C$15:$M$514,10,FALSE),IF(D483='Gear Train'!$R$3,"-",IF(F483='Gear Train'!$R$3,1,H483/VLOOKUP(E483,$Q$15:$T$514,4,FALSE)))))</f>
        <v/>
      </c>
      <c r="N483" s="26" t="str">
        <f t="shared" si="318"/>
        <v/>
      </c>
      <c r="O483" s="28" t="str">
        <f t="shared" si="319"/>
        <v/>
      </c>
      <c r="Q483" s="21"/>
      <c r="R483" s="21"/>
      <c r="S483" s="29"/>
      <c r="T483" s="29"/>
      <c r="U483" s="29"/>
      <c r="AD483" s="1"/>
      <c r="AE483" s="1"/>
      <c r="AF483" s="1"/>
      <c r="AG483" s="1"/>
      <c r="AH483" s="1"/>
    </row>
    <row r="484" spans="2:34">
      <c r="B484" s="20"/>
      <c r="C484" s="21"/>
      <c r="D484" s="22" t="str">
        <f t="shared" si="316"/>
        <v/>
      </c>
      <c r="E484" s="21"/>
      <c r="F484" s="24" t="str">
        <f t="shared" si="317"/>
        <v/>
      </c>
      <c r="G484" s="25" t="str">
        <f>IF(C484="","",IF(D484='Gear Train'!$R$3,"-",VLOOKUP(C484,$Q$15:$S$514,3,FALSE)))</f>
        <v/>
      </c>
      <c r="H484" s="25" t="str">
        <f>IF(C484="","",IF(OR(D484='Gear Train'!$R$7,D484='Gear Train'!$R$3,D484='Gear Train'!$R$8),"-",VLOOKUP(C484,$Q$15:$T$514,4,FALSE)))</f>
        <v/>
      </c>
      <c r="I484" s="26" t="str">
        <f>IF(C484="","",IF(OR(D484='Gear Train'!$R$6,D484='Gear Train'!$R$7,D484='Gear Train'!$R$8,F484='Gear Train'!$R$7),VLOOKUP(E484,$C$15:$M$514,7,FALSE),IF(D484='Gear Train'!$R$3,VLOOKUP(C484,$Q$15:$U$514,5,FALSE),VLOOKUP(E484,$C$15:$M$514,7,FALSE)*M484)))</f>
        <v/>
      </c>
      <c r="J484" s="26" t="str">
        <f>IF(C484="","",IF(OR(D484='Gear Train'!$R$6,D484='Gear Train'!$R$7,D484='Gear Train'!$R$8,F484='Gear Train'!$R$7),VLOOKUP(E484,$C$15:$M$514,8,FALSE),IF(D484='Gear Train'!$R$3,E484/I484,VLOOKUP(E484,$C$15:$M$514,8,FALSE)/M484)))</f>
        <v/>
      </c>
      <c r="K484" s="27" t="str">
        <f>IF(C484="","",IF(E484='Front, Back Dial'!$D$4,$C$11,IF(OR(D484='Gear Train'!$R$4,D484='Gear Train'!$R$5),IF(OR(F484='Gear Train'!$R$4,F484='Gear Train'!$R$5,F484='Gear Train'!$R$6),IF(VLOOKUP(E484,$C$15:$M$514,9,FALSE)='Gear Train'!$C$3,'Gear Train'!$C$4,'Gear Train'!$C$3),VLOOKUP(E484,$C$15:$M$514,9,FALSE)),VLOOKUP(E484,$C$15:$M$514,9,FALSE))))</f>
        <v/>
      </c>
      <c r="L484" s="26" t="str">
        <f>IF(C484="","",IF(G484="-","-",IF(K484='Gear Train'!$C$3,MOD(G484+J484*360,360),MOD(G484-J484*360,360))))</f>
        <v/>
      </c>
      <c r="M484" s="26" t="str">
        <f>IF(C484="","",IF(OR(D484='Gear Train'!$R$6,D484='Gear Train'!$R$7,D484='Gear Train'!$R$8,F484='Gear Train'!$R$7),VLOOKUP(E484,$C$15:$M$514,10,FALSE),IF(D484='Gear Train'!$R$3,"-",IF(F484='Gear Train'!$R$3,1,H484/VLOOKUP(E484,$Q$15:$T$514,4,FALSE)))))</f>
        <v/>
      </c>
      <c r="N484" s="26" t="str">
        <f t="shared" si="318"/>
        <v/>
      </c>
      <c r="O484" s="28" t="str">
        <f t="shared" si="319"/>
        <v/>
      </c>
      <c r="Q484" s="21"/>
      <c r="R484" s="21"/>
      <c r="S484" s="29"/>
      <c r="T484" s="29"/>
      <c r="U484" s="29"/>
      <c r="AD484" s="1"/>
      <c r="AE484" s="1"/>
      <c r="AF484" s="1"/>
      <c r="AG484" s="1"/>
      <c r="AH484" s="1"/>
    </row>
    <row r="485" spans="2:34">
      <c r="B485" s="20"/>
      <c r="C485" s="21"/>
      <c r="D485" s="22" t="str">
        <f t="shared" si="316"/>
        <v/>
      </c>
      <c r="E485" s="21"/>
      <c r="F485" s="24" t="str">
        <f t="shared" si="317"/>
        <v/>
      </c>
      <c r="G485" s="25" t="str">
        <f>IF(C485="","",IF(D485='Gear Train'!$R$3,"-",VLOOKUP(C485,$Q$15:$S$514,3,FALSE)))</f>
        <v/>
      </c>
      <c r="H485" s="25" t="str">
        <f>IF(C485="","",IF(OR(D485='Gear Train'!$R$7,D485='Gear Train'!$R$3,D485='Gear Train'!$R$8),"-",VLOOKUP(C485,$Q$15:$T$514,4,FALSE)))</f>
        <v/>
      </c>
      <c r="I485" s="26" t="str">
        <f>IF(C485="","",IF(OR(D485='Gear Train'!$R$6,D485='Gear Train'!$R$7,D485='Gear Train'!$R$8,F485='Gear Train'!$R$7),VLOOKUP(E485,$C$15:$M$514,7,FALSE),IF(D485='Gear Train'!$R$3,VLOOKUP(C485,$Q$15:$U$514,5,FALSE),VLOOKUP(E485,$C$15:$M$514,7,FALSE)*M485)))</f>
        <v/>
      </c>
      <c r="J485" s="26" t="str">
        <f>IF(C485="","",IF(OR(D485='Gear Train'!$R$6,D485='Gear Train'!$R$7,D485='Gear Train'!$R$8,F485='Gear Train'!$R$7),VLOOKUP(E485,$C$15:$M$514,8,FALSE),IF(D485='Gear Train'!$R$3,E485/I485,VLOOKUP(E485,$C$15:$M$514,8,FALSE)/M485)))</f>
        <v/>
      </c>
      <c r="K485" s="27" t="str">
        <f>IF(C485="","",IF(E485='Front, Back Dial'!$D$4,$C$11,IF(OR(D485='Gear Train'!$R$4,D485='Gear Train'!$R$5),IF(OR(F485='Gear Train'!$R$4,F485='Gear Train'!$R$5,F485='Gear Train'!$R$6),IF(VLOOKUP(E485,$C$15:$M$514,9,FALSE)='Gear Train'!$C$3,'Gear Train'!$C$4,'Gear Train'!$C$3),VLOOKUP(E485,$C$15:$M$514,9,FALSE)),VLOOKUP(E485,$C$15:$M$514,9,FALSE))))</f>
        <v/>
      </c>
      <c r="L485" s="26" t="str">
        <f>IF(C485="","",IF(G485="-","-",IF(K485='Gear Train'!$C$3,MOD(G485+J485*360,360),MOD(G485-J485*360,360))))</f>
        <v/>
      </c>
      <c r="M485" s="26" t="str">
        <f>IF(C485="","",IF(OR(D485='Gear Train'!$R$6,D485='Gear Train'!$R$7,D485='Gear Train'!$R$8,F485='Gear Train'!$R$7),VLOOKUP(E485,$C$15:$M$514,10,FALSE),IF(D485='Gear Train'!$R$3,"-",IF(F485='Gear Train'!$R$3,1,H485/VLOOKUP(E485,$Q$15:$T$514,4,FALSE)))))</f>
        <v/>
      </c>
      <c r="N485" s="26" t="str">
        <f t="shared" si="318"/>
        <v/>
      </c>
      <c r="O485" s="28" t="str">
        <f t="shared" si="319"/>
        <v/>
      </c>
      <c r="Q485" s="21"/>
      <c r="R485" s="21"/>
      <c r="S485" s="29"/>
      <c r="T485" s="29"/>
      <c r="U485" s="29"/>
      <c r="AD485" s="1"/>
      <c r="AE485" s="1"/>
      <c r="AF485" s="1"/>
      <c r="AG485" s="1"/>
      <c r="AH485" s="1"/>
    </row>
    <row r="486" spans="2:34">
      <c r="B486" s="20"/>
      <c r="C486" s="21"/>
      <c r="D486" s="22" t="str">
        <f t="shared" si="316"/>
        <v/>
      </c>
      <c r="E486" s="21"/>
      <c r="F486" s="24" t="str">
        <f t="shared" si="317"/>
        <v/>
      </c>
      <c r="G486" s="25" t="str">
        <f>IF(C486="","",IF(D486='Gear Train'!$R$3,"-",VLOOKUP(C486,$Q$15:$S$514,3,FALSE)))</f>
        <v/>
      </c>
      <c r="H486" s="25" t="str">
        <f>IF(C486="","",IF(OR(D486='Gear Train'!$R$7,D486='Gear Train'!$R$3,D486='Gear Train'!$R$8),"-",VLOOKUP(C486,$Q$15:$T$514,4,FALSE)))</f>
        <v/>
      </c>
      <c r="I486" s="26" t="str">
        <f>IF(C486="","",IF(OR(D486='Gear Train'!$R$6,D486='Gear Train'!$R$7,D486='Gear Train'!$R$8,F486='Gear Train'!$R$7),VLOOKUP(E486,$C$15:$M$514,7,FALSE),IF(D486='Gear Train'!$R$3,VLOOKUP(C486,$Q$15:$U$514,5,FALSE),VLOOKUP(E486,$C$15:$M$514,7,FALSE)*M486)))</f>
        <v/>
      </c>
      <c r="J486" s="26" t="str">
        <f>IF(C486="","",IF(OR(D486='Gear Train'!$R$6,D486='Gear Train'!$R$7,D486='Gear Train'!$R$8,F486='Gear Train'!$R$7),VLOOKUP(E486,$C$15:$M$514,8,FALSE),IF(D486='Gear Train'!$R$3,E486/I486,VLOOKUP(E486,$C$15:$M$514,8,FALSE)/M486)))</f>
        <v/>
      </c>
      <c r="K486" s="27" t="str">
        <f>IF(C486="","",IF(E486='Front, Back Dial'!$D$4,$C$11,IF(OR(D486='Gear Train'!$R$4,D486='Gear Train'!$R$5),IF(OR(F486='Gear Train'!$R$4,F486='Gear Train'!$R$5,F486='Gear Train'!$R$6),IF(VLOOKUP(E486,$C$15:$M$514,9,FALSE)='Gear Train'!$C$3,'Gear Train'!$C$4,'Gear Train'!$C$3),VLOOKUP(E486,$C$15:$M$514,9,FALSE)),VLOOKUP(E486,$C$15:$M$514,9,FALSE))))</f>
        <v/>
      </c>
      <c r="L486" s="26" t="str">
        <f>IF(C486="","",IF(G486="-","-",IF(K486='Gear Train'!$C$3,MOD(G486+J486*360,360),MOD(G486-J486*360,360))))</f>
        <v/>
      </c>
      <c r="M486" s="26" t="str">
        <f>IF(C486="","",IF(OR(D486='Gear Train'!$R$6,D486='Gear Train'!$R$7,D486='Gear Train'!$R$8,F486='Gear Train'!$R$7),VLOOKUP(E486,$C$15:$M$514,10,FALSE),IF(D486='Gear Train'!$R$3,"-",IF(F486='Gear Train'!$R$3,1,H486/VLOOKUP(E486,$Q$15:$T$514,4,FALSE)))))</f>
        <v/>
      </c>
      <c r="N486" s="26" t="str">
        <f t="shared" si="318"/>
        <v/>
      </c>
      <c r="O486" s="28" t="str">
        <f t="shared" si="319"/>
        <v/>
      </c>
      <c r="Q486" s="21"/>
      <c r="R486" s="21"/>
      <c r="S486" s="29"/>
      <c r="T486" s="29"/>
      <c r="U486" s="29"/>
      <c r="AD486" s="1"/>
      <c r="AE486" s="1"/>
      <c r="AF486" s="1"/>
      <c r="AG486" s="1"/>
      <c r="AH486" s="1"/>
    </row>
    <row r="487" spans="2:34">
      <c r="B487" s="20"/>
      <c r="C487" s="21"/>
      <c r="D487" s="22" t="str">
        <f t="shared" si="316"/>
        <v/>
      </c>
      <c r="E487" s="21"/>
      <c r="F487" s="24" t="str">
        <f t="shared" si="317"/>
        <v/>
      </c>
      <c r="G487" s="25" t="str">
        <f>IF(C487="","",IF(D487='Gear Train'!$R$3,"-",VLOOKUP(C487,$Q$15:$S$514,3,FALSE)))</f>
        <v/>
      </c>
      <c r="H487" s="25" t="str">
        <f>IF(C487="","",IF(OR(D487='Gear Train'!$R$7,D487='Gear Train'!$R$3,D487='Gear Train'!$R$8),"-",VLOOKUP(C487,$Q$15:$T$514,4,FALSE)))</f>
        <v/>
      </c>
      <c r="I487" s="26" t="str">
        <f>IF(C487="","",IF(OR(D487='Gear Train'!$R$6,D487='Gear Train'!$R$7,D487='Gear Train'!$R$8,F487='Gear Train'!$R$7),VLOOKUP(E487,$C$15:$M$514,7,FALSE),IF(D487='Gear Train'!$R$3,VLOOKUP(C487,$Q$15:$U$514,5,FALSE),VLOOKUP(E487,$C$15:$M$514,7,FALSE)*M487)))</f>
        <v/>
      </c>
      <c r="J487" s="26" t="str">
        <f>IF(C487="","",IF(OR(D487='Gear Train'!$R$6,D487='Gear Train'!$R$7,D487='Gear Train'!$R$8,F487='Gear Train'!$R$7),VLOOKUP(E487,$C$15:$M$514,8,FALSE),IF(D487='Gear Train'!$R$3,E487/I487,VLOOKUP(E487,$C$15:$M$514,8,FALSE)/M487)))</f>
        <v/>
      </c>
      <c r="K487" s="27" t="str">
        <f>IF(C487="","",IF(E487='Front, Back Dial'!$D$4,$C$11,IF(OR(D487='Gear Train'!$R$4,D487='Gear Train'!$R$5),IF(OR(F487='Gear Train'!$R$4,F487='Gear Train'!$R$5,F487='Gear Train'!$R$6),IF(VLOOKUP(E487,$C$15:$M$514,9,FALSE)='Gear Train'!$C$3,'Gear Train'!$C$4,'Gear Train'!$C$3),VLOOKUP(E487,$C$15:$M$514,9,FALSE)),VLOOKUP(E487,$C$15:$M$514,9,FALSE))))</f>
        <v/>
      </c>
      <c r="L487" s="26" t="str">
        <f>IF(C487="","",IF(G487="-","-",IF(K487='Gear Train'!$C$3,MOD(G487+J487*360,360),MOD(G487-J487*360,360))))</f>
        <v/>
      </c>
      <c r="M487" s="26" t="str">
        <f>IF(C487="","",IF(OR(D487='Gear Train'!$R$6,D487='Gear Train'!$R$7,D487='Gear Train'!$R$8,F487='Gear Train'!$R$7),VLOOKUP(E487,$C$15:$M$514,10,FALSE),IF(D487='Gear Train'!$R$3,"-",IF(F487='Gear Train'!$R$3,1,H487/VLOOKUP(E487,$Q$15:$T$514,4,FALSE)))))</f>
        <v/>
      </c>
      <c r="N487" s="26" t="str">
        <f t="shared" si="318"/>
        <v/>
      </c>
      <c r="O487" s="28" t="str">
        <f t="shared" si="319"/>
        <v/>
      </c>
      <c r="Q487" s="21"/>
      <c r="R487" s="21"/>
      <c r="S487" s="29"/>
      <c r="T487" s="29"/>
      <c r="U487" s="29"/>
      <c r="AD487" s="1"/>
      <c r="AE487" s="1"/>
      <c r="AF487" s="1"/>
      <c r="AG487" s="1"/>
      <c r="AH487" s="1"/>
    </row>
    <row r="488" spans="2:34">
      <c r="B488" s="20"/>
      <c r="C488" s="21"/>
      <c r="D488" s="22" t="str">
        <f t="shared" si="316"/>
        <v/>
      </c>
      <c r="E488" s="21"/>
      <c r="F488" s="24" t="str">
        <f t="shared" si="317"/>
        <v/>
      </c>
      <c r="G488" s="25" t="str">
        <f>IF(C488="","",IF(D488='Gear Train'!$R$3,"-",VLOOKUP(C488,$Q$15:$S$514,3,FALSE)))</f>
        <v/>
      </c>
      <c r="H488" s="25" t="str">
        <f>IF(C488="","",IF(OR(D488='Gear Train'!$R$7,D488='Gear Train'!$R$3,D488='Gear Train'!$R$8),"-",VLOOKUP(C488,$Q$15:$T$514,4,FALSE)))</f>
        <v/>
      </c>
      <c r="I488" s="26" t="str">
        <f>IF(C488="","",IF(OR(D488='Gear Train'!$R$6,D488='Gear Train'!$R$7,D488='Gear Train'!$R$8,F488='Gear Train'!$R$7),VLOOKUP(E488,$C$15:$M$514,7,FALSE),IF(D488='Gear Train'!$R$3,VLOOKUP(C488,$Q$15:$U$514,5,FALSE),VLOOKUP(E488,$C$15:$M$514,7,FALSE)*M488)))</f>
        <v/>
      </c>
      <c r="J488" s="26" t="str">
        <f>IF(C488="","",IF(OR(D488='Gear Train'!$R$6,D488='Gear Train'!$R$7,D488='Gear Train'!$R$8,F488='Gear Train'!$R$7),VLOOKUP(E488,$C$15:$M$514,8,FALSE),IF(D488='Gear Train'!$R$3,E488/I488,VLOOKUP(E488,$C$15:$M$514,8,FALSE)/M488)))</f>
        <v/>
      </c>
      <c r="K488" s="27" t="str">
        <f>IF(C488="","",IF(E488='Front, Back Dial'!$D$4,$C$11,IF(OR(D488='Gear Train'!$R$4,D488='Gear Train'!$R$5),IF(OR(F488='Gear Train'!$R$4,F488='Gear Train'!$R$5,F488='Gear Train'!$R$6),IF(VLOOKUP(E488,$C$15:$M$514,9,FALSE)='Gear Train'!$C$3,'Gear Train'!$C$4,'Gear Train'!$C$3),VLOOKUP(E488,$C$15:$M$514,9,FALSE)),VLOOKUP(E488,$C$15:$M$514,9,FALSE))))</f>
        <v/>
      </c>
      <c r="L488" s="26" t="str">
        <f>IF(C488="","",IF(G488="-","-",IF(K488='Gear Train'!$C$3,MOD(G488+J488*360,360),MOD(G488-J488*360,360))))</f>
        <v/>
      </c>
      <c r="M488" s="26" t="str">
        <f>IF(C488="","",IF(OR(D488='Gear Train'!$R$6,D488='Gear Train'!$R$7,D488='Gear Train'!$R$8,F488='Gear Train'!$R$7),VLOOKUP(E488,$C$15:$M$514,10,FALSE),IF(D488='Gear Train'!$R$3,"-",IF(F488='Gear Train'!$R$3,1,H488/VLOOKUP(E488,$Q$15:$T$514,4,FALSE)))))</f>
        <v/>
      </c>
      <c r="N488" s="26" t="str">
        <f t="shared" si="318"/>
        <v/>
      </c>
      <c r="O488" s="28" t="str">
        <f t="shared" si="319"/>
        <v/>
      </c>
      <c r="Q488" s="21"/>
      <c r="R488" s="21"/>
      <c r="S488" s="29"/>
      <c r="T488" s="29"/>
      <c r="U488" s="29"/>
      <c r="AD488" s="1"/>
      <c r="AE488" s="1"/>
      <c r="AF488" s="1"/>
      <c r="AG488" s="1"/>
      <c r="AH488" s="1"/>
    </row>
    <row r="489" spans="2:34">
      <c r="B489" s="20"/>
      <c r="C489" s="21"/>
      <c r="D489" s="22" t="str">
        <f t="shared" si="316"/>
        <v/>
      </c>
      <c r="E489" s="21"/>
      <c r="F489" s="24" t="str">
        <f t="shared" si="317"/>
        <v/>
      </c>
      <c r="G489" s="25" t="str">
        <f>IF(C489="","",IF(D489='Gear Train'!$R$3,"-",VLOOKUP(C489,$Q$15:$S$514,3,FALSE)))</f>
        <v/>
      </c>
      <c r="H489" s="25" t="str">
        <f>IF(C489="","",IF(OR(D489='Gear Train'!$R$7,D489='Gear Train'!$R$3,D489='Gear Train'!$R$8),"-",VLOOKUP(C489,$Q$15:$T$514,4,FALSE)))</f>
        <v/>
      </c>
      <c r="I489" s="26" t="str">
        <f>IF(C489="","",IF(OR(D489='Gear Train'!$R$6,D489='Gear Train'!$R$7,D489='Gear Train'!$R$8,F489='Gear Train'!$R$7),VLOOKUP(E489,$C$15:$M$514,7,FALSE),IF(D489='Gear Train'!$R$3,VLOOKUP(C489,$Q$15:$U$514,5,FALSE),VLOOKUP(E489,$C$15:$M$514,7,FALSE)*M489)))</f>
        <v/>
      </c>
      <c r="J489" s="26" t="str">
        <f>IF(C489="","",IF(OR(D489='Gear Train'!$R$6,D489='Gear Train'!$R$7,D489='Gear Train'!$R$8,F489='Gear Train'!$R$7),VLOOKUP(E489,$C$15:$M$514,8,FALSE),IF(D489='Gear Train'!$R$3,E489/I489,VLOOKUP(E489,$C$15:$M$514,8,FALSE)/M489)))</f>
        <v/>
      </c>
      <c r="K489" s="27" t="str">
        <f>IF(C489="","",IF(E489='Front, Back Dial'!$D$4,$C$11,IF(OR(D489='Gear Train'!$R$4,D489='Gear Train'!$R$5),IF(OR(F489='Gear Train'!$R$4,F489='Gear Train'!$R$5,F489='Gear Train'!$R$6),IF(VLOOKUP(E489,$C$15:$M$514,9,FALSE)='Gear Train'!$C$3,'Gear Train'!$C$4,'Gear Train'!$C$3),VLOOKUP(E489,$C$15:$M$514,9,FALSE)),VLOOKUP(E489,$C$15:$M$514,9,FALSE))))</f>
        <v/>
      </c>
      <c r="L489" s="26" t="str">
        <f>IF(C489="","",IF(G489="-","-",IF(K489='Gear Train'!$C$3,MOD(G489+J489*360,360),MOD(G489-J489*360,360))))</f>
        <v/>
      </c>
      <c r="M489" s="26" t="str">
        <f>IF(C489="","",IF(OR(D489='Gear Train'!$R$6,D489='Gear Train'!$R$7,D489='Gear Train'!$R$8,F489='Gear Train'!$R$7),VLOOKUP(E489,$C$15:$M$514,10,FALSE),IF(D489='Gear Train'!$R$3,"-",IF(F489='Gear Train'!$R$3,1,H489/VLOOKUP(E489,$Q$15:$T$514,4,FALSE)))))</f>
        <v/>
      </c>
      <c r="N489" s="26" t="str">
        <f t="shared" si="318"/>
        <v/>
      </c>
      <c r="O489" s="28" t="str">
        <f t="shared" si="319"/>
        <v/>
      </c>
      <c r="Q489" s="21"/>
      <c r="R489" s="21"/>
      <c r="S489" s="29"/>
      <c r="T489" s="29"/>
      <c r="U489" s="29"/>
      <c r="AD489" s="1"/>
      <c r="AE489" s="1"/>
      <c r="AF489" s="1"/>
      <c r="AG489" s="1"/>
      <c r="AH489" s="1"/>
    </row>
    <row r="490" spans="2:34">
      <c r="B490" s="20"/>
      <c r="C490" s="21"/>
      <c r="D490" s="22" t="str">
        <f t="shared" si="316"/>
        <v/>
      </c>
      <c r="E490" s="21"/>
      <c r="F490" s="24" t="str">
        <f t="shared" si="317"/>
        <v/>
      </c>
      <c r="G490" s="25" t="str">
        <f>IF(C490="","",IF(D490='Gear Train'!$R$3,"-",VLOOKUP(C490,$Q$15:$S$514,3,FALSE)))</f>
        <v/>
      </c>
      <c r="H490" s="25" t="str">
        <f>IF(C490="","",IF(OR(D490='Gear Train'!$R$7,D490='Gear Train'!$R$3,D490='Gear Train'!$R$8),"-",VLOOKUP(C490,$Q$15:$T$514,4,FALSE)))</f>
        <v/>
      </c>
      <c r="I490" s="26" t="str">
        <f>IF(C490="","",IF(OR(D490='Gear Train'!$R$6,D490='Gear Train'!$R$7,D490='Gear Train'!$R$8,F490='Gear Train'!$R$7),VLOOKUP(E490,$C$15:$M$514,7,FALSE),IF(D490='Gear Train'!$R$3,VLOOKUP(C490,$Q$15:$U$514,5,FALSE),VLOOKUP(E490,$C$15:$M$514,7,FALSE)*M490)))</f>
        <v/>
      </c>
      <c r="J490" s="26" t="str">
        <f>IF(C490="","",IF(OR(D490='Gear Train'!$R$6,D490='Gear Train'!$R$7,D490='Gear Train'!$R$8,F490='Gear Train'!$R$7),VLOOKUP(E490,$C$15:$M$514,8,FALSE),IF(D490='Gear Train'!$R$3,E490/I490,VLOOKUP(E490,$C$15:$M$514,8,FALSE)/M490)))</f>
        <v/>
      </c>
      <c r="K490" s="27" t="str">
        <f>IF(C490="","",IF(E490='Front, Back Dial'!$D$4,$C$11,IF(OR(D490='Gear Train'!$R$4,D490='Gear Train'!$R$5),IF(OR(F490='Gear Train'!$R$4,F490='Gear Train'!$R$5,F490='Gear Train'!$R$6),IF(VLOOKUP(E490,$C$15:$M$514,9,FALSE)='Gear Train'!$C$3,'Gear Train'!$C$4,'Gear Train'!$C$3),VLOOKUP(E490,$C$15:$M$514,9,FALSE)),VLOOKUP(E490,$C$15:$M$514,9,FALSE))))</f>
        <v/>
      </c>
      <c r="L490" s="26" t="str">
        <f>IF(C490="","",IF(G490="-","-",IF(K490='Gear Train'!$C$3,MOD(G490+J490*360,360),MOD(G490-J490*360,360))))</f>
        <v/>
      </c>
      <c r="M490" s="26" t="str">
        <f>IF(C490="","",IF(OR(D490='Gear Train'!$R$6,D490='Gear Train'!$R$7,D490='Gear Train'!$R$8,F490='Gear Train'!$R$7),VLOOKUP(E490,$C$15:$M$514,10,FALSE),IF(D490='Gear Train'!$R$3,"-",IF(F490='Gear Train'!$R$3,1,H490/VLOOKUP(E490,$Q$15:$T$514,4,FALSE)))))</f>
        <v/>
      </c>
      <c r="N490" s="26" t="str">
        <f t="shared" si="318"/>
        <v/>
      </c>
      <c r="O490" s="28" t="str">
        <f t="shared" si="319"/>
        <v/>
      </c>
      <c r="Q490" s="21"/>
      <c r="R490" s="21"/>
      <c r="S490" s="29"/>
      <c r="T490" s="29"/>
      <c r="U490" s="29"/>
      <c r="AD490" s="1"/>
      <c r="AE490" s="1"/>
      <c r="AF490" s="1"/>
      <c r="AG490" s="1"/>
      <c r="AH490" s="1"/>
    </row>
    <row r="491" spans="2:34">
      <c r="B491" s="20"/>
      <c r="C491" s="21"/>
      <c r="D491" s="22" t="str">
        <f t="shared" si="316"/>
        <v/>
      </c>
      <c r="E491" s="21"/>
      <c r="F491" s="24" t="str">
        <f t="shared" si="317"/>
        <v/>
      </c>
      <c r="G491" s="25" t="str">
        <f>IF(C491="","",IF(D491='Gear Train'!$R$3,"-",VLOOKUP(C491,$Q$15:$S$514,3,FALSE)))</f>
        <v/>
      </c>
      <c r="H491" s="25" t="str">
        <f>IF(C491="","",IF(OR(D491='Gear Train'!$R$7,D491='Gear Train'!$R$3,D491='Gear Train'!$R$8),"-",VLOOKUP(C491,$Q$15:$T$514,4,FALSE)))</f>
        <v/>
      </c>
      <c r="I491" s="26" t="str">
        <f>IF(C491="","",IF(OR(D491='Gear Train'!$R$6,D491='Gear Train'!$R$7,D491='Gear Train'!$R$8,F491='Gear Train'!$R$7),VLOOKUP(E491,$C$15:$M$514,7,FALSE),IF(D491='Gear Train'!$R$3,VLOOKUP(C491,$Q$15:$U$514,5,FALSE),VLOOKUP(E491,$C$15:$M$514,7,FALSE)*M491)))</f>
        <v/>
      </c>
      <c r="J491" s="26" t="str">
        <f>IF(C491="","",IF(OR(D491='Gear Train'!$R$6,D491='Gear Train'!$R$7,D491='Gear Train'!$R$8,F491='Gear Train'!$R$7),VLOOKUP(E491,$C$15:$M$514,8,FALSE),IF(D491='Gear Train'!$R$3,E491/I491,VLOOKUP(E491,$C$15:$M$514,8,FALSE)/M491)))</f>
        <v/>
      </c>
      <c r="K491" s="27" t="str">
        <f>IF(C491="","",IF(E491='Front, Back Dial'!$D$4,$C$11,IF(OR(D491='Gear Train'!$R$4,D491='Gear Train'!$R$5),IF(OR(F491='Gear Train'!$R$4,F491='Gear Train'!$R$5,F491='Gear Train'!$R$6),IF(VLOOKUP(E491,$C$15:$M$514,9,FALSE)='Gear Train'!$C$3,'Gear Train'!$C$4,'Gear Train'!$C$3),VLOOKUP(E491,$C$15:$M$514,9,FALSE)),VLOOKUP(E491,$C$15:$M$514,9,FALSE))))</f>
        <v/>
      </c>
      <c r="L491" s="26" t="str">
        <f>IF(C491="","",IF(G491="-","-",IF(K491='Gear Train'!$C$3,MOD(G491+J491*360,360),MOD(G491-J491*360,360))))</f>
        <v/>
      </c>
      <c r="M491" s="26" t="str">
        <f>IF(C491="","",IF(OR(D491='Gear Train'!$R$6,D491='Gear Train'!$R$7,D491='Gear Train'!$R$8,F491='Gear Train'!$R$7),VLOOKUP(E491,$C$15:$M$514,10,FALSE),IF(D491='Gear Train'!$R$3,"-",IF(F491='Gear Train'!$R$3,1,H491/VLOOKUP(E491,$Q$15:$T$514,4,FALSE)))))</f>
        <v/>
      </c>
      <c r="N491" s="26" t="str">
        <f t="shared" si="318"/>
        <v/>
      </c>
      <c r="O491" s="28" t="str">
        <f t="shared" si="319"/>
        <v/>
      </c>
      <c r="Q491" s="21"/>
      <c r="R491" s="21"/>
      <c r="S491" s="29"/>
      <c r="T491" s="29"/>
      <c r="U491" s="29"/>
      <c r="AD491" s="1"/>
      <c r="AE491" s="1"/>
      <c r="AF491" s="1"/>
      <c r="AG491" s="1"/>
      <c r="AH491" s="1"/>
    </row>
    <row r="492" spans="2:34">
      <c r="B492" s="20"/>
      <c r="C492" s="21"/>
      <c r="D492" s="22" t="str">
        <f t="shared" si="316"/>
        <v/>
      </c>
      <c r="E492" s="21"/>
      <c r="F492" s="24" t="str">
        <f t="shared" si="317"/>
        <v/>
      </c>
      <c r="G492" s="25" t="str">
        <f>IF(C492="","",IF(D492='Gear Train'!$R$3,"-",VLOOKUP(C492,$Q$15:$S$514,3,FALSE)))</f>
        <v/>
      </c>
      <c r="H492" s="25" t="str">
        <f>IF(C492="","",IF(OR(D492='Gear Train'!$R$7,D492='Gear Train'!$R$3,D492='Gear Train'!$R$8),"-",VLOOKUP(C492,$Q$15:$T$514,4,FALSE)))</f>
        <v/>
      </c>
      <c r="I492" s="26" t="str">
        <f>IF(C492="","",IF(OR(D492='Gear Train'!$R$6,D492='Gear Train'!$R$7,D492='Gear Train'!$R$8,F492='Gear Train'!$R$7),VLOOKUP(E492,$C$15:$M$514,7,FALSE),IF(D492='Gear Train'!$R$3,VLOOKUP(C492,$Q$15:$U$514,5,FALSE),VLOOKUP(E492,$C$15:$M$514,7,FALSE)*M492)))</f>
        <v/>
      </c>
      <c r="J492" s="26" t="str">
        <f>IF(C492="","",IF(OR(D492='Gear Train'!$R$6,D492='Gear Train'!$R$7,D492='Gear Train'!$R$8,F492='Gear Train'!$R$7),VLOOKUP(E492,$C$15:$M$514,8,FALSE),IF(D492='Gear Train'!$R$3,E492/I492,VLOOKUP(E492,$C$15:$M$514,8,FALSE)/M492)))</f>
        <v/>
      </c>
      <c r="K492" s="27" t="str">
        <f>IF(C492="","",IF(E492='Front, Back Dial'!$D$4,$C$11,IF(OR(D492='Gear Train'!$R$4,D492='Gear Train'!$R$5),IF(OR(F492='Gear Train'!$R$4,F492='Gear Train'!$R$5,F492='Gear Train'!$R$6),IF(VLOOKUP(E492,$C$15:$M$514,9,FALSE)='Gear Train'!$C$3,'Gear Train'!$C$4,'Gear Train'!$C$3),VLOOKUP(E492,$C$15:$M$514,9,FALSE)),VLOOKUP(E492,$C$15:$M$514,9,FALSE))))</f>
        <v/>
      </c>
      <c r="L492" s="26" t="str">
        <f>IF(C492="","",IF(G492="-","-",IF(K492='Gear Train'!$C$3,MOD(G492+J492*360,360),MOD(G492-J492*360,360))))</f>
        <v/>
      </c>
      <c r="M492" s="26" t="str">
        <f>IF(C492="","",IF(OR(D492='Gear Train'!$R$6,D492='Gear Train'!$R$7,D492='Gear Train'!$R$8,F492='Gear Train'!$R$7),VLOOKUP(E492,$C$15:$M$514,10,FALSE),IF(D492='Gear Train'!$R$3,"-",IF(F492='Gear Train'!$R$3,1,H492/VLOOKUP(E492,$Q$15:$T$514,4,FALSE)))))</f>
        <v/>
      </c>
      <c r="N492" s="26" t="str">
        <f t="shared" si="318"/>
        <v/>
      </c>
      <c r="O492" s="28" t="str">
        <f t="shared" si="319"/>
        <v/>
      </c>
      <c r="Q492" s="21"/>
      <c r="R492" s="21"/>
      <c r="S492" s="29"/>
      <c r="T492" s="29"/>
      <c r="U492" s="29"/>
      <c r="AD492" s="1"/>
      <c r="AE492" s="1"/>
      <c r="AF492" s="1"/>
      <c r="AG492" s="1"/>
      <c r="AH492" s="1"/>
    </row>
    <row r="493" spans="2:34">
      <c r="B493" s="20"/>
      <c r="C493" s="21"/>
      <c r="D493" s="22" t="str">
        <f t="shared" si="316"/>
        <v/>
      </c>
      <c r="E493" s="21"/>
      <c r="F493" s="24" t="str">
        <f t="shared" si="317"/>
        <v/>
      </c>
      <c r="G493" s="25" t="str">
        <f>IF(C493="","",IF(D493='Gear Train'!$R$3,"-",VLOOKUP(C493,$Q$15:$S$514,3,FALSE)))</f>
        <v/>
      </c>
      <c r="H493" s="25" t="str">
        <f>IF(C493="","",IF(OR(D493='Gear Train'!$R$7,D493='Gear Train'!$R$3,D493='Gear Train'!$R$8),"-",VLOOKUP(C493,$Q$15:$T$514,4,FALSE)))</f>
        <v/>
      </c>
      <c r="I493" s="26" t="str">
        <f>IF(C493="","",IF(OR(D493='Gear Train'!$R$6,D493='Gear Train'!$R$7,D493='Gear Train'!$R$8,F493='Gear Train'!$R$7),VLOOKUP(E493,$C$15:$M$514,7,FALSE),IF(D493='Gear Train'!$R$3,VLOOKUP(C493,$Q$15:$U$514,5,FALSE),VLOOKUP(E493,$C$15:$M$514,7,FALSE)*M493)))</f>
        <v/>
      </c>
      <c r="J493" s="26" t="str">
        <f>IF(C493="","",IF(OR(D493='Gear Train'!$R$6,D493='Gear Train'!$R$7,D493='Gear Train'!$R$8,F493='Gear Train'!$R$7),VLOOKUP(E493,$C$15:$M$514,8,FALSE),IF(D493='Gear Train'!$R$3,E493/I493,VLOOKUP(E493,$C$15:$M$514,8,FALSE)/M493)))</f>
        <v/>
      </c>
      <c r="K493" s="27" t="str">
        <f>IF(C493="","",IF(E493='Front, Back Dial'!$D$4,$C$11,IF(OR(D493='Gear Train'!$R$4,D493='Gear Train'!$R$5),IF(OR(F493='Gear Train'!$R$4,F493='Gear Train'!$R$5,F493='Gear Train'!$R$6),IF(VLOOKUP(E493,$C$15:$M$514,9,FALSE)='Gear Train'!$C$3,'Gear Train'!$C$4,'Gear Train'!$C$3),VLOOKUP(E493,$C$15:$M$514,9,FALSE)),VLOOKUP(E493,$C$15:$M$514,9,FALSE))))</f>
        <v/>
      </c>
      <c r="L493" s="26" t="str">
        <f>IF(C493="","",IF(G493="-","-",IF(K493='Gear Train'!$C$3,MOD(G493+J493*360,360),MOD(G493-J493*360,360))))</f>
        <v/>
      </c>
      <c r="M493" s="26" t="str">
        <f>IF(C493="","",IF(OR(D493='Gear Train'!$R$6,D493='Gear Train'!$R$7,D493='Gear Train'!$R$8,F493='Gear Train'!$R$7),VLOOKUP(E493,$C$15:$M$514,10,FALSE),IF(D493='Gear Train'!$R$3,"-",IF(F493='Gear Train'!$R$3,1,H493/VLOOKUP(E493,$Q$15:$T$514,4,FALSE)))))</f>
        <v/>
      </c>
      <c r="N493" s="26" t="str">
        <f t="shared" si="318"/>
        <v/>
      </c>
      <c r="O493" s="28" t="str">
        <f t="shared" si="319"/>
        <v/>
      </c>
      <c r="Q493" s="21"/>
      <c r="R493" s="21"/>
      <c r="S493" s="29"/>
      <c r="T493" s="29"/>
      <c r="U493" s="29"/>
      <c r="AD493" s="1"/>
      <c r="AE493" s="1"/>
      <c r="AF493" s="1"/>
      <c r="AG493" s="1"/>
      <c r="AH493" s="1"/>
    </row>
    <row r="494" spans="2:34">
      <c r="B494" s="20"/>
      <c r="C494" s="21"/>
      <c r="D494" s="22" t="str">
        <f t="shared" si="316"/>
        <v/>
      </c>
      <c r="E494" s="21"/>
      <c r="F494" s="24" t="str">
        <f t="shared" si="317"/>
        <v/>
      </c>
      <c r="G494" s="25" t="str">
        <f>IF(C494="","",IF(D494='Gear Train'!$R$3,"-",VLOOKUP(C494,$Q$15:$S$514,3,FALSE)))</f>
        <v/>
      </c>
      <c r="H494" s="25" t="str">
        <f>IF(C494="","",IF(OR(D494='Gear Train'!$R$7,D494='Gear Train'!$R$3,D494='Gear Train'!$R$8),"-",VLOOKUP(C494,$Q$15:$T$514,4,FALSE)))</f>
        <v/>
      </c>
      <c r="I494" s="26" t="str">
        <f>IF(C494="","",IF(OR(D494='Gear Train'!$R$6,D494='Gear Train'!$R$7,D494='Gear Train'!$R$8,F494='Gear Train'!$R$7),VLOOKUP(E494,$C$15:$M$514,7,FALSE),IF(D494='Gear Train'!$R$3,VLOOKUP(C494,$Q$15:$U$514,5,FALSE),VLOOKUP(E494,$C$15:$M$514,7,FALSE)*M494)))</f>
        <v/>
      </c>
      <c r="J494" s="26" t="str">
        <f>IF(C494="","",IF(OR(D494='Gear Train'!$R$6,D494='Gear Train'!$R$7,D494='Gear Train'!$R$8,F494='Gear Train'!$R$7),VLOOKUP(E494,$C$15:$M$514,8,FALSE),IF(D494='Gear Train'!$R$3,E494/I494,VLOOKUP(E494,$C$15:$M$514,8,FALSE)/M494)))</f>
        <v/>
      </c>
      <c r="K494" s="27" t="str">
        <f>IF(C494="","",IF(E494='Front, Back Dial'!$D$4,$C$11,IF(OR(D494='Gear Train'!$R$4,D494='Gear Train'!$R$5),IF(OR(F494='Gear Train'!$R$4,F494='Gear Train'!$R$5,F494='Gear Train'!$R$6),IF(VLOOKUP(E494,$C$15:$M$514,9,FALSE)='Gear Train'!$C$3,'Gear Train'!$C$4,'Gear Train'!$C$3),VLOOKUP(E494,$C$15:$M$514,9,FALSE)),VLOOKUP(E494,$C$15:$M$514,9,FALSE))))</f>
        <v/>
      </c>
      <c r="L494" s="26" t="str">
        <f>IF(C494="","",IF(G494="-","-",IF(K494='Gear Train'!$C$3,MOD(G494+J494*360,360),MOD(G494-J494*360,360))))</f>
        <v/>
      </c>
      <c r="M494" s="26" t="str">
        <f>IF(C494="","",IF(OR(D494='Gear Train'!$R$6,D494='Gear Train'!$R$7,D494='Gear Train'!$R$8,F494='Gear Train'!$R$7),VLOOKUP(E494,$C$15:$M$514,10,FALSE),IF(D494='Gear Train'!$R$3,"-",IF(F494='Gear Train'!$R$3,1,H494/VLOOKUP(E494,$Q$15:$T$514,4,FALSE)))))</f>
        <v/>
      </c>
      <c r="N494" s="26" t="str">
        <f t="shared" si="318"/>
        <v/>
      </c>
      <c r="O494" s="28" t="str">
        <f t="shared" si="319"/>
        <v/>
      </c>
      <c r="Q494" s="21"/>
      <c r="R494" s="21"/>
      <c r="S494" s="29"/>
      <c r="T494" s="29"/>
      <c r="U494" s="29"/>
      <c r="AD494" s="1"/>
      <c r="AE494" s="1"/>
      <c r="AF494" s="1"/>
      <c r="AG494" s="1"/>
      <c r="AH494" s="1"/>
    </row>
    <row r="495" spans="2:34">
      <c r="B495" s="20"/>
      <c r="C495" s="21"/>
      <c r="D495" s="22" t="str">
        <f t="shared" si="316"/>
        <v/>
      </c>
      <c r="E495" s="21"/>
      <c r="F495" s="24" t="str">
        <f t="shared" si="317"/>
        <v/>
      </c>
      <c r="G495" s="25" t="str">
        <f>IF(C495="","",IF(D495='Gear Train'!$R$3,"-",VLOOKUP(C495,$Q$15:$S$514,3,FALSE)))</f>
        <v/>
      </c>
      <c r="H495" s="25" t="str">
        <f>IF(C495="","",IF(OR(D495='Gear Train'!$R$7,D495='Gear Train'!$R$3,D495='Gear Train'!$R$8),"-",VLOOKUP(C495,$Q$15:$T$514,4,FALSE)))</f>
        <v/>
      </c>
      <c r="I495" s="26" t="str">
        <f>IF(C495="","",IF(OR(D495='Gear Train'!$R$6,D495='Gear Train'!$R$7,D495='Gear Train'!$R$8,F495='Gear Train'!$R$7),VLOOKUP(E495,$C$15:$M$514,7,FALSE),IF(D495='Gear Train'!$R$3,VLOOKUP(C495,$Q$15:$U$514,5,FALSE),VLOOKUP(E495,$C$15:$M$514,7,FALSE)*M495)))</f>
        <v/>
      </c>
      <c r="J495" s="26" t="str">
        <f>IF(C495="","",IF(OR(D495='Gear Train'!$R$6,D495='Gear Train'!$R$7,D495='Gear Train'!$R$8,F495='Gear Train'!$R$7),VLOOKUP(E495,$C$15:$M$514,8,FALSE),IF(D495='Gear Train'!$R$3,E495/I495,VLOOKUP(E495,$C$15:$M$514,8,FALSE)/M495)))</f>
        <v/>
      </c>
      <c r="K495" s="27" t="str">
        <f>IF(C495="","",IF(E495='Front, Back Dial'!$D$4,$C$11,IF(OR(D495='Gear Train'!$R$4,D495='Gear Train'!$R$5),IF(OR(F495='Gear Train'!$R$4,F495='Gear Train'!$R$5,F495='Gear Train'!$R$6),IF(VLOOKUP(E495,$C$15:$M$514,9,FALSE)='Gear Train'!$C$3,'Gear Train'!$C$4,'Gear Train'!$C$3),VLOOKUP(E495,$C$15:$M$514,9,FALSE)),VLOOKUP(E495,$C$15:$M$514,9,FALSE))))</f>
        <v/>
      </c>
      <c r="L495" s="26" t="str">
        <f>IF(C495="","",IF(G495="-","-",IF(K495='Gear Train'!$C$3,MOD(G495+J495*360,360),MOD(G495-J495*360,360))))</f>
        <v/>
      </c>
      <c r="M495" s="26" t="str">
        <f>IF(C495="","",IF(OR(D495='Gear Train'!$R$6,D495='Gear Train'!$R$7,D495='Gear Train'!$R$8,F495='Gear Train'!$R$7),VLOOKUP(E495,$C$15:$M$514,10,FALSE),IF(D495='Gear Train'!$R$3,"-",IF(F495='Gear Train'!$R$3,1,H495/VLOOKUP(E495,$Q$15:$T$514,4,FALSE)))))</f>
        <v/>
      </c>
      <c r="N495" s="26" t="str">
        <f t="shared" si="318"/>
        <v/>
      </c>
      <c r="O495" s="28" t="str">
        <f t="shared" si="319"/>
        <v/>
      </c>
      <c r="Q495" s="21"/>
      <c r="R495" s="21"/>
      <c r="S495" s="29"/>
      <c r="T495" s="29"/>
      <c r="U495" s="29"/>
      <c r="AD495" s="1"/>
      <c r="AE495" s="1"/>
      <c r="AF495" s="1"/>
      <c r="AG495" s="1"/>
      <c r="AH495" s="1"/>
    </row>
    <row r="496" spans="2:34">
      <c r="B496" s="20"/>
      <c r="C496" s="21"/>
      <c r="D496" s="22" t="str">
        <f t="shared" si="316"/>
        <v/>
      </c>
      <c r="E496" s="21"/>
      <c r="F496" s="24" t="str">
        <f t="shared" si="317"/>
        <v/>
      </c>
      <c r="G496" s="25" t="str">
        <f>IF(C496="","",IF(D496='Gear Train'!$R$3,"-",VLOOKUP(C496,$Q$15:$S$514,3,FALSE)))</f>
        <v/>
      </c>
      <c r="H496" s="25" t="str">
        <f>IF(C496="","",IF(OR(D496='Gear Train'!$R$7,D496='Gear Train'!$R$3,D496='Gear Train'!$R$8),"-",VLOOKUP(C496,$Q$15:$T$514,4,FALSE)))</f>
        <v/>
      </c>
      <c r="I496" s="26" t="str">
        <f>IF(C496="","",IF(OR(D496='Gear Train'!$R$6,D496='Gear Train'!$R$7,D496='Gear Train'!$R$8,F496='Gear Train'!$R$7),VLOOKUP(E496,$C$15:$M$514,7,FALSE),IF(D496='Gear Train'!$R$3,VLOOKUP(C496,$Q$15:$U$514,5,FALSE),VLOOKUP(E496,$C$15:$M$514,7,FALSE)*M496)))</f>
        <v/>
      </c>
      <c r="J496" s="26" t="str">
        <f>IF(C496="","",IF(OR(D496='Gear Train'!$R$6,D496='Gear Train'!$R$7,D496='Gear Train'!$R$8,F496='Gear Train'!$R$7),VLOOKUP(E496,$C$15:$M$514,8,FALSE),IF(D496='Gear Train'!$R$3,E496/I496,VLOOKUP(E496,$C$15:$M$514,8,FALSE)/M496)))</f>
        <v/>
      </c>
      <c r="K496" s="27" t="str">
        <f>IF(C496="","",IF(E496='Front, Back Dial'!$D$4,$C$11,IF(OR(D496='Gear Train'!$R$4,D496='Gear Train'!$R$5),IF(OR(F496='Gear Train'!$R$4,F496='Gear Train'!$R$5,F496='Gear Train'!$R$6),IF(VLOOKUP(E496,$C$15:$M$514,9,FALSE)='Gear Train'!$C$3,'Gear Train'!$C$4,'Gear Train'!$C$3),VLOOKUP(E496,$C$15:$M$514,9,FALSE)),VLOOKUP(E496,$C$15:$M$514,9,FALSE))))</f>
        <v/>
      </c>
      <c r="L496" s="26" t="str">
        <f>IF(C496="","",IF(G496="-","-",IF(K496='Gear Train'!$C$3,MOD(G496+J496*360,360),MOD(G496-J496*360,360))))</f>
        <v/>
      </c>
      <c r="M496" s="26" t="str">
        <f>IF(C496="","",IF(OR(D496='Gear Train'!$R$6,D496='Gear Train'!$R$7,D496='Gear Train'!$R$8,F496='Gear Train'!$R$7),VLOOKUP(E496,$C$15:$M$514,10,FALSE),IF(D496='Gear Train'!$R$3,"-",IF(F496='Gear Train'!$R$3,1,H496/VLOOKUP(E496,$Q$15:$T$514,4,FALSE)))))</f>
        <v/>
      </c>
      <c r="N496" s="26" t="str">
        <f t="shared" si="318"/>
        <v/>
      </c>
      <c r="O496" s="28" t="str">
        <f t="shared" si="319"/>
        <v/>
      </c>
      <c r="Q496" s="21"/>
      <c r="R496" s="21"/>
      <c r="S496" s="29"/>
      <c r="T496" s="29"/>
      <c r="U496" s="29"/>
      <c r="AD496" s="1"/>
      <c r="AE496" s="1"/>
      <c r="AF496" s="1"/>
      <c r="AG496" s="1"/>
      <c r="AH496" s="1"/>
    </row>
    <row r="497" spans="2:34">
      <c r="B497" s="20"/>
      <c r="C497" s="21"/>
      <c r="D497" s="22" t="str">
        <f t="shared" si="316"/>
        <v/>
      </c>
      <c r="E497" s="21"/>
      <c r="F497" s="24" t="str">
        <f t="shared" si="317"/>
        <v/>
      </c>
      <c r="G497" s="25" t="str">
        <f>IF(C497="","",IF(D497='Gear Train'!$R$3,"-",VLOOKUP(C497,$Q$15:$S$514,3,FALSE)))</f>
        <v/>
      </c>
      <c r="H497" s="25" t="str">
        <f>IF(C497="","",IF(OR(D497='Gear Train'!$R$7,D497='Gear Train'!$R$3,D497='Gear Train'!$R$8),"-",VLOOKUP(C497,$Q$15:$T$514,4,FALSE)))</f>
        <v/>
      </c>
      <c r="I497" s="26" t="str">
        <f>IF(C497="","",IF(OR(D497='Gear Train'!$R$6,D497='Gear Train'!$R$7,D497='Gear Train'!$R$8,F497='Gear Train'!$R$7),VLOOKUP(E497,$C$15:$M$514,7,FALSE),IF(D497='Gear Train'!$R$3,VLOOKUP(C497,$Q$15:$U$514,5,FALSE),VLOOKUP(E497,$C$15:$M$514,7,FALSE)*M497)))</f>
        <v/>
      </c>
      <c r="J497" s="26" t="str">
        <f>IF(C497="","",IF(OR(D497='Gear Train'!$R$6,D497='Gear Train'!$R$7,D497='Gear Train'!$R$8,F497='Gear Train'!$R$7),VLOOKUP(E497,$C$15:$M$514,8,FALSE),IF(D497='Gear Train'!$R$3,E497/I497,VLOOKUP(E497,$C$15:$M$514,8,FALSE)/M497)))</f>
        <v/>
      </c>
      <c r="K497" s="27" t="str">
        <f>IF(C497="","",IF(E497='Front, Back Dial'!$D$4,$C$11,IF(OR(D497='Gear Train'!$R$4,D497='Gear Train'!$R$5),IF(OR(F497='Gear Train'!$R$4,F497='Gear Train'!$R$5,F497='Gear Train'!$R$6),IF(VLOOKUP(E497,$C$15:$M$514,9,FALSE)='Gear Train'!$C$3,'Gear Train'!$C$4,'Gear Train'!$C$3),VLOOKUP(E497,$C$15:$M$514,9,FALSE)),VLOOKUP(E497,$C$15:$M$514,9,FALSE))))</f>
        <v/>
      </c>
      <c r="L497" s="26" t="str">
        <f>IF(C497="","",IF(G497="-","-",IF(K497='Gear Train'!$C$3,MOD(G497+J497*360,360),MOD(G497-J497*360,360))))</f>
        <v/>
      </c>
      <c r="M497" s="26" t="str">
        <f>IF(C497="","",IF(OR(D497='Gear Train'!$R$6,D497='Gear Train'!$R$7,D497='Gear Train'!$R$8,F497='Gear Train'!$R$7),VLOOKUP(E497,$C$15:$M$514,10,FALSE),IF(D497='Gear Train'!$R$3,"-",IF(F497='Gear Train'!$R$3,1,H497/VLOOKUP(E497,$Q$15:$T$514,4,FALSE)))))</f>
        <v/>
      </c>
      <c r="N497" s="26" t="str">
        <f t="shared" si="318"/>
        <v/>
      </c>
      <c r="O497" s="28" t="str">
        <f t="shared" si="319"/>
        <v/>
      </c>
      <c r="Q497" s="21"/>
      <c r="R497" s="21"/>
      <c r="S497" s="29"/>
      <c r="T497" s="29"/>
      <c r="U497" s="29"/>
      <c r="AD497" s="1"/>
      <c r="AE497" s="1"/>
      <c r="AF497" s="1"/>
      <c r="AG497" s="1"/>
      <c r="AH497" s="1"/>
    </row>
    <row r="498" spans="2:34">
      <c r="B498" s="20"/>
      <c r="C498" s="21"/>
      <c r="D498" s="22" t="str">
        <f t="shared" si="316"/>
        <v/>
      </c>
      <c r="E498" s="21"/>
      <c r="F498" s="24" t="str">
        <f t="shared" si="317"/>
        <v/>
      </c>
      <c r="G498" s="25" t="str">
        <f>IF(C498="","",IF(D498='Gear Train'!$R$3,"-",VLOOKUP(C498,$Q$15:$S$514,3,FALSE)))</f>
        <v/>
      </c>
      <c r="H498" s="25" t="str">
        <f>IF(C498="","",IF(OR(D498='Gear Train'!$R$7,D498='Gear Train'!$R$3,D498='Gear Train'!$R$8),"-",VLOOKUP(C498,$Q$15:$T$514,4,FALSE)))</f>
        <v/>
      </c>
      <c r="I498" s="26" t="str">
        <f>IF(C498="","",IF(OR(D498='Gear Train'!$R$6,D498='Gear Train'!$R$7,D498='Gear Train'!$R$8,F498='Gear Train'!$R$7),VLOOKUP(E498,$C$15:$M$514,7,FALSE),IF(D498='Gear Train'!$R$3,VLOOKUP(C498,$Q$15:$U$514,5,FALSE),VLOOKUP(E498,$C$15:$M$514,7,FALSE)*M498)))</f>
        <v/>
      </c>
      <c r="J498" s="26" t="str">
        <f>IF(C498="","",IF(OR(D498='Gear Train'!$R$6,D498='Gear Train'!$R$7,D498='Gear Train'!$R$8,F498='Gear Train'!$R$7),VLOOKUP(E498,$C$15:$M$514,8,FALSE),IF(D498='Gear Train'!$R$3,E498/I498,VLOOKUP(E498,$C$15:$M$514,8,FALSE)/M498)))</f>
        <v/>
      </c>
      <c r="K498" s="27" t="str">
        <f>IF(C498="","",IF(E498='Front, Back Dial'!$D$4,$C$11,IF(OR(D498='Gear Train'!$R$4,D498='Gear Train'!$R$5),IF(OR(F498='Gear Train'!$R$4,F498='Gear Train'!$R$5,F498='Gear Train'!$R$6),IF(VLOOKUP(E498,$C$15:$M$514,9,FALSE)='Gear Train'!$C$3,'Gear Train'!$C$4,'Gear Train'!$C$3),VLOOKUP(E498,$C$15:$M$514,9,FALSE)),VLOOKUP(E498,$C$15:$M$514,9,FALSE))))</f>
        <v/>
      </c>
      <c r="L498" s="26" t="str">
        <f>IF(C498="","",IF(G498="-","-",IF(K498='Gear Train'!$C$3,MOD(G498+J498*360,360),MOD(G498-J498*360,360))))</f>
        <v/>
      </c>
      <c r="M498" s="26" t="str">
        <f>IF(C498="","",IF(OR(D498='Gear Train'!$R$6,D498='Gear Train'!$R$7,D498='Gear Train'!$R$8,F498='Gear Train'!$R$7),VLOOKUP(E498,$C$15:$M$514,10,FALSE),IF(D498='Gear Train'!$R$3,"-",IF(F498='Gear Train'!$R$3,1,H498/VLOOKUP(E498,$Q$15:$T$514,4,FALSE)))))</f>
        <v/>
      </c>
      <c r="N498" s="26" t="str">
        <f t="shared" si="318"/>
        <v/>
      </c>
      <c r="O498" s="28" t="str">
        <f t="shared" si="319"/>
        <v/>
      </c>
      <c r="Q498" s="21"/>
      <c r="R498" s="21"/>
      <c r="S498" s="29"/>
      <c r="T498" s="29"/>
      <c r="U498" s="29"/>
      <c r="AD498" s="1"/>
      <c r="AE498" s="1"/>
      <c r="AF498" s="1"/>
      <c r="AG498" s="1"/>
      <c r="AH498" s="1"/>
    </row>
    <row r="499" spans="2:34">
      <c r="B499" s="20"/>
      <c r="C499" s="21"/>
      <c r="D499" s="22" t="str">
        <f t="shared" si="316"/>
        <v/>
      </c>
      <c r="E499" s="21"/>
      <c r="F499" s="24" t="str">
        <f t="shared" si="317"/>
        <v/>
      </c>
      <c r="G499" s="25" t="str">
        <f>IF(C499="","",IF(D499='Gear Train'!$R$3,"-",VLOOKUP(C499,$Q$15:$S$514,3,FALSE)))</f>
        <v/>
      </c>
      <c r="H499" s="25" t="str">
        <f>IF(C499="","",IF(OR(D499='Gear Train'!$R$7,D499='Gear Train'!$R$3,D499='Gear Train'!$R$8),"-",VLOOKUP(C499,$Q$15:$T$514,4,FALSE)))</f>
        <v/>
      </c>
      <c r="I499" s="26" t="str">
        <f>IF(C499="","",IF(OR(D499='Gear Train'!$R$6,D499='Gear Train'!$R$7,D499='Gear Train'!$R$8,F499='Gear Train'!$R$7),VLOOKUP(E499,$C$15:$M$514,7,FALSE),IF(D499='Gear Train'!$R$3,VLOOKUP(C499,$Q$15:$U$514,5,FALSE),VLOOKUP(E499,$C$15:$M$514,7,FALSE)*M499)))</f>
        <v/>
      </c>
      <c r="J499" s="26" t="str">
        <f>IF(C499="","",IF(OR(D499='Gear Train'!$R$6,D499='Gear Train'!$R$7,D499='Gear Train'!$R$8,F499='Gear Train'!$R$7),VLOOKUP(E499,$C$15:$M$514,8,FALSE),IF(D499='Gear Train'!$R$3,E499/I499,VLOOKUP(E499,$C$15:$M$514,8,FALSE)/M499)))</f>
        <v/>
      </c>
      <c r="K499" s="27" t="str">
        <f>IF(C499="","",IF(E499='Front, Back Dial'!$D$4,$C$11,IF(OR(D499='Gear Train'!$R$4,D499='Gear Train'!$R$5),IF(OR(F499='Gear Train'!$R$4,F499='Gear Train'!$R$5,F499='Gear Train'!$R$6),IF(VLOOKUP(E499,$C$15:$M$514,9,FALSE)='Gear Train'!$C$3,'Gear Train'!$C$4,'Gear Train'!$C$3),VLOOKUP(E499,$C$15:$M$514,9,FALSE)),VLOOKUP(E499,$C$15:$M$514,9,FALSE))))</f>
        <v/>
      </c>
      <c r="L499" s="26" t="str">
        <f>IF(C499="","",IF(G499="-","-",IF(K499='Gear Train'!$C$3,MOD(G499+J499*360,360),MOD(G499-J499*360,360))))</f>
        <v/>
      </c>
      <c r="M499" s="26" t="str">
        <f>IF(C499="","",IF(OR(D499='Gear Train'!$R$6,D499='Gear Train'!$R$7,D499='Gear Train'!$R$8,F499='Gear Train'!$R$7),VLOOKUP(E499,$C$15:$M$514,10,FALSE),IF(D499='Gear Train'!$R$3,"-",IF(F499='Gear Train'!$R$3,1,H499/VLOOKUP(E499,$Q$15:$T$514,4,FALSE)))))</f>
        <v/>
      </c>
      <c r="N499" s="26" t="str">
        <f t="shared" si="318"/>
        <v/>
      </c>
      <c r="O499" s="28" t="str">
        <f t="shared" si="319"/>
        <v/>
      </c>
      <c r="Q499" s="21"/>
      <c r="R499" s="21"/>
      <c r="S499" s="29"/>
      <c r="T499" s="29"/>
      <c r="U499" s="29"/>
      <c r="AD499" s="1"/>
      <c r="AE499" s="1"/>
      <c r="AF499" s="1"/>
      <c r="AG499" s="1"/>
      <c r="AH499" s="1"/>
    </row>
    <row r="500" spans="2:34">
      <c r="B500" s="20"/>
      <c r="C500" s="21"/>
      <c r="D500" s="22" t="str">
        <f t="shared" si="316"/>
        <v/>
      </c>
      <c r="E500" s="21"/>
      <c r="F500" s="24" t="str">
        <f t="shared" si="317"/>
        <v/>
      </c>
      <c r="G500" s="25" t="str">
        <f>IF(C500="","",IF(D500='Gear Train'!$R$3,"-",VLOOKUP(C500,$Q$15:$S$514,3,FALSE)))</f>
        <v/>
      </c>
      <c r="H500" s="25" t="str">
        <f>IF(C500="","",IF(OR(D500='Gear Train'!$R$7,D500='Gear Train'!$R$3,D500='Gear Train'!$R$8),"-",VLOOKUP(C500,$Q$15:$T$514,4,FALSE)))</f>
        <v/>
      </c>
      <c r="I500" s="26" t="str">
        <f>IF(C500="","",IF(OR(D500='Gear Train'!$R$6,D500='Gear Train'!$R$7,D500='Gear Train'!$R$8,F500='Gear Train'!$R$7),VLOOKUP(E500,$C$15:$M$514,7,FALSE),IF(D500='Gear Train'!$R$3,VLOOKUP(C500,$Q$15:$U$514,5,FALSE),VLOOKUP(E500,$C$15:$M$514,7,FALSE)*M500)))</f>
        <v/>
      </c>
      <c r="J500" s="26" t="str">
        <f>IF(C500="","",IF(OR(D500='Gear Train'!$R$6,D500='Gear Train'!$R$7,D500='Gear Train'!$R$8,F500='Gear Train'!$R$7),VLOOKUP(E500,$C$15:$M$514,8,FALSE),IF(D500='Gear Train'!$R$3,E500/I500,VLOOKUP(E500,$C$15:$M$514,8,FALSE)/M500)))</f>
        <v/>
      </c>
      <c r="K500" s="27" t="str">
        <f>IF(C500="","",IF(E500='Front, Back Dial'!$D$4,$C$11,IF(OR(D500='Gear Train'!$R$4,D500='Gear Train'!$R$5),IF(OR(F500='Gear Train'!$R$4,F500='Gear Train'!$R$5,F500='Gear Train'!$R$6),IF(VLOOKUP(E500,$C$15:$M$514,9,FALSE)='Gear Train'!$C$3,'Gear Train'!$C$4,'Gear Train'!$C$3),VLOOKUP(E500,$C$15:$M$514,9,FALSE)),VLOOKUP(E500,$C$15:$M$514,9,FALSE))))</f>
        <v/>
      </c>
      <c r="L500" s="26" t="str">
        <f>IF(C500="","",IF(G500="-","-",IF(K500='Gear Train'!$C$3,MOD(G500+J500*360,360),MOD(G500-J500*360,360))))</f>
        <v/>
      </c>
      <c r="M500" s="26" t="str">
        <f>IF(C500="","",IF(OR(D500='Gear Train'!$R$6,D500='Gear Train'!$R$7,D500='Gear Train'!$R$8,F500='Gear Train'!$R$7),VLOOKUP(E500,$C$15:$M$514,10,FALSE),IF(D500='Gear Train'!$R$3,"-",IF(F500='Gear Train'!$R$3,1,H500/VLOOKUP(E500,$Q$15:$T$514,4,FALSE)))))</f>
        <v/>
      </c>
      <c r="N500" s="26" t="str">
        <f t="shared" si="318"/>
        <v/>
      </c>
      <c r="O500" s="28" t="str">
        <f t="shared" si="319"/>
        <v/>
      </c>
      <c r="Q500" s="21"/>
      <c r="R500" s="21"/>
      <c r="S500" s="29"/>
      <c r="T500" s="29"/>
      <c r="U500" s="29"/>
      <c r="AD500" s="1"/>
      <c r="AE500" s="1"/>
      <c r="AF500" s="1"/>
      <c r="AG500" s="1"/>
      <c r="AH500" s="1"/>
    </row>
    <row r="501" spans="2:34">
      <c r="B501" s="20"/>
      <c r="C501" s="21"/>
      <c r="D501" s="22" t="str">
        <f t="shared" si="316"/>
        <v/>
      </c>
      <c r="E501" s="21"/>
      <c r="F501" s="24" t="str">
        <f t="shared" si="317"/>
        <v/>
      </c>
      <c r="G501" s="25" t="str">
        <f>IF(C501="","",IF(D501='Gear Train'!$R$3,"-",VLOOKUP(C501,$Q$15:$S$514,3,FALSE)))</f>
        <v/>
      </c>
      <c r="H501" s="25" t="str">
        <f>IF(C501="","",IF(OR(D501='Gear Train'!$R$7,D501='Gear Train'!$R$3,D501='Gear Train'!$R$8),"-",VLOOKUP(C501,$Q$15:$T$514,4,FALSE)))</f>
        <v/>
      </c>
      <c r="I501" s="26" t="str">
        <f>IF(C501="","",IF(OR(D501='Gear Train'!$R$6,D501='Gear Train'!$R$7,D501='Gear Train'!$R$8,F501='Gear Train'!$R$7),VLOOKUP(E501,$C$15:$M$514,7,FALSE),IF(D501='Gear Train'!$R$3,VLOOKUP(C501,$Q$15:$U$514,5,FALSE),VLOOKUP(E501,$C$15:$M$514,7,FALSE)*M501)))</f>
        <v/>
      </c>
      <c r="J501" s="26" t="str">
        <f>IF(C501="","",IF(OR(D501='Gear Train'!$R$6,D501='Gear Train'!$R$7,D501='Gear Train'!$R$8,F501='Gear Train'!$R$7),VLOOKUP(E501,$C$15:$M$514,8,FALSE),IF(D501='Gear Train'!$R$3,E501/I501,VLOOKUP(E501,$C$15:$M$514,8,FALSE)/M501)))</f>
        <v/>
      </c>
      <c r="K501" s="27" t="str">
        <f>IF(C501="","",IF(E501='Front, Back Dial'!$D$4,$C$11,IF(OR(D501='Gear Train'!$R$4,D501='Gear Train'!$R$5),IF(OR(F501='Gear Train'!$R$4,F501='Gear Train'!$R$5,F501='Gear Train'!$R$6),IF(VLOOKUP(E501,$C$15:$M$514,9,FALSE)='Gear Train'!$C$3,'Gear Train'!$C$4,'Gear Train'!$C$3),VLOOKUP(E501,$C$15:$M$514,9,FALSE)),VLOOKUP(E501,$C$15:$M$514,9,FALSE))))</f>
        <v/>
      </c>
      <c r="L501" s="26" t="str">
        <f>IF(C501="","",IF(G501="-","-",IF(K501='Gear Train'!$C$3,MOD(G501+J501*360,360),MOD(G501-J501*360,360))))</f>
        <v/>
      </c>
      <c r="M501" s="26" t="str">
        <f>IF(C501="","",IF(OR(D501='Gear Train'!$R$6,D501='Gear Train'!$R$7,D501='Gear Train'!$R$8,F501='Gear Train'!$R$7),VLOOKUP(E501,$C$15:$M$514,10,FALSE),IF(D501='Gear Train'!$R$3,"-",IF(F501='Gear Train'!$R$3,1,H501/VLOOKUP(E501,$Q$15:$T$514,4,FALSE)))))</f>
        <v/>
      </c>
      <c r="N501" s="26" t="str">
        <f t="shared" si="318"/>
        <v/>
      </c>
      <c r="O501" s="28" t="str">
        <f t="shared" si="319"/>
        <v/>
      </c>
      <c r="Q501" s="21"/>
      <c r="R501" s="21"/>
      <c r="S501" s="29"/>
      <c r="T501" s="29"/>
      <c r="U501" s="29"/>
      <c r="AD501" s="1"/>
      <c r="AE501" s="1"/>
      <c r="AF501" s="1"/>
      <c r="AG501" s="1"/>
      <c r="AH501" s="1"/>
    </row>
    <row r="502" spans="2:34">
      <c r="B502" s="20"/>
      <c r="C502" s="21"/>
      <c r="D502" s="22" t="str">
        <f t="shared" si="316"/>
        <v/>
      </c>
      <c r="E502" s="21"/>
      <c r="F502" s="24" t="str">
        <f t="shared" si="317"/>
        <v/>
      </c>
      <c r="G502" s="25" t="str">
        <f>IF(C502="","",IF(D502='Gear Train'!$R$3,"-",VLOOKUP(C502,$Q$15:$S$514,3,FALSE)))</f>
        <v/>
      </c>
      <c r="H502" s="25" t="str">
        <f>IF(C502="","",IF(OR(D502='Gear Train'!$R$7,D502='Gear Train'!$R$3,D502='Gear Train'!$R$8),"-",VLOOKUP(C502,$Q$15:$T$514,4,FALSE)))</f>
        <v/>
      </c>
      <c r="I502" s="26" t="str">
        <f>IF(C502="","",IF(OR(D502='Gear Train'!$R$6,D502='Gear Train'!$R$7,D502='Gear Train'!$R$8,F502='Gear Train'!$R$7),VLOOKUP(E502,$C$15:$M$514,7,FALSE),IF(D502='Gear Train'!$R$3,VLOOKUP(C502,$Q$15:$U$514,5,FALSE),VLOOKUP(E502,$C$15:$M$514,7,FALSE)*M502)))</f>
        <v/>
      </c>
      <c r="J502" s="26" t="str">
        <f>IF(C502="","",IF(OR(D502='Gear Train'!$R$6,D502='Gear Train'!$R$7,D502='Gear Train'!$R$8,F502='Gear Train'!$R$7),VLOOKUP(E502,$C$15:$M$514,8,FALSE),IF(D502='Gear Train'!$R$3,E502/I502,VLOOKUP(E502,$C$15:$M$514,8,FALSE)/M502)))</f>
        <v/>
      </c>
      <c r="K502" s="27" t="str">
        <f>IF(C502="","",IF(E502='Front, Back Dial'!$D$4,$C$11,IF(OR(D502='Gear Train'!$R$4,D502='Gear Train'!$R$5),IF(OR(F502='Gear Train'!$R$4,F502='Gear Train'!$R$5,F502='Gear Train'!$R$6),IF(VLOOKUP(E502,$C$15:$M$514,9,FALSE)='Gear Train'!$C$3,'Gear Train'!$C$4,'Gear Train'!$C$3),VLOOKUP(E502,$C$15:$M$514,9,FALSE)),VLOOKUP(E502,$C$15:$M$514,9,FALSE))))</f>
        <v/>
      </c>
      <c r="L502" s="26" t="str">
        <f>IF(C502="","",IF(G502="-","-",IF(K502='Gear Train'!$C$3,MOD(G502+J502*360,360),MOD(G502-J502*360,360))))</f>
        <v/>
      </c>
      <c r="M502" s="26" t="str">
        <f>IF(C502="","",IF(OR(D502='Gear Train'!$R$6,D502='Gear Train'!$R$7,D502='Gear Train'!$R$8,F502='Gear Train'!$R$7),VLOOKUP(E502,$C$15:$M$514,10,FALSE),IF(D502='Gear Train'!$R$3,"-",IF(F502='Gear Train'!$R$3,1,H502/VLOOKUP(E502,$Q$15:$T$514,4,FALSE)))))</f>
        <v/>
      </c>
      <c r="N502" s="26" t="str">
        <f t="shared" si="318"/>
        <v/>
      </c>
      <c r="O502" s="28" t="str">
        <f t="shared" si="319"/>
        <v/>
      </c>
      <c r="Q502" s="21"/>
      <c r="R502" s="21"/>
      <c r="S502" s="29"/>
      <c r="T502" s="29"/>
      <c r="U502" s="29"/>
      <c r="AD502" s="1"/>
      <c r="AE502" s="1"/>
      <c r="AF502" s="1"/>
      <c r="AG502" s="1"/>
      <c r="AH502" s="1"/>
    </row>
    <row r="503" spans="2:34">
      <c r="B503" s="20"/>
      <c r="C503" s="21"/>
      <c r="D503" s="22" t="str">
        <f t="shared" si="316"/>
        <v/>
      </c>
      <c r="E503" s="21"/>
      <c r="F503" s="24" t="str">
        <f t="shared" si="317"/>
        <v/>
      </c>
      <c r="G503" s="25" t="str">
        <f>IF(C503="","",IF(D503='Gear Train'!$R$3,"-",VLOOKUP(C503,$Q$15:$S$514,3,FALSE)))</f>
        <v/>
      </c>
      <c r="H503" s="25" t="str">
        <f>IF(C503="","",IF(OR(D503='Gear Train'!$R$7,D503='Gear Train'!$R$3,D503='Gear Train'!$R$8),"-",VLOOKUP(C503,$Q$15:$T$514,4,FALSE)))</f>
        <v/>
      </c>
      <c r="I503" s="26" t="str">
        <f>IF(C503="","",IF(OR(D503='Gear Train'!$R$6,D503='Gear Train'!$R$7,D503='Gear Train'!$R$8,F503='Gear Train'!$R$7),VLOOKUP(E503,$C$15:$M$514,7,FALSE),IF(D503='Gear Train'!$R$3,VLOOKUP(C503,$Q$15:$U$514,5,FALSE),VLOOKUP(E503,$C$15:$M$514,7,FALSE)*M503)))</f>
        <v/>
      </c>
      <c r="J503" s="26" t="str">
        <f>IF(C503="","",IF(OR(D503='Gear Train'!$R$6,D503='Gear Train'!$R$7,D503='Gear Train'!$R$8,F503='Gear Train'!$R$7),VLOOKUP(E503,$C$15:$M$514,8,FALSE),IF(D503='Gear Train'!$R$3,E503/I503,VLOOKUP(E503,$C$15:$M$514,8,FALSE)/M503)))</f>
        <v/>
      </c>
      <c r="K503" s="27" t="str">
        <f>IF(C503="","",IF(E503='Front, Back Dial'!$D$4,$C$11,IF(OR(D503='Gear Train'!$R$4,D503='Gear Train'!$R$5),IF(OR(F503='Gear Train'!$R$4,F503='Gear Train'!$R$5,F503='Gear Train'!$R$6),IF(VLOOKUP(E503,$C$15:$M$514,9,FALSE)='Gear Train'!$C$3,'Gear Train'!$C$4,'Gear Train'!$C$3),VLOOKUP(E503,$C$15:$M$514,9,FALSE)),VLOOKUP(E503,$C$15:$M$514,9,FALSE))))</f>
        <v/>
      </c>
      <c r="L503" s="26" t="str">
        <f>IF(C503="","",IF(G503="-","-",IF(K503='Gear Train'!$C$3,MOD(G503+J503*360,360),MOD(G503-J503*360,360))))</f>
        <v/>
      </c>
      <c r="M503" s="26" t="str">
        <f>IF(C503="","",IF(OR(D503='Gear Train'!$R$6,D503='Gear Train'!$R$7,D503='Gear Train'!$R$8,F503='Gear Train'!$R$7),VLOOKUP(E503,$C$15:$M$514,10,FALSE),IF(D503='Gear Train'!$R$3,"-",IF(F503='Gear Train'!$R$3,1,H503/VLOOKUP(E503,$Q$15:$T$514,4,FALSE)))))</f>
        <v/>
      </c>
      <c r="N503" s="26" t="str">
        <f t="shared" si="318"/>
        <v/>
      </c>
      <c r="O503" s="28" t="str">
        <f t="shared" si="319"/>
        <v/>
      </c>
      <c r="Q503" s="21"/>
      <c r="R503" s="21"/>
      <c r="S503" s="29"/>
      <c r="T503" s="29"/>
      <c r="U503" s="29"/>
      <c r="AD503" s="1"/>
      <c r="AE503" s="1"/>
      <c r="AF503" s="1"/>
      <c r="AG503" s="1"/>
      <c r="AH503" s="1"/>
    </row>
    <row r="504" spans="2:34">
      <c r="B504" s="20"/>
      <c r="C504" s="21"/>
      <c r="D504" s="22" t="str">
        <f t="shared" si="316"/>
        <v/>
      </c>
      <c r="E504" s="21"/>
      <c r="F504" s="24" t="str">
        <f t="shared" si="317"/>
        <v/>
      </c>
      <c r="G504" s="25" t="str">
        <f>IF(C504="","",IF(D504='Gear Train'!$R$3,"-",VLOOKUP(C504,$Q$15:$S$514,3,FALSE)))</f>
        <v/>
      </c>
      <c r="H504" s="25" t="str">
        <f>IF(C504="","",IF(OR(D504='Gear Train'!$R$7,D504='Gear Train'!$R$3,D504='Gear Train'!$R$8),"-",VLOOKUP(C504,$Q$15:$T$514,4,FALSE)))</f>
        <v/>
      </c>
      <c r="I504" s="26" t="str">
        <f>IF(C504="","",IF(OR(D504='Gear Train'!$R$6,D504='Gear Train'!$R$7,D504='Gear Train'!$R$8,F504='Gear Train'!$R$7),VLOOKUP(E504,$C$15:$M$514,7,FALSE),IF(D504='Gear Train'!$R$3,VLOOKUP(C504,$Q$15:$U$514,5,FALSE),VLOOKUP(E504,$C$15:$M$514,7,FALSE)*M504)))</f>
        <v/>
      </c>
      <c r="J504" s="26" t="str">
        <f>IF(C504="","",IF(OR(D504='Gear Train'!$R$6,D504='Gear Train'!$R$7,D504='Gear Train'!$R$8,F504='Gear Train'!$R$7),VLOOKUP(E504,$C$15:$M$514,8,FALSE),IF(D504='Gear Train'!$R$3,E504/I504,VLOOKUP(E504,$C$15:$M$514,8,FALSE)/M504)))</f>
        <v/>
      </c>
      <c r="K504" s="27" t="str">
        <f>IF(C504="","",IF(E504='Front, Back Dial'!$D$4,$C$11,IF(OR(D504='Gear Train'!$R$4,D504='Gear Train'!$R$5),IF(OR(F504='Gear Train'!$R$4,F504='Gear Train'!$R$5,F504='Gear Train'!$R$6),IF(VLOOKUP(E504,$C$15:$M$514,9,FALSE)='Gear Train'!$C$3,'Gear Train'!$C$4,'Gear Train'!$C$3),VLOOKUP(E504,$C$15:$M$514,9,FALSE)),VLOOKUP(E504,$C$15:$M$514,9,FALSE))))</f>
        <v/>
      </c>
      <c r="L504" s="26" t="str">
        <f>IF(C504="","",IF(G504="-","-",IF(K504='Gear Train'!$C$3,MOD(G504+J504*360,360),MOD(G504-J504*360,360))))</f>
        <v/>
      </c>
      <c r="M504" s="26" t="str">
        <f>IF(C504="","",IF(OR(D504='Gear Train'!$R$6,D504='Gear Train'!$R$7,D504='Gear Train'!$R$8,F504='Gear Train'!$R$7),VLOOKUP(E504,$C$15:$M$514,10,FALSE),IF(D504='Gear Train'!$R$3,"-",IF(F504='Gear Train'!$R$3,1,H504/VLOOKUP(E504,$Q$15:$T$514,4,FALSE)))))</f>
        <v/>
      </c>
      <c r="N504" s="26" t="str">
        <f t="shared" si="318"/>
        <v/>
      </c>
      <c r="O504" s="28" t="str">
        <f t="shared" si="319"/>
        <v/>
      </c>
      <c r="Q504" s="21"/>
      <c r="R504" s="21"/>
      <c r="S504" s="29"/>
      <c r="T504" s="29"/>
      <c r="U504" s="29"/>
      <c r="AD504" s="1"/>
      <c r="AE504" s="1"/>
      <c r="AF504" s="1"/>
      <c r="AG504" s="1"/>
      <c r="AH504" s="1"/>
    </row>
    <row r="505" spans="2:34">
      <c r="B505" s="20"/>
      <c r="C505" s="21"/>
      <c r="D505" s="22" t="str">
        <f t="shared" si="316"/>
        <v/>
      </c>
      <c r="E505" s="21"/>
      <c r="F505" s="24" t="str">
        <f t="shared" si="317"/>
        <v/>
      </c>
      <c r="G505" s="25" t="str">
        <f>IF(C505="","",IF(D505='Gear Train'!$R$3,"-",VLOOKUP(C505,$Q$15:$S$514,3,FALSE)))</f>
        <v/>
      </c>
      <c r="H505" s="25" t="str">
        <f>IF(C505="","",IF(OR(D505='Gear Train'!$R$7,D505='Gear Train'!$R$3,D505='Gear Train'!$R$8),"-",VLOOKUP(C505,$Q$15:$T$514,4,FALSE)))</f>
        <v/>
      </c>
      <c r="I505" s="26" t="str">
        <f>IF(C505="","",IF(OR(D505='Gear Train'!$R$6,D505='Gear Train'!$R$7,D505='Gear Train'!$R$8,F505='Gear Train'!$R$7),VLOOKUP(E505,$C$15:$M$514,7,FALSE),IF(D505='Gear Train'!$R$3,VLOOKUP(C505,$Q$15:$U$514,5,FALSE),VLOOKUP(E505,$C$15:$M$514,7,FALSE)*M505)))</f>
        <v/>
      </c>
      <c r="J505" s="26" t="str">
        <f>IF(C505="","",IF(OR(D505='Gear Train'!$R$6,D505='Gear Train'!$R$7,D505='Gear Train'!$R$8,F505='Gear Train'!$R$7),VLOOKUP(E505,$C$15:$M$514,8,FALSE),IF(D505='Gear Train'!$R$3,E505/I505,VLOOKUP(E505,$C$15:$M$514,8,FALSE)/M505)))</f>
        <v/>
      </c>
      <c r="K505" s="27" t="str">
        <f>IF(C505="","",IF(E505='Front, Back Dial'!$D$4,$C$11,IF(OR(D505='Gear Train'!$R$4,D505='Gear Train'!$R$5),IF(OR(F505='Gear Train'!$R$4,F505='Gear Train'!$R$5,F505='Gear Train'!$R$6),IF(VLOOKUP(E505,$C$15:$M$514,9,FALSE)='Gear Train'!$C$3,'Gear Train'!$C$4,'Gear Train'!$C$3),VLOOKUP(E505,$C$15:$M$514,9,FALSE)),VLOOKUP(E505,$C$15:$M$514,9,FALSE))))</f>
        <v/>
      </c>
      <c r="L505" s="26" t="str">
        <f>IF(C505="","",IF(G505="-","-",IF(K505='Gear Train'!$C$3,MOD(G505+J505*360,360),MOD(G505-J505*360,360))))</f>
        <v/>
      </c>
      <c r="M505" s="26" t="str">
        <f>IF(C505="","",IF(OR(D505='Gear Train'!$R$6,D505='Gear Train'!$R$7,D505='Gear Train'!$R$8,F505='Gear Train'!$R$7),VLOOKUP(E505,$C$15:$M$514,10,FALSE),IF(D505='Gear Train'!$R$3,"-",IF(F505='Gear Train'!$R$3,1,H505/VLOOKUP(E505,$Q$15:$T$514,4,FALSE)))))</f>
        <v/>
      </c>
      <c r="N505" s="26" t="str">
        <f t="shared" si="318"/>
        <v/>
      </c>
      <c r="O505" s="28" t="str">
        <f t="shared" si="319"/>
        <v/>
      </c>
      <c r="Q505" s="21"/>
      <c r="R505" s="21"/>
      <c r="S505" s="29"/>
      <c r="T505" s="29"/>
      <c r="U505" s="29"/>
      <c r="AD505" s="1"/>
      <c r="AE505" s="1"/>
      <c r="AF505" s="1"/>
      <c r="AG505" s="1"/>
      <c r="AH505" s="1"/>
    </row>
    <row r="506" spans="2:34">
      <c r="B506" s="20"/>
      <c r="C506" s="21"/>
      <c r="D506" s="22" t="str">
        <f t="shared" si="316"/>
        <v/>
      </c>
      <c r="E506" s="21"/>
      <c r="F506" s="24" t="str">
        <f t="shared" si="317"/>
        <v/>
      </c>
      <c r="G506" s="25" t="str">
        <f>IF(C506="","",IF(D506='Gear Train'!$R$3,"-",VLOOKUP(C506,$Q$15:$S$514,3,FALSE)))</f>
        <v/>
      </c>
      <c r="H506" s="25" t="str">
        <f>IF(C506="","",IF(OR(D506='Gear Train'!$R$7,D506='Gear Train'!$R$3,D506='Gear Train'!$R$8),"-",VLOOKUP(C506,$Q$15:$T$514,4,FALSE)))</f>
        <v/>
      </c>
      <c r="I506" s="26" t="str">
        <f>IF(C506="","",IF(OR(D506='Gear Train'!$R$6,D506='Gear Train'!$R$7,D506='Gear Train'!$R$8,F506='Gear Train'!$R$7),VLOOKUP(E506,$C$15:$M$514,7,FALSE),IF(D506='Gear Train'!$R$3,VLOOKUP(C506,$Q$15:$U$514,5,FALSE),VLOOKUP(E506,$C$15:$M$514,7,FALSE)*M506)))</f>
        <v/>
      </c>
      <c r="J506" s="26" t="str">
        <f>IF(C506="","",IF(OR(D506='Gear Train'!$R$6,D506='Gear Train'!$R$7,D506='Gear Train'!$R$8,F506='Gear Train'!$R$7),VLOOKUP(E506,$C$15:$M$514,8,FALSE),IF(D506='Gear Train'!$R$3,E506/I506,VLOOKUP(E506,$C$15:$M$514,8,FALSE)/M506)))</f>
        <v/>
      </c>
      <c r="K506" s="27" t="str">
        <f>IF(C506="","",IF(E506='Front, Back Dial'!$D$4,$C$11,IF(OR(D506='Gear Train'!$R$4,D506='Gear Train'!$R$5),IF(OR(F506='Gear Train'!$R$4,F506='Gear Train'!$R$5,F506='Gear Train'!$R$6),IF(VLOOKUP(E506,$C$15:$M$514,9,FALSE)='Gear Train'!$C$3,'Gear Train'!$C$4,'Gear Train'!$C$3),VLOOKUP(E506,$C$15:$M$514,9,FALSE)),VLOOKUP(E506,$C$15:$M$514,9,FALSE))))</f>
        <v/>
      </c>
      <c r="L506" s="26" t="str">
        <f>IF(C506="","",IF(G506="-","-",IF(K506='Gear Train'!$C$3,MOD(G506+J506*360,360),MOD(G506-J506*360,360))))</f>
        <v/>
      </c>
      <c r="M506" s="26" t="str">
        <f>IF(C506="","",IF(OR(D506='Gear Train'!$R$6,D506='Gear Train'!$R$7,D506='Gear Train'!$R$8,F506='Gear Train'!$R$7),VLOOKUP(E506,$C$15:$M$514,10,FALSE),IF(D506='Gear Train'!$R$3,"-",IF(F506='Gear Train'!$R$3,1,H506/VLOOKUP(E506,$Q$15:$T$514,4,FALSE)))))</f>
        <v/>
      </c>
      <c r="N506" s="26" t="str">
        <f t="shared" si="318"/>
        <v/>
      </c>
      <c r="O506" s="28" t="str">
        <f t="shared" si="319"/>
        <v/>
      </c>
      <c r="Q506" s="21"/>
      <c r="R506" s="21"/>
      <c r="S506" s="29"/>
      <c r="T506" s="29"/>
      <c r="U506" s="29"/>
      <c r="AD506" s="1"/>
      <c r="AE506" s="1"/>
      <c r="AF506" s="1"/>
      <c r="AG506" s="1"/>
      <c r="AH506" s="1"/>
    </row>
    <row r="507" spans="2:34">
      <c r="B507" s="20"/>
      <c r="C507" s="21"/>
      <c r="D507" s="22" t="str">
        <f t="shared" si="316"/>
        <v/>
      </c>
      <c r="E507" s="21"/>
      <c r="F507" s="24" t="str">
        <f t="shared" si="317"/>
        <v/>
      </c>
      <c r="G507" s="25" t="str">
        <f>IF(C507="","",IF(D507='Gear Train'!$R$3,"-",VLOOKUP(C507,$Q$15:$S$514,3,FALSE)))</f>
        <v/>
      </c>
      <c r="H507" s="25" t="str">
        <f>IF(C507="","",IF(OR(D507='Gear Train'!$R$7,D507='Gear Train'!$R$3,D507='Gear Train'!$R$8),"-",VLOOKUP(C507,$Q$15:$T$514,4,FALSE)))</f>
        <v/>
      </c>
      <c r="I507" s="26" t="str">
        <f>IF(C507="","",IF(OR(D507='Gear Train'!$R$6,D507='Gear Train'!$R$7,D507='Gear Train'!$R$8,F507='Gear Train'!$R$7),VLOOKUP(E507,$C$15:$M$514,7,FALSE),IF(D507='Gear Train'!$R$3,VLOOKUP(C507,$Q$15:$U$514,5,FALSE),VLOOKUP(E507,$C$15:$M$514,7,FALSE)*M507)))</f>
        <v/>
      </c>
      <c r="J507" s="26" t="str">
        <f>IF(C507="","",IF(OR(D507='Gear Train'!$R$6,D507='Gear Train'!$R$7,D507='Gear Train'!$R$8,F507='Gear Train'!$R$7),VLOOKUP(E507,$C$15:$M$514,8,FALSE),IF(D507='Gear Train'!$R$3,E507/I507,VLOOKUP(E507,$C$15:$M$514,8,FALSE)/M507)))</f>
        <v/>
      </c>
      <c r="K507" s="27" t="str">
        <f>IF(C507="","",IF(E507='Front, Back Dial'!$D$4,$C$11,IF(OR(D507='Gear Train'!$R$4,D507='Gear Train'!$R$5),IF(OR(F507='Gear Train'!$R$4,F507='Gear Train'!$R$5,F507='Gear Train'!$R$6),IF(VLOOKUP(E507,$C$15:$M$514,9,FALSE)='Gear Train'!$C$3,'Gear Train'!$C$4,'Gear Train'!$C$3),VLOOKUP(E507,$C$15:$M$514,9,FALSE)),VLOOKUP(E507,$C$15:$M$514,9,FALSE))))</f>
        <v/>
      </c>
      <c r="L507" s="26" t="str">
        <f>IF(C507="","",IF(G507="-","-",IF(K507='Gear Train'!$C$3,MOD(G507+J507*360,360),MOD(G507-J507*360,360))))</f>
        <v/>
      </c>
      <c r="M507" s="26" t="str">
        <f>IF(C507="","",IF(OR(D507='Gear Train'!$R$6,D507='Gear Train'!$R$7,D507='Gear Train'!$R$8,F507='Gear Train'!$R$7),VLOOKUP(E507,$C$15:$M$514,10,FALSE),IF(D507='Gear Train'!$R$3,"-",IF(F507='Gear Train'!$R$3,1,H507/VLOOKUP(E507,$Q$15:$T$514,4,FALSE)))))</f>
        <v/>
      </c>
      <c r="N507" s="26" t="str">
        <f t="shared" si="318"/>
        <v/>
      </c>
      <c r="O507" s="28" t="str">
        <f t="shared" si="319"/>
        <v/>
      </c>
      <c r="Q507" s="21"/>
      <c r="R507" s="21"/>
      <c r="S507" s="29"/>
      <c r="T507" s="29"/>
      <c r="U507" s="29"/>
      <c r="AD507" s="1"/>
      <c r="AE507" s="1"/>
      <c r="AF507" s="1"/>
      <c r="AG507" s="1"/>
      <c r="AH507" s="1"/>
    </row>
    <row r="508" spans="2:34">
      <c r="B508" s="20"/>
      <c r="C508" s="21"/>
      <c r="D508" s="22" t="str">
        <f t="shared" si="316"/>
        <v/>
      </c>
      <c r="E508" s="21"/>
      <c r="F508" s="24" t="str">
        <f t="shared" si="317"/>
        <v/>
      </c>
      <c r="G508" s="25" t="str">
        <f>IF(C508="","",IF(D508='Gear Train'!$R$3,"-",VLOOKUP(C508,$Q$15:$S$514,3,FALSE)))</f>
        <v/>
      </c>
      <c r="H508" s="25" t="str">
        <f>IF(C508="","",IF(OR(D508='Gear Train'!$R$7,D508='Gear Train'!$R$3,D508='Gear Train'!$R$8),"-",VLOOKUP(C508,$Q$15:$T$514,4,FALSE)))</f>
        <v/>
      </c>
      <c r="I508" s="26" t="str">
        <f>IF(C508="","",IF(OR(D508='Gear Train'!$R$6,D508='Gear Train'!$R$7,D508='Gear Train'!$R$8,F508='Gear Train'!$R$7),VLOOKUP(E508,$C$15:$M$514,7,FALSE),IF(D508='Gear Train'!$R$3,VLOOKUP(C508,$Q$15:$U$514,5,FALSE),VLOOKUP(E508,$C$15:$M$514,7,FALSE)*M508)))</f>
        <v/>
      </c>
      <c r="J508" s="26" t="str">
        <f>IF(C508="","",IF(OR(D508='Gear Train'!$R$6,D508='Gear Train'!$R$7,D508='Gear Train'!$R$8,F508='Gear Train'!$R$7),VLOOKUP(E508,$C$15:$M$514,8,FALSE),IF(D508='Gear Train'!$R$3,E508/I508,VLOOKUP(E508,$C$15:$M$514,8,FALSE)/M508)))</f>
        <v/>
      </c>
      <c r="K508" s="27" t="str">
        <f>IF(C508="","",IF(E508='Front, Back Dial'!$D$4,$C$11,IF(OR(D508='Gear Train'!$R$4,D508='Gear Train'!$R$5),IF(OR(F508='Gear Train'!$R$4,F508='Gear Train'!$R$5,F508='Gear Train'!$R$6),IF(VLOOKUP(E508,$C$15:$M$514,9,FALSE)='Gear Train'!$C$3,'Gear Train'!$C$4,'Gear Train'!$C$3),VLOOKUP(E508,$C$15:$M$514,9,FALSE)),VLOOKUP(E508,$C$15:$M$514,9,FALSE))))</f>
        <v/>
      </c>
      <c r="L508" s="26" t="str">
        <f>IF(C508="","",IF(G508="-","-",IF(K508='Gear Train'!$C$3,MOD(G508+J508*360,360),MOD(G508-J508*360,360))))</f>
        <v/>
      </c>
      <c r="M508" s="26" t="str">
        <f>IF(C508="","",IF(OR(D508='Gear Train'!$R$6,D508='Gear Train'!$R$7,D508='Gear Train'!$R$8,F508='Gear Train'!$R$7),VLOOKUP(E508,$C$15:$M$514,10,FALSE),IF(D508='Gear Train'!$R$3,"-",IF(F508='Gear Train'!$R$3,1,H508/VLOOKUP(E508,$Q$15:$T$514,4,FALSE)))))</f>
        <v/>
      </c>
      <c r="N508" s="26" t="str">
        <f t="shared" si="318"/>
        <v/>
      </c>
      <c r="O508" s="28" t="str">
        <f t="shared" si="319"/>
        <v/>
      </c>
      <c r="Q508" s="21"/>
      <c r="R508" s="21"/>
      <c r="S508" s="29"/>
      <c r="T508" s="29"/>
      <c r="U508" s="29"/>
      <c r="AD508" s="1"/>
      <c r="AE508" s="1"/>
      <c r="AF508" s="1"/>
      <c r="AG508" s="1"/>
      <c r="AH508" s="1"/>
    </row>
    <row r="509" spans="2:34">
      <c r="B509" s="20"/>
      <c r="C509" s="21"/>
      <c r="D509" s="22" t="str">
        <f t="shared" si="316"/>
        <v/>
      </c>
      <c r="E509" s="21"/>
      <c r="F509" s="24" t="str">
        <f t="shared" si="317"/>
        <v/>
      </c>
      <c r="G509" s="25" t="str">
        <f>IF(C509="","",IF(D509='Gear Train'!$R$3,"-",VLOOKUP(C509,$Q$15:$S$514,3,FALSE)))</f>
        <v/>
      </c>
      <c r="H509" s="25" t="str">
        <f>IF(C509="","",IF(OR(D509='Gear Train'!$R$7,D509='Gear Train'!$R$3,D509='Gear Train'!$R$8),"-",VLOOKUP(C509,$Q$15:$T$514,4,FALSE)))</f>
        <v/>
      </c>
      <c r="I509" s="26" t="str">
        <f>IF(C509="","",IF(OR(D509='Gear Train'!$R$6,D509='Gear Train'!$R$7,D509='Gear Train'!$R$8,F509='Gear Train'!$R$7),VLOOKUP(E509,$C$15:$M$514,7,FALSE),IF(D509='Gear Train'!$R$3,VLOOKUP(C509,$Q$15:$U$514,5,FALSE),VLOOKUP(E509,$C$15:$M$514,7,FALSE)*M509)))</f>
        <v/>
      </c>
      <c r="J509" s="26" t="str">
        <f>IF(C509="","",IF(OR(D509='Gear Train'!$R$6,D509='Gear Train'!$R$7,D509='Gear Train'!$R$8,F509='Gear Train'!$R$7),VLOOKUP(E509,$C$15:$M$514,8,FALSE),IF(D509='Gear Train'!$R$3,E509/I509,VLOOKUP(E509,$C$15:$M$514,8,FALSE)/M509)))</f>
        <v/>
      </c>
      <c r="K509" s="27" t="str">
        <f>IF(C509="","",IF(E509='Front, Back Dial'!$D$4,$C$11,IF(OR(D509='Gear Train'!$R$4,D509='Gear Train'!$R$5),IF(OR(F509='Gear Train'!$R$4,F509='Gear Train'!$R$5,F509='Gear Train'!$R$6),IF(VLOOKUP(E509,$C$15:$M$514,9,FALSE)='Gear Train'!$C$3,'Gear Train'!$C$4,'Gear Train'!$C$3),VLOOKUP(E509,$C$15:$M$514,9,FALSE)),VLOOKUP(E509,$C$15:$M$514,9,FALSE))))</f>
        <v/>
      </c>
      <c r="L509" s="26" t="str">
        <f>IF(C509="","",IF(G509="-","-",IF(K509='Gear Train'!$C$3,MOD(G509+J509*360,360),MOD(G509-J509*360,360))))</f>
        <v/>
      </c>
      <c r="M509" s="26" t="str">
        <f>IF(C509="","",IF(OR(D509='Gear Train'!$R$6,D509='Gear Train'!$R$7,D509='Gear Train'!$R$8,F509='Gear Train'!$R$7),VLOOKUP(E509,$C$15:$M$514,10,FALSE),IF(D509='Gear Train'!$R$3,"-",IF(F509='Gear Train'!$R$3,1,H509/VLOOKUP(E509,$Q$15:$T$514,4,FALSE)))))</f>
        <v/>
      </c>
      <c r="N509" s="26" t="str">
        <f t="shared" si="318"/>
        <v/>
      </c>
      <c r="O509" s="28" t="str">
        <f t="shared" si="319"/>
        <v/>
      </c>
      <c r="Q509" s="21"/>
      <c r="R509" s="21"/>
      <c r="S509" s="29"/>
      <c r="T509" s="29"/>
      <c r="U509" s="29"/>
      <c r="AD509" s="1"/>
      <c r="AE509" s="1"/>
      <c r="AF509" s="1"/>
      <c r="AG509" s="1"/>
      <c r="AH509" s="1"/>
    </row>
    <row r="510" spans="2:34">
      <c r="B510" s="20"/>
      <c r="C510" s="21"/>
      <c r="D510" s="22" t="str">
        <f t="shared" si="316"/>
        <v/>
      </c>
      <c r="E510" s="21"/>
      <c r="F510" s="24" t="str">
        <f t="shared" si="317"/>
        <v/>
      </c>
      <c r="G510" s="25" t="str">
        <f>IF(C510="","",IF(D510='Gear Train'!$R$3,"-",VLOOKUP(C510,$Q$15:$S$514,3,FALSE)))</f>
        <v/>
      </c>
      <c r="H510" s="25" t="str">
        <f>IF(C510="","",IF(OR(D510='Gear Train'!$R$7,D510='Gear Train'!$R$3,D510='Gear Train'!$R$8),"-",VLOOKUP(C510,$Q$15:$T$514,4,FALSE)))</f>
        <v/>
      </c>
      <c r="I510" s="26" t="str">
        <f>IF(C510="","",IF(OR(D510='Gear Train'!$R$6,D510='Gear Train'!$R$7,D510='Gear Train'!$R$8,F510='Gear Train'!$R$7),VLOOKUP(E510,$C$15:$M$514,7,FALSE),IF(D510='Gear Train'!$R$3,VLOOKUP(C510,$Q$15:$U$514,5,FALSE),VLOOKUP(E510,$C$15:$M$514,7,FALSE)*M510)))</f>
        <v/>
      </c>
      <c r="J510" s="26" t="str">
        <f>IF(C510="","",IF(OR(D510='Gear Train'!$R$6,D510='Gear Train'!$R$7,D510='Gear Train'!$R$8,F510='Gear Train'!$R$7),VLOOKUP(E510,$C$15:$M$514,8,FALSE),IF(D510='Gear Train'!$R$3,E510/I510,VLOOKUP(E510,$C$15:$M$514,8,FALSE)/M510)))</f>
        <v/>
      </c>
      <c r="K510" s="27" t="str">
        <f>IF(C510="","",IF(E510='Front, Back Dial'!$D$4,$C$11,IF(OR(D510='Gear Train'!$R$4,D510='Gear Train'!$R$5),IF(OR(F510='Gear Train'!$R$4,F510='Gear Train'!$R$5,F510='Gear Train'!$R$6),IF(VLOOKUP(E510,$C$15:$M$514,9,FALSE)='Gear Train'!$C$3,'Gear Train'!$C$4,'Gear Train'!$C$3),VLOOKUP(E510,$C$15:$M$514,9,FALSE)),VLOOKUP(E510,$C$15:$M$514,9,FALSE))))</f>
        <v/>
      </c>
      <c r="L510" s="26" t="str">
        <f>IF(C510="","",IF(G510="-","-",IF(K510='Gear Train'!$C$3,MOD(G510+J510*360,360),MOD(G510-J510*360,360))))</f>
        <v/>
      </c>
      <c r="M510" s="26" t="str">
        <f>IF(C510="","",IF(OR(D510='Gear Train'!$R$6,D510='Gear Train'!$R$7,D510='Gear Train'!$R$8,F510='Gear Train'!$R$7),VLOOKUP(E510,$C$15:$M$514,10,FALSE),IF(D510='Gear Train'!$R$3,"-",IF(F510='Gear Train'!$R$3,1,H510/VLOOKUP(E510,$Q$15:$T$514,4,FALSE)))))</f>
        <v/>
      </c>
      <c r="N510" s="26" t="str">
        <f t="shared" si="318"/>
        <v/>
      </c>
      <c r="O510" s="28" t="str">
        <f t="shared" si="319"/>
        <v/>
      </c>
      <c r="Q510" s="21"/>
      <c r="R510" s="21"/>
      <c r="S510" s="29"/>
      <c r="T510" s="29"/>
      <c r="U510" s="29"/>
      <c r="AD510" s="1"/>
      <c r="AE510" s="1"/>
      <c r="AF510" s="1"/>
      <c r="AG510" s="1"/>
      <c r="AH510" s="1"/>
    </row>
    <row r="511" spans="2:34">
      <c r="B511" s="20"/>
      <c r="C511" s="21"/>
      <c r="D511" s="22" t="str">
        <f t="shared" si="316"/>
        <v/>
      </c>
      <c r="E511" s="21"/>
      <c r="F511" s="24" t="str">
        <f t="shared" si="317"/>
        <v/>
      </c>
      <c r="G511" s="25" t="str">
        <f>IF(C511="","",IF(D511='Gear Train'!$R$3,"-",VLOOKUP(C511,$Q$15:$S$514,3,FALSE)))</f>
        <v/>
      </c>
      <c r="H511" s="25" t="str">
        <f>IF(C511="","",IF(OR(D511='Gear Train'!$R$7,D511='Gear Train'!$R$3,D511='Gear Train'!$R$8),"-",VLOOKUP(C511,$Q$15:$T$514,4,FALSE)))</f>
        <v/>
      </c>
      <c r="I511" s="26" t="str">
        <f>IF(C511="","",IF(OR(D511='Gear Train'!$R$6,D511='Gear Train'!$R$7,D511='Gear Train'!$R$8,F511='Gear Train'!$R$7),VLOOKUP(E511,$C$15:$M$514,7,FALSE),IF(D511='Gear Train'!$R$3,VLOOKUP(C511,$Q$15:$U$514,5,FALSE),VLOOKUP(E511,$C$15:$M$514,7,FALSE)*M511)))</f>
        <v/>
      </c>
      <c r="J511" s="26" t="str">
        <f>IF(C511="","",IF(OR(D511='Gear Train'!$R$6,D511='Gear Train'!$R$7,D511='Gear Train'!$R$8,F511='Gear Train'!$R$7),VLOOKUP(E511,$C$15:$M$514,8,FALSE),IF(D511='Gear Train'!$R$3,E511/I511,VLOOKUP(E511,$C$15:$M$514,8,FALSE)/M511)))</f>
        <v/>
      </c>
      <c r="K511" s="27" t="str">
        <f>IF(C511="","",IF(E511='Front, Back Dial'!$D$4,$C$11,IF(OR(D511='Gear Train'!$R$4,D511='Gear Train'!$R$5),IF(OR(F511='Gear Train'!$R$4,F511='Gear Train'!$R$5,F511='Gear Train'!$R$6),IF(VLOOKUP(E511,$C$15:$M$514,9,FALSE)='Gear Train'!$C$3,'Gear Train'!$C$4,'Gear Train'!$C$3),VLOOKUP(E511,$C$15:$M$514,9,FALSE)),VLOOKUP(E511,$C$15:$M$514,9,FALSE))))</f>
        <v/>
      </c>
      <c r="L511" s="26" t="str">
        <f>IF(C511="","",IF(G511="-","-",IF(K511='Gear Train'!$C$3,MOD(G511+J511*360,360),MOD(G511-J511*360,360))))</f>
        <v/>
      </c>
      <c r="M511" s="26" t="str">
        <f>IF(C511="","",IF(OR(D511='Gear Train'!$R$6,D511='Gear Train'!$R$7,D511='Gear Train'!$R$8,F511='Gear Train'!$R$7),VLOOKUP(E511,$C$15:$M$514,10,FALSE),IF(D511='Gear Train'!$R$3,"-",IF(F511='Gear Train'!$R$3,1,H511/VLOOKUP(E511,$Q$15:$T$514,4,FALSE)))))</f>
        <v/>
      </c>
      <c r="N511" s="26" t="str">
        <f t="shared" si="318"/>
        <v/>
      </c>
      <c r="O511" s="28" t="str">
        <f t="shared" si="319"/>
        <v/>
      </c>
      <c r="Q511" s="21"/>
      <c r="R511" s="21"/>
      <c r="S511" s="29"/>
      <c r="T511" s="29"/>
      <c r="U511" s="29"/>
      <c r="AD511" s="1"/>
      <c r="AE511" s="1"/>
      <c r="AF511" s="1"/>
      <c r="AG511" s="1"/>
      <c r="AH511" s="1"/>
    </row>
    <row r="512" spans="2:34">
      <c r="B512" s="20"/>
      <c r="C512" s="21"/>
      <c r="D512" s="22" t="str">
        <f t="shared" si="316"/>
        <v/>
      </c>
      <c r="E512" s="21"/>
      <c r="F512" s="24" t="str">
        <f t="shared" si="317"/>
        <v/>
      </c>
      <c r="G512" s="25" t="str">
        <f>IF(C512="","",IF(D512='Gear Train'!$R$3,"-",VLOOKUP(C512,$Q$15:$S$514,3,FALSE)))</f>
        <v/>
      </c>
      <c r="H512" s="25" t="str">
        <f>IF(C512="","",IF(OR(D512='Gear Train'!$R$7,D512='Gear Train'!$R$3,D512='Gear Train'!$R$8),"-",VLOOKUP(C512,$Q$15:$T$514,4,FALSE)))</f>
        <v/>
      </c>
      <c r="I512" s="26" t="str">
        <f>IF(C512="","",IF(OR(D512='Gear Train'!$R$6,D512='Gear Train'!$R$7,D512='Gear Train'!$R$8,F512='Gear Train'!$R$7),VLOOKUP(E512,$C$15:$M$514,7,FALSE),IF(D512='Gear Train'!$R$3,VLOOKUP(C512,$Q$15:$U$514,5,FALSE),VLOOKUP(E512,$C$15:$M$514,7,FALSE)*M512)))</f>
        <v/>
      </c>
      <c r="J512" s="26" t="str">
        <f>IF(C512="","",IF(OR(D512='Gear Train'!$R$6,D512='Gear Train'!$R$7,D512='Gear Train'!$R$8,F512='Gear Train'!$R$7),VLOOKUP(E512,$C$15:$M$514,8,FALSE),IF(D512='Gear Train'!$R$3,E512/I512,VLOOKUP(E512,$C$15:$M$514,8,FALSE)/M512)))</f>
        <v/>
      </c>
      <c r="K512" s="27" t="str">
        <f>IF(C512="","",IF(E512='Front, Back Dial'!$D$4,$C$11,IF(OR(D512='Gear Train'!$R$4,D512='Gear Train'!$R$5),IF(OR(F512='Gear Train'!$R$4,F512='Gear Train'!$R$5,F512='Gear Train'!$R$6),IF(VLOOKUP(E512,$C$15:$M$514,9,FALSE)='Gear Train'!$C$3,'Gear Train'!$C$4,'Gear Train'!$C$3),VLOOKUP(E512,$C$15:$M$514,9,FALSE)),VLOOKUP(E512,$C$15:$M$514,9,FALSE))))</f>
        <v/>
      </c>
      <c r="L512" s="26" t="str">
        <f>IF(C512="","",IF(G512="-","-",IF(K512='Gear Train'!$C$3,MOD(G512+J512*360,360),MOD(G512-J512*360,360))))</f>
        <v/>
      </c>
      <c r="M512" s="26" t="str">
        <f>IF(C512="","",IF(OR(D512='Gear Train'!$R$6,D512='Gear Train'!$R$7,D512='Gear Train'!$R$8,F512='Gear Train'!$R$7),VLOOKUP(E512,$C$15:$M$514,10,FALSE),IF(D512='Gear Train'!$R$3,"-",IF(F512='Gear Train'!$R$3,1,H512/VLOOKUP(E512,$Q$15:$T$514,4,FALSE)))))</f>
        <v/>
      </c>
      <c r="N512" s="26" t="str">
        <f t="shared" si="318"/>
        <v/>
      </c>
      <c r="O512" s="28" t="str">
        <f t="shared" si="319"/>
        <v/>
      </c>
      <c r="Q512" s="21"/>
      <c r="R512" s="21"/>
      <c r="S512" s="29"/>
      <c r="T512" s="29"/>
      <c r="U512" s="29"/>
      <c r="AD512" s="1"/>
      <c r="AE512" s="1"/>
      <c r="AF512" s="1"/>
      <c r="AG512" s="1"/>
      <c r="AH512" s="1"/>
    </row>
    <row r="513" spans="2:34">
      <c r="B513" s="20"/>
      <c r="C513" s="21"/>
      <c r="D513" s="22" t="str">
        <f t="shared" si="316"/>
        <v/>
      </c>
      <c r="E513" s="21"/>
      <c r="F513" s="24" t="str">
        <f t="shared" si="317"/>
        <v/>
      </c>
      <c r="G513" s="25" t="str">
        <f>IF(C513="","",IF(D513='Gear Train'!$R$3,"-",VLOOKUP(C513,$Q$15:$S$514,3,FALSE)))</f>
        <v/>
      </c>
      <c r="H513" s="25" t="str">
        <f>IF(C513="","",IF(OR(D513='Gear Train'!$R$7,D513='Gear Train'!$R$3,D513='Gear Train'!$R$8),"-",VLOOKUP(C513,$Q$15:$T$514,4,FALSE)))</f>
        <v/>
      </c>
      <c r="I513" s="26" t="str">
        <f>IF(C513="","",IF(OR(D513='Gear Train'!$R$6,D513='Gear Train'!$R$7,D513='Gear Train'!$R$8,F513='Gear Train'!$R$7),VLOOKUP(E513,$C$15:$M$514,7,FALSE),IF(D513='Gear Train'!$R$3,VLOOKUP(C513,$Q$15:$U$514,5,FALSE),VLOOKUP(E513,$C$15:$M$514,7,FALSE)*M513)))</f>
        <v/>
      </c>
      <c r="J513" s="26" t="str">
        <f>IF(C513="","",IF(OR(D513='Gear Train'!$R$6,D513='Gear Train'!$R$7,D513='Gear Train'!$R$8,F513='Gear Train'!$R$7),VLOOKUP(E513,$C$15:$M$514,8,FALSE),IF(D513='Gear Train'!$R$3,E513/I513,VLOOKUP(E513,$C$15:$M$514,8,FALSE)/M513)))</f>
        <v/>
      </c>
      <c r="K513" s="27" t="str">
        <f>IF(C513="","",IF(E513='Front, Back Dial'!$D$4,$C$11,IF(OR(D513='Gear Train'!$R$4,D513='Gear Train'!$R$5),IF(OR(F513='Gear Train'!$R$4,F513='Gear Train'!$R$5,F513='Gear Train'!$R$6),IF(VLOOKUP(E513,$C$15:$M$514,9,FALSE)='Gear Train'!$C$3,'Gear Train'!$C$4,'Gear Train'!$C$3),VLOOKUP(E513,$C$15:$M$514,9,FALSE)),VLOOKUP(E513,$C$15:$M$514,9,FALSE))))</f>
        <v/>
      </c>
      <c r="L513" s="26" t="str">
        <f>IF(C513="","",IF(G513="-","-",IF(K513='Gear Train'!$C$3,MOD(G513+J513*360,360),MOD(G513-J513*360,360))))</f>
        <v/>
      </c>
      <c r="M513" s="26" t="str">
        <f>IF(C513="","",IF(OR(D513='Gear Train'!$R$6,D513='Gear Train'!$R$7,D513='Gear Train'!$R$8,F513='Gear Train'!$R$7),VLOOKUP(E513,$C$15:$M$514,10,FALSE),IF(D513='Gear Train'!$R$3,"-",IF(F513='Gear Train'!$R$3,1,H513/VLOOKUP(E513,$Q$15:$T$514,4,FALSE)))))</f>
        <v/>
      </c>
      <c r="N513" s="26" t="str">
        <f t="shared" si="318"/>
        <v/>
      </c>
      <c r="O513" s="28" t="str">
        <f t="shared" si="319"/>
        <v/>
      </c>
      <c r="Q513" s="21"/>
      <c r="R513" s="21"/>
      <c r="S513" s="29"/>
      <c r="T513" s="29"/>
      <c r="U513" s="29"/>
      <c r="AD513" s="1"/>
      <c r="AE513" s="1"/>
      <c r="AF513" s="1"/>
      <c r="AG513" s="1"/>
      <c r="AH513" s="1"/>
    </row>
    <row r="514" spans="2:34">
      <c r="B514" s="20"/>
      <c r="C514" s="21"/>
      <c r="D514" s="22" t="str">
        <f t="shared" si="316"/>
        <v/>
      </c>
      <c r="E514" s="21"/>
      <c r="F514" s="24" t="str">
        <f t="shared" si="317"/>
        <v/>
      </c>
      <c r="G514" s="25" t="str">
        <f>IF(C514="","",IF(D514='Gear Train'!$R$3,"-",VLOOKUP(C514,$Q$15:$S$514,3,FALSE)))</f>
        <v/>
      </c>
      <c r="H514" s="25" t="str">
        <f>IF(C514="","",IF(OR(D514='Gear Train'!$R$7,D514='Gear Train'!$R$3,D514='Gear Train'!$R$8),"-",VLOOKUP(C514,$Q$15:$T$514,4,FALSE)))</f>
        <v/>
      </c>
      <c r="I514" s="26" t="str">
        <f>IF(C514="","",IF(OR(D514='Gear Train'!$R$6,D514='Gear Train'!$R$7,D514='Gear Train'!$R$8,F514='Gear Train'!$R$7),VLOOKUP(E514,$C$15:$M$514,7,FALSE),IF(D514='Gear Train'!$R$3,VLOOKUP(C514,$Q$15:$U$514,5,FALSE),VLOOKUP(E514,$C$15:$M$514,7,FALSE)*M514)))</f>
        <v/>
      </c>
      <c r="J514" s="26" t="str">
        <f>IF(C514="","",IF(OR(D514='Gear Train'!$R$6,D514='Gear Train'!$R$7,D514='Gear Train'!$R$8,F514='Gear Train'!$R$7),VLOOKUP(E514,$C$15:$M$514,8,FALSE),IF(D514='Gear Train'!$R$3,E514/I514,VLOOKUP(E514,$C$15:$M$514,8,FALSE)/M514)))</f>
        <v/>
      </c>
      <c r="K514" s="27" t="str">
        <f>IF(C514="","",IF(E514='Front, Back Dial'!$D$4,$C$11,IF(OR(D514='Gear Train'!$R$4,D514='Gear Train'!$R$5),IF(OR(F514='Gear Train'!$R$4,F514='Gear Train'!$R$5,F514='Gear Train'!$R$6),IF(VLOOKUP(E514,$C$15:$M$514,9,FALSE)='Gear Train'!$C$3,'Gear Train'!$C$4,'Gear Train'!$C$3),VLOOKUP(E514,$C$15:$M$514,9,FALSE)),VLOOKUP(E514,$C$15:$M$514,9,FALSE))))</f>
        <v/>
      </c>
      <c r="L514" s="26" t="str">
        <f>IF(C514="","",IF(G514="-","-",IF(K514='Gear Train'!$C$3,MOD(G514+J514*360,360),MOD(G514-J514*360,360))))</f>
        <v/>
      </c>
      <c r="M514" s="26" t="str">
        <f>IF(C514="","",IF(OR(D514='Gear Train'!$R$6,D514='Gear Train'!$R$7,D514='Gear Train'!$R$8,F514='Gear Train'!$R$7),VLOOKUP(E514,$C$15:$M$514,10,FALSE),IF(D514='Gear Train'!$R$3,"-",IF(F514='Gear Train'!$R$3,1,H514/VLOOKUP(E514,$Q$15:$T$514,4,FALSE)))))</f>
        <v/>
      </c>
      <c r="N514" s="26" t="str">
        <f t="shared" si="318"/>
        <v/>
      </c>
      <c r="O514" s="28" t="str">
        <f t="shared" si="319"/>
        <v/>
      </c>
      <c r="Q514" s="21"/>
      <c r="R514" s="21"/>
      <c r="S514" s="29"/>
      <c r="T514" s="29"/>
      <c r="U514" s="29"/>
      <c r="AD514" s="1"/>
      <c r="AE514" s="1"/>
      <c r="AF514" s="1"/>
      <c r="AG514" s="1"/>
      <c r="AH514" s="1"/>
    </row>
    <row r="515" spans="2:34">
      <c r="F515" s="34"/>
      <c r="AD515" s="1"/>
      <c r="AE515" s="1"/>
      <c r="AF515" s="1"/>
      <c r="AG515" s="1"/>
      <c r="AH515" s="1"/>
    </row>
    <row r="516" spans="2:34">
      <c r="F516" s="34"/>
      <c r="AD516" s="1"/>
      <c r="AE516" s="1"/>
      <c r="AF516" s="1"/>
      <c r="AG516" s="1"/>
      <c r="AH516" s="1"/>
    </row>
    <row r="517" spans="2:34">
      <c r="F517" s="34"/>
      <c r="AD517" s="1"/>
      <c r="AE517" s="1"/>
      <c r="AF517" s="1"/>
      <c r="AG517" s="1"/>
      <c r="AH517" s="1"/>
    </row>
    <row r="518" spans="2:34">
      <c r="F518" s="34"/>
      <c r="AD518" s="1"/>
      <c r="AE518" s="1"/>
      <c r="AF518" s="1"/>
      <c r="AG518" s="1"/>
      <c r="AH518" s="1"/>
    </row>
    <row r="519" spans="2:34">
      <c r="F519" s="34"/>
      <c r="AD519" s="1"/>
      <c r="AE519" s="1"/>
      <c r="AF519" s="1"/>
      <c r="AG519" s="1"/>
      <c r="AH519" s="1"/>
    </row>
    <row r="520" spans="2:34">
      <c r="F520" s="34"/>
      <c r="AD520" s="1"/>
      <c r="AE520" s="1"/>
      <c r="AF520" s="1"/>
      <c r="AG520" s="1"/>
      <c r="AH520" s="1"/>
    </row>
    <row r="521" spans="2:34">
      <c r="F521" s="34"/>
      <c r="AD521" s="1"/>
      <c r="AE521" s="1"/>
      <c r="AF521" s="1"/>
      <c r="AG521" s="1"/>
      <c r="AH521" s="1"/>
    </row>
    <row r="522" spans="2:34">
      <c r="F522" s="34"/>
      <c r="AD522" s="1"/>
      <c r="AE522" s="1"/>
      <c r="AF522" s="1"/>
      <c r="AG522" s="1"/>
      <c r="AH522" s="1"/>
    </row>
    <row r="523" spans="2:34">
      <c r="F523" s="34"/>
      <c r="AD523" s="1"/>
      <c r="AE523" s="1"/>
      <c r="AF523" s="1"/>
      <c r="AG523" s="1"/>
      <c r="AH523" s="1"/>
    </row>
    <row r="524" spans="2:34">
      <c r="F524" s="34"/>
      <c r="AD524" s="1"/>
      <c r="AE524" s="1"/>
      <c r="AF524" s="1"/>
      <c r="AG524" s="1"/>
      <c r="AH524" s="1"/>
    </row>
    <row r="525" spans="2:34">
      <c r="F525" s="34"/>
      <c r="AD525" s="1"/>
      <c r="AE525" s="1"/>
      <c r="AF525" s="1"/>
      <c r="AG525" s="1"/>
      <c r="AH525" s="1"/>
    </row>
    <row r="526" spans="2:34">
      <c r="F526" s="34"/>
      <c r="AD526" s="1"/>
      <c r="AE526" s="1"/>
      <c r="AF526" s="1"/>
      <c r="AG526" s="1"/>
      <c r="AH526" s="1"/>
    </row>
    <row r="527" spans="2:34">
      <c r="F527" s="34"/>
      <c r="AD527" s="1"/>
      <c r="AE527" s="1"/>
      <c r="AF527" s="1"/>
      <c r="AG527" s="1"/>
      <c r="AH527" s="1"/>
    </row>
    <row r="528" spans="2:34">
      <c r="F528" s="34"/>
      <c r="AD528" s="1"/>
      <c r="AE528" s="1"/>
      <c r="AF528" s="1"/>
      <c r="AG528" s="1"/>
      <c r="AH528" s="1"/>
    </row>
    <row r="529" spans="6:34">
      <c r="F529" s="34"/>
      <c r="AD529" s="1"/>
      <c r="AE529" s="1"/>
      <c r="AF529" s="1"/>
      <c r="AG529" s="1"/>
      <c r="AH529" s="1"/>
    </row>
    <row r="530" spans="6:34">
      <c r="F530" s="34"/>
      <c r="AD530" s="1"/>
      <c r="AE530" s="1"/>
      <c r="AF530" s="1"/>
      <c r="AG530" s="1"/>
      <c r="AH530" s="1"/>
    </row>
    <row r="531" spans="6:34">
      <c r="F531" s="34"/>
      <c r="AD531" s="1"/>
      <c r="AE531" s="1"/>
      <c r="AF531" s="1"/>
      <c r="AG531" s="1"/>
      <c r="AH531" s="1"/>
    </row>
    <row r="532" spans="6:34">
      <c r="F532" s="34"/>
      <c r="AD532" s="1"/>
      <c r="AE532" s="1"/>
      <c r="AF532" s="1"/>
      <c r="AG532" s="1"/>
      <c r="AH532" s="1"/>
    </row>
    <row r="533" spans="6:34">
      <c r="F533" s="34"/>
      <c r="AD533" s="1"/>
      <c r="AE533" s="1"/>
      <c r="AF533" s="1"/>
      <c r="AG533" s="1"/>
      <c r="AH533" s="1"/>
    </row>
    <row r="534" spans="6:34">
      <c r="F534" s="34"/>
      <c r="AD534" s="1"/>
      <c r="AE534" s="1"/>
      <c r="AF534" s="1"/>
      <c r="AG534" s="1"/>
      <c r="AH534" s="1"/>
    </row>
    <row r="535" spans="6:34">
      <c r="F535" s="34"/>
      <c r="AD535" s="1"/>
      <c r="AE535" s="1"/>
      <c r="AF535" s="1"/>
      <c r="AG535" s="1"/>
      <c r="AH535" s="1"/>
    </row>
    <row r="536" spans="6:34">
      <c r="F536" s="34"/>
      <c r="AD536" s="1"/>
      <c r="AE536" s="1"/>
      <c r="AF536" s="1"/>
      <c r="AG536" s="1"/>
      <c r="AH536" s="1"/>
    </row>
    <row r="537" spans="6:34">
      <c r="F537" s="34"/>
      <c r="AD537" s="1"/>
      <c r="AE537" s="1"/>
      <c r="AF537" s="1"/>
      <c r="AG537" s="1"/>
      <c r="AH537" s="1"/>
    </row>
    <row r="538" spans="6:34">
      <c r="F538" s="34"/>
      <c r="AD538" s="1"/>
      <c r="AE538" s="1"/>
      <c r="AF538" s="1"/>
      <c r="AG538" s="1"/>
      <c r="AH538" s="1"/>
    </row>
    <row r="539" spans="6:34">
      <c r="F539" s="34"/>
      <c r="AD539" s="1"/>
      <c r="AE539" s="1"/>
      <c r="AF539" s="1"/>
      <c r="AG539" s="1"/>
      <c r="AH539" s="1"/>
    </row>
    <row r="540" spans="6:34">
      <c r="F540" s="34"/>
      <c r="AD540" s="1"/>
      <c r="AE540" s="1"/>
      <c r="AF540" s="1"/>
      <c r="AG540" s="1"/>
      <c r="AH540" s="1"/>
    </row>
    <row r="541" spans="6:34">
      <c r="F541" s="34"/>
      <c r="AD541" s="1"/>
      <c r="AE541" s="1"/>
      <c r="AF541" s="1"/>
      <c r="AG541" s="1"/>
      <c r="AH541" s="1"/>
    </row>
    <row r="542" spans="6:34">
      <c r="F542" s="34"/>
      <c r="AD542" s="1"/>
      <c r="AE542" s="1"/>
      <c r="AF542" s="1"/>
      <c r="AG542" s="1"/>
      <c r="AH542" s="1"/>
    </row>
    <row r="543" spans="6:34">
      <c r="F543" s="34"/>
      <c r="AD543" s="1"/>
      <c r="AE543" s="1"/>
      <c r="AF543" s="1"/>
      <c r="AG543" s="1"/>
      <c r="AH543" s="1"/>
    </row>
    <row r="544" spans="6:34">
      <c r="F544" s="34"/>
      <c r="AD544" s="1"/>
      <c r="AE544" s="1"/>
      <c r="AF544" s="1"/>
      <c r="AG544" s="1"/>
      <c r="AH544" s="1"/>
    </row>
    <row r="545" spans="6:34">
      <c r="F545" s="34"/>
      <c r="AD545" s="1"/>
      <c r="AE545" s="1"/>
      <c r="AF545" s="1"/>
      <c r="AG545" s="1"/>
      <c r="AH545" s="1"/>
    </row>
    <row r="546" spans="6:34">
      <c r="F546" s="34"/>
      <c r="AD546" s="1"/>
      <c r="AE546" s="1"/>
      <c r="AF546" s="1"/>
      <c r="AG546" s="1"/>
      <c r="AH546" s="1"/>
    </row>
    <row r="547" spans="6:34">
      <c r="F547" s="34"/>
      <c r="AD547" s="1"/>
      <c r="AE547" s="1"/>
      <c r="AF547" s="1"/>
      <c r="AG547" s="1"/>
      <c r="AH547" s="1"/>
    </row>
    <row r="548" spans="6:34">
      <c r="F548" s="34"/>
      <c r="AD548" s="1"/>
      <c r="AE548" s="1"/>
      <c r="AF548" s="1"/>
      <c r="AG548" s="1"/>
      <c r="AH548" s="1"/>
    </row>
    <row r="549" spans="6:34">
      <c r="F549" s="34"/>
      <c r="AD549" s="1"/>
      <c r="AE549" s="1"/>
      <c r="AF549" s="1"/>
      <c r="AG549" s="1"/>
      <c r="AH549" s="1"/>
    </row>
    <row r="550" spans="6:34">
      <c r="F550" s="34"/>
      <c r="AD550" s="1"/>
      <c r="AE550" s="1"/>
      <c r="AF550" s="1"/>
      <c r="AG550" s="1"/>
      <c r="AH550" s="1"/>
    </row>
    <row r="551" spans="6:34">
      <c r="F551" s="34"/>
      <c r="AD551" s="1"/>
      <c r="AE551" s="1"/>
      <c r="AF551" s="1"/>
      <c r="AG551" s="1"/>
      <c r="AH551" s="1"/>
    </row>
    <row r="552" spans="6:34">
      <c r="F552" s="34"/>
      <c r="AD552" s="1"/>
      <c r="AE552" s="1"/>
      <c r="AF552" s="1"/>
      <c r="AG552" s="1"/>
      <c r="AH552" s="1"/>
    </row>
    <row r="553" spans="6:34">
      <c r="F553" s="34"/>
      <c r="AD553" s="1"/>
      <c r="AE553" s="1"/>
      <c r="AF553" s="1"/>
      <c r="AG553" s="1"/>
      <c r="AH553" s="1"/>
    </row>
    <row r="554" spans="6:34">
      <c r="F554" s="34"/>
      <c r="AD554" s="1"/>
      <c r="AE554" s="1"/>
      <c r="AF554" s="1"/>
      <c r="AG554" s="1"/>
      <c r="AH554" s="1"/>
    </row>
    <row r="555" spans="6:34">
      <c r="F555" s="34"/>
      <c r="AD555" s="1"/>
      <c r="AE555" s="1"/>
      <c r="AF555" s="1"/>
      <c r="AG555" s="1"/>
      <c r="AH555" s="1"/>
    </row>
    <row r="556" spans="6:34">
      <c r="F556" s="34"/>
      <c r="AD556" s="1"/>
      <c r="AE556" s="1"/>
      <c r="AF556" s="1"/>
      <c r="AG556" s="1"/>
      <c r="AH556" s="1"/>
    </row>
    <row r="557" spans="6:34">
      <c r="F557" s="34"/>
      <c r="AD557" s="1"/>
      <c r="AE557" s="1"/>
      <c r="AF557" s="1"/>
      <c r="AG557" s="1"/>
      <c r="AH557" s="1"/>
    </row>
    <row r="558" spans="6:34">
      <c r="F558" s="34"/>
      <c r="AD558" s="1"/>
      <c r="AE558" s="1"/>
      <c r="AF558" s="1"/>
      <c r="AG558" s="1"/>
      <c r="AH558" s="1"/>
    </row>
    <row r="559" spans="6:34">
      <c r="F559" s="34"/>
      <c r="AD559" s="1"/>
      <c r="AE559" s="1"/>
      <c r="AF559" s="1"/>
      <c r="AG559" s="1"/>
      <c r="AH559" s="1"/>
    </row>
    <row r="560" spans="6:34">
      <c r="F560" s="34"/>
      <c r="AD560" s="1"/>
      <c r="AE560" s="1"/>
      <c r="AF560" s="1"/>
      <c r="AG560" s="1"/>
      <c r="AH560" s="1"/>
    </row>
    <row r="561" spans="6:34">
      <c r="F561" s="34"/>
      <c r="AD561" s="1"/>
      <c r="AE561" s="1"/>
      <c r="AF561" s="1"/>
      <c r="AG561" s="1"/>
      <c r="AH561" s="1"/>
    </row>
    <row r="562" spans="6:34">
      <c r="F562" s="34"/>
      <c r="AD562" s="1"/>
      <c r="AE562" s="1"/>
      <c r="AF562" s="1"/>
      <c r="AG562" s="1"/>
      <c r="AH562" s="1"/>
    </row>
    <row r="563" spans="6:34">
      <c r="F563" s="34"/>
      <c r="AD563" s="1"/>
      <c r="AE563" s="1"/>
      <c r="AF563" s="1"/>
      <c r="AG563" s="1"/>
      <c r="AH563" s="1"/>
    </row>
    <row r="564" spans="6:34">
      <c r="F564" s="34"/>
      <c r="AD564" s="1"/>
      <c r="AE564" s="1"/>
      <c r="AF564" s="1"/>
      <c r="AG564" s="1"/>
      <c r="AH564" s="1"/>
    </row>
    <row r="565" spans="6:34">
      <c r="F565" s="34"/>
      <c r="AD565" s="1"/>
      <c r="AE565" s="1"/>
      <c r="AF565" s="1"/>
      <c r="AG565" s="1"/>
      <c r="AH565" s="1"/>
    </row>
    <row r="566" spans="6:34">
      <c r="F566" s="34"/>
      <c r="AD566" s="1"/>
      <c r="AE566" s="1"/>
      <c r="AF566" s="1"/>
      <c r="AG566" s="1"/>
      <c r="AH566" s="1"/>
    </row>
    <row r="567" spans="6:34">
      <c r="F567" s="34"/>
      <c r="AD567" s="1"/>
      <c r="AE567" s="1"/>
      <c r="AF567" s="1"/>
      <c r="AG567" s="1"/>
      <c r="AH567" s="1"/>
    </row>
    <row r="568" spans="6:34">
      <c r="F568" s="34"/>
      <c r="AD568" s="1"/>
      <c r="AE568" s="1"/>
      <c r="AF568" s="1"/>
      <c r="AG568" s="1"/>
      <c r="AH568" s="1"/>
    </row>
    <row r="569" spans="6:34">
      <c r="F569" s="34"/>
      <c r="AD569" s="1"/>
      <c r="AE569" s="1"/>
      <c r="AF569" s="1"/>
      <c r="AG569" s="1"/>
      <c r="AH569" s="1"/>
    </row>
    <row r="570" spans="6:34">
      <c r="F570" s="34"/>
      <c r="AD570" s="1"/>
      <c r="AE570" s="1"/>
      <c r="AF570" s="1"/>
      <c r="AG570" s="1"/>
      <c r="AH570" s="1"/>
    </row>
    <row r="571" spans="6:34">
      <c r="F571" s="34"/>
      <c r="AD571" s="1"/>
      <c r="AE571" s="1"/>
      <c r="AF571" s="1"/>
      <c r="AG571" s="1"/>
      <c r="AH571" s="1"/>
    </row>
    <row r="572" spans="6:34">
      <c r="F572" s="34"/>
      <c r="AD572" s="1"/>
      <c r="AE572" s="1"/>
      <c r="AF572" s="1"/>
      <c r="AG572" s="1"/>
      <c r="AH572" s="1"/>
    </row>
    <row r="573" spans="6:34">
      <c r="F573" s="34"/>
      <c r="AD573" s="1"/>
      <c r="AE573" s="1"/>
      <c r="AF573" s="1"/>
      <c r="AG573" s="1"/>
      <c r="AH573" s="1"/>
    </row>
    <row r="574" spans="6:34">
      <c r="F574" s="34"/>
      <c r="AD574" s="1"/>
      <c r="AE574" s="1"/>
      <c r="AF574" s="1"/>
      <c r="AG574" s="1"/>
      <c r="AH574" s="1"/>
    </row>
    <row r="575" spans="6:34">
      <c r="F575" s="34"/>
      <c r="AD575" s="1"/>
      <c r="AE575" s="1"/>
      <c r="AF575" s="1"/>
      <c r="AG575" s="1"/>
      <c r="AH575" s="1"/>
    </row>
    <row r="576" spans="6:34">
      <c r="F576" s="34"/>
      <c r="AD576" s="1"/>
      <c r="AE576" s="1"/>
      <c r="AF576" s="1"/>
      <c r="AG576" s="1"/>
      <c r="AH576" s="1"/>
    </row>
    <row r="577" spans="6:34">
      <c r="F577" s="34"/>
      <c r="AD577" s="1"/>
      <c r="AE577" s="1"/>
      <c r="AF577" s="1"/>
      <c r="AG577" s="1"/>
      <c r="AH577" s="1"/>
    </row>
    <row r="578" spans="6:34">
      <c r="F578" s="34"/>
      <c r="AD578" s="1"/>
      <c r="AE578" s="1"/>
      <c r="AF578" s="1"/>
      <c r="AG578" s="1"/>
      <c r="AH578" s="1"/>
    </row>
    <row r="579" spans="6:34">
      <c r="F579" s="34"/>
      <c r="AD579" s="1"/>
      <c r="AE579" s="1"/>
      <c r="AF579" s="1"/>
      <c r="AG579" s="1"/>
      <c r="AH579" s="1"/>
    </row>
    <row r="580" spans="6:34">
      <c r="F580" s="34"/>
      <c r="AD580" s="1"/>
      <c r="AE580" s="1"/>
      <c r="AF580" s="1"/>
      <c r="AG580" s="1"/>
      <c r="AH580" s="1"/>
    </row>
    <row r="581" spans="6:34">
      <c r="F581" s="34"/>
      <c r="AD581" s="1"/>
      <c r="AE581" s="1"/>
      <c r="AF581" s="1"/>
      <c r="AG581" s="1"/>
      <c r="AH581" s="1"/>
    </row>
    <row r="582" spans="6:34">
      <c r="F582" s="34"/>
      <c r="AD582" s="1"/>
      <c r="AE582" s="1"/>
      <c r="AF582" s="1"/>
      <c r="AG582" s="1"/>
      <c r="AH582" s="1"/>
    </row>
    <row r="583" spans="6:34">
      <c r="F583" s="34"/>
      <c r="AD583" s="1"/>
      <c r="AE583" s="1"/>
      <c r="AF583" s="1"/>
      <c r="AG583" s="1"/>
      <c r="AH583" s="1"/>
    </row>
    <row r="584" spans="6:34">
      <c r="F584" s="34"/>
      <c r="AD584" s="1"/>
      <c r="AE584" s="1"/>
      <c r="AF584" s="1"/>
      <c r="AG584" s="1"/>
      <c r="AH584" s="1"/>
    </row>
    <row r="585" spans="6:34">
      <c r="F585" s="34"/>
      <c r="AD585" s="1"/>
      <c r="AE585" s="1"/>
      <c r="AF585" s="1"/>
      <c r="AG585" s="1"/>
      <c r="AH585" s="1"/>
    </row>
    <row r="586" spans="6:34">
      <c r="F586" s="34"/>
      <c r="AD586" s="1"/>
      <c r="AE586" s="1"/>
      <c r="AF586" s="1"/>
      <c r="AG586" s="1"/>
      <c r="AH586" s="1"/>
    </row>
    <row r="587" spans="6:34">
      <c r="F587" s="34"/>
      <c r="AD587" s="1"/>
      <c r="AE587" s="1"/>
      <c r="AF587" s="1"/>
      <c r="AG587" s="1"/>
      <c r="AH587" s="1"/>
    </row>
    <row r="588" spans="6:34">
      <c r="F588" s="34"/>
      <c r="AD588" s="1"/>
      <c r="AE588" s="1"/>
      <c r="AF588" s="1"/>
      <c r="AG588" s="1"/>
      <c r="AH588" s="1"/>
    </row>
    <row r="589" spans="6:34">
      <c r="F589" s="34"/>
      <c r="AD589" s="1"/>
      <c r="AE589" s="1"/>
      <c r="AF589" s="1"/>
      <c r="AG589" s="1"/>
      <c r="AH589" s="1"/>
    </row>
    <row r="590" spans="6:34">
      <c r="F590" s="34"/>
      <c r="AD590" s="1"/>
      <c r="AE590" s="1"/>
      <c r="AF590" s="1"/>
      <c r="AG590" s="1"/>
      <c r="AH590" s="1"/>
    </row>
    <row r="591" spans="6:34">
      <c r="F591" s="34"/>
      <c r="AD591" s="1"/>
      <c r="AE591" s="1"/>
      <c r="AF591" s="1"/>
      <c r="AG591" s="1"/>
      <c r="AH591" s="1"/>
    </row>
    <row r="592" spans="6:34">
      <c r="F592" s="34"/>
      <c r="AD592" s="1"/>
      <c r="AE592" s="1"/>
      <c r="AF592" s="1"/>
      <c r="AG592" s="1"/>
      <c r="AH592" s="1"/>
    </row>
    <row r="593" spans="6:34">
      <c r="F593" s="34"/>
      <c r="AD593" s="1"/>
      <c r="AE593" s="1"/>
      <c r="AF593" s="1"/>
      <c r="AG593" s="1"/>
      <c r="AH593" s="1"/>
    </row>
    <row r="594" spans="6:34">
      <c r="F594" s="34"/>
      <c r="AD594" s="1"/>
      <c r="AE594" s="1"/>
      <c r="AF594" s="1"/>
      <c r="AG594" s="1"/>
      <c r="AH594" s="1"/>
    </row>
    <row r="595" spans="6:34">
      <c r="F595" s="34"/>
      <c r="AD595" s="1"/>
      <c r="AE595" s="1"/>
      <c r="AF595" s="1"/>
      <c r="AG595" s="1"/>
      <c r="AH595" s="1"/>
    </row>
    <row r="596" spans="6:34">
      <c r="F596" s="34"/>
      <c r="AD596" s="1"/>
      <c r="AE596" s="1"/>
      <c r="AF596" s="1"/>
      <c r="AG596" s="1"/>
      <c r="AH596" s="1"/>
    </row>
    <row r="597" spans="6:34">
      <c r="F597" s="34"/>
      <c r="AD597" s="1"/>
      <c r="AE597" s="1"/>
      <c r="AF597" s="1"/>
      <c r="AG597" s="1"/>
      <c r="AH597" s="1"/>
    </row>
    <row r="598" spans="6:34">
      <c r="F598" s="34"/>
      <c r="AD598" s="1"/>
      <c r="AE598" s="1"/>
      <c r="AF598" s="1"/>
      <c r="AG598" s="1"/>
      <c r="AH598" s="1"/>
    </row>
    <row r="599" spans="6:34">
      <c r="F599" s="34"/>
      <c r="AD599" s="1"/>
      <c r="AE599" s="1"/>
      <c r="AF599" s="1"/>
      <c r="AG599" s="1"/>
      <c r="AH599" s="1"/>
    </row>
    <row r="600" spans="6:34">
      <c r="F600" s="34"/>
      <c r="AD600" s="1"/>
      <c r="AE600" s="1"/>
      <c r="AF600" s="1"/>
      <c r="AG600" s="1"/>
      <c r="AH600" s="1"/>
    </row>
    <row r="601" spans="6:34">
      <c r="F601" s="34"/>
      <c r="AD601" s="1"/>
      <c r="AE601" s="1"/>
      <c r="AF601" s="1"/>
      <c r="AG601" s="1"/>
      <c r="AH601" s="1"/>
    </row>
    <row r="602" spans="6:34">
      <c r="F602" s="34"/>
      <c r="AD602" s="1"/>
      <c r="AE602" s="1"/>
      <c r="AF602" s="1"/>
      <c r="AG602" s="1"/>
      <c r="AH602" s="1"/>
    </row>
    <row r="603" spans="6:34">
      <c r="F603" s="34"/>
      <c r="AD603" s="1"/>
      <c r="AE603" s="1"/>
      <c r="AF603" s="1"/>
      <c r="AG603" s="1"/>
      <c r="AH603" s="1"/>
    </row>
    <row r="604" spans="6:34">
      <c r="F604" s="34"/>
      <c r="AD604" s="1"/>
      <c r="AE604" s="1"/>
      <c r="AF604" s="1"/>
      <c r="AG604" s="1"/>
      <c r="AH604" s="1"/>
    </row>
    <row r="605" spans="6:34">
      <c r="F605" s="34"/>
      <c r="AD605" s="1"/>
      <c r="AE605" s="1"/>
      <c r="AF605" s="1"/>
      <c r="AG605" s="1"/>
      <c r="AH605" s="1"/>
    </row>
    <row r="606" spans="6:34">
      <c r="F606" s="34"/>
      <c r="AD606" s="1"/>
      <c r="AE606" s="1"/>
      <c r="AF606" s="1"/>
      <c r="AG606" s="1"/>
      <c r="AH606" s="1"/>
    </row>
    <row r="607" spans="6:34">
      <c r="F607" s="34"/>
      <c r="AD607" s="1"/>
      <c r="AE607" s="1"/>
      <c r="AF607" s="1"/>
      <c r="AG607" s="1"/>
      <c r="AH607" s="1"/>
    </row>
    <row r="608" spans="6:34">
      <c r="F608" s="34"/>
      <c r="AD608" s="1"/>
      <c r="AE608" s="1"/>
      <c r="AF608" s="1"/>
      <c r="AG608" s="1"/>
      <c r="AH608" s="1"/>
    </row>
    <row r="609" spans="6:34">
      <c r="F609" s="34"/>
      <c r="AD609" s="1"/>
      <c r="AE609" s="1"/>
      <c r="AF609" s="1"/>
      <c r="AG609" s="1"/>
      <c r="AH609" s="1"/>
    </row>
    <row r="610" spans="6:34">
      <c r="F610" s="34"/>
      <c r="AD610" s="1"/>
      <c r="AE610" s="1"/>
      <c r="AF610" s="1"/>
      <c r="AG610" s="1"/>
      <c r="AH610" s="1"/>
    </row>
    <row r="611" spans="6:34">
      <c r="F611" s="34"/>
      <c r="AD611" s="1"/>
      <c r="AE611" s="1"/>
      <c r="AF611" s="1"/>
      <c r="AG611" s="1"/>
      <c r="AH611" s="1"/>
    </row>
    <row r="612" spans="6:34">
      <c r="F612" s="34"/>
      <c r="AD612" s="1"/>
      <c r="AE612" s="1"/>
      <c r="AF612" s="1"/>
      <c r="AG612" s="1"/>
      <c r="AH612" s="1"/>
    </row>
    <row r="613" spans="6:34">
      <c r="F613" s="34"/>
      <c r="AD613" s="1"/>
      <c r="AE613" s="1"/>
      <c r="AF613" s="1"/>
      <c r="AG613" s="1"/>
      <c r="AH613" s="1"/>
    </row>
    <row r="614" spans="6:34">
      <c r="F614" s="34"/>
      <c r="AD614" s="1"/>
      <c r="AE614" s="1"/>
      <c r="AF614" s="1"/>
      <c r="AG614" s="1"/>
      <c r="AH614" s="1"/>
    </row>
    <row r="615" spans="6:34">
      <c r="F615" s="34"/>
      <c r="AD615" s="1"/>
      <c r="AE615" s="1"/>
      <c r="AF615" s="1"/>
      <c r="AG615" s="1"/>
      <c r="AH615" s="1"/>
    </row>
    <row r="616" spans="6:34">
      <c r="F616" s="34"/>
      <c r="AD616" s="1"/>
      <c r="AE616" s="1"/>
      <c r="AF616" s="1"/>
      <c r="AG616" s="1"/>
      <c r="AH616" s="1"/>
    </row>
    <row r="617" spans="6:34">
      <c r="F617" s="34"/>
      <c r="AD617" s="1"/>
      <c r="AE617" s="1"/>
      <c r="AF617" s="1"/>
      <c r="AG617" s="1"/>
      <c r="AH617" s="1"/>
    </row>
    <row r="618" spans="6:34">
      <c r="F618" s="34"/>
      <c r="AD618" s="1"/>
      <c r="AE618" s="1"/>
      <c r="AF618" s="1"/>
      <c r="AG618" s="1"/>
      <c r="AH618" s="1"/>
    </row>
    <row r="619" spans="6:34">
      <c r="F619" s="34"/>
      <c r="AD619" s="1"/>
      <c r="AE619" s="1"/>
      <c r="AF619" s="1"/>
      <c r="AG619" s="1"/>
      <c r="AH619" s="1"/>
    </row>
    <row r="620" spans="6:34">
      <c r="F620" s="34"/>
      <c r="AD620" s="1"/>
      <c r="AE620" s="1"/>
      <c r="AF620" s="1"/>
      <c r="AG620" s="1"/>
      <c r="AH620" s="1"/>
    </row>
    <row r="621" spans="6:34">
      <c r="F621" s="34"/>
      <c r="AD621" s="1"/>
      <c r="AE621" s="1"/>
      <c r="AF621" s="1"/>
      <c r="AG621" s="1"/>
      <c r="AH621" s="1"/>
    </row>
    <row r="622" spans="6:34">
      <c r="F622" s="34"/>
      <c r="AD622" s="1"/>
      <c r="AE622" s="1"/>
      <c r="AF622" s="1"/>
      <c r="AG622" s="1"/>
      <c r="AH622" s="1"/>
    </row>
    <row r="623" spans="6:34">
      <c r="F623" s="34"/>
      <c r="AD623" s="1"/>
      <c r="AE623" s="1"/>
      <c r="AF623" s="1"/>
      <c r="AG623" s="1"/>
      <c r="AH623" s="1"/>
    </row>
    <row r="624" spans="6:34">
      <c r="F624" s="34"/>
      <c r="AD624" s="1"/>
      <c r="AE624" s="1"/>
      <c r="AF624" s="1"/>
      <c r="AG624" s="1"/>
      <c r="AH624" s="1"/>
    </row>
    <row r="625" spans="6:34">
      <c r="F625" s="34"/>
      <c r="AD625" s="1"/>
      <c r="AE625" s="1"/>
      <c r="AF625" s="1"/>
      <c r="AG625" s="1"/>
      <c r="AH625" s="1"/>
    </row>
    <row r="626" spans="6:34">
      <c r="F626" s="34"/>
      <c r="AD626" s="1"/>
      <c r="AE626" s="1"/>
      <c r="AF626" s="1"/>
      <c r="AG626" s="1"/>
      <c r="AH626" s="1"/>
    </row>
    <row r="627" spans="6:34">
      <c r="F627" s="34"/>
      <c r="AD627" s="1"/>
      <c r="AE627" s="1"/>
      <c r="AF627" s="1"/>
      <c r="AG627" s="1"/>
      <c r="AH627" s="1"/>
    </row>
    <row r="628" spans="6:34">
      <c r="F628" s="34"/>
      <c r="AD628" s="1"/>
      <c r="AE628" s="1"/>
      <c r="AF628" s="1"/>
      <c r="AG628" s="1"/>
      <c r="AH628" s="1"/>
    </row>
    <row r="629" spans="6:34">
      <c r="F629" s="34"/>
      <c r="AD629" s="1"/>
      <c r="AE629" s="1"/>
      <c r="AF629" s="1"/>
      <c r="AG629" s="1"/>
      <c r="AH629" s="1"/>
    </row>
    <row r="630" spans="6:34">
      <c r="F630" s="34"/>
      <c r="AD630" s="1"/>
      <c r="AE630" s="1"/>
      <c r="AF630" s="1"/>
      <c r="AG630" s="1"/>
      <c r="AH630" s="1"/>
    </row>
    <row r="631" spans="6:34">
      <c r="F631" s="34"/>
      <c r="AD631" s="1"/>
      <c r="AE631" s="1"/>
      <c r="AF631" s="1"/>
      <c r="AG631" s="1"/>
      <c r="AH631" s="1"/>
    </row>
    <row r="632" spans="6:34">
      <c r="F632" s="34"/>
      <c r="AD632" s="1"/>
      <c r="AE632" s="1"/>
      <c r="AF632" s="1"/>
      <c r="AG632" s="1"/>
      <c r="AH632" s="1"/>
    </row>
    <row r="633" spans="6:34">
      <c r="F633" s="34"/>
      <c r="AD633" s="1"/>
      <c r="AE633" s="1"/>
      <c r="AF633" s="1"/>
      <c r="AG633" s="1"/>
      <c r="AH633" s="1"/>
    </row>
    <row r="634" spans="6:34">
      <c r="F634" s="34"/>
      <c r="AD634" s="1"/>
      <c r="AE634" s="1"/>
      <c r="AF634" s="1"/>
      <c r="AG634" s="1"/>
      <c r="AH634" s="1"/>
    </row>
    <row r="635" spans="6:34">
      <c r="F635" s="34"/>
      <c r="AD635" s="1"/>
      <c r="AE635" s="1"/>
      <c r="AF635" s="1"/>
      <c r="AG635" s="1"/>
      <c r="AH635" s="1"/>
    </row>
    <row r="636" spans="6:34">
      <c r="F636" s="34"/>
      <c r="AD636" s="1"/>
      <c r="AE636" s="1"/>
      <c r="AF636" s="1"/>
      <c r="AG636" s="1"/>
      <c r="AH636" s="1"/>
    </row>
    <row r="637" spans="6:34">
      <c r="F637" s="34"/>
      <c r="AD637" s="1"/>
      <c r="AE637" s="1"/>
      <c r="AF637" s="1"/>
      <c r="AG637" s="1"/>
      <c r="AH637" s="1"/>
    </row>
    <row r="638" spans="6:34">
      <c r="F638" s="34"/>
      <c r="AD638" s="1"/>
      <c r="AE638" s="1"/>
      <c r="AF638" s="1"/>
      <c r="AG638" s="1"/>
      <c r="AH638" s="1"/>
    </row>
    <row r="639" spans="6:34">
      <c r="F639" s="34"/>
      <c r="AD639" s="1"/>
      <c r="AE639" s="1"/>
      <c r="AF639" s="1"/>
      <c r="AG639" s="1"/>
      <c r="AH639" s="1"/>
    </row>
    <row r="640" spans="6:34">
      <c r="F640" s="34"/>
      <c r="AD640" s="1"/>
      <c r="AE640" s="1"/>
      <c r="AF640" s="1"/>
      <c r="AG640" s="1"/>
      <c r="AH640" s="1"/>
    </row>
    <row r="641" spans="6:34">
      <c r="F641" s="34"/>
      <c r="AD641" s="1"/>
      <c r="AE641" s="1"/>
      <c r="AF641" s="1"/>
      <c r="AG641" s="1"/>
      <c r="AH641" s="1"/>
    </row>
    <row r="642" spans="6:34">
      <c r="F642" s="34"/>
      <c r="AD642" s="1"/>
      <c r="AE642" s="1"/>
      <c r="AF642" s="1"/>
      <c r="AG642" s="1"/>
      <c r="AH642" s="1"/>
    </row>
    <row r="643" spans="6:34">
      <c r="F643" s="34"/>
      <c r="AD643" s="1"/>
      <c r="AE643" s="1"/>
      <c r="AF643" s="1"/>
      <c r="AG643" s="1"/>
      <c r="AH643" s="1"/>
    </row>
    <row r="644" spans="6:34">
      <c r="F644" s="34"/>
      <c r="AD644" s="1"/>
      <c r="AE644" s="1"/>
      <c r="AF644" s="1"/>
      <c r="AG644" s="1"/>
      <c r="AH644" s="1"/>
    </row>
    <row r="645" spans="6:34">
      <c r="F645" s="34"/>
      <c r="AD645" s="1"/>
      <c r="AE645" s="1"/>
      <c r="AF645" s="1"/>
      <c r="AG645" s="1"/>
      <c r="AH645" s="1"/>
    </row>
    <row r="646" spans="6:34">
      <c r="F646" s="34"/>
      <c r="AD646" s="1"/>
      <c r="AE646" s="1"/>
      <c r="AF646" s="1"/>
      <c r="AG646" s="1"/>
      <c r="AH646" s="1"/>
    </row>
    <row r="647" spans="6:34">
      <c r="F647" s="34"/>
      <c r="AD647" s="1"/>
      <c r="AE647" s="1"/>
      <c r="AF647" s="1"/>
      <c r="AG647" s="1"/>
      <c r="AH647" s="1"/>
    </row>
    <row r="648" spans="6:34">
      <c r="F648" s="34"/>
      <c r="AD648" s="1"/>
      <c r="AE648" s="1"/>
      <c r="AF648" s="1"/>
      <c r="AG648" s="1"/>
      <c r="AH648" s="1"/>
    </row>
    <row r="649" spans="6:34">
      <c r="F649" s="34"/>
      <c r="AD649" s="1"/>
      <c r="AE649" s="1"/>
      <c r="AF649" s="1"/>
      <c r="AG649" s="1"/>
      <c r="AH649" s="1"/>
    </row>
    <row r="650" spans="6:34">
      <c r="F650" s="34"/>
      <c r="AD650" s="1"/>
      <c r="AE650" s="1"/>
      <c r="AF650" s="1"/>
      <c r="AG650" s="1"/>
      <c r="AH650" s="1"/>
    </row>
    <row r="651" spans="6:34">
      <c r="F651" s="34"/>
      <c r="AD651" s="1"/>
      <c r="AE651" s="1"/>
      <c r="AF651" s="1"/>
      <c r="AG651" s="1"/>
      <c r="AH651" s="1"/>
    </row>
    <row r="652" spans="6:34">
      <c r="F652" s="34"/>
      <c r="AD652" s="1"/>
      <c r="AE652" s="1"/>
      <c r="AF652" s="1"/>
      <c r="AG652" s="1"/>
      <c r="AH652" s="1"/>
    </row>
    <row r="653" spans="6:34">
      <c r="F653" s="34"/>
      <c r="AD653" s="1"/>
      <c r="AE653" s="1"/>
      <c r="AF653" s="1"/>
      <c r="AG653" s="1"/>
      <c r="AH653" s="1"/>
    </row>
    <row r="654" spans="6:34">
      <c r="F654" s="34"/>
      <c r="AD654" s="1"/>
      <c r="AE654" s="1"/>
      <c r="AF654" s="1"/>
      <c r="AG654" s="1"/>
      <c r="AH654" s="1"/>
    </row>
    <row r="655" spans="6:34">
      <c r="F655" s="34"/>
      <c r="AD655" s="1"/>
      <c r="AE655" s="1"/>
      <c r="AF655" s="1"/>
      <c r="AG655" s="1"/>
      <c r="AH655" s="1"/>
    </row>
    <row r="656" spans="6:34">
      <c r="F656" s="34"/>
      <c r="AD656" s="1"/>
      <c r="AE656" s="1"/>
      <c r="AF656" s="1"/>
      <c r="AG656" s="1"/>
      <c r="AH656" s="1"/>
    </row>
    <row r="657" spans="6:34">
      <c r="F657" s="34"/>
      <c r="AD657" s="1"/>
      <c r="AE657" s="1"/>
      <c r="AF657" s="1"/>
      <c r="AG657" s="1"/>
      <c r="AH657" s="1"/>
    </row>
    <row r="658" spans="6:34">
      <c r="F658" s="34"/>
      <c r="AD658" s="1"/>
      <c r="AE658" s="1"/>
      <c r="AF658" s="1"/>
      <c r="AG658" s="1"/>
      <c r="AH658" s="1"/>
    </row>
    <row r="659" spans="6:34">
      <c r="F659" s="34"/>
      <c r="AD659" s="1"/>
      <c r="AE659" s="1"/>
      <c r="AF659" s="1"/>
      <c r="AG659" s="1"/>
      <c r="AH659" s="1"/>
    </row>
    <row r="660" spans="6:34">
      <c r="F660" s="34"/>
      <c r="AD660" s="1"/>
      <c r="AE660" s="1"/>
      <c r="AF660" s="1"/>
      <c r="AG660" s="1"/>
      <c r="AH660" s="1"/>
    </row>
    <row r="661" spans="6:34">
      <c r="F661" s="34"/>
      <c r="AD661" s="1"/>
      <c r="AE661" s="1"/>
      <c r="AF661" s="1"/>
      <c r="AG661" s="1"/>
      <c r="AH661" s="1"/>
    </row>
    <row r="662" spans="6:34">
      <c r="F662" s="34"/>
      <c r="AD662" s="1"/>
      <c r="AE662" s="1"/>
      <c r="AF662" s="1"/>
      <c r="AG662" s="1"/>
      <c r="AH662" s="1"/>
    </row>
    <row r="663" spans="6:34">
      <c r="F663" s="34"/>
      <c r="AD663" s="1"/>
      <c r="AE663" s="1"/>
      <c r="AF663" s="1"/>
      <c r="AG663" s="1"/>
      <c r="AH663" s="1"/>
    </row>
    <row r="664" spans="6:34">
      <c r="F664" s="34"/>
      <c r="AD664" s="1"/>
      <c r="AE664" s="1"/>
      <c r="AF664" s="1"/>
      <c r="AG664" s="1"/>
      <c r="AH664" s="1"/>
    </row>
    <row r="665" spans="6:34">
      <c r="F665" s="34"/>
      <c r="AD665" s="1"/>
      <c r="AE665" s="1"/>
      <c r="AF665" s="1"/>
      <c r="AG665" s="1"/>
      <c r="AH665" s="1"/>
    </row>
    <row r="666" spans="6:34">
      <c r="F666" s="34"/>
      <c r="AD666" s="1"/>
      <c r="AE666" s="1"/>
      <c r="AF666" s="1"/>
      <c r="AG666" s="1"/>
      <c r="AH666" s="1"/>
    </row>
    <row r="667" spans="6:34">
      <c r="F667" s="34"/>
      <c r="AD667" s="1"/>
      <c r="AE667" s="1"/>
      <c r="AF667" s="1"/>
      <c r="AG667" s="1"/>
      <c r="AH667" s="1"/>
    </row>
    <row r="668" spans="6:34">
      <c r="F668" s="34"/>
      <c r="AD668" s="1"/>
      <c r="AE668" s="1"/>
      <c r="AF668" s="1"/>
      <c r="AG668" s="1"/>
      <c r="AH668" s="1"/>
    </row>
    <row r="669" spans="6:34">
      <c r="F669" s="34"/>
      <c r="AD669" s="1"/>
      <c r="AE669" s="1"/>
      <c r="AF669" s="1"/>
      <c r="AG669" s="1"/>
      <c r="AH669" s="1"/>
    </row>
    <row r="670" spans="6:34">
      <c r="F670" s="34"/>
      <c r="AD670" s="1"/>
      <c r="AE670" s="1"/>
      <c r="AF670" s="1"/>
      <c r="AG670" s="1"/>
      <c r="AH670" s="1"/>
    </row>
    <row r="671" spans="6:34">
      <c r="F671" s="34"/>
    </row>
    <row r="672" spans="6:34">
      <c r="F672" s="34"/>
    </row>
    <row r="673" spans="6:6">
      <c r="F673" s="34"/>
    </row>
    <row r="674" spans="6:6">
      <c r="F674" s="34"/>
    </row>
    <row r="675" spans="6:6">
      <c r="F675" s="34"/>
    </row>
    <row r="676" spans="6:6">
      <c r="F676" s="34"/>
    </row>
    <row r="677" spans="6:6">
      <c r="F677" s="34"/>
    </row>
    <row r="678" spans="6:6">
      <c r="F678" s="34"/>
    </row>
    <row r="679" spans="6:6">
      <c r="F679" s="34"/>
    </row>
    <row r="680" spans="6:6">
      <c r="F680" s="34"/>
    </row>
    <row r="681" spans="6:6">
      <c r="F681" s="34"/>
    </row>
    <row r="682" spans="6:6">
      <c r="F682" s="34"/>
    </row>
    <row r="683" spans="6:6">
      <c r="F683" s="34"/>
    </row>
    <row r="684" spans="6:6">
      <c r="F684" s="34"/>
    </row>
    <row r="685" spans="6:6">
      <c r="F685" s="34"/>
    </row>
    <row r="686" spans="6:6">
      <c r="F686" s="34"/>
    </row>
    <row r="687" spans="6:6">
      <c r="F687" s="34"/>
    </row>
    <row r="688" spans="6:6">
      <c r="F688" s="34"/>
    </row>
  </sheetData>
  <sheetProtection sheet="1" objects="1" scenarios="1"/>
  <mergeCells count="5">
    <mergeCell ref="Q9:U11"/>
    <mergeCell ref="W9:Z11"/>
    <mergeCell ref="B13:M13"/>
    <mergeCell ref="Q13:U13"/>
    <mergeCell ref="W13:Z13"/>
  </mergeCells>
  <conditionalFormatting sqref="C11">
    <cfRule type="cellIs" dxfId="3" priority="4" operator="equal">
      <formula>"-"</formula>
    </cfRule>
  </conditionalFormatting>
  <conditionalFormatting sqref="G15:O514">
    <cfRule type="cellIs" dxfId="2" priority="2" operator="equal">
      <formula>"-"</formula>
    </cfRule>
  </conditionalFormatting>
  <conditionalFormatting sqref="R15:R514">
    <cfRule type="expression" dxfId="1" priority="6">
      <formula>Q15=""</formula>
    </cfRule>
  </conditionalFormatting>
  <conditionalFormatting sqref="S15:S514">
    <cfRule type="expression" dxfId="0" priority="3">
      <formula>Q15=""</formula>
    </cfRule>
  </conditionalFormatting>
  <dataValidations count="3">
    <dataValidation type="list" allowBlank="1" showInputMessage="1" showErrorMessage="1" sqref="B15:B514" xr:uid="{E1F749DE-3EFC-D243-A44C-12D3BC94C26D}">
      <formula1>$W$15:$W$114</formula1>
    </dataValidation>
    <dataValidation type="list" allowBlank="1" showInputMessage="1" showErrorMessage="1" sqref="C15:C514" xr:uid="{18E3FE55-2BFF-A445-9E14-4D745C774046}">
      <formula1>$Q$15:$Q$514</formula1>
    </dataValidation>
    <dataValidation type="list" allowBlank="1" showInputMessage="1" showErrorMessage="1" sqref="C11" xr:uid="{0CF2FC3D-1787-E449-8EF4-9364941528A3}">
      <formula1>$C$3:$C$4</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132F2-4BBF-2347-B9CE-10CBE19E77BB}">
  <dimension ref="B3:AO255"/>
  <sheetViews>
    <sheetView showGridLines="0" topLeftCell="A24" workbookViewId="0">
      <selection activeCell="Z97" sqref="Z97"/>
    </sheetView>
  </sheetViews>
  <sheetFormatPr baseColWidth="10" defaultRowHeight="16"/>
  <cols>
    <col min="4" max="6" width="10.83203125" customWidth="1"/>
    <col min="13" max="13" width="13.33203125" customWidth="1"/>
    <col min="20" max="22" width="10.83203125" customWidth="1"/>
  </cols>
  <sheetData>
    <row r="3" spans="3:24">
      <c r="C3" s="6"/>
      <c r="D3" s="47" t="s">
        <v>142</v>
      </c>
    </row>
    <row r="4" spans="3:24">
      <c r="C4" s="9" t="s">
        <v>141</v>
      </c>
      <c r="D4" s="11">
        <v>0</v>
      </c>
      <c r="E4">
        <v>0</v>
      </c>
      <c r="J4">
        <v>10000</v>
      </c>
    </row>
    <row r="5" spans="3:24">
      <c r="C5" s="9"/>
    </row>
    <row r="7" spans="3:24">
      <c r="C7" t="s">
        <v>146</v>
      </c>
      <c r="D7" s="58" t="s">
        <v>163</v>
      </c>
      <c r="E7" s="58" t="s">
        <v>147</v>
      </c>
      <c r="F7" s="58" t="s">
        <v>148</v>
      </c>
      <c r="M7" t="s">
        <v>146</v>
      </c>
      <c r="N7" s="58" t="s">
        <v>163</v>
      </c>
      <c r="O7" s="58" t="s">
        <v>147</v>
      </c>
      <c r="P7" s="58" t="s">
        <v>148</v>
      </c>
    </row>
    <row r="8" spans="3:24">
      <c r="C8" s="57" t="s">
        <v>51</v>
      </c>
      <c r="D8" s="55">
        <f>VLOOKUP(C8,'Gear Train'!$B$15:$L$514,11,FALSE)</f>
        <v>0</v>
      </c>
      <c r="E8" s="56">
        <v>143</v>
      </c>
      <c r="F8" s="55">
        <f>D8+E8</f>
        <v>143</v>
      </c>
      <c r="M8" s="57" t="s">
        <v>184</v>
      </c>
      <c r="N8" s="55">
        <f>VLOOKUP(M8,'Gear Train'!$B$15:$L$514,11,FALSE)</f>
        <v>0</v>
      </c>
      <c r="O8" s="56">
        <v>81</v>
      </c>
      <c r="P8" s="55">
        <f>N8+O8</f>
        <v>81</v>
      </c>
    </row>
    <row r="9" spans="3:24">
      <c r="C9" s="57" t="s">
        <v>54</v>
      </c>
      <c r="D9" s="55">
        <f>VLOOKUP(C9,'Gear Train'!$B$15:$L$514,11,FALSE)</f>
        <v>0</v>
      </c>
      <c r="E9" s="56">
        <v>230</v>
      </c>
      <c r="F9" s="55">
        <f>D9+E9</f>
        <v>230</v>
      </c>
      <c r="M9" s="57" t="s">
        <v>38</v>
      </c>
      <c r="N9" s="55">
        <f>VLOOKUP(M9,'Gear Train'!$B$15:$L$514,11,FALSE)</f>
        <v>0</v>
      </c>
      <c r="O9" s="56">
        <v>310</v>
      </c>
      <c r="P9" s="55">
        <f>N9+O9</f>
        <v>310</v>
      </c>
    </row>
    <row r="10" spans="3:24">
      <c r="C10" s="57" t="s">
        <v>57</v>
      </c>
      <c r="D10" s="55">
        <f>VLOOKUP(C10,'Gear Train'!$B$15:$L$514,11,FALSE)</f>
        <v>0</v>
      </c>
      <c r="E10" s="56">
        <v>340</v>
      </c>
      <c r="F10" s="55">
        <f>D10+E10</f>
        <v>340</v>
      </c>
      <c r="M10" s="57" t="s">
        <v>39</v>
      </c>
      <c r="N10" s="55">
        <f>VLOOKUP(M10,'Gear Train'!$B$15:$L$514,11,FALSE)</f>
        <v>0</v>
      </c>
      <c r="O10" s="56">
        <v>252</v>
      </c>
      <c r="P10" s="55">
        <f>N10+O10</f>
        <v>252</v>
      </c>
    </row>
    <row r="11" spans="3:24">
      <c r="C11" s="57" t="s">
        <v>62</v>
      </c>
      <c r="D11" s="55">
        <f>VLOOKUP(C11,'Gear Train'!$B$15:$L$514,11,FALSE)</f>
        <v>0</v>
      </c>
      <c r="E11" s="56">
        <v>175</v>
      </c>
      <c r="F11" s="55">
        <f>D11+E11</f>
        <v>175</v>
      </c>
      <c r="M11" s="57" t="s">
        <v>42</v>
      </c>
      <c r="N11" s="55">
        <f>VLOOKUP(M11,'Gear Train'!$B$15:$L$514,11,FALSE)</f>
        <v>0</v>
      </c>
      <c r="O11" s="56">
        <v>290</v>
      </c>
      <c r="P11" s="55">
        <f>N11+O11</f>
        <v>290</v>
      </c>
    </row>
    <row r="12" spans="3:24">
      <c r="C12" s="57" t="s">
        <v>65</v>
      </c>
      <c r="D12" s="55">
        <f>VLOOKUP(C12,'Gear Train'!$B$15:$L$514,11,FALSE)</f>
        <v>0</v>
      </c>
      <c r="E12" s="56">
        <v>340</v>
      </c>
      <c r="F12" s="55">
        <f>D12+E12</f>
        <v>340</v>
      </c>
      <c r="M12" s="57" t="s">
        <v>44</v>
      </c>
      <c r="N12" s="55">
        <f>VLOOKUP(M12,'Gear Train'!$B$15:$L$514,11,FALSE)</f>
        <v>0</v>
      </c>
      <c r="O12" s="56">
        <v>180</v>
      </c>
      <c r="P12" s="55">
        <f>N12+O12</f>
        <v>180</v>
      </c>
      <c r="X12" t="s">
        <v>183</v>
      </c>
    </row>
    <row r="13" spans="3:24">
      <c r="M13" s="57" t="s">
        <v>46</v>
      </c>
      <c r="N13" s="55">
        <f>VLOOKUP(M13,'Gear Train'!$B$15:$L$514,11,FALSE)</f>
        <v>0</v>
      </c>
      <c r="O13" s="56">
        <v>49</v>
      </c>
      <c r="P13" s="55">
        <f>N13+O13</f>
        <v>49</v>
      </c>
    </row>
    <row r="14" spans="3:24">
      <c r="M14" s="57" t="s">
        <v>179</v>
      </c>
      <c r="N14" s="55">
        <f>VLOOKUP(M14,'Gear Train'!$B$15:$L$514,11,FALSE)</f>
        <v>0</v>
      </c>
      <c r="O14" s="56">
        <v>0</v>
      </c>
      <c r="P14" s="55">
        <f>N14+O14</f>
        <v>0</v>
      </c>
    </row>
    <row r="15" spans="3:24">
      <c r="M15" s="57" t="s">
        <v>180</v>
      </c>
      <c r="N15" s="55">
        <f>VLOOKUP(M15,'Gear Train'!$B$15:$L$514,11,FALSE)</f>
        <v>0</v>
      </c>
      <c r="O15" s="56">
        <v>108</v>
      </c>
      <c r="P15" s="55">
        <f>N15+O15</f>
        <v>108</v>
      </c>
    </row>
    <row r="60" spans="13:20">
      <c r="M60" s="72" t="s">
        <v>186</v>
      </c>
      <c r="N60" s="91"/>
      <c r="O60" s="91"/>
      <c r="P60" s="91"/>
      <c r="Q60" s="91"/>
      <c r="R60" s="91"/>
      <c r="S60" s="91"/>
      <c r="T60" s="73"/>
    </row>
    <row r="61" spans="13:20">
      <c r="M61" s="127" t="s">
        <v>187</v>
      </c>
      <c r="N61" s="128"/>
      <c r="O61" s="128"/>
      <c r="P61" s="128"/>
      <c r="Q61" s="128"/>
      <c r="R61" s="128"/>
      <c r="S61" s="128"/>
      <c r="T61" s="129"/>
    </row>
    <row r="62" spans="13:20">
      <c r="M62" s="74"/>
      <c r="N62" s="86"/>
      <c r="O62" s="86"/>
      <c r="P62" s="86"/>
      <c r="Q62" s="86"/>
      <c r="R62" s="86"/>
      <c r="S62" s="86"/>
      <c r="T62" s="75"/>
    </row>
    <row r="63" spans="13:20">
      <c r="M63" s="130" t="s">
        <v>188</v>
      </c>
      <c r="N63" s="131"/>
      <c r="O63" s="131"/>
      <c r="P63" s="131"/>
      <c r="Q63" s="131"/>
      <c r="R63" s="131"/>
      <c r="S63" s="131"/>
      <c r="T63" s="132"/>
    </row>
    <row r="67" spans="13:16" ht="21">
      <c r="M67" s="126"/>
      <c r="N67" s="126"/>
      <c r="O67" s="126"/>
      <c r="P67" s="126"/>
    </row>
    <row r="114" spans="2:20">
      <c r="C114" s="133" t="s">
        <v>189</v>
      </c>
      <c r="D114" s="133"/>
      <c r="E114" s="133"/>
      <c r="F114" s="133"/>
      <c r="G114" s="133"/>
      <c r="H114" s="133"/>
      <c r="I114" s="133"/>
      <c r="M114" s="133" t="s">
        <v>189</v>
      </c>
      <c r="N114" s="133"/>
      <c r="O114" s="133"/>
      <c r="P114" s="133"/>
      <c r="Q114" s="133"/>
      <c r="R114" s="133"/>
      <c r="S114" s="133"/>
      <c r="T114" s="133"/>
    </row>
    <row r="116" spans="2:20" s="53" customFormat="1"/>
    <row r="118" spans="2:20" ht="21">
      <c r="C118" s="101" t="s">
        <v>164</v>
      </c>
      <c r="M118" s="101" t="s">
        <v>165</v>
      </c>
    </row>
    <row r="120" spans="2:20">
      <c r="C120" s="89" t="s">
        <v>153</v>
      </c>
      <c r="D120" s="89"/>
      <c r="N120" s="109" t="s">
        <v>166</v>
      </c>
      <c r="O120" s="109"/>
      <c r="P120" s="109"/>
    </row>
    <row r="121" spans="2:20">
      <c r="C121" s="58" t="s">
        <v>158</v>
      </c>
      <c r="D121" s="58" t="s">
        <v>157</v>
      </c>
      <c r="N121" s="58" t="s">
        <v>158</v>
      </c>
      <c r="O121" s="58" t="s">
        <v>157</v>
      </c>
      <c r="P121" s="58" t="s">
        <v>167</v>
      </c>
    </row>
    <row r="122" spans="2:20">
      <c r="B122" s="81" t="s">
        <v>149</v>
      </c>
      <c r="C122" s="104">
        <v>0</v>
      </c>
      <c r="D122" s="82">
        <f>C122+D124*COS((PI()/180)*D125)</f>
        <v>-3.9931775502364646</v>
      </c>
      <c r="M122" s="81" t="s">
        <v>149</v>
      </c>
      <c r="N122" s="82">
        <v>0</v>
      </c>
      <c r="O122" s="82">
        <f>N122+O124*COS((PI()/180)*P125)</f>
        <v>4.8209070726490442</v>
      </c>
      <c r="P122" s="82">
        <f>N122+P124*COS((PI()/180)*P125)</f>
        <v>1.9283628290596178</v>
      </c>
    </row>
    <row r="123" spans="2:20">
      <c r="B123" s="81" t="s">
        <v>150</v>
      </c>
      <c r="C123" s="105">
        <v>5</v>
      </c>
      <c r="D123" s="84">
        <f>C123+D124*SIN((PI()/180)*D125)</f>
        <v>8.0090751157602398</v>
      </c>
      <c r="M123" s="81" t="s">
        <v>150</v>
      </c>
      <c r="N123" s="84">
        <v>0</v>
      </c>
      <c r="O123" s="84">
        <f>N123+O124*SIN((PI()/180)*P125)</f>
        <v>-5.7453333233923356</v>
      </c>
      <c r="P123" s="84">
        <f>N123+P124*SIN((PI()/180)*P125)</f>
        <v>-2.2981333293569346</v>
      </c>
    </row>
    <row r="124" spans="2:20">
      <c r="B124" s="81" t="s">
        <v>151</v>
      </c>
      <c r="C124" s="76"/>
      <c r="D124" s="83">
        <v>5</v>
      </c>
      <c r="M124" s="81" t="s">
        <v>151</v>
      </c>
      <c r="N124" s="103"/>
      <c r="O124" s="83">
        <v>7.5</v>
      </c>
      <c r="P124" s="83">
        <v>3</v>
      </c>
    </row>
    <row r="125" spans="2:20">
      <c r="B125" s="81" t="s">
        <v>152</v>
      </c>
      <c r="C125" s="87"/>
      <c r="D125" s="88">
        <f>F8</f>
        <v>143</v>
      </c>
      <c r="M125" s="81" t="s">
        <v>152</v>
      </c>
      <c r="N125" s="87"/>
      <c r="O125" s="107"/>
      <c r="P125" s="88">
        <f>P9</f>
        <v>310</v>
      </c>
    </row>
    <row r="127" spans="2:20">
      <c r="N127" s="110" t="s">
        <v>168</v>
      </c>
      <c r="O127" s="110"/>
      <c r="P127" s="110"/>
    </row>
    <row r="128" spans="2:20">
      <c r="N128" s="58" t="s">
        <v>158</v>
      </c>
      <c r="O128" s="58" t="s">
        <v>157</v>
      </c>
      <c r="P128" s="58" t="s">
        <v>167</v>
      </c>
    </row>
    <row r="129" spans="2:16">
      <c r="M129" s="81" t="s">
        <v>149</v>
      </c>
      <c r="N129" s="82">
        <v>0</v>
      </c>
      <c r="O129" s="82">
        <f>N129+O131*COS((PI()/180)*P132)</f>
        <v>-2.3176274578121068</v>
      </c>
      <c r="P129" s="82">
        <f>N129+P131*COS((PI()/180)*P132)</f>
        <v>-1.390576474687264</v>
      </c>
    </row>
    <row r="130" spans="2:16">
      <c r="C130" s="89" t="s">
        <v>159</v>
      </c>
      <c r="D130" s="89"/>
      <c r="M130" s="81" t="s">
        <v>150</v>
      </c>
      <c r="N130" s="84">
        <v>0</v>
      </c>
      <c r="O130" s="84">
        <f>N130+O131*SIN((PI()/180)*P132)</f>
        <v>-7.1329238722136514</v>
      </c>
      <c r="P130" s="84">
        <f>N130+P131*SIN((PI()/180)*P132)</f>
        <v>-4.2797543233281905</v>
      </c>
    </row>
    <row r="131" spans="2:16">
      <c r="C131" s="58" t="s">
        <v>158</v>
      </c>
      <c r="D131" s="58" t="s">
        <v>157</v>
      </c>
      <c r="M131" s="81" t="s">
        <v>151</v>
      </c>
      <c r="N131" s="103"/>
      <c r="O131" s="83">
        <v>7.5</v>
      </c>
      <c r="P131" s="83">
        <v>4.5</v>
      </c>
    </row>
    <row r="132" spans="2:16">
      <c r="B132" s="81" t="s">
        <v>149</v>
      </c>
      <c r="C132" s="104">
        <v>2</v>
      </c>
      <c r="D132" s="82">
        <f>C132+D134*COS((PI()/180)*D135)</f>
        <v>1.6786061951567302</v>
      </c>
      <c r="M132" s="81" t="s">
        <v>152</v>
      </c>
      <c r="N132" s="87"/>
      <c r="O132" s="107"/>
      <c r="P132" s="88">
        <f>P10</f>
        <v>252</v>
      </c>
    </row>
    <row r="133" spans="2:16">
      <c r="B133" s="81" t="s">
        <v>150</v>
      </c>
      <c r="C133" s="105">
        <v>5</v>
      </c>
      <c r="D133" s="84">
        <f>C133+D134*SIN((PI()/180)*D135)</f>
        <v>4.6169777784405106</v>
      </c>
    </row>
    <row r="134" spans="2:16">
      <c r="B134" s="81" t="s">
        <v>151</v>
      </c>
      <c r="C134" s="76"/>
      <c r="D134" s="83">
        <v>0.5</v>
      </c>
      <c r="N134" s="89" t="s">
        <v>169</v>
      </c>
      <c r="O134" s="89"/>
      <c r="P134" s="89"/>
    </row>
    <row r="135" spans="2:16">
      <c r="B135" s="81" t="s">
        <v>152</v>
      </c>
      <c r="C135" s="87"/>
      <c r="D135" s="88">
        <f>F9</f>
        <v>230</v>
      </c>
      <c r="N135" s="58" t="s">
        <v>158</v>
      </c>
      <c r="O135" s="58" t="s">
        <v>157</v>
      </c>
      <c r="P135" s="58" t="s">
        <v>167</v>
      </c>
    </row>
    <row r="136" spans="2:16">
      <c r="M136" s="81" t="s">
        <v>149</v>
      </c>
      <c r="N136" s="82">
        <v>0</v>
      </c>
      <c r="O136" s="82">
        <f>N136+O138*COS((PI()/180)*P139)</f>
        <v>2.5651510749425173</v>
      </c>
      <c r="P136" s="82">
        <f>N136+P138*COS((PI()/180)*P139)</f>
        <v>1.7785047452934788</v>
      </c>
    </row>
    <row r="137" spans="2:16">
      <c r="M137" s="81" t="s">
        <v>150</v>
      </c>
      <c r="N137" s="84">
        <v>0</v>
      </c>
      <c r="O137" s="84">
        <f>N137+O138*SIN((PI()/180)*P139)</f>
        <v>-7.0476946558943121</v>
      </c>
      <c r="P137" s="84">
        <f>N137+P138*SIN((PI()/180)*P139)</f>
        <v>-4.8864016280867233</v>
      </c>
    </row>
    <row r="138" spans="2:16">
      <c r="M138" s="81" t="s">
        <v>151</v>
      </c>
      <c r="N138" s="103"/>
      <c r="O138" s="83">
        <v>7.5</v>
      </c>
      <c r="P138" s="83">
        <v>5.2</v>
      </c>
    </row>
    <row r="139" spans="2:16">
      <c r="M139" s="81" t="s">
        <v>152</v>
      </c>
      <c r="N139" s="87"/>
      <c r="O139" s="107"/>
      <c r="P139" s="88">
        <f>P11</f>
        <v>290</v>
      </c>
    </row>
    <row r="140" spans="2:16">
      <c r="C140" s="89" t="s">
        <v>154</v>
      </c>
      <c r="D140" s="89"/>
    </row>
    <row r="141" spans="2:16">
      <c r="C141" s="58" t="s">
        <v>158</v>
      </c>
      <c r="D141" s="58" t="s">
        <v>157</v>
      </c>
      <c r="N141" s="108" t="s">
        <v>170</v>
      </c>
      <c r="O141" s="108"/>
      <c r="P141" s="108"/>
    </row>
    <row r="142" spans="2:16">
      <c r="B142" s="81" t="s">
        <v>149</v>
      </c>
      <c r="C142" s="104">
        <v>-1.5</v>
      </c>
      <c r="D142" s="82">
        <f>C142+D144*COS((PI()/180)*D145)</f>
        <v>-1.0301536896070458</v>
      </c>
      <c r="N142" s="58" t="s">
        <v>158</v>
      </c>
      <c r="O142" s="58" t="s">
        <v>157</v>
      </c>
      <c r="P142" s="58" t="s">
        <v>167</v>
      </c>
    </row>
    <row r="143" spans="2:16">
      <c r="B143" s="81" t="s">
        <v>150</v>
      </c>
      <c r="C143" s="105">
        <v>5</v>
      </c>
      <c r="D143" s="84">
        <f>C143+D144*SIN((PI()/180)*D145)</f>
        <v>4.8289899283371653</v>
      </c>
      <c r="M143" s="81" t="s">
        <v>149</v>
      </c>
      <c r="N143" s="82">
        <v>0</v>
      </c>
      <c r="O143" s="82">
        <f>N143+O145*COS((PI()/180)*P146)</f>
        <v>-7.5</v>
      </c>
      <c r="P143" s="82">
        <f>N143+P145*COS((PI()/180)*P146)</f>
        <v>-3.8</v>
      </c>
    </row>
    <row r="144" spans="2:16">
      <c r="B144" s="81" t="s">
        <v>151</v>
      </c>
      <c r="C144" s="76"/>
      <c r="D144" s="83">
        <v>0.5</v>
      </c>
      <c r="M144" s="81" t="s">
        <v>150</v>
      </c>
      <c r="N144" s="84">
        <v>0</v>
      </c>
      <c r="O144" s="84">
        <f>N144+O145*SIN((PI()/180)*P146)</f>
        <v>9.1886134118146501E-16</v>
      </c>
      <c r="P144" s="84">
        <f>N144+P145*SIN((PI()/180)*P146)</f>
        <v>4.655564128652756E-16</v>
      </c>
    </row>
    <row r="145" spans="2:16">
      <c r="B145" s="81" t="s">
        <v>152</v>
      </c>
      <c r="C145" s="87"/>
      <c r="D145" s="88">
        <f>F10</f>
        <v>340</v>
      </c>
      <c r="M145" s="81" t="s">
        <v>151</v>
      </c>
      <c r="N145" s="103"/>
      <c r="O145" s="83">
        <v>7.5</v>
      </c>
      <c r="P145" s="83">
        <v>3.8</v>
      </c>
    </row>
    <row r="146" spans="2:16">
      <c r="M146" s="81" t="s">
        <v>152</v>
      </c>
      <c r="N146" s="87"/>
      <c r="O146" s="107"/>
      <c r="P146" s="88">
        <f>P12</f>
        <v>180</v>
      </c>
    </row>
    <row r="148" spans="2:16">
      <c r="N148" s="111" t="s">
        <v>171</v>
      </c>
      <c r="O148" s="111"/>
      <c r="P148" s="111"/>
    </row>
    <row r="149" spans="2:16">
      <c r="N149" s="58" t="s">
        <v>158</v>
      </c>
      <c r="O149" s="58" t="s">
        <v>157</v>
      </c>
      <c r="P149" s="58" t="s">
        <v>167</v>
      </c>
    </row>
    <row r="150" spans="2:16">
      <c r="C150" s="89" t="s">
        <v>155</v>
      </c>
      <c r="D150" s="89"/>
      <c r="M150" s="81" t="s">
        <v>149</v>
      </c>
      <c r="N150" s="82">
        <v>0</v>
      </c>
      <c r="O150" s="82">
        <f>N150+O152*COS((PI()/180)*P153)</f>
        <v>4.9204427174288048</v>
      </c>
      <c r="P150" s="82">
        <f>N150+P152*COS((PI()/180)*P153)</f>
        <v>3.9363541739430437</v>
      </c>
    </row>
    <row r="151" spans="2:16">
      <c r="C151" s="58" t="s">
        <v>158</v>
      </c>
      <c r="D151" s="58" t="s">
        <v>157</v>
      </c>
      <c r="M151" s="81" t="s">
        <v>150</v>
      </c>
      <c r="N151" s="84">
        <v>0</v>
      </c>
      <c r="O151" s="84">
        <f>N151+O152*SIN((PI()/180)*P153)</f>
        <v>5.6603218516707905</v>
      </c>
      <c r="P151" s="84">
        <f>N151+P152*SIN((PI()/180)*P153)</f>
        <v>4.5282574813366319</v>
      </c>
    </row>
    <row r="152" spans="2:16">
      <c r="B152" s="81" t="s">
        <v>149</v>
      </c>
      <c r="C152" s="104">
        <v>0</v>
      </c>
      <c r="D152" s="82">
        <f>C152+D154*COS((PI()/180)*D155)</f>
        <v>-4.9809734904587275</v>
      </c>
      <c r="M152" s="81" t="s">
        <v>151</v>
      </c>
      <c r="N152" s="103"/>
      <c r="O152" s="83">
        <v>7.5</v>
      </c>
      <c r="P152" s="83">
        <v>6</v>
      </c>
    </row>
    <row r="153" spans="2:16">
      <c r="B153" s="81" t="s">
        <v>150</v>
      </c>
      <c r="C153" s="105">
        <v>-5</v>
      </c>
      <c r="D153" s="84">
        <f>C153+D154*SIN((PI()/180)*D155)</f>
        <v>-4.5642212862617093</v>
      </c>
      <c r="M153" s="81" t="s">
        <v>152</v>
      </c>
      <c r="N153" s="87"/>
      <c r="O153" s="107"/>
      <c r="P153" s="88">
        <f>P13</f>
        <v>49</v>
      </c>
    </row>
    <row r="154" spans="2:16">
      <c r="B154" s="81" t="s">
        <v>151</v>
      </c>
      <c r="C154" s="76"/>
      <c r="D154" s="83">
        <v>5</v>
      </c>
    </row>
    <row r="155" spans="2:16">
      <c r="B155" s="81" t="s">
        <v>152</v>
      </c>
      <c r="C155" s="87"/>
      <c r="D155" s="88">
        <f>F11</f>
        <v>175</v>
      </c>
      <c r="N155" s="89" t="s">
        <v>172</v>
      </c>
      <c r="O155" s="89"/>
      <c r="P155" s="89"/>
    </row>
    <row r="156" spans="2:16">
      <c r="N156" s="58" t="s">
        <v>158</v>
      </c>
      <c r="O156" s="58" t="s">
        <v>157</v>
      </c>
      <c r="P156" s="58" t="s">
        <v>167</v>
      </c>
    </row>
    <row r="157" spans="2:16">
      <c r="M157" s="81" t="s">
        <v>149</v>
      </c>
      <c r="N157" s="82">
        <v>0</v>
      </c>
      <c r="O157" s="82">
        <f>N157+O159*COS((PI()/180)*P160)</f>
        <v>1.173258487801732</v>
      </c>
      <c r="P157" s="82">
        <f>N157+P159*COS((PI()/180)*P160)</f>
        <v>0.93860679024138549</v>
      </c>
    </row>
    <row r="158" spans="2:16">
      <c r="M158" s="81" t="s">
        <v>150</v>
      </c>
      <c r="N158" s="84">
        <v>0</v>
      </c>
      <c r="O158" s="84">
        <f>N158+O159*SIN((PI()/180)*P160)</f>
        <v>7.4076625544635331</v>
      </c>
      <c r="P158" s="84">
        <f>N158+P159*SIN((PI()/180)*P160)</f>
        <v>5.9261300435708266</v>
      </c>
    </row>
    <row r="159" spans="2:16">
      <c r="M159" s="81" t="s">
        <v>151</v>
      </c>
      <c r="N159" s="103"/>
      <c r="O159" s="83">
        <v>7.5</v>
      </c>
      <c r="P159" s="83">
        <v>6</v>
      </c>
    </row>
    <row r="160" spans="2:16">
      <c r="C160" s="89" t="s">
        <v>156</v>
      </c>
      <c r="D160" s="89"/>
      <c r="M160" s="81" t="s">
        <v>152</v>
      </c>
      <c r="N160" s="87"/>
      <c r="O160" s="107"/>
      <c r="P160" s="88">
        <f>P8</f>
        <v>81</v>
      </c>
    </row>
    <row r="161" spans="2:41">
      <c r="C161" s="58" t="s">
        <v>158</v>
      </c>
      <c r="D161" s="106" t="s">
        <v>157</v>
      </c>
    </row>
    <row r="162" spans="2:41">
      <c r="B162" s="81" t="s">
        <v>149</v>
      </c>
      <c r="C162" s="104">
        <v>2</v>
      </c>
      <c r="D162" s="82">
        <f>C162+D164*COS((PI()/180)*D165)</f>
        <v>2.4698463103929544</v>
      </c>
      <c r="N162" s="89" t="s">
        <v>174</v>
      </c>
      <c r="O162" s="89"/>
      <c r="P162" s="89"/>
    </row>
    <row r="163" spans="2:41">
      <c r="B163" s="81" t="s">
        <v>150</v>
      </c>
      <c r="C163" s="105">
        <v>-5</v>
      </c>
      <c r="D163" s="84">
        <f>C163+D164*SIN((PI()/180)*D165)</f>
        <v>-5.1710100716628347</v>
      </c>
      <c r="N163" s="58" t="s">
        <v>158</v>
      </c>
      <c r="O163" s="58" t="s">
        <v>157</v>
      </c>
      <c r="P163" s="58" t="s">
        <v>167</v>
      </c>
    </row>
    <row r="164" spans="2:41">
      <c r="B164" s="81" t="s">
        <v>151</v>
      </c>
      <c r="C164" s="76"/>
      <c r="D164" s="83">
        <v>0.5</v>
      </c>
      <c r="M164" s="81" t="s">
        <v>149</v>
      </c>
      <c r="N164" s="82">
        <v>0</v>
      </c>
      <c r="O164" s="82">
        <f>N164+O166*COS((PI()/180)*P167)</f>
        <v>-2.317627457812105</v>
      </c>
      <c r="P164" s="82">
        <f>N164+P166*COS((PI()/180)*P167)</f>
        <v>-0.24721359549995789</v>
      </c>
    </row>
    <row r="165" spans="2:41">
      <c r="B165" s="81" t="s">
        <v>152</v>
      </c>
      <c r="C165" s="87"/>
      <c r="D165" s="78">
        <f>F12</f>
        <v>340</v>
      </c>
      <c r="M165" s="81" t="s">
        <v>150</v>
      </c>
      <c r="N165" s="84">
        <v>0</v>
      </c>
      <c r="O165" s="84">
        <f>N165+O166*SIN((PI()/180)*P167)</f>
        <v>7.1329238722136523</v>
      </c>
      <c r="P165" s="84">
        <f>N165+P166*SIN((PI()/180)*P167)</f>
        <v>0.76084521303612296</v>
      </c>
    </row>
    <row r="166" spans="2:41">
      <c r="M166" s="81" t="s">
        <v>151</v>
      </c>
      <c r="N166" s="103"/>
      <c r="O166" s="83">
        <v>7.5</v>
      </c>
      <c r="P166" s="83">
        <v>0.8</v>
      </c>
    </row>
    <row r="167" spans="2:41">
      <c r="M167" s="81" t="s">
        <v>152</v>
      </c>
      <c r="N167" s="87"/>
      <c r="O167" s="107"/>
      <c r="P167" s="88">
        <f>P15</f>
        <v>108</v>
      </c>
    </row>
    <row r="169" spans="2:41" s="53" customFormat="1"/>
    <row r="171" spans="2:41" ht="19">
      <c r="B171" s="90" t="s">
        <v>161</v>
      </c>
      <c r="C171" s="90"/>
      <c r="D171" s="90"/>
      <c r="E171" s="90"/>
      <c r="F171" s="90"/>
      <c r="G171" s="90"/>
      <c r="H171" s="90"/>
      <c r="I171" s="90"/>
      <c r="J171" s="90"/>
      <c r="K171" s="90"/>
      <c r="L171" s="90"/>
      <c r="M171" s="90"/>
      <c r="N171" s="90"/>
      <c r="O171" s="90"/>
      <c r="P171" s="90"/>
      <c r="Q171" s="90"/>
      <c r="R171" s="90"/>
      <c r="S171" s="90"/>
      <c r="T171" s="90"/>
      <c r="U171" s="102"/>
      <c r="V171" s="102"/>
    </row>
    <row r="173" spans="2:41">
      <c r="B173" s="72" t="str">
        <f>C120</f>
        <v>Metonic Cycle</v>
      </c>
      <c r="C173" s="91"/>
      <c r="D173" s="73"/>
      <c r="F173" s="72" t="str">
        <f>C130</f>
        <v>Olympic Cycle</v>
      </c>
      <c r="G173" s="91"/>
      <c r="H173" s="73"/>
      <c r="J173" s="72" t="str">
        <f>C140</f>
        <v>Callypic Cycle</v>
      </c>
      <c r="K173" s="91"/>
      <c r="L173" s="73"/>
      <c r="N173" s="72" t="str">
        <f>C150</f>
        <v>Saros Cycle</v>
      </c>
      <c r="O173" s="91"/>
      <c r="P173" s="73"/>
      <c r="R173" s="72" t="str">
        <f>C160</f>
        <v>Exeligmos Cycle</v>
      </c>
      <c r="S173" s="91"/>
      <c r="T173" s="73"/>
      <c r="U173" s="96"/>
      <c r="V173" s="96"/>
      <c r="W173" s="119" t="s">
        <v>176</v>
      </c>
      <c r="X173" s="120"/>
      <c r="Y173" s="121"/>
      <c r="AA173" s="119" t="s">
        <v>175</v>
      </c>
      <c r="AB173" s="120"/>
      <c r="AC173" s="121"/>
      <c r="AE173" s="119" t="s">
        <v>173</v>
      </c>
      <c r="AF173" s="120"/>
      <c r="AG173" s="121"/>
      <c r="AI173" s="72" t="s">
        <v>177</v>
      </c>
      <c r="AJ173" s="91"/>
      <c r="AK173" s="73"/>
      <c r="AM173" s="72" t="s">
        <v>178</v>
      </c>
      <c r="AN173" s="91"/>
      <c r="AO173" s="73"/>
    </row>
    <row r="174" spans="2:41">
      <c r="B174" s="92" t="s">
        <v>151</v>
      </c>
      <c r="C174" s="98">
        <f>D124</f>
        <v>5</v>
      </c>
      <c r="D174" s="97"/>
      <c r="F174" s="92" t="s">
        <v>151</v>
      </c>
      <c r="G174" s="93">
        <v>0.6</v>
      </c>
      <c r="H174" s="97"/>
      <c r="J174" s="92" t="s">
        <v>151</v>
      </c>
      <c r="K174" s="93">
        <v>0.6</v>
      </c>
      <c r="L174" s="97"/>
      <c r="N174" s="92" t="s">
        <v>151</v>
      </c>
      <c r="O174" s="98">
        <f>D154</f>
        <v>5</v>
      </c>
      <c r="P174" s="97"/>
      <c r="R174" s="92" t="s">
        <v>151</v>
      </c>
      <c r="S174" s="93">
        <v>1</v>
      </c>
      <c r="T174" s="97"/>
      <c r="U174" s="96"/>
      <c r="V174" s="96"/>
      <c r="W174" s="113" t="s">
        <v>151</v>
      </c>
      <c r="X174" s="114">
        <v>6.2</v>
      </c>
      <c r="Y174" s="115"/>
      <c r="AA174" s="113" t="s">
        <v>151</v>
      </c>
      <c r="AB174" s="114">
        <v>7</v>
      </c>
      <c r="AC174" s="115"/>
      <c r="AE174" s="113" t="s">
        <v>151</v>
      </c>
      <c r="AF174" s="114">
        <v>7.7</v>
      </c>
      <c r="AG174" s="115"/>
      <c r="AI174" s="74"/>
      <c r="AJ174" s="86"/>
      <c r="AK174" s="75"/>
      <c r="AM174" s="74"/>
      <c r="AN174" s="86"/>
      <c r="AO174" s="75"/>
    </row>
    <row r="175" spans="2:41">
      <c r="B175" s="92" t="s">
        <v>152</v>
      </c>
      <c r="C175" s="93" t="s">
        <v>149</v>
      </c>
      <c r="D175" s="94" t="s">
        <v>150</v>
      </c>
      <c r="F175" s="92" t="s">
        <v>152</v>
      </c>
      <c r="G175" s="93" t="s">
        <v>149</v>
      </c>
      <c r="H175" s="94" t="s">
        <v>150</v>
      </c>
      <c r="J175" s="92" t="s">
        <v>152</v>
      </c>
      <c r="K175" s="93" t="s">
        <v>149</v>
      </c>
      <c r="L175" s="94" t="s">
        <v>150</v>
      </c>
      <c r="N175" s="92" t="s">
        <v>152</v>
      </c>
      <c r="O175" s="93" t="s">
        <v>149</v>
      </c>
      <c r="P175" s="94" t="s">
        <v>150</v>
      </c>
      <c r="R175" s="92" t="s">
        <v>152</v>
      </c>
      <c r="S175" s="93" t="s">
        <v>149</v>
      </c>
      <c r="T175" s="94" t="s">
        <v>150</v>
      </c>
      <c r="U175" s="93"/>
      <c r="V175" s="93"/>
      <c r="W175" s="113" t="s">
        <v>152</v>
      </c>
      <c r="X175" s="114" t="s">
        <v>149</v>
      </c>
      <c r="Y175" s="116" t="s">
        <v>150</v>
      </c>
      <c r="AA175" s="113" t="s">
        <v>152</v>
      </c>
      <c r="AB175" s="114" t="s">
        <v>149</v>
      </c>
      <c r="AC175" s="116" t="s">
        <v>150</v>
      </c>
      <c r="AE175" s="113" t="s">
        <v>152</v>
      </c>
      <c r="AF175" s="114" t="s">
        <v>149</v>
      </c>
      <c r="AG175" s="116" t="s">
        <v>150</v>
      </c>
      <c r="AI175" s="123" t="s">
        <v>152</v>
      </c>
      <c r="AJ175" s="122" t="s">
        <v>149</v>
      </c>
      <c r="AK175" s="124" t="s">
        <v>150</v>
      </c>
      <c r="AM175" s="123" t="s">
        <v>152</v>
      </c>
      <c r="AN175" s="122" t="s">
        <v>149</v>
      </c>
      <c r="AO175" s="124" t="s">
        <v>150</v>
      </c>
    </row>
    <row r="176" spans="2:41">
      <c r="B176" s="74">
        <v>0</v>
      </c>
      <c r="C176" s="85">
        <f>$C$122+$C$174*COS((PI()/180)*B176)</f>
        <v>5</v>
      </c>
      <c r="D176" s="77">
        <f>$C$123+$C$174*SIN((PI()/180)*B176)</f>
        <v>5</v>
      </c>
      <c r="F176" s="74">
        <v>0</v>
      </c>
      <c r="G176" s="85">
        <f>$C$132+$G$174*COS((PI()/180)*F176)</f>
        <v>2.6</v>
      </c>
      <c r="H176" s="77">
        <f>$C$133+$G$174*SIN((PI()/180)*F176)</f>
        <v>5</v>
      </c>
      <c r="J176" s="74">
        <v>0</v>
      </c>
      <c r="K176" s="85">
        <f>$C$142+$K$174*COS((PI()/180)*J176)</f>
        <v>-0.9</v>
      </c>
      <c r="L176" s="77">
        <f>$C$143+$K$174*SIN((PI()/180)*J176)</f>
        <v>5</v>
      </c>
      <c r="N176" s="74">
        <v>0</v>
      </c>
      <c r="O176" s="85">
        <f>$C$152+$O$174*COS((PI()/180)*N176)</f>
        <v>5</v>
      </c>
      <c r="P176" s="77">
        <f>$C$153+$O$174*SIN((PI()/180)*N176)</f>
        <v>-5</v>
      </c>
      <c r="R176" s="74">
        <v>0</v>
      </c>
      <c r="S176" s="85">
        <f>$C$162+$S$174*COS((PI()/180)*R176)</f>
        <v>3</v>
      </c>
      <c r="T176" s="77">
        <f>$C$163+$S$174*SIN((PI()/180)*R176)</f>
        <v>-5</v>
      </c>
      <c r="U176" s="85"/>
      <c r="V176" s="85"/>
      <c r="W176" s="117">
        <v>0</v>
      </c>
      <c r="X176" s="85">
        <f>$X$174*COS((PI()/180)*W176)</f>
        <v>6.2</v>
      </c>
      <c r="Y176" s="77">
        <f>$X$174*SIN((PI()/180)*W176)</f>
        <v>0</v>
      </c>
      <c r="AA176" s="117">
        <v>0</v>
      </c>
      <c r="AB176" s="85">
        <f>$AB$174*COS((PI()/180)*AA176)</f>
        <v>7</v>
      </c>
      <c r="AC176" s="77">
        <f>$AB$174*SIN((PI()/180)*AA176)</f>
        <v>0</v>
      </c>
      <c r="AE176" s="117">
        <v>0</v>
      </c>
      <c r="AF176" s="85">
        <f>$AF$174*COS((PI()/180)*AE176)</f>
        <v>7.7</v>
      </c>
      <c r="AG176" s="77">
        <f>$AF$174*SIN((PI()/180)*AE176)</f>
        <v>0</v>
      </c>
      <c r="AI176" s="125">
        <v>0</v>
      </c>
      <c r="AJ176" s="85">
        <f>$X$174*COS((PI()/180)*AI176)</f>
        <v>6.2</v>
      </c>
      <c r="AK176" s="77">
        <f>$X$174*SIN((PI()/180)*AI176)</f>
        <v>0</v>
      </c>
      <c r="AM176" s="125">
        <v>21</v>
      </c>
      <c r="AN176" s="85">
        <f>$AB$174*COS((PI()/180)*AM176)</f>
        <v>6.5350629854804119</v>
      </c>
      <c r="AO176" s="77">
        <f>$AB$174*SIN((PI()/180)*AM176)</f>
        <v>2.5085756468171017</v>
      </c>
    </row>
    <row r="177" spans="2:41">
      <c r="B177" s="74">
        <f>B176+5</f>
        <v>5</v>
      </c>
      <c r="C177" s="85">
        <f>$C$122+$C$174*COS((PI()/180)*B177)</f>
        <v>4.9809734904587275</v>
      </c>
      <c r="D177" s="77">
        <f>$C$123+$C$174*SIN((PI()/180)*B177)</f>
        <v>5.4357787137382907</v>
      </c>
      <c r="F177" s="74">
        <f>F176+5</f>
        <v>5</v>
      </c>
      <c r="G177" s="85">
        <f>$C$132+$G$174*COS((PI()/180)*F177)</f>
        <v>2.5977168188550475</v>
      </c>
      <c r="H177" s="77">
        <f>$C$133+$G$174*SIN((PI()/180)*F177)</f>
        <v>5.0522934456485951</v>
      </c>
      <c r="J177" s="74">
        <f>J176+5</f>
        <v>5</v>
      </c>
      <c r="K177" s="85">
        <f>$C$142+$K$174*COS((PI()/180)*J177)</f>
        <v>-0.90228318114495265</v>
      </c>
      <c r="L177" s="77">
        <f>$C$143+$K$174*SIN((PI()/180)*J177)</f>
        <v>5.0522934456485951</v>
      </c>
      <c r="N177" s="74">
        <f>N176+5</f>
        <v>5</v>
      </c>
      <c r="O177" s="85">
        <f>$C$152+$O$174*COS((PI()/180)*N177)</f>
        <v>4.9809734904587275</v>
      </c>
      <c r="P177" s="77">
        <f>$C$153+$O$174*SIN((PI()/180)*N177)</f>
        <v>-4.5642212862617093</v>
      </c>
      <c r="R177" s="74">
        <f>R176+5</f>
        <v>5</v>
      </c>
      <c r="S177" s="85">
        <f>$C$162+$S$174*COS((PI()/180)*R177)</f>
        <v>2.9961946980917453</v>
      </c>
      <c r="T177" s="77">
        <f>$C$163+$S$174*SIN((PI()/180)*R177)</f>
        <v>-4.9128442572523419</v>
      </c>
      <c r="U177" s="85"/>
      <c r="V177" s="85"/>
      <c r="W177" s="117">
        <v>5</v>
      </c>
      <c r="X177" s="85">
        <f t="shared" ref="X177:X240" si="0">$X$174*COS((PI()/180)*W177)</f>
        <v>6.1764071281688224</v>
      </c>
      <c r="Y177" s="77">
        <f t="shared" ref="Y177:Y240" si="1">$X$174*SIN((PI()/180)*W177)</f>
        <v>0.54036560503548059</v>
      </c>
      <c r="AA177" s="117">
        <v>5</v>
      </c>
      <c r="AB177" s="85">
        <f t="shared" ref="AB177:AB240" si="2">$AB$174*COS((PI()/180)*AA177)</f>
        <v>6.973362886642219</v>
      </c>
      <c r="AC177" s="77">
        <f t="shared" ref="AC177:AC240" si="3">$AB$174*SIN((PI()/180)*AA177)</f>
        <v>0.61009019923360719</v>
      </c>
      <c r="AE177" s="117">
        <v>5</v>
      </c>
      <c r="AF177" s="85">
        <f t="shared" ref="AF177:AF240" si="4">$AF$174*COS((PI()/180)*AE177)</f>
        <v>7.6706991753064413</v>
      </c>
      <c r="AG177" s="77">
        <f t="shared" ref="AG177:AG240" si="5">$AF$174*SIN((PI()/180)*AE177)</f>
        <v>0.67109921915696791</v>
      </c>
      <c r="AI177" s="74"/>
      <c r="AJ177" s="85">
        <f>$AB$174*COS((PI()/180)*AI176)</f>
        <v>7</v>
      </c>
      <c r="AK177" s="77">
        <f>$AB$174*SIN((PI()/180)*AI176)</f>
        <v>0</v>
      </c>
      <c r="AM177" s="74"/>
      <c r="AN177" s="85">
        <f>$AF$174*COS((PI()/180)*AM176)</f>
        <v>7.1885692840284534</v>
      </c>
      <c r="AO177" s="77">
        <f>$AF$174*SIN((PI()/180)*AM176)</f>
        <v>2.7594332114988123</v>
      </c>
    </row>
    <row r="178" spans="2:41">
      <c r="B178" s="74">
        <f t="shared" ref="B178:B241" si="6">B177+5</f>
        <v>10</v>
      </c>
      <c r="C178" s="85">
        <f t="shared" ref="C178:C241" si="7">$C$122+$C$174*COS((PI()/180)*B178)</f>
        <v>4.9240387650610398</v>
      </c>
      <c r="D178" s="77">
        <f t="shared" ref="D178:D186" si="8">$C$123+$C$174*SIN((PI()/180)*B178)</f>
        <v>5.8682408883346513</v>
      </c>
      <c r="F178" s="74">
        <f t="shared" ref="F178:F186" si="9">F177+5</f>
        <v>10</v>
      </c>
      <c r="G178" s="85">
        <f t="shared" ref="G178:G241" si="10">$C$132+$G$174*COS((PI()/180)*F178)</f>
        <v>2.5908846518073245</v>
      </c>
      <c r="H178" s="77">
        <f t="shared" ref="H178:H186" si="11">$C$133+$G$174*SIN((PI()/180)*F178)</f>
        <v>5.1041889066001582</v>
      </c>
      <c r="J178" s="74">
        <f t="shared" ref="J178:J186" si="12">J177+5</f>
        <v>10</v>
      </c>
      <c r="K178" s="85">
        <f t="shared" ref="K178:K241" si="13">$C$142+$K$174*COS((PI()/180)*J178)</f>
        <v>-0.90911534819267525</v>
      </c>
      <c r="L178" s="77">
        <f t="shared" ref="L178:L186" si="14">$C$143+$K$174*SIN((PI()/180)*J178)</f>
        <v>5.1041889066001582</v>
      </c>
      <c r="N178" s="74">
        <f t="shared" ref="N178:N186" si="15">N177+5</f>
        <v>10</v>
      </c>
      <c r="O178" s="85">
        <f t="shared" ref="O178:O241" si="16">$C$152+$O$174*COS((PI()/180)*N178)</f>
        <v>4.9240387650610398</v>
      </c>
      <c r="P178" s="77">
        <f t="shared" ref="P178:P186" si="17">$C$153+$O$174*SIN((PI()/180)*N178)</f>
        <v>-4.1317591116653487</v>
      </c>
      <c r="R178" s="74">
        <f t="shared" ref="R178:R186" si="18">R177+5</f>
        <v>10</v>
      </c>
      <c r="S178" s="85">
        <f t="shared" ref="S178:S241" si="19">$C$162+$S$174*COS((PI()/180)*R178)</f>
        <v>2.9848077530122081</v>
      </c>
      <c r="T178" s="77">
        <f t="shared" ref="T178:T186" si="20">$C$163+$S$174*SIN((PI()/180)*R178)</f>
        <v>-4.8263518223330699</v>
      </c>
      <c r="U178" s="85"/>
      <c r="V178" s="85"/>
      <c r="W178" s="117">
        <v>10</v>
      </c>
      <c r="X178" s="85">
        <f t="shared" si="0"/>
        <v>6.1058080686756897</v>
      </c>
      <c r="Y178" s="77">
        <f t="shared" si="1"/>
        <v>1.0766187015349682</v>
      </c>
      <c r="AA178" s="117">
        <v>10</v>
      </c>
      <c r="AB178" s="85">
        <f t="shared" si="2"/>
        <v>6.893654271085456</v>
      </c>
      <c r="AC178" s="77">
        <f t="shared" si="3"/>
        <v>1.2155372436685123</v>
      </c>
      <c r="AE178" s="117">
        <v>10</v>
      </c>
      <c r="AF178" s="85">
        <f t="shared" si="4"/>
        <v>7.5830196981940023</v>
      </c>
      <c r="AG178" s="77">
        <f t="shared" si="5"/>
        <v>1.3370909680353635</v>
      </c>
      <c r="AI178" s="74">
        <f>AI176+30</f>
        <v>30</v>
      </c>
      <c r="AJ178" s="85">
        <f>$X$174*COS((PI()/180)*AI178)</f>
        <v>5.3693575034635197</v>
      </c>
      <c r="AK178" s="77">
        <f>$X$174*SIN((PI()/180)*AI178)</f>
        <v>3.0999999999999996</v>
      </c>
      <c r="AM178" s="74">
        <f>AM176+30</f>
        <v>51</v>
      </c>
      <c r="AN178" s="85">
        <f>$AB$174*COS((PI()/180)*AM178)</f>
        <v>4.4052427373488623</v>
      </c>
      <c r="AO178" s="77">
        <f>$AB$174*SIN((PI()/180)*AM178)</f>
        <v>5.4400217301987963</v>
      </c>
    </row>
    <row r="179" spans="2:41">
      <c r="B179" s="74">
        <f t="shared" si="6"/>
        <v>15</v>
      </c>
      <c r="C179" s="85">
        <f t="shared" si="7"/>
        <v>4.8296291314453415</v>
      </c>
      <c r="D179" s="77">
        <f t="shared" si="8"/>
        <v>6.2940952255126037</v>
      </c>
      <c r="F179" s="74">
        <f t="shared" si="9"/>
        <v>15</v>
      </c>
      <c r="G179" s="85">
        <f t="shared" si="10"/>
        <v>2.579555495773441</v>
      </c>
      <c r="H179" s="77">
        <f t="shared" si="11"/>
        <v>5.1552914270615124</v>
      </c>
      <c r="J179" s="74">
        <f t="shared" si="12"/>
        <v>15</v>
      </c>
      <c r="K179" s="85">
        <f t="shared" si="13"/>
        <v>-0.92044450422655899</v>
      </c>
      <c r="L179" s="77">
        <f t="shared" si="14"/>
        <v>5.1552914270615124</v>
      </c>
      <c r="N179" s="74">
        <f t="shared" si="15"/>
        <v>15</v>
      </c>
      <c r="O179" s="85">
        <f t="shared" si="16"/>
        <v>4.8296291314453415</v>
      </c>
      <c r="P179" s="77">
        <f t="shared" si="17"/>
        <v>-3.7059047744873963</v>
      </c>
      <c r="R179" s="74">
        <f t="shared" si="18"/>
        <v>15</v>
      </c>
      <c r="S179" s="85">
        <f t="shared" si="19"/>
        <v>2.9659258262890682</v>
      </c>
      <c r="T179" s="77">
        <f t="shared" si="20"/>
        <v>-4.7411809548974793</v>
      </c>
      <c r="U179" s="85"/>
      <c r="V179" s="85"/>
      <c r="W179" s="117">
        <v>15</v>
      </c>
      <c r="X179" s="85">
        <f t="shared" si="0"/>
        <v>5.9887401229922235</v>
      </c>
      <c r="Y179" s="77">
        <f t="shared" si="1"/>
        <v>1.6046780796356286</v>
      </c>
      <c r="AA179" s="117">
        <v>15</v>
      </c>
      <c r="AB179" s="85">
        <f t="shared" si="2"/>
        <v>6.7614807840234779</v>
      </c>
      <c r="AC179" s="77">
        <f t="shared" si="3"/>
        <v>1.8117333157176452</v>
      </c>
      <c r="AE179" s="117">
        <v>15</v>
      </c>
      <c r="AF179" s="85">
        <f t="shared" si="4"/>
        <v>7.437628862425826</v>
      </c>
      <c r="AG179" s="77">
        <f t="shared" si="5"/>
        <v>1.9929066472894097</v>
      </c>
      <c r="AI179" s="74"/>
      <c r="AJ179" s="85">
        <f>$AB$174*COS((PI()/180)*AI178)</f>
        <v>6.0621778264910713</v>
      </c>
      <c r="AK179" s="77">
        <f>$AB$174*SIN((PI()/180)*AI178)</f>
        <v>3.4999999999999996</v>
      </c>
      <c r="AM179" s="74"/>
      <c r="AN179" s="85">
        <f>$AF$174*COS((PI()/180)*AM178)</f>
        <v>4.8457670110837485</v>
      </c>
      <c r="AO179" s="77">
        <f>$AF$174*SIN((PI()/180)*AM178)</f>
        <v>5.9840239032186764</v>
      </c>
    </row>
    <row r="180" spans="2:41">
      <c r="B180" s="74">
        <f t="shared" si="6"/>
        <v>20</v>
      </c>
      <c r="C180" s="85">
        <f t="shared" si="7"/>
        <v>4.6984631039295426</v>
      </c>
      <c r="D180" s="77">
        <f t="shared" si="8"/>
        <v>6.7101007166283431</v>
      </c>
      <c r="F180" s="74">
        <f t="shared" si="9"/>
        <v>20</v>
      </c>
      <c r="G180" s="85">
        <f t="shared" si="10"/>
        <v>2.5638155724715448</v>
      </c>
      <c r="H180" s="77">
        <f t="shared" si="11"/>
        <v>5.2052120859954014</v>
      </c>
      <c r="J180" s="74">
        <f t="shared" si="12"/>
        <v>20</v>
      </c>
      <c r="K180" s="85">
        <f t="shared" si="13"/>
        <v>-0.93618442752845499</v>
      </c>
      <c r="L180" s="77">
        <f t="shared" si="14"/>
        <v>5.2052120859954014</v>
      </c>
      <c r="N180" s="74">
        <f t="shared" si="15"/>
        <v>20</v>
      </c>
      <c r="O180" s="85">
        <f t="shared" si="16"/>
        <v>4.6984631039295426</v>
      </c>
      <c r="P180" s="77">
        <f t="shared" si="17"/>
        <v>-3.2898992833716565</v>
      </c>
      <c r="R180" s="74">
        <f t="shared" si="18"/>
        <v>20</v>
      </c>
      <c r="S180" s="85">
        <f t="shared" si="19"/>
        <v>2.9396926207859084</v>
      </c>
      <c r="T180" s="77">
        <f t="shared" si="20"/>
        <v>-4.6579798566743316</v>
      </c>
      <c r="U180" s="85"/>
      <c r="V180" s="85"/>
      <c r="W180" s="117">
        <v>20</v>
      </c>
      <c r="X180" s="85">
        <f t="shared" si="0"/>
        <v>5.8260942488726322</v>
      </c>
      <c r="Y180" s="77">
        <f t="shared" si="1"/>
        <v>2.1205248886191459</v>
      </c>
      <c r="AA180" s="117">
        <v>20</v>
      </c>
      <c r="AB180" s="85">
        <f t="shared" si="2"/>
        <v>6.5778483455013586</v>
      </c>
      <c r="AC180" s="77">
        <f t="shared" si="3"/>
        <v>2.3941410032796808</v>
      </c>
      <c r="AE180" s="117">
        <v>20</v>
      </c>
      <c r="AF180" s="85">
        <f t="shared" si="4"/>
        <v>7.2356331800514955</v>
      </c>
      <c r="AG180" s="77">
        <f t="shared" si="5"/>
        <v>2.633555103607649</v>
      </c>
      <c r="AI180" s="74">
        <f>AI178+30</f>
        <v>60</v>
      </c>
      <c r="AJ180" s="85">
        <f>$X$174*COS((PI()/180)*AI180)</f>
        <v>3.100000000000001</v>
      </c>
      <c r="AK180" s="77">
        <f>$X$174*SIN((PI()/180)*AI180)</f>
        <v>5.3693575034635197</v>
      </c>
      <c r="AM180" s="74">
        <f>AM178+30</f>
        <v>81</v>
      </c>
      <c r="AN180" s="85">
        <f>$AB$174*COS((PI()/180)*AM180)</f>
        <v>1.0950412552816164</v>
      </c>
      <c r="AO180" s="77">
        <f>$AB$174*SIN((PI()/180)*AM180)</f>
        <v>6.9138183841659639</v>
      </c>
    </row>
    <row r="181" spans="2:41">
      <c r="B181" s="74">
        <f t="shared" si="6"/>
        <v>25</v>
      </c>
      <c r="C181" s="85">
        <f t="shared" si="7"/>
        <v>4.5315389351832494</v>
      </c>
      <c r="D181" s="77">
        <f t="shared" si="8"/>
        <v>7.1130913087034973</v>
      </c>
      <c r="F181" s="74">
        <f t="shared" si="9"/>
        <v>25</v>
      </c>
      <c r="G181" s="85">
        <f t="shared" si="10"/>
        <v>2.5437846722219897</v>
      </c>
      <c r="H181" s="77">
        <f t="shared" si="11"/>
        <v>5.2535709570444196</v>
      </c>
      <c r="J181" s="74">
        <f t="shared" si="12"/>
        <v>25</v>
      </c>
      <c r="K181" s="85">
        <f t="shared" si="13"/>
        <v>-0.9562153277780101</v>
      </c>
      <c r="L181" s="77">
        <f t="shared" si="14"/>
        <v>5.2535709570444196</v>
      </c>
      <c r="N181" s="74">
        <f t="shared" si="15"/>
        <v>25</v>
      </c>
      <c r="O181" s="85">
        <f t="shared" si="16"/>
        <v>4.5315389351832494</v>
      </c>
      <c r="P181" s="77">
        <f t="shared" si="17"/>
        <v>-2.8869086912965027</v>
      </c>
      <c r="R181" s="74">
        <f t="shared" si="18"/>
        <v>25</v>
      </c>
      <c r="S181" s="85">
        <f t="shared" si="19"/>
        <v>2.90630778703665</v>
      </c>
      <c r="T181" s="77">
        <f t="shared" si="20"/>
        <v>-4.5773817382593007</v>
      </c>
      <c r="U181" s="85"/>
      <c r="V181" s="85"/>
      <c r="W181" s="117">
        <v>25</v>
      </c>
      <c r="X181" s="85">
        <f t="shared" si="0"/>
        <v>5.6191082796272296</v>
      </c>
      <c r="Y181" s="77">
        <f t="shared" si="1"/>
        <v>2.6202332227923364</v>
      </c>
      <c r="AA181" s="117">
        <v>25</v>
      </c>
      <c r="AB181" s="85">
        <f t="shared" si="2"/>
        <v>6.3441545092565494</v>
      </c>
      <c r="AC181" s="77">
        <f t="shared" si="3"/>
        <v>2.9583278321848963</v>
      </c>
      <c r="AE181" s="117">
        <v>25</v>
      </c>
      <c r="AF181" s="85">
        <f t="shared" si="4"/>
        <v>6.9785699601822051</v>
      </c>
      <c r="AG181" s="77">
        <f t="shared" si="5"/>
        <v>3.2541606154033857</v>
      </c>
      <c r="AI181" s="74"/>
      <c r="AJ181" s="85">
        <f>$AB$174*COS((PI()/180)*AI180)</f>
        <v>3.5000000000000009</v>
      </c>
      <c r="AK181" s="77">
        <f>$AB$174*SIN((PI()/180)*AI180)</f>
        <v>6.0621778264910704</v>
      </c>
      <c r="AM181" s="74"/>
      <c r="AN181" s="85">
        <f>$AF$174*COS((PI()/180)*AM180)</f>
        <v>1.2045453808097781</v>
      </c>
      <c r="AO181" s="77">
        <f>$AF$174*SIN((PI()/180)*AM180)</f>
        <v>7.6052002225825612</v>
      </c>
    </row>
    <row r="182" spans="2:41">
      <c r="B182" s="74">
        <f t="shared" si="6"/>
        <v>30</v>
      </c>
      <c r="C182" s="85">
        <f t="shared" si="7"/>
        <v>4.3301270189221936</v>
      </c>
      <c r="D182" s="77">
        <f t="shared" si="8"/>
        <v>7.5</v>
      </c>
      <c r="F182" s="74">
        <f t="shared" si="9"/>
        <v>30</v>
      </c>
      <c r="G182" s="85">
        <f t="shared" si="10"/>
        <v>2.519615242270663</v>
      </c>
      <c r="H182" s="77">
        <f t="shared" si="11"/>
        <v>5.3</v>
      </c>
      <c r="J182" s="74">
        <f t="shared" si="12"/>
        <v>30</v>
      </c>
      <c r="K182" s="85">
        <f t="shared" si="13"/>
        <v>-0.98038475772933675</v>
      </c>
      <c r="L182" s="77">
        <f t="shared" si="14"/>
        <v>5.3</v>
      </c>
      <c r="N182" s="74">
        <f t="shared" si="15"/>
        <v>30</v>
      </c>
      <c r="O182" s="85">
        <f t="shared" si="16"/>
        <v>4.3301270189221936</v>
      </c>
      <c r="P182" s="77">
        <f t="shared" si="17"/>
        <v>-2.5000000000000004</v>
      </c>
      <c r="R182" s="74">
        <f t="shared" si="18"/>
        <v>30</v>
      </c>
      <c r="S182" s="85">
        <f t="shared" si="19"/>
        <v>2.8660254037844388</v>
      </c>
      <c r="T182" s="77">
        <f t="shared" si="20"/>
        <v>-4.5</v>
      </c>
      <c r="U182" s="85"/>
      <c r="V182" s="85"/>
      <c r="W182" s="117">
        <v>30</v>
      </c>
      <c r="X182" s="85">
        <f t="shared" si="0"/>
        <v>5.3693575034635197</v>
      </c>
      <c r="Y182" s="77">
        <f t="shared" si="1"/>
        <v>3.0999999999999996</v>
      </c>
      <c r="AA182" s="117">
        <v>30</v>
      </c>
      <c r="AB182" s="85">
        <f t="shared" si="2"/>
        <v>6.0621778264910713</v>
      </c>
      <c r="AC182" s="77">
        <f t="shared" si="3"/>
        <v>3.4999999999999996</v>
      </c>
      <c r="AE182" s="117">
        <v>30</v>
      </c>
      <c r="AF182" s="85">
        <f t="shared" si="4"/>
        <v>6.6683956091401786</v>
      </c>
      <c r="AG182" s="77">
        <f t="shared" si="5"/>
        <v>3.8499999999999996</v>
      </c>
      <c r="AI182" s="74">
        <f>AI180+30</f>
        <v>90</v>
      </c>
      <c r="AJ182" s="85">
        <f>$X$174*COS((PI()/180)*AI182)</f>
        <v>3.797960210216722E-16</v>
      </c>
      <c r="AK182" s="77">
        <f>$X$174*SIN((PI()/180)*AI182)</f>
        <v>6.2</v>
      </c>
      <c r="AM182" s="74">
        <f>AM180+30</f>
        <v>111</v>
      </c>
      <c r="AN182" s="85">
        <f>$AB$174*COS((PI()/180)*AM182)</f>
        <v>-2.5085756468171017</v>
      </c>
      <c r="AO182" s="77">
        <f>$AB$174*SIN((PI()/180)*AM182)</f>
        <v>6.5350629854804119</v>
      </c>
    </row>
    <row r="183" spans="2:41">
      <c r="B183" s="74">
        <f t="shared" si="6"/>
        <v>35</v>
      </c>
      <c r="C183" s="85">
        <f t="shared" si="7"/>
        <v>4.0957602214449587</v>
      </c>
      <c r="D183" s="77">
        <f t="shared" si="8"/>
        <v>7.8678821817552302</v>
      </c>
      <c r="F183" s="74">
        <f t="shared" si="9"/>
        <v>35</v>
      </c>
      <c r="G183" s="85">
        <f t="shared" si="10"/>
        <v>2.4914912265733951</v>
      </c>
      <c r="H183" s="77">
        <f t="shared" si="11"/>
        <v>5.3441458618106275</v>
      </c>
      <c r="J183" s="74">
        <f t="shared" si="12"/>
        <v>35</v>
      </c>
      <c r="K183" s="85">
        <f t="shared" si="13"/>
        <v>-1.0085087734266049</v>
      </c>
      <c r="L183" s="77">
        <f t="shared" si="14"/>
        <v>5.3441458618106275</v>
      </c>
      <c r="N183" s="74">
        <f t="shared" si="15"/>
        <v>35</v>
      </c>
      <c r="O183" s="85">
        <f t="shared" si="16"/>
        <v>4.0957602214449587</v>
      </c>
      <c r="P183" s="77">
        <f t="shared" si="17"/>
        <v>-2.1321178182447698</v>
      </c>
      <c r="R183" s="74">
        <f t="shared" si="18"/>
        <v>35</v>
      </c>
      <c r="S183" s="85">
        <f t="shared" si="19"/>
        <v>2.8191520442889919</v>
      </c>
      <c r="T183" s="77">
        <f t="shared" si="20"/>
        <v>-4.426423563648954</v>
      </c>
      <c r="U183" s="85"/>
      <c r="V183" s="85"/>
      <c r="W183" s="117">
        <v>35</v>
      </c>
      <c r="X183" s="85">
        <f t="shared" si="0"/>
        <v>5.0787426745917497</v>
      </c>
      <c r="Y183" s="77">
        <f t="shared" si="1"/>
        <v>3.5561739053764856</v>
      </c>
      <c r="AA183" s="117">
        <v>35</v>
      </c>
      <c r="AB183" s="85">
        <f t="shared" si="2"/>
        <v>5.7340643100229425</v>
      </c>
      <c r="AC183" s="77">
        <f t="shared" si="3"/>
        <v>4.0150350544573223</v>
      </c>
      <c r="AE183" s="117">
        <v>35</v>
      </c>
      <c r="AF183" s="85">
        <f t="shared" si="4"/>
        <v>6.3074707410252371</v>
      </c>
      <c r="AG183" s="77">
        <f t="shared" si="5"/>
        <v>4.4165385599030547</v>
      </c>
      <c r="AI183" s="74"/>
      <c r="AJ183" s="85">
        <f>$AB$174*COS((PI()/180)*AI182)</f>
        <v>4.28801959218017E-16</v>
      </c>
      <c r="AK183" s="77">
        <f>$AB$174*SIN((PI()/180)*AI182)</f>
        <v>7</v>
      </c>
      <c r="AM183" s="74"/>
      <c r="AN183" s="85">
        <f>$AF$174*COS((PI()/180)*AM182)</f>
        <v>-2.7594332114988123</v>
      </c>
      <c r="AO183" s="77">
        <f>$AF$174*SIN((PI()/180)*AM182)</f>
        <v>7.1885692840284534</v>
      </c>
    </row>
    <row r="184" spans="2:41">
      <c r="B184" s="74">
        <f t="shared" si="6"/>
        <v>40</v>
      </c>
      <c r="C184" s="85">
        <f t="shared" si="7"/>
        <v>3.83022221559489</v>
      </c>
      <c r="D184" s="77">
        <f t="shared" si="8"/>
        <v>8.2139380484326967</v>
      </c>
      <c r="F184" s="74">
        <f t="shared" si="9"/>
        <v>40</v>
      </c>
      <c r="G184" s="85">
        <f t="shared" si="10"/>
        <v>2.4596266658713866</v>
      </c>
      <c r="H184" s="77">
        <f t="shared" si="11"/>
        <v>5.3856725658119231</v>
      </c>
      <c r="J184" s="74">
        <f t="shared" si="12"/>
        <v>40</v>
      </c>
      <c r="K184" s="85">
        <f t="shared" si="13"/>
        <v>-1.0403733341286132</v>
      </c>
      <c r="L184" s="77">
        <f t="shared" si="14"/>
        <v>5.3856725658119231</v>
      </c>
      <c r="N184" s="74">
        <f t="shared" si="15"/>
        <v>40</v>
      </c>
      <c r="O184" s="85">
        <f t="shared" si="16"/>
        <v>3.83022221559489</v>
      </c>
      <c r="P184" s="77">
        <f t="shared" si="17"/>
        <v>-1.7860619515673037</v>
      </c>
      <c r="R184" s="74">
        <f t="shared" si="18"/>
        <v>40</v>
      </c>
      <c r="S184" s="85">
        <f t="shared" si="19"/>
        <v>2.7660444431189779</v>
      </c>
      <c r="T184" s="77">
        <f t="shared" si="20"/>
        <v>-4.3572123903134603</v>
      </c>
      <c r="U184" s="85"/>
      <c r="V184" s="85"/>
      <c r="W184" s="117">
        <v>40</v>
      </c>
      <c r="X184" s="85">
        <f t="shared" si="0"/>
        <v>4.7494755473376635</v>
      </c>
      <c r="Y184" s="77">
        <f t="shared" si="1"/>
        <v>3.9852831800565434</v>
      </c>
      <c r="AA184" s="117">
        <v>40</v>
      </c>
      <c r="AB184" s="85">
        <f t="shared" si="2"/>
        <v>5.3623111018328462</v>
      </c>
      <c r="AC184" s="77">
        <f t="shared" si="3"/>
        <v>4.4995132678057743</v>
      </c>
      <c r="AE184" s="117">
        <v>40</v>
      </c>
      <c r="AF184" s="85">
        <f t="shared" si="4"/>
        <v>5.8985422120161308</v>
      </c>
      <c r="AG184" s="77">
        <f t="shared" si="5"/>
        <v>4.9494645945863525</v>
      </c>
      <c r="AI184" s="74">
        <f>AI182+30</f>
        <v>120</v>
      </c>
      <c r="AJ184" s="85">
        <f>$X$174*COS((PI()/180)*AI184)</f>
        <v>-3.0999999999999988</v>
      </c>
      <c r="AK184" s="77">
        <f>$X$174*SIN((PI()/180)*AI184)</f>
        <v>5.3693575034635197</v>
      </c>
      <c r="AM184" s="74">
        <f>AM182+30</f>
        <v>141</v>
      </c>
      <c r="AN184" s="85">
        <f>$AB$174*COS((PI()/180)*AM184)</f>
        <v>-5.4400217301987963</v>
      </c>
      <c r="AO184" s="77">
        <f>$AB$174*SIN((PI()/180)*AM184)</f>
        <v>4.4052427373488614</v>
      </c>
    </row>
    <row r="185" spans="2:41">
      <c r="B185" s="74">
        <f t="shared" si="6"/>
        <v>45</v>
      </c>
      <c r="C185" s="85">
        <f t="shared" si="7"/>
        <v>3.5355339059327378</v>
      </c>
      <c r="D185" s="77">
        <f t="shared" si="8"/>
        <v>8.5355339059327378</v>
      </c>
      <c r="F185" s="74">
        <f t="shared" si="9"/>
        <v>45</v>
      </c>
      <c r="G185" s="85">
        <f t="shared" si="10"/>
        <v>2.4242640687119286</v>
      </c>
      <c r="H185" s="77">
        <f t="shared" si="11"/>
        <v>5.4242640687119286</v>
      </c>
      <c r="J185" s="74">
        <f t="shared" si="12"/>
        <v>45</v>
      </c>
      <c r="K185" s="85">
        <f t="shared" si="13"/>
        <v>-1.0757359312880714</v>
      </c>
      <c r="L185" s="77">
        <f t="shared" si="14"/>
        <v>5.4242640687119286</v>
      </c>
      <c r="N185" s="74">
        <f t="shared" si="15"/>
        <v>45</v>
      </c>
      <c r="O185" s="85">
        <f t="shared" si="16"/>
        <v>3.5355339059327378</v>
      </c>
      <c r="P185" s="77">
        <f t="shared" si="17"/>
        <v>-1.4644660940672627</v>
      </c>
      <c r="R185" s="74">
        <f t="shared" si="18"/>
        <v>45</v>
      </c>
      <c r="S185" s="85">
        <f t="shared" si="19"/>
        <v>2.7071067811865475</v>
      </c>
      <c r="T185" s="77">
        <f t="shared" si="20"/>
        <v>-4.2928932188134521</v>
      </c>
      <c r="U185" s="85"/>
      <c r="V185" s="85"/>
      <c r="W185" s="117">
        <v>45</v>
      </c>
      <c r="X185" s="85">
        <f t="shared" si="0"/>
        <v>4.3840620433565949</v>
      </c>
      <c r="Y185" s="77">
        <f t="shared" si="1"/>
        <v>4.384062043356594</v>
      </c>
      <c r="AA185" s="117">
        <v>45</v>
      </c>
      <c r="AB185" s="85">
        <f t="shared" si="2"/>
        <v>4.9497474683058327</v>
      </c>
      <c r="AC185" s="77">
        <f t="shared" si="3"/>
        <v>4.9497474683058318</v>
      </c>
      <c r="AE185" s="117">
        <v>45</v>
      </c>
      <c r="AF185" s="85">
        <f t="shared" si="4"/>
        <v>5.4447222151364167</v>
      </c>
      <c r="AG185" s="77">
        <f t="shared" si="5"/>
        <v>5.4447222151364159</v>
      </c>
      <c r="AI185" s="74"/>
      <c r="AJ185" s="85">
        <f>$AB$174*COS((PI()/180)*AI184)</f>
        <v>-3.4999999999999982</v>
      </c>
      <c r="AK185" s="77">
        <f>$AB$174*SIN((PI()/180)*AI184)</f>
        <v>6.0621778264910713</v>
      </c>
      <c r="AM185" s="74"/>
      <c r="AN185" s="85">
        <f>$AF$174*COS((PI()/180)*AM184)</f>
        <v>-5.9840239032186764</v>
      </c>
      <c r="AO185" s="77">
        <f>$AF$174*SIN((PI()/180)*AM184)</f>
        <v>4.8457670110837476</v>
      </c>
    </row>
    <row r="186" spans="2:41">
      <c r="B186" s="74">
        <f t="shared" si="6"/>
        <v>50</v>
      </c>
      <c r="C186" s="85">
        <f t="shared" si="7"/>
        <v>3.2139380484326967</v>
      </c>
      <c r="D186" s="77">
        <f t="shared" si="8"/>
        <v>8.8302222155948904</v>
      </c>
      <c r="F186" s="74">
        <f t="shared" si="9"/>
        <v>50</v>
      </c>
      <c r="G186" s="85">
        <f t="shared" si="10"/>
        <v>2.3856725658119236</v>
      </c>
      <c r="H186" s="77">
        <f t="shared" si="11"/>
        <v>5.4596266658713866</v>
      </c>
      <c r="J186" s="74">
        <f t="shared" si="12"/>
        <v>50</v>
      </c>
      <c r="K186" s="85">
        <f t="shared" si="13"/>
        <v>-1.1143274341880764</v>
      </c>
      <c r="L186" s="77">
        <f t="shared" si="14"/>
        <v>5.4596266658713866</v>
      </c>
      <c r="N186" s="74">
        <f t="shared" si="15"/>
        <v>50</v>
      </c>
      <c r="O186" s="85">
        <f t="shared" si="16"/>
        <v>3.2139380484326967</v>
      </c>
      <c r="P186" s="77">
        <f t="shared" si="17"/>
        <v>-1.16977778440511</v>
      </c>
      <c r="R186" s="74">
        <f t="shared" si="18"/>
        <v>50</v>
      </c>
      <c r="S186" s="85">
        <f t="shared" si="19"/>
        <v>2.6427876096865393</v>
      </c>
      <c r="T186" s="77">
        <f t="shared" si="20"/>
        <v>-4.2339555568810221</v>
      </c>
      <c r="U186" s="85"/>
      <c r="V186" s="85"/>
      <c r="W186" s="117">
        <v>50</v>
      </c>
      <c r="X186" s="85">
        <f t="shared" si="0"/>
        <v>3.9852831800565442</v>
      </c>
      <c r="Y186" s="77">
        <f t="shared" si="1"/>
        <v>4.7494755473376635</v>
      </c>
      <c r="AA186" s="117">
        <v>50</v>
      </c>
      <c r="AB186" s="85">
        <f t="shared" si="2"/>
        <v>4.4995132678057752</v>
      </c>
      <c r="AC186" s="77">
        <f t="shared" si="3"/>
        <v>5.3623111018328462</v>
      </c>
      <c r="AE186" s="117">
        <v>50</v>
      </c>
      <c r="AF186" s="85">
        <f t="shared" si="4"/>
        <v>4.9494645945863533</v>
      </c>
      <c r="AG186" s="77">
        <f t="shared" si="5"/>
        <v>5.8985422120161308</v>
      </c>
      <c r="AI186" s="74">
        <f>AI184+30</f>
        <v>150</v>
      </c>
      <c r="AJ186" s="85">
        <f>$X$174*COS((PI()/180)*AI186)</f>
        <v>-5.3693575034635197</v>
      </c>
      <c r="AK186" s="77">
        <f>$X$174*SIN((PI()/180)*AI186)</f>
        <v>3.0999999999999996</v>
      </c>
      <c r="AM186" s="74">
        <f>AM184+30</f>
        <v>171</v>
      </c>
      <c r="AN186" s="85">
        <f>$AB$174*COS((PI()/180)*AM186)</f>
        <v>-6.9138183841659639</v>
      </c>
      <c r="AO186" s="77">
        <f>$AB$174*SIN((PI()/180)*AM186)</f>
        <v>1.0950412552816169</v>
      </c>
    </row>
    <row r="187" spans="2:41">
      <c r="B187" s="74">
        <f t="shared" ref="B187:B248" si="21">B186+5</f>
        <v>55</v>
      </c>
      <c r="C187" s="85">
        <f t="shared" si="7"/>
        <v>2.8678821817552307</v>
      </c>
      <c r="D187" s="77">
        <f t="shared" ref="D187:D248" si="22">$C$123+$C$174*SIN((PI()/180)*B187)</f>
        <v>9.0957602214449587</v>
      </c>
      <c r="F187" s="74">
        <f t="shared" ref="F187:F248" si="23">F186+5</f>
        <v>55</v>
      </c>
      <c r="G187" s="85">
        <f t="shared" si="10"/>
        <v>2.3441458618106275</v>
      </c>
      <c r="H187" s="77">
        <f t="shared" ref="H187:H248" si="24">$C$133+$G$174*SIN((PI()/180)*F187)</f>
        <v>5.4914912265733946</v>
      </c>
      <c r="J187" s="74">
        <f t="shared" ref="J187:J248" si="25">J186+5</f>
        <v>55</v>
      </c>
      <c r="K187" s="85">
        <f t="shared" si="13"/>
        <v>-1.1558541381893723</v>
      </c>
      <c r="L187" s="77">
        <f t="shared" ref="L187:L248" si="26">$C$143+$K$174*SIN((PI()/180)*J187)</f>
        <v>5.4914912265733946</v>
      </c>
      <c r="N187" s="74">
        <f t="shared" ref="N187:N248" si="27">N186+5</f>
        <v>55</v>
      </c>
      <c r="O187" s="85">
        <f t="shared" si="16"/>
        <v>2.8678821817552307</v>
      </c>
      <c r="P187" s="77">
        <f t="shared" ref="P187:P248" si="28">$C$153+$O$174*SIN((PI()/180)*N187)</f>
        <v>-0.90423977855504134</v>
      </c>
      <c r="R187" s="74">
        <f t="shared" ref="R187:R248" si="29">R186+5</f>
        <v>55</v>
      </c>
      <c r="S187" s="85">
        <f t="shared" si="19"/>
        <v>2.573576436351046</v>
      </c>
      <c r="T187" s="77">
        <f t="shared" ref="T187:T248" si="30">$C$163+$S$174*SIN((PI()/180)*R187)</f>
        <v>-4.1808479557110081</v>
      </c>
      <c r="U187" s="85"/>
      <c r="V187" s="85"/>
      <c r="W187" s="117">
        <v>55</v>
      </c>
      <c r="X187" s="85">
        <f t="shared" si="0"/>
        <v>3.5561739053764865</v>
      </c>
      <c r="Y187" s="77">
        <f t="shared" si="1"/>
        <v>5.0787426745917497</v>
      </c>
      <c r="AA187" s="117">
        <v>55</v>
      </c>
      <c r="AB187" s="85">
        <f t="shared" si="2"/>
        <v>4.0150350544573232</v>
      </c>
      <c r="AC187" s="77">
        <f t="shared" si="3"/>
        <v>5.7340643100229425</v>
      </c>
      <c r="AE187" s="117">
        <v>55</v>
      </c>
      <c r="AF187" s="85">
        <f t="shared" si="4"/>
        <v>4.4165385599030555</v>
      </c>
      <c r="AG187" s="77">
        <f t="shared" si="5"/>
        <v>6.3074707410252371</v>
      </c>
      <c r="AI187" s="74"/>
      <c r="AJ187" s="85">
        <f>$AB$174*COS((PI()/180)*AI186)</f>
        <v>-6.0621778264910713</v>
      </c>
      <c r="AK187" s="77">
        <f>$AB$174*SIN((PI()/180)*AI186)</f>
        <v>3.4999999999999996</v>
      </c>
      <c r="AM187" s="74"/>
      <c r="AN187" s="85">
        <f>$AF$174*COS((PI()/180)*AM186)</f>
        <v>-7.6052002225825603</v>
      </c>
      <c r="AO187" s="77">
        <f>$AF$174*SIN((PI()/180)*AM186)</f>
        <v>1.2045453808097786</v>
      </c>
    </row>
    <row r="188" spans="2:41">
      <c r="B188" s="74">
        <f t="shared" si="21"/>
        <v>60</v>
      </c>
      <c r="C188" s="85">
        <f t="shared" si="7"/>
        <v>2.5000000000000004</v>
      </c>
      <c r="D188" s="77">
        <f t="shared" si="22"/>
        <v>9.3301270189221928</v>
      </c>
      <c r="F188" s="74">
        <f t="shared" si="23"/>
        <v>60</v>
      </c>
      <c r="G188" s="85">
        <f t="shared" si="10"/>
        <v>2.2999999999999998</v>
      </c>
      <c r="H188" s="77">
        <f t="shared" si="24"/>
        <v>5.519615242270663</v>
      </c>
      <c r="J188" s="74">
        <f t="shared" si="25"/>
        <v>60</v>
      </c>
      <c r="K188" s="85">
        <f t="shared" si="13"/>
        <v>-1.2</v>
      </c>
      <c r="L188" s="77">
        <f t="shared" si="26"/>
        <v>5.519615242270663</v>
      </c>
      <c r="N188" s="74">
        <f t="shared" si="27"/>
        <v>60</v>
      </c>
      <c r="O188" s="85">
        <f t="shared" si="16"/>
        <v>2.5000000000000004</v>
      </c>
      <c r="P188" s="77">
        <f t="shared" si="28"/>
        <v>-0.66987298107780724</v>
      </c>
      <c r="R188" s="74">
        <f t="shared" si="29"/>
        <v>60</v>
      </c>
      <c r="S188" s="85">
        <f t="shared" si="19"/>
        <v>2.5</v>
      </c>
      <c r="T188" s="77">
        <f t="shared" si="30"/>
        <v>-4.1339745962155616</v>
      </c>
      <c r="U188" s="85"/>
      <c r="V188" s="85"/>
      <c r="W188" s="117">
        <v>60</v>
      </c>
      <c r="X188" s="85">
        <f t="shared" si="0"/>
        <v>3.100000000000001</v>
      </c>
      <c r="Y188" s="77">
        <f t="shared" si="1"/>
        <v>5.3693575034635197</v>
      </c>
      <c r="AA188" s="117">
        <v>60</v>
      </c>
      <c r="AB188" s="85">
        <f t="shared" si="2"/>
        <v>3.5000000000000009</v>
      </c>
      <c r="AC188" s="77">
        <f t="shared" si="3"/>
        <v>6.0621778264910704</v>
      </c>
      <c r="AE188" s="117">
        <v>60</v>
      </c>
      <c r="AF188" s="85">
        <f t="shared" si="4"/>
        <v>3.850000000000001</v>
      </c>
      <c r="AG188" s="77">
        <f t="shared" si="5"/>
        <v>6.6683956091401777</v>
      </c>
      <c r="AI188" s="74">
        <f>AI186+30</f>
        <v>180</v>
      </c>
      <c r="AJ188" s="85">
        <f>$X$174*COS((PI()/180)*AI188)</f>
        <v>-6.2</v>
      </c>
      <c r="AK188" s="77">
        <f>$X$174*SIN((PI()/180)*AI188)</f>
        <v>7.5959204204334441E-16</v>
      </c>
      <c r="AM188" s="74">
        <f>AM186+30</f>
        <v>201</v>
      </c>
      <c r="AN188" s="85">
        <f>$AB$174*COS((PI()/180)*AM188)</f>
        <v>-6.5350629854804119</v>
      </c>
      <c r="AO188" s="77">
        <f>$AB$174*SIN((PI()/180)*AM188)</f>
        <v>-2.508575646817103</v>
      </c>
    </row>
    <row r="189" spans="2:41">
      <c r="B189" s="74">
        <f t="shared" si="21"/>
        <v>65</v>
      </c>
      <c r="C189" s="85">
        <f t="shared" si="7"/>
        <v>2.1130913087034973</v>
      </c>
      <c r="D189" s="77">
        <f t="shared" si="22"/>
        <v>9.5315389351832494</v>
      </c>
      <c r="F189" s="74">
        <f t="shared" si="23"/>
        <v>65</v>
      </c>
      <c r="G189" s="85">
        <f t="shared" si="10"/>
        <v>2.2535709570444196</v>
      </c>
      <c r="H189" s="77">
        <f t="shared" si="24"/>
        <v>5.5437846722219897</v>
      </c>
      <c r="J189" s="74">
        <f t="shared" si="25"/>
        <v>65</v>
      </c>
      <c r="K189" s="85">
        <f t="shared" si="13"/>
        <v>-1.2464290429555804</v>
      </c>
      <c r="L189" s="77">
        <f t="shared" si="26"/>
        <v>5.5437846722219897</v>
      </c>
      <c r="N189" s="74">
        <f t="shared" si="27"/>
        <v>65</v>
      </c>
      <c r="O189" s="85">
        <f t="shared" si="16"/>
        <v>2.1130913087034973</v>
      </c>
      <c r="P189" s="77">
        <f t="shared" si="28"/>
        <v>-0.46846106481675065</v>
      </c>
      <c r="R189" s="74">
        <f t="shared" si="29"/>
        <v>65</v>
      </c>
      <c r="S189" s="85">
        <f t="shared" si="19"/>
        <v>2.4226182617406993</v>
      </c>
      <c r="T189" s="77">
        <f t="shared" si="30"/>
        <v>-4.09369221296335</v>
      </c>
      <c r="U189" s="85"/>
      <c r="V189" s="85"/>
      <c r="W189" s="117">
        <v>65</v>
      </c>
      <c r="X189" s="85">
        <f t="shared" si="0"/>
        <v>2.6202332227923364</v>
      </c>
      <c r="Y189" s="77">
        <f t="shared" si="1"/>
        <v>5.6191082796272296</v>
      </c>
      <c r="AA189" s="117">
        <v>65</v>
      </c>
      <c r="AB189" s="85">
        <f t="shared" si="2"/>
        <v>2.9583278321848963</v>
      </c>
      <c r="AC189" s="77">
        <f t="shared" si="3"/>
        <v>6.3441545092565494</v>
      </c>
      <c r="AE189" s="117">
        <v>65</v>
      </c>
      <c r="AF189" s="85">
        <f t="shared" si="4"/>
        <v>3.2541606154033857</v>
      </c>
      <c r="AG189" s="77">
        <f t="shared" si="5"/>
        <v>6.9785699601822051</v>
      </c>
      <c r="AI189" s="74"/>
      <c r="AJ189" s="85">
        <f>$AB$174*COS((PI()/180)*AI188)</f>
        <v>-7</v>
      </c>
      <c r="AK189" s="77">
        <f>$AB$174*SIN((PI()/180)*AI188)</f>
        <v>8.5760391843603401E-16</v>
      </c>
      <c r="AM189" s="74"/>
      <c r="AN189" s="85">
        <f>$AF$174*COS((PI()/180)*AM188)</f>
        <v>-7.1885692840284534</v>
      </c>
      <c r="AO189" s="77">
        <f>$AF$174*SIN((PI()/180)*AM188)</f>
        <v>-2.7594332114988136</v>
      </c>
    </row>
    <row r="190" spans="2:41">
      <c r="B190" s="74">
        <f t="shared" si="21"/>
        <v>70</v>
      </c>
      <c r="C190" s="85">
        <f t="shared" si="7"/>
        <v>1.7101007166283442</v>
      </c>
      <c r="D190" s="77">
        <f t="shared" si="22"/>
        <v>9.6984631039295408</v>
      </c>
      <c r="F190" s="74">
        <f t="shared" si="23"/>
        <v>70</v>
      </c>
      <c r="G190" s="85">
        <f t="shared" si="10"/>
        <v>2.2052120859954014</v>
      </c>
      <c r="H190" s="77">
        <f t="shared" si="24"/>
        <v>5.5638155724715448</v>
      </c>
      <c r="J190" s="74">
        <f t="shared" si="25"/>
        <v>70</v>
      </c>
      <c r="K190" s="85">
        <f t="shared" si="13"/>
        <v>-1.2947879140045988</v>
      </c>
      <c r="L190" s="77">
        <f t="shared" si="26"/>
        <v>5.5638155724715448</v>
      </c>
      <c r="N190" s="74">
        <f t="shared" si="27"/>
        <v>70</v>
      </c>
      <c r="O190" s="85">
        <f t="shared" si="16"/>
        <v>1.7101007166283442</v>
      </c>
      <c r="P190" s="77">
        <f t="shared" si="28"/>
        <v>-0.3015368960704583</v>
      </c>
      <c r="R190" s="74">
        <f t="shared" si="29"/>
        <v>70</v>
      </c>
      <c r="S190" s="85">
        <f t="shared" si="19"/>
        <v>2.3420201433256689</v>
      </c>
      <c r="T190" s="77">
        <f t="shared" si="30"/>
        <v>-4.060307379214092</v>
      </c>
      <c r="U190" s="85"/>
      <c r="V190" s="85"/>
      <c r="W190" s="117">
        <v>70</v>
      </c>
      <c r="X190" s="85">
        <f t="shared" si="0"/>
        <v>2.1205248886191468</v>
      </c>
      <c r="Y190" s="77">
        <f t="shared" si="1"/>
        <v>5.8260942488726322</v>
      </c>
      <c r="AA190" s="117">
        <v>70</v>
      </c>
      <c r="AB190" s="85">
        <f t="shared" si="2"/>
        <v>2.3941410032796817</v>
      </c>
      <c r="AC190" s="77">
        <f t="shared" si="3"/>
        <v>6.5778483455013586</v>
      </c>
      <c r="AE190" s="117">
        <v>70</v>
      </c>
      <c r="AF190" s="85">
        <f t="shared" si="4"/>
        <v>2.6335551036076499</v>
      </c>
      <c r="AG190" s="77">
        <f t="shared" si="5"/>
        <v>7.2356331800514946</v>
      </c>
      <c r="AI190" s="74">
        <f>AI188+30</f>
        <v>210</v>
      </c>
      <c r="AJ190" s="85">
        <f>$X$174*COS((PI()/180)*AI190)</f>
        <v>-5.3693575034635197</v>
      </c>
      <c r="AK190" s="77">
        <f>$X$174*SIN((PI()/180)*AI190)</f>
        <v>-3.100000000000001</v>
      </c>
      <c r="AM190" s="74">
        <f>AM188+30</f>
        <v>231</v>
      </c>
      <c r="AN190" s="85">
        <f>$AB$174*COS((PI()/180)*AM190)</f>
        <v>-4.405242737348865</v>
      </c>
      <c r="AO190" s="77">
        <f>$AB$174*SIN((PI()/180)*AM190)</f>
        <v>-5.4400217301987936</v>
      </c>
    </row>
    <row r="191" spans="2:41">
      <c r="B191" s="74">
        <f t="shared" si="21"/>
        <v>75</v>
      </c>
      <c r="C191" s="85">
        <f t="shared" si="7"/>
        <v>1.2940952255126037</v>
      </c>
      <c r="D191" s="77">
        <f t="shared" si="22"/>
        <v>9.8296291314453406</v>
      </c>
      <c r="F191" s="74">
        <f t="shared" si="23"/>
        <v>75</v>
      </c>
      <c r="G191" s="85">
        <f t="shared" si="10"/>
        <v>2.1552914270615124</v>
      </c>
      <c r="H191" s="77">
        <f t="shared" si="24"/>
        <v>5.579555495773441</v>
      </c>
      <c r="J191" s="74">
        <f t="shared" si="25"/>
        <v>75</v>
      </c>
      <c r="K191" s="85">
        <f t="shared" si="13"/>
        <v>-1.3447085729384876</v>
      </c>
      <c r="L191" s="77">
        <f t="shared" si="26"/>
        <v>5.579555495773441</v>
      </c>
      <c r="N191" s="74">
        <f t="shared" si="27"/>
        <v>75</v>
      </c>
      <c r="O191" s="85">
        <f t="shared" si="16"/>
        <v>1.2940952255126037</v>
      </c>
      <c r="P191" s="77">
        <f t="shared" si="28"/>
        <v>-0.17037086855465855</v>
      </c>
      <c r="R191" s="74">
        <f t="shared" si="29"/>
        <v>75</v>
      </c>
      <c r="S191" s="85">
        <f t="shared" si="19"/>
        <v>2.2588190451025207</v>
      </c>
      <c r="T191" s="77">
        <f t="shared" si="30"/>
        <v>-4.0340741737109314</v>
      </c>
      <c r="U191" s="85"/>
      <c r="V191" s="85"/>
      <c r="W191" s="117">
        <v>75</v>
      </c>
      <c r="X191" s="85">
        <f t="shared" si="0"/>
        <v>1.6046780796356286</v>
      </c>
      <c r="Y191" s="77">
        <f t="shared" si="1"/>
        <v>5.9887401229922235</v>
      </c>
      <c r="AA191" s="117">
        <v>75</v>
      </c>
      <c r="AB191" s="85">
        <f t="shared" si="2"/>
        <v>1.8117333157176452</v>
      </c>
      <c r="AC191" s="77">
        <f t="shared" si="3"/>
        <v>6.7614807840234779</v>
      </c>
      <c r="AE191" s="117">
        <v>75</v>
      </c>
      <c r="AF191" s="85">
        <f t="shared" si="4"/>
        <v>1.9929066472894097</v>
      </c>
      <c r="AG191" s="77">
        <f t="shared" si="5"/>
        <v>7.437628862425826</v>
      </c>
      <c r="AI191" s="74"/>
      <c r="AJ191" s="85">
        <f>$AB$174*COS((PI()/180)*AI190)</f>
        <v>-6.0621778264910704</v>
      </c>
      <c r="AK191" s="77">
        <f>$AB$174*SIN((PI()/180)*AI190)</f>
        <v>-3.5000000000000009</v>
      </c>
      <c r="AM191" s="74"/>
      <c r="AN191" s="85">
        <f>$AF$174*COS((PI()/180)*AM190)</f>
        <v>-4.8457670110837512</v>
      </c>
      <c r="AO191" s="77">
        <f>$AF$174*SIN((PI()/180)*AM190)</f>
        <v>-5.9840239032186737</v>
      </c>
    </row>
    <row r="192" spans="2:41">
      <c r="B192" s="74">
        <f t="shared" si="21"/>
        <v>80</v>
      </c>
      <c r="C192" s="85">
        <f t="shared" si="7"/>
        <v>0.86824088833465207</v>
      </c>
      <c r="D192" s="77">
        <f t="shared" si="22"/>
        <v>9.9240387650610398</v>
      </c>
      <c r="F192" s="74">
        <f t="shared" si="23"/>
        <v>80</v>
      </c>
      <c r="G192" s="85">
        <f t="shared" si="10"/>
        <v>2.1041889066001582</v>
      </c>
      <c r="H192" s="77">
        <f t="shared" si="24"/>
        <v>5.5908846518073245</v>
      </c>
      <c r="J192" s="74">
        <f t="shared" si="25"/>
        <v>80</v>
      </c>
      <c r="K192" s="85">
        <f t="shared" si="13"/>
        <v>-1.3958110933998418</v>
      </c>
      <c r="L192" s="77">
        <f t="shared" si="26"/>
        <v>5.5908846518073245</v>
      </c>
      <c r="N192" s="74">
        <f t="shared" si="27"/>
        <v>80</v>
      </c>
      <c r="O192" s="85">
        <f t="shared" si="16"/>
        <v>0.86824088833465207</v>
      </c>
      <c r="P192" s="77">
        <f t="shared" si="28"/>
        <v>-7.5961234938960231E-2</v>
      </c>
      <c r="R192" s="74">
        <f t="shared" si="29"/>
        <v>80</v>
      </c>
      <c r="S192" s="85">
        <f t="shared" si="19"/>
        <v>2.1736481776669305</v>
      </c>
      <c r="T192" s="77">
        <f t="shared" si="30"/>
        <v>-4.0151922469877919</v>
      </c>
      <c r="U192" s="85"/>
      <c r="V192" s="85"/>
      <c r="W192" s="117">
        <v>80</v>
      </c>
      <c r="X192" s="85">
        <f t="shared" si="0"/>
        <v>1.0766187015349686</v>
      </c>
      <c r="Y192" s="77">
        <f t="shared" si="1"/>
        <v>6.1058080686756897</v>
      </c>
      <c r="AA192" s="117">
        <v>80</v>
      </c>
      <c r="AB192" s="85">
        <f t="shared" si="2"/>
        <v>1.2155372436685128</v>
      </c>
      <c r="AC192" s="77">
        <f t="shared" si="3"/>
        <v>6.893654271085456</v>
      </c>
      <c r="AE192" s="117">
        <v>80</v>
      </c>
      <c r="AF192" s="85">
        <f t="shared" si="4"/>
        <v>1.3370909680353642</v>
      </c>
      <c r="AG192" s="77">
        <f t="shared" si="5"/>
        <v>7.5830196981940023</v>
      </c>
      <c r="AI192" s="74">
        <f>AI190+30</f>
        <v>240</v>
      </c>
      <c r="AJ192" s="85">
        <f>$X$174*COS((PI()/180)*AI192)</f>
        <v>-3.1000000000000028</v>
      </c>
      <c r="AK192" s="77">
        <f>$X$174*SIN((PI()/180)*AI192)</f>
        <v>-5.3693575034635179</v>
      </c>
      <c r="AM192" s="74">
        <f>AM190+30</f>
        <v>261</v>
      </c>
      <c r="AN192" s="85">
        <f>$AB$174*COS((PI()/180)*AM192)</f>
        <v>-1.0950412552816173</v>
      </c>
      <c r="AO192" s="77">
        <f>$AB$174*SIN((PI()/180)*AM192)</f>
        <v>-6.9138183841659639</v>
      </c>
    </row>
    <row r="193" spans="2:41">
      <c r="B193" s="74">
        <f t="shared" si="21"/>
        <v>85</v>
      </c>
      <c r="C193" s="85">
        <f t="shared" si="7"/>
        <v>0.43577871373829069</v>
      </c>
      <c r="D193" s="77">
        <f t="shared" si="22"/>
        <v>9.9809734904587266</v>
      </c>
      <c r="F193" s="74">
        <f t="shared" si="23"/>
        <v>85</v>
      </c>
      <c r="G193" s="85">
        <f t="shared" si="10"/>
        <v>2.0522934456485951</v>
      </c>
      <c r="H193" s="77">
        <f t="shared" si="24"/>
        <v>5.597716818855047</v>
      </c>
      <c r="J193" s="74">
        <f t="shared" si="25"/>
        <v>85</v>
      </c>
      <c r="K193" s="85">
        <f t="shared" si="13"/>
        <v>-1.4477065543514052</v>
      </c>
      <c r="L193" s="77">
        <f t="shared" si="26"/>
        <v>5.597716818855047</v>
      </c>
      <c r="N193" s="74">
        <f t="shared" si="27"/>
        <v>85</v>
      </c>
      <c r="O193" s="85">
        <f t="shared" si="16"/>
        <v>0.43577871373829069</v>
      </c>
      <c r="P193" s="77">
        <f t="shared" si="28"/>
        <v>-1.9026509541272496E-2</v>
      </c>
      <c r="R193" s="74">
        <f t="shared" si="29"/>
        <v>85</v>
      </c>
      <c r="S193" s="85">
        <f t="shared" si="19"/>
        <v>2.0871557427476581</v>
      </c>
      <c r="T193" s="77">
        <f t="shared" si="30"/>
        <v>-4.0038053019082547</v>
      </c>
      <c r="U193" s="85"/>
      <c r="V193" s="85"/>
      <c r="W193" s="117">
        <v>85</v>
      </c>
      <c r="X193" s="85">
        <f t="shared" si="0"/>
        <v>0.54036560503548048</v>
      </c>
      <c r="Y193" s="77">
        <f t="shared" si="1"/>
        <v>6.1764071281688224</v>
      </c>
      <c r="AA193" s="117">
        <v>85</v>
      </c>
      <c r="AB193" s="85">
        <f t="shared" si="2"/>
        <v>0.61009019923360697</v>
      </c>
      <c r="AC193" s="77">
        <f t="shared" si="3"/>
        <v>6.973362886642219</v>
      </c>
      <c r="AE193" s="117">
        <v>85</v>
      </c>
      <c r="AF193" s="85">
        <f t="shared" si="4"/>
        <v>0.67109921915696769</v>
      </c>
      <c r="AG193" s="77">
        <f t="shared" si="5"/>
        <v>7.6706991753064413</v>
      </c>
      <c r="AI193" s="74"/>
      <c r="AJ193" s="85">
        <f>$AB$174*COS((PI()/180)*AI192)</f>
        <v>-3.5000000000000031</v>
      </c>
      <c r="AK193" s="77">
        <f>$AB$174*SIN((PI()/180)*AI192)</f>
        <v>-6.0621778264910686</v>
      </c>
      <c r="AM193" s="74"/>
      <c r="AN193" s="85">
        <f>$AF$174*COS((PI()/180)*AM192)</f>
        <v>-1.204545380809779</v>
      </c>
      <c r="AO193" s="77">
        <f>$AF$174*SIN((PI()/180)*AM192)</f>
        <v>-7.6052002225825603</v>
      </c>
    </row>
    <row r="194" spans="2:41">
      <c r="B194" s="74">
        <f t="shared" si="21"/>
        <v>90</v>
      </c>
      <c r="C194" s="85">
        <f t="shared" si="7"/>
        <v>3.06287113727155E-16</v>
      </c>
      <c r="D194" s="77">
        <f t="shared" si="22"/>
        <v>10</v>
      </c>
      <c r="F194" s="74">
        <f t="shared" si="23"/>
        <v>90</v>
      </c>
      <c r="G194" s="85">
        <f t="shared" si="10"/>
        <v>2</v>
      </c>
      <c r="H194" s="77">
        <f t="shared" si="24"/>
        <v>5.6</v>
      </c>
      <c r="J194" s="74">
        <f t="shared" si="25"/>
        <v>90</v>
      </c>
      <c r="K194" s="85">
        <f t="shared" si="13"/>
        <v>-1.5</v>
      </c>
      <c r="L194" s="77">
        <f t="shared" si="26"/>
        <v>5.6</v>
      </c>
      <c r="N194" s="74">
        <f t="shared" si="27"/>
        <v>90</v>
      </c>
      <c r="O194" s="85">
        <f t="shared" si="16"/>
        <v>3.06287113727155E-16</v>
      </c>
      <c r="P194" s="77">
        <f t="shared" si="28"/>
        <v>0</v>
      </c>
      <c r="R194" s="74">
        <f t="shared" si="29"/>
        <v>90</v>
      </c>
      <c r="S194" s="85">
        <f t="shared" si="19"/>
        <v>2</v>
      </c>
      <c r="T194" s="77">
        <f t="shared" si="30"/>
        <v>-4</v>
      </c>
      <c r="U194" s="85"/>
      <c r="V194" s="85"/>
      <c r="W194" s="117">
        <v>90</v>
      </c>
      <c r="X194" s="85">
        <f t="shared" si="0"/>
        <v>3.797960210216722E-16</v>
      </c>
      <c r="Y194" s="77">
        <f t="shared" si="1"/>
        <v>6.2</v>
      </c>
      <c r="AA194" s="117">
        <v>90</v>
      </c>
      <c r="AB194" s="85">
        <f t="shared" si="2"/>
        <v>4.28801959218017E-16</v>
      </c>
      <c r="AC194" s="77">
        <f t="shared" si="3"/>
        <v>7</v>
      </c>
      <c r="AE194" s="117">
        <v>90</v>
      </c>
      <c r="AF194" s="85">
        <f t="shared" si="4"/>
        <v>4.716821551398187E-16</v>
      </c>
      <c r="AG194" s="77">
        <f t="shared" si="5"/>
        <v>7.7</v>
      </c>
      <c r="AI194" s="74">
        <f>AI192+30</f>
        <v>270</v>
      </c>
      <c r="AJ194" s="85">
        <f>$X$174*COS((PI()/180)*AI194)</f>
        <v>-1.1393880630650166E-15</v>
      </c>
      <c r="AK194" s="77">
        <f>$X$174*SIN((PI()/180)*AI194)</f>
        <v>-6.2</v>
      </c>
      <c r="AM194" s="74">
        <f>AM192+30</f>
        <v>291</v>
      </c>
      <c r="AN194" s="85">
        <f>$AB$174*COS((PI()/180)*AM194)</f>
        <v>2.5085756468171025</v>
      </c>
      <c r="AO194" s="77">
        <f>$AB$174*SIN((PI()/180)*AM194)</f>
        <v>-6.5350629854804119</v>
      </c>
    </row>
    <row r="195" spans="2:41">
      <c r="B195" s="74">
        <f t="shared" si="21"/>
        <v>95</v>
      </c>
      <c r="C195" s="85">
        <f t="shared" si="7"/>
        <v>-0.43577871373829119</v>
      </c>
      <c r="D195" s="77">
        <f t="shared" si="22"/>
        <v>9.9809734904587266</v>
      </c>
      <c r="F195" s="74">
        <f t="shared" si="23"/>
        <v>95</v>
      </c>
      <c r="G195" s="85">
        <f t="shared" si="10"/>
        <v>1.9477065543514052</v>
      </c>
      <c r="H195" s="77">
        <f t="shared" si="24"/>
        <v>5.597716818855047</v>
      </c>
      <c r="J195" s="74">
        <f t="shared" si="25"/>
        <v>95</v>
      </c>
      <c r="K195" s="85">
        <f t="shared" si="13"/>
        <v>-1.5522934456485948</v>
      </c>
      <c r="L195" s="77">
        <f t="shared" si="26"/>
        <v>5.597716818855047</v>
      </c>
      <c r="N195" s="74">
        <f t="shared" si="27"/>
        <v>95</v>
      </c>
      <c r="O195" s="85">
        <f t="shared" si="16"/>
        <v>-0.43577871373829119</v>
      </c>
      <c r="P195" s="77">
        <f t="shared" si="28"/>
        <v>-1.9026509541272496E-2</v>
      </c>
      <c r="R195" s="74">
        <f t="shared" si="29"/>
        <v>95</v>
      </c>
      <c r="S195" s="85">
        <f t="shared" si="19"/>
        <v>1.9128442572523419</v>
      </c>
      <c r="T195" s="77">
        <f t="shared" si="30"/>
        <v>-4.0038053019082547</v>
      </c>
      <c r="U195" s="85"/>
      <c r="V195" s="85"/>
      <c r="W195" s="117">
        <v>95</v>
      </c>
      <c r="X195" s="85">
        <f t="shared" si="0"/>
        <v>-0.54036560503548103</v>
      </c>
      <c r="Y195" s="77">
        <f t="shared" si="1"/>
        <v>6.1764071281688224</v>
      </c>
      <c r="AA195" s="117">
        <v>95</v>
      </c>
      <c r="AB195" s="85">
        <f t="shared" si="2"/>
        <v>-0.61009019923360763</v>
      </c>
      <c r="AC195" s="77">
        <f t="shared" si="3"/>
        <v>6.973362886642219</v>
      </c>
      <c r="AE195" s="117">
        <v>95</v>
      </c>
      <c r="AF195" s="85">
        <f t="shared" si="4"/>
        <v>-0.67109921915696846</v>
      </c>
      <c r="AG195" s="77">
        <f t="shared" si="5"/>
        <v>7.6706991753064413</v>
      </c>
      <c r="AI195" s="74"/>
      <c r="AJ195" s="85">
        <f>$AB$174*COS((PI()/180)*AI194)</f>
        <v>-1.286405877654051E-15</v>
      </c>
      <c r="AK195" s="77">
        <f>$AB$174*SIN((PI()/180)*AI194)</f>
        <v>-7</v>
      </c>
      <c r="AM195" s="74"/>
      <c r="AN195" s="85">
        <f>$AF$174*COS((PI()/180)*AM194)</f>
        <v>2.7594332114988132</v>
      </c>
      <c r="AO195" s="77">
        <f>$AF$174*SIN((PI()/180)*AM194)</f>
        <v>-7.1885692840284534</v>
      </c>
    </row>
    <row r="196" spans="2:41">
      <c r="B196" s="74">
        <f t="shared" si="21"/>
        <v>100</v>
      </c>
      <c r="C196" s="85">
        <f t="shared" si="7"/>
        <v>-0.86824088833465152</v>
      </c>
      <c r="D196" s="77">
        <f t="shared" si="22"/>
        <v>9.9240387650610398</v>
      </c>
      <c r="F196" s="74">
        <f t="shared" si="23"/>
        <v>100</v>
      </c>
      <c r="G196" s="85">
        <f t="shared" si="10"/>
        <v>1.8958110933998418</v>
      </c>
      <c r="H196" s="77">
        <f t="shared" si="24"/>
        <v>5.5908846518073245</v>
      </c>
      <c r="J196" s="74">
        <f t="shared" si="25"/>
        <v>100</v>
      </c>
      <c r="K196" s="85">
        <f t="shared" si="13"/>
        <v>-1.6041889066001582</v>
      </c>
      <c r="L196" s="77">
        <f t="shared" si="26"/>
        <v>5.5908846518073245</v>
      </c>
      <c r="N196" s="74">
        <f t="shared" si="27"/>
        <v>100</v>
      </c>
      <c r="O196" s="85">
        <f t="shared" si="16"/>
        <v>-0.86824088833465152</v>
      </c>
      <c r="P196" s="77">
        <f t="shared" si="28"/>
        <v>-7.5961234938960231E-2</v>
      </c>
      <c r="R196" s="74">
        <f t="shared" si="29"/>
        <v>100</v>
      </c>
      <c r="S196" s="85">
        <f t="shared" si="19"/>
        <v>1.8263518223330697</v>
      </c>
      <c r="T196" s="77">
        <f t="shared" si="30"/>
        <v>-4.0151922469877919</v>
      </c>
      <c r="U196" s="85"/>
      <c r="V196" s="85"/>
      <c r="W196" s="117">
        <v>100</v>
      </c>
      <c r="X196" s="85">
        <f t="shared" si="0"/>
        <v>-1.076618701534968</v>
      </c>
      <c r="Y196" s="77">
        <f t="shared" si="1"/>
        <v>6.1058080686756897</v>
      </c>
      <c r="AA196" s="117">
        <v>100</v>
      </c>
      <c r="AB196" s="85">
        <f t="shared" si="2"/>
        <v>-1.2155372436685121</v>
      </c>
      <c r="AC196" s="77">
        <f t="shared" si="3"/>
        <v>6.893654271085456</v>
      </c>
      <c r="AE196" s="117">
        <v>100</v>
      </c>
      <c r="AF196" s="85">
        <f t="shared" si="4"/>
        <v>-1.3370909680353633</v>
      </c>
      <c r="AG196" s="77">
        <f t="shared" si="5"/>
        <v>7.5830196981940023</v>
      </c>
      <c r="AI196" s="74">
        <f>AI194+30</f>
        <v>300</v>
      </c>
      <c r="AJ196" s="85">
        <f>$X$174*COS((PI()/180)*AI196)</f>
        <v>3.100000000000001</v>
      </c>
      <c r="AK196" s="77">
        <f>$X$174*SIN((PI()/180)*AI196)</f>
        <v>-5.3693575034635197</v>
      </c>
      <c r="AM196" s="74">
        <f>AM194+30</f>
        <v>321</v>
      </c>
      <c r="AN196" s="85">
        <f>$AB$174*COS((PI()/180)*AM196)</f>
        <v>5.4400217301987936</v>
      </c>
      <c r="AO196" s="77">
        <f>$AB$174*SIN((PI()/180)*AM196)</f>
        <v>-4.405242737348865</v>
      </c>
    </row>
    <row r="197" spans="2:41">
      <c r="B197" s="74">
        <f t="shared" si="21"/>
        <v>105</v>
      </c>
      <c r="C197" s="85">
        <f t="shared" si="7"/>
        <v>-1.2940952255126041</v>
      </c>
      <c r="D197" s="77">
        <f t="shared" si="22"/>
        <v>9.8296291314453406</v>
      </c>
      <c r="F197" s="74">
        <f t="shared" si="23"/>
        <v>105</v>
      </c>
      <c r="G197" s="85">
        <f t="shared" si="10"/>
        <v>1.8447085729384876</v>
      </c>
      <c r="H197" s="77">
        <f t="shared" si="24"/>
        <v>5.579555495773441</v>
      </c>
      <c r="J197" s="74">
        <f t="shared" si="25"/>
        <v>105</v>
      </c>
      <c r="K197" s="85">
        <f t="shared" si="13"/>
        <v>-1.6552914270615124</v>
      </c>
      <c r="L197" s="77">
        <f t="shared" si="26"/>
        <v>5.579555495773441</v>
      </c>
      <c r="N197" s="74">
        <f t="shared" si="27"/>
        <v>105</v>
      </c>
      <c r="O197" s="85">
        <f t="shared" si="16"/>
        <v>-1.2940952255126041</v>
      </c>
      <c r="P197" s="77">
        <f t="shared" si="28"/>
        <v>-0.17037086855465855</v>
      </c>
      <c r="R197" s="74">
        <f t="shared" si="29"/>
        <v>105</v>
      </c>
      <c r="S197" s="85">
        <f t="shared" si="19"/>
        <v>1.7411809548974793</v>
      </c>
      <c r="T197" s="77">
        <f t="shared" si="30"/>
        <v>-4.0340741737109314</v>
      </c>
      <c r="U197" s="85"/>
      <c r="V197" s="85"/>
      <c r="W197" s="117">
        <v>105</v>
      </c>
      <c r="X197" s="85">
        <f t="shared" si="0"/>
        <v>-1.6046780796356293</v>
      </c>
      <c r="Y197" s="77">
        <f t="shared" si="1"/>
        <v>5.9887401229922235</v>
      </c>
      <c r="AA197" s="117">
        <v>105</v>
      </c>
      <c r="AB197" s="85">
        <f t="shared" si="2"/>
        <v>-1.8117333157176461</v>
      </c>
      <c r="AC197" s="77">
        <f t="shared" si="3"/>
        <v>6.7614807840234779</v>
      </c>
      <c r="AE197" s="117">
        <v>105</v>
      </c>
      <c r="AF197" s="85">
        <f t="shared" si="4"/>
        <v>-1.9929066472894106</v>
      </c>
      <c r="AG197" s="77">
        <f t="shared" si="5"/>
        <v>7.437628862425826</v>
      </c>
      <c r="AI197" s="74"/>
      <c r="AJ197" s="85">
        <f>$AB$174*COS((PI()/180)*AI196)</f>
        <v>3.5000000000000009</v>
      </c>
      <c r="AK197" s="77">
        <f>$AB$174*SIN((PI()/180)*AI196)</f>
        <v>-6.0621778264910704</v>
      </c>
      <c r="AM197" s="74"/>
      <c r="AN197" s="85">
        <f>$AF$174*COS((PI()/180)*AM196)</f>
        <v>5.9840239032186737</v>
      </c>
      <c r="AO197" s="77">
        <f>$AF$174*SIN((PI()/180)*AM196)</f>
        <v>-4.8457670110837512</v>
      </c>
    </row>
    <row r="198" spans="2:41">
      <c r="B198" s="74">
        <f t="shared" si="21"/>
        <v>110</v>
      </c>
      <c r="C198" s="85">
        <f t="shared" si="7"/>
        <v>-1.7101007166283435</v>
      </c>
      <c r="D198" s="77">
        <f t="shared" si="22"/>
        <v>9.6984631039295426</v>
      </c>
      <c r="F198" s="74">
        <f t="shared" si="23"/>
        <v>110</v>
      </c>
      <c r="G198" s="85">
        <f t="shared" si="10"/>
        <v>1.7947879140045988</v>
      </c>
      <c r="H198" s="77">
        <f t="shared" si="24"/>
        <v>5.5638155724715448</v>
      </c>
      <c r="J198" s="74">
        <f t="shared" si="25"/>
        <v>110</v>
      </c>
      <c r="K198" s="85">
        <f t="shared" si="13"/>
        <v>-1.7052120859954012</v>
      </c>
      <c r="L198" s="77">
        <f t="shared" si="26"/>
        <v>5.5638155724715448</v>
      </c>
      <c r="N198" s="74">
        <f t="shared" si="27"/>
        <v>110</v>
      </c>
      <c r="O198" s="85">
        <f t="shared" si="16"/>
        <v>-1.7101007166283435</v>
      </c>
      <c r="P198" s="77">
        <f t="shared" si="28"/>
        <v>-0.30153689607045742</v>
      </c>
      <c r="R198" s="74">
        <f t="shared" si="29"/>
        <v>110</v>
      </c>
      <c r="S198" s="85">
        <f t="shared" si="19"/>
        <v>1.6579798566743313</v>
      </c>
      <c r="T198" s="77">
        <f t="shared" si="30"/>
        <v>-4.0603073792140911</v>
      </c>
      <c r="U198" s="85"/>
      <c r="V198" s="85"/>
      <c r="W198" s="117">
        <v>110</v>
      </c>
      <c r="X198" s="85">
        <f t="shared" si="0"/>
        <v>-2.1205248886191459</v>
      </c>
      <c r="Y198" s="77">
        <f t="shared" si="1"/>
        <v>5.8260942488726322</v>
      </c>
      <c r="AA198" s="117">
        <v>110</v>
      </c>
      <c r="AB198" s="85">
        <f t="shared" si="2"/>
        <v>-2.3941410032796808</v>
      </c>
      <c r="AC198" s="77">
        <f t="shared" si="3"/>
        <v>6.5778483455013586</v>
      </c>
      <c r="AE198" s="117">
        <v>110</v>
      </c>
      <c r="AF198" s="85">
        <f t="shared" si="4"/>
        <v>-2.633555103607649</v>
      </c>
      <c r="AG198" s="77">
        <f t="shared" si="5"/>
        <v>7.2356331800514955</v>
      </c>
      <c r="AI198" s="74">
        <f>AI196+30</f>
        <v>330</v>
      </c>
      <c r="AJ198" s="85">
        <f>$X$174*COS((PI()/180)*AI198)</f>
        <v>5.3693575034635179</v>
      </c>
      <c r="AK198" s="77">
        <f>$X$174*SIN((PI()/180)*AI198)</f>
        <v>-3.1000000000000028</v>
      </c>
      <c r="AM198" s="74">
        <f>AM196+30</f>
        <v>351</v>
      </c>
      <c r="AN198" s="85">
        <f>$AB$174*COS((PI()/180)*AM198)</f>
        <v>6.9138183841659639</v>
      </c>
      <c r="AO198" s="77">
        <f>$AB$174*SIN((PI()/180)*AM198)</f>
        <v>-1.0950412552816178</v>
      </c>
    </row>
    <row r="199" spans="2:41">
      <c r="B199" s="74">
        <f t="shared" si="21"/>
        <v>115</v>
      </c>
      <c r="C199" s="85">
        <f t="shared" si="7"/>
        <v>-2.1130913087034968</v>
      </c>
      <c r="D199" s="77">
        <f t="shared" si="22"/>
        <v>9.5315389351832494</v>
      </c>
      <c r="F199" s="74">
        <f t="shared" si="23"/>
        <v>115</v>
      </c>
      <c r="G199" s="85">
        <f t="shared" si="10"/>
        <v>1.7464290429555804</v>
      </c>
      <c r="H199" s="77">
        <f t="shared" si="24"/>
        <v>5.5437846722219897</v>
      </c>
      <c r="J199" s="74">
        <f t="shared" si="25"/>
        <v>115</v>
      </c>
      <c r="K199" s="85">
        <f t="shared" si="13"/>
        <v>-1.7535709570444196</v>
      </c>
      <c r="L199" s="77">
        <f t="shared" si="26"/>
        <v>5.5437846722219897</v>
      </c>
      <c r="N199" s="74">
        <f t="shared" si="27"/>
        <v>115</v>
      </c>
      <c r="O199" s="85">
        <f t="shared" si="16"/>
        <v>-2.1130913087034968</v>
      </c>
      <c r="P199" s="77">
        <f t="shared" si="28"/>
        <v>-0.46846106481674976</v>
      </c>
      <c r="R199" s="74">
        <f t="shared" si="29"/>
        <v>115</v>
      </c>
      <c r="S199" s="85">
        <f t="shared" si="19"/>
        <v>1.5773817382593007</v>
      </c>
      <c r="T199" s="77">
        <f t="shared" si="30"/>
        <v>-4.09369221296335</v>
      </c>
      <c r="U199" s="85"/>
      <c r="V199" s="85"/>
      <c r="W199" s="117">
        <v>115</v>
      </c>
      <c r="X199" s="85">
        <f t="shared" si="0"/>
        <v>-2.6202332227923359</v>
      </c>
      <c r="Y199" s="77">
        <f t="shared" si="1"/>
        <v>5.6191082796272305</v>
      </c>
      <c r="AA199" s="117">
        <v>115</v>
      </c>
      <c r="AB199" s="85">
        <f t="shared" si="2"/>
        <v>-2.9583278321848954</v>
      </c>
      <c r="AC199" s="77">
        <f t="shared" si="3"/>
        <v>6.3441545092565503</v>
      </c>
      <c r="AE199" s="117">
        <v>115</v>
      </c>
      <c r="AF199" s="85">
        <f t="shared" si="4"/>
        <v>-3.2541606154033849</v>
      </c>
      <c r="AG199" s="77">
        <f t="shared" si="5"/>
        <v>6.9785699601822051</v>
      </c>
      <c r="AI199" s="74"/>
      <c r="AJ199" s="85">
        <f>$AB$174*COS((PI()/180)*AI198)</f>
        <v>6.0621778264910686</v>
      </c>
      <c r="AK199" s="77">
        <f>$AB$174*SIN((PI()/180)*AI198)</f>
        <v>-3.5000000000000031</v>
      </c>
      <c r="AM199" s="74"/>
      <c r="AN199" s="85">
        <f>$AF$174*COS((PI()/180)*AM198)</f>
        <v>7.6052002225825603</v>
      </c>
      <c r="AO199" s="77">
        <f>$AF$174*SIN((PI()/180)*AM198)</f>
        <v>-1.2045453808097797</v>
      </c>
    </row>
    <row r="200" spans="2:41">
      <c r="B200" s="74">
        <f t="shared" si="21"/>
        <v>120</v>
      </c>
      <c r="C200" s="85">
        <f t="shared" si="7"/>
        <v>-2.4999999999999991</v>
      </c>
      <c r="D200" s="77">
        <f t="shared" si="22"/>
        <v>9.3301270189221945</v>
      </c>
      <c r="F200" s="74">
        <f t="shared" si="23"/>
        <v>120</v>
      </c>
      <c r="G200" s="85">
        <f t="shared" si="10"/>
        <v>1.7000000000000002</v>
      </c>
      <c r="H200" s="77">
        <f t="shared" si="24"/>
        <v>5.519615242270663</v>
      </c>
      <c r="J200" s="74">
        <f t="shared" si="25"/>
        <v>120</v>
      </c>
      <c r="K200" s="85">
        <f t="shared" si="13"/>
        <v>-1.7999999999999998</v>
      </c>
      <c r="L200" s="77">
        <f t="shared" si="26"/>
        <v>5.519615242270663</v>
      </c>
      <c r="N200" s="74">
        <f t="shared" si="27"/>
        <v>120</v>
      </c>
      <c r="O200" s="85">
        <f t="shared" si="16"/>
        <v>-2.4999999999999991</v>
      </c>
      <c r="P200" s="77">
        <f t="shared" si="28"/>
        <v>-0.66987298107780635</v>
      </c>
      <c r="R200" s="74">
        <f t="shared" si="29"/>
        <v>120</v>
      </c>
      <c r="S200" s="85">
        <f t="shared" si="19"/>
        <v>1.5000000000000002</v>
      </c>
      <c r="T200" s="77">
        <f t="shared" si="30"/>
        <v>-4.1339745962155616</v>
      </c>
      <c r="U200" s="85"/>
      <c r="V200" s="85"/>
      <c r="W200" s="117">
        <v>120</v>
      </c>
      <c r="X200" s="85">
        <f t="shared" si="0"/>
        <v>-3.0999999999999988</v>
      </c>
      <c r="Y200" s="77">
        <f t="shared" si="1"/>
        <v>5.3693575034635197</v>
      </c>
      <c r="AA200" s="117">
        <v>120</v>
      </c>
      <c r="AB200" s="85">
        <f t="shared" si="2"/>
        <v>-3.4999999999999982</v>
      </c>
      <c r="AC200" s="77">
        <f t="shared" si="3"/>
        <v>6.0621778264910713</v>
      </c>
      <c r="AE200" s="117">
        <v>120</v>
      </c>
      <c r="AF200" s="85">
        <f t="shared" si="4"/>
        <v>-3.8499999999999983</v>
      </c>
      <c r="AG200" s="77">
        <f t="shared" si="5"/>
        <v>6.6683956091401786</v>
      </c>
      <c r="AI200" s="112"/>
      <c r="AJ200" s="100"/>
      <c r="AK200" s="100"/>
      <c r="AL200" s="86"/>
      <c r="AM200" s="112"/>
      <c r="AN200" s="100"/>
      <c r="AO200" s="100"/>
    </row>
    <row r="201" spans="2:41">
      <c r="B201" s="74">
        <f t="shared" si="21"/>
        <v>125</v>
      </c>
      <c r="C201" s="85">
        <f t="shared" si="7"/>
        <v>-2.8678821817552307</v>
      </c>
      <c r="D201" s="77">
        <f t="shared" si="22"/>
        <v>9.0957602214449587</v>
      </c>
      <c r="F201" s="74">
        <f t="shared" si="23"/>
        <v>125</v>
      </c>
      <c r="G201" s="85">
        <f t="shared" si="10"/>
        <v>1.6558541381893723</v>
      </c>
      <c r="H201" s="77">
        <f t="shared" si="24"/>
        <v>5.4914912265733946</v>
      </c>
      <c r="J201" s="74">
        <f t="shared" si="25"/>
        <v>125</v>
      </c>
      <c r="K201" s="85">
        <f t="shared" si="13"/>
        <v>-1.8441458618106277</v>
      </c>
      <c r="L201" s="77">
        <f t="shared" si="26"/>
        <v>5.4914912265733946</v>
      </c>
      <c r="N201" s="74">
        <f t="shared" si="27"/>
        <v>125</v>
      </c>
      <c r="O201" s="85">
        <f t="shared" si="16"/>
        <v>-2.8678821817552307</v>
      </c>
      <c r="P201" s="77">
        <f t="shared" si="28"/>
        <v>-0.90423977855504134</v>
      </c>
      <c r="R201" s="74">
        <f t="shared" si="29"/>
        <v>125</v>
      </c>
      <c r="S201" s="85">
        <f t="shared" si="19"/>
        <v>1.426423563648954</v>
      </c>
      <c r="T201" s="77">
        <f t="shared" si="30"/>
        <v>-4.1808479557110081</v>
      </c>
      <c r="U201" s="85"/>
      <c r="V201" s="85"/>
      <c r="W201" s="117">
        <v>125</v>
      </c>
      <c r="X201" s="85">
        <f t="shared" si="0"/>
        <v>-3.5561739053764865</v>
      </c>
      <c r="Y201" s="77">
        <f t="shared" si="1"/>
        <v>5.0787426745917488</v>
      </c>
      <c r="AA201" s="117">
        <v>125</v>
      </c>
      <c r="AB201" s="85">
        <f t="shared" si="2"/>
        <v>-4.0150350544573232</v>
      </c>
      <c r="AC201" s="77">
        <f t="shared" si="3"/>
        <v>5.7340643100229416</v>
      </c>
      <c r="AE201" s="117">
        <v>125</v>
      </c>
      <c r="AF201" s="85">
        <f t="shared" si="4"/>
        <v>-4.4165385599030555</v>
      </c>
      <c r="AG201" s="77">
        <f t="shared" si="5"/>
        <v>6.3074707410252362</v>
      </c>
      <c r="AI201" s="86"/>
      <c r="AJ201" s="85"/>
      <c r="AK201" s="85"/>
      <c r="AL201" s="86"/>
      <c r="AM201" s="86"/>
      <c r="AN201" s="85"/>
      <c r="AO201" s="85"/>
    </row>
    <row r="202" spans="2:41">
      <c r="B202" s="74">
        <f t="shared" si="21"/>
        <v>130</v>
      </c>
      <c r="C202" s="85">
        <f t="shared" si="7"/>
        <v>-3.2139380484326967</v>
      </c>
      <c r="D202" s="77">
        <f t="shared" si="22"/>
        <v>8.8302222155948904</v>
      </c>
      <c r="F202" s="74">
        <f t="shared" si="23"/>
        <v>130</v>
      </c>
      <c r="G202" s="85">
        <f t="shared" si="10"/>
        <v>1.6143274341880764</v>
      </c>
      <c r="H202" s="77">
        <f t="shared" si="24"/>
        <v>5.4596266658713866</v>
      </c>
      <c r="J202" s="74">
        <f t="shared" si="25"/>
        <v>130</v>
      </c>
      <c r="K202" s="85">
        <f t="shared" si="13"/>
        <v>-1.8856725658119236</v>
      </c>
      <c r="L202" s="77">
        <f t="shared" si="26"/>
        <v>5.4596266658713866</v>
      </c>
      <c r="N202" s="74">
        <f t="shared" si="27"/>
        <v>130</v>
      </c>
      <c r="O202" s="85">
        <f t="shared" si="16"/>
        <v>-3.2139380484326967</v>
      </c>
      <c r="P202" s="77">
        <f t="shared" si="28"/>
        <v>-1.16977778440511</v>
      </c>
      <c r="R202" s="74">
        <f t="shared" si="29"/>
        <v>130</v>
      </c>
      <c r="S202" s="85">
        <f t="shared" si="19"/>
        <v>1.3572123903134607</v>
      </c>
      <c r="T202" s="77">
        <f t="shared" si="30"/>
        <v>-4.2339555568810221</v>
      </c>
      <c r="U202" s="85"/>
      <c r="V202" s="85"/>
      <c r="W202" s="117">
        <v>130</v>
      </c>
      <c r="X202" s="85">
        <f t="shared" si="0"/>
        <v>-3.9852831800565442</v>
      </c>
      <c r="Y202" s="77">
        <f t="shared" si="1"/>
        <v>4.7494755473376635</v>
      </c>
      <c r="AA202" s="117">
        <v>130</v>
      </c>
      <c r="AB202" s="85">
        <f t="shared" si="2"/>
        <v>-4.4995132678057752</v>
      </c>
      <c r="AC202" s="77">
        <f t="shared" si="3"/>
        <v>5.3623111018328462</v>
      </c>
      <c r="AE202" s="117">
        <v>130</v>
      </c>
      <c r="AF202" s="85">
        <f t="shared" si="4"/>
        <v>-4.9494645945863533</v>
      </c>
      <c r="AG202" s="77">
        <f t="shared" si="5"/>
        <v>5.8985422120161308</v>
      </c>
      <c r="AI202" s="86"/>
      <c r="AJ202" s="85"/>
      <c r="AK202" s="85"/>
      <c r="AL202" s="86"/>
      <c r="AM202" s="86"/>
      <c r="AN202" s="85"/>
      <c r="AO202" s="85"/>
    </row>
    <row r="203" spans="2:41">
      <c r="B203" s="74">
        <f t="shared" si="21"/>
        <v>135</v>
      </c>
      <c r="C203" s="85">
        <f t="shared" si="7"/>
        <v>-3.5355339059327373</v>
      </c>
      <c r="D203" s="77">
        <f t="shared" si="22"/>
        <v>8.5355339059327378</v>
      </c>
      <c r="F203" s="74">
        <f t="shared" si="23"/>
        <v>135</v>
      </c>
      <c r="G203" s="85">
        <f t="shared" si="10"/>
        <v>1.5757359312880714</v>
      </c>
      <c r="H203" s="77">
        <f t="shared" si="24"/>
        <v>5.4242640687119286</v>
      </c>
      <c r="J203" s="74">
        <f t="shared" si="25"/>
        <v>135</v>
      </c>
      <c r="K203" s="85">
        <f t="shared" si="13"/>
        <v>-1.9242640687119286</v>
      </c>
      <c r="L203" s="77">
        <f t="shared" si="26"/>
        <v>5.4242640687119286</v>
      </c>
      <c r="N203" s="74">
        <f t="shared" si="27"/>
        <v>135</v>
      </c>
      <c r="O203" s="85">
        <f t="shared" si="16"/>
        <v>-3.5355339059327373</v>
      </c>
      <c r="P203" s="77">
        <f t="shared" si="28"/>
        <v>-1.4644660940672622</v>
      </c>
      <c r="R203" s="74">
        <f t="shared" si="29"/>
        <v>135</v>
      </c>
      <c r="S203" s="85">
        <f t="shared" si="19"/>
        <v>1.2928932188134525</v>
      </c>
      <c r="T203" s="77">
        <f t="shared" si="30"/>
        <v>-4.2928932188134521</v>
      </c>
      <c r="U203" s="85"/>
      <c r="V203" s="85"/>
      <c r="W203" s="117">
        <v>135</v>
      </c>
      <c r="X203" s="85">
        <f t="shared" si="0"/>
        <v>-4.384062043356594</v>
      </c>
      <c r="Y203" s="77">
        <f t="shared" si="1"/>
        <v>4.3840620433565949</v>
      </c>
      <c r="AA203" s="117">
        <v>135</v>
      </c>
      <c r="AB203" s="85">
        <f t="shared" si="2"/>
        <v>-4.9497474683058318</v>
      </c>
      <c r="AC203" s="77">
        <f t="shared" si="3"/>
        <v>4.9497474683058327</v>
      </c>
      <c r="AE203" s="117">
        <v>135</v>
      </c>
      <c r="AF203" s="85">
        <f t="shared" si="4"/>
        <v>-5.4447222151364159</v>
      </c>
      <c r="AG203" s="77">
        <f t="shared" si="5"/>
        <v>5.4447222151364167</v>
      </c>
      <c r="AI203" s="86"/>
      <c r="AJ203" s="85"/>
      <c r="AK203" s="85"/>
      <c r="AL203" s="86"/>
      <c r="AM203" s="86"/>
      <c r="AN203" s="85"/>
      <c r="AO203" s="85"/>
    </row>
    <row r="204" spans="2:41">
      <c r="B204" s="74">
        <f t="shared" si="21"/>
        <v>140</v>
      </c>
      <c r="C204" s="85">
        <f t="shared" si="7"/>
        <v>-3.8302222155948895</v>
      </c>
      <c r="D204" s="77">
        <f t="shared" si="22"/>
        <v>8.2139380484326985</v>
      </c>
      <c r="F204" s="74">
        <f t="shared" si="23"/>
        <v>140</v>
      </c>
      <c r="G204" s="85">
        <f t="shared" si="10"/>
        <v>1.5403733341286132</v>
      </c>
      <c r="H204" s="77">
        <f t="shared" si="24"/>
        <v>5.385672565811924</v>
      </c>
      <c r="J204" s="74">
        <f t="shared" si="25"/>
        <v>140</v>
      </c>
      <c r="K204" s="85">
        <f t="shared" si="13"/>
        <v>-1.9596266658713868</v>
      </c>
      <c r="L204" s="77">
        <f t="shared" si="26"/>
        <v>5.385672565811924</v>
      </c>
      <c r="N204" s="74">
        <f t="shared" si="27"/>
        <v>140</v>
      </c>
      <c r="O204" s="85">
        <f t="shared" si="16"/>
        <v>-3.8302222155948895</v>
      </c>
      <c r="P204" s="77">
        <f t="shared" si="28"/>
        <v>-1.7860619515673024</v>
      </c>
      <c r="R204" s="74">
        <f t="shared" si="29"/>
        <v>140</v>
      </c>
      <c r="S204" s="85">
        <f t="shared" si="19"/>
        <v>1.2339555568810221</v>
      </c>
      <c r="T204" s="77">
        <f t="shared" si="30"/>
        <v>-4.3572123903134603</v>
      </c>
      <c r="U204" s="85"/>
      <c r="V204" s="85"/>
      <c r="W204" s="117">
        <v>140</v>
      </c>
      <c r="X204" s="85">
        <f t="shared" si="0"/>
        <v>-4.7494755473376635</v>
      </c>
      <c r="Y204" s="77">
        <f t="shared" si="1"/>
        <v>3.9852831800565447</v>
      </c>
      <c r="AA204" s="117">
        <v>140</v>
      </c>
      <c r="AB204" s="85">
        <f t="shared" si="2"/>
        <v>-5.3623111018328453</v>
      </c>
      <c r="AC204" s="77">
        <f t="shared" si="3"/>
        <v>4.4995132678057761</v>
      </c>
      <c r="AE204" s="117">
        <v>140</v>
      </c>
      <c r="AF204" s="85">
        <f t="shared" si="4"/>
        <v>-5.8985422120161299</v>
      </c>
      <c r="AG204" s="77">
        <f t="shared" si="5"/>
        <v>4.9494645945863542</v>
      </c>
      <c r="AI204" s="86"/>
      <c r="AJ204" s="85"/>
      <c r="AK204" s="85"/>
      <c r="AL204" s="86"/>
      <c r="AM204" s="86"/>
      <c r="AN204" s="85"/>
      <c r="AO204" s="85"/>
    </row>
    <row r="205" spans="2:41">
      <c r="B205" s="74">
        <f t="shared" si="21"/>
        <v>145</v>
      </c>
      <c r="C205" s="85">
        <f t="shared" si="7"/>
        <v>-4.0957602214449595</v>
      </c>
      <c r="D205" s="77">
        <f t="shared" si="22"/>
        <v>7.8678821817552294</v>
      </c>
      <c r="F205" s="74">
        <f t="shared" si="23"/>
        <v>145</v>
      </c>
      <c r="G205" s="85">
        <f t="shared" si="10"/>
        <v>1.5085087734266049</v>
      </c>
      <c r="H205" s="77">
        <f t="shared" si="24"/>
        <v>5.3441458618106275</v>
      </c>
      <c r="J205" s="74">
        <f t="shared" si="25"/>
        <v>145</v>
      </c>
      <c r="K205" s="85">
        <f t="shared" si="13"/>
        <v>-1.9914912265733951</v>
      </c>
      <c r="L205" s="77">
        <f t="shared" si="26"/>
        <v>5.3441458618106275</v>
      </c>
      <c r="N205" s="74">
        <f t="shared" si="27"/>
        <v>145</v>
      </c>
      <c r="O205" s="85">
        <f t="shared" si="16"/>
        <v>-4.0957602214449595</v>
      </c>
      <c r="P205" s="77">
        <f t="shared" si="28"/>
        <v>-2.1321178182447702</v>
      </c>
      <c r="R205" s="74">
        <f t="shared" si="29"/>
        <v>145</v>
      </c>
      <c r="S205" s="85">
        <f t="shared" si="19"/>
        <v>1.1808479557110081</v>
      </c>
      <c r="T205" s="77">
        <f t="shared" si="30"/>
        <v>-4.426423563648954</v>
      </c>
      <c r="U205" s="85"/>
      <c r="V205" s="85"/>
      <c r="W205" s="117">
        <v>145</v>
      </c>
      <c r="X205" s="85">
        <f t="shared" si="0"/>
        <v>-5.0787426745917497</v>
      </c>
      <c r="Y205" s="77">
        <f t="shared" si="1"/>
        <v>3.5561739053764847</v>
      </c>
      <c r="AA205" s="117">
        <v>145</v>
      </c>
      <c r="AB205" s="85">
        <f t="shared" si="2"/>
        <v>-5.7340643100229434</v>
      </c>
      <c r="AC205" s="77">
        <f t="shared" si="3"/>
        <v>4.0150350544573215</v>
      </c>
      <c r="AE205" s="117">
        <v>145</v>
      </c>
      <c r="AF205" s="85">
        <f t="shared" si="4"/>
        <v>-6.307470741025238</v>
      </c>
      <c r="AG205" s="77">
        <f t="shared" si="5"/>
        <v>4.4165385599030538</v>
      </c>
      <c r="AI205" s="86"/>
      <c r="AJ205" s="85"/>
      <c r="AK205" s="85"/>
      <c r="AL205" s="86"/>
      <c r="AM205" s="86"/>
      <c r="AN205" s="85"/>
      <c r="AO205" s="85"/>
    </row>
    <row r="206" spans="2:41">
      <c r="B206" s="74">
        <f t="shared" si="21"/>
        <v>150</v>
      </c>
      <c r="C206" s="85">
        <f t="shared" si="7"/>
        <v>-4.3301270189221936</v>
      </c>
      <c r="D206" s="77">
        <f t="shared" si="22"/>
        <v>7.5</v>
      </c>
      <c r="F206" s="74">
        <f t="shared" si="23"/>
        <v>150</v>
      </c>
      <c r="G206" s="85">
        <f t="shared" si="10"/>
        <v>1.4803847577293368</v>
      </c>
      <c r="H206" s="77">
        <f t="shared" si="24"/>
        <v>5.3</v>
      </c>
      <c r="J206" s="74">
        <f t="shared" si="25"/>
        <v>150</v>
      </c>
      <c r="K206" s="85">
        <f t="shared" si="13"/>
        <v>-2.019615242270663</v>
      </c>
      <c r="L206" s="77">
        <f t="shared" si="26"/>
        <v>5.3</v>
      </c>
      <c r="N206" s="74">
        <f t="shared" si="27"/>
        <v>150</v>
      </c>
      <c r="O206" s="85">
        <f t="shared" si="16"/>
        <v>-4.3301270189221936</v>
      </c>
      <c r="P206" s="77">
        <f t="shared" si="28"/>
        <v>-2.5000000000000004</v>
      </c>
      <c r="R206" s="74">
        <f t="shared" si="29"/>
        <v>150</v>
      </c>
      <c r="S206" s="85">
        <f t="shared" si="19"/>
        <v>1.1339745962155612</v>
      </c>
      <c r="T206" s="77">
        <f t="shared" si="30"/>
        <v>-4.5</v>
      </c>
      <c r="U206" s="85"/>
      <c r="V206" s="85"/>
      <c r="W206" s="117">
        <v>150</v>
      </c>
      <c r="X206" s="85">
        <f t="shared" si="0"/>
        <v>-5.3693575034635197</v>
      </c>
      <c r="Y206" s="77">
        <f t="shared" si="1"/>
        <v>3.0999999999999996</v>
      </c>
      <c r="AA206" s="117">
        <v>150</v>
      </c>
      <c r="AB206" s="85">
        <f t="shared" si="2"/>
        <v>-6.0621778264910713</v>
      </c>
      <c r="AC206" s="77">
        <f t="shared" si="3"/>
        <v>3.4999999999999996</v>
      </c>
      <c r="AE206" s="117">
        <v>150</v>
      </c>
      <c r="AF206" s="85">
        <f t="shared" si="4"/>
        <v>-6.6683956091401786</v>
      </c>
      <c r="AG206" s="77">
        <f t="shared" si="5"/>
        <v>3.8499999999999996</v>
      </c>
      <c r="AI206" s="86"/>
      <c r="AJ206" s="85"/>
      <c r="AK206" s="85"/>
      <c r="AL206" s="86"/>
      <c r="AM206" s="86"/>
      <c r="AN206" s="85"/>
      <c r="AO206" s="85"/>
    </row>
    <row r="207" spans="2:41">
      <c r="B207" s="74">
        <f t="shared" si="21"/>
        <v>155</v>
      </c>
      <c r="C207" s="85">
        <f t="shared" si="7"/>
        <v>-4.5315389351832494</v>
      </c>
      <c r="D207" s="77">
        <f t="shared" si="22"/>
        <v>7.1130913087034973</v>
      </c>
      <c r="F207" s="74">
        <f t="shared" si="23"/>
        <v>155</v>
      </c>
      <c r="G207" s="85">
        <f t="shared" si="10"/>
        <v>1.4562153277780101</v>
      </c>
      <c r="H207" s="77">
        <f t="shared" si="24"/>
        <v>5.2535709570444196</v>
      </c>
      <c r="J207" s="74">
        <f t="shared" si="25"/>
        <v>155</v>
      </c>
      <c r="K207" s="85">
        <f t="shared" si="13"/>
        <v>-2.0437846722219897</v>
      </c>
      <c r="L207" s="77">
        <f t="shared" si="26"/>
        <v>5.2535709570444196</v>
      </c>
      <c r="N207" s="74">
        <f t="shared" si="27"/>
        <v>155</v>
      </c>
      <c r="O207" s="85">
        <f t="shared" si="16"/>
        <v>-4.5315389351832494</v>
      </c>
      <c r="P207" s="77">
        <f t="shared" si="28"/>
        <v>-2.8869086912965027</v>
      </c>
      <c r="R207" s="74">
        <f t="shared" si="29"/>
        <v>155</v>
      </c>
      <c r="S207" s="85">
        <f t="shared" si="19"/>
        <v>1.09369221296335</v>
      </c>
      <c r="T207" s="77">
        <f t="shared" si="30"/>
        <v>-4.5773817382593007</v>
      </c>
      <c r="U207" s="85"/>
      <c r="V207" s="85"/>
      <c r="W207" s="117">
        <v>155</v>
      </c>
      <c r="X207" s="85">
        <f t="shared" si="0"/>
        <v>-5.6191082796272296</v>
      </c>
      <c r="Y207" s="77">
        <f t="shared" si="1"/>
        <v>2.6202332227923368</v>
      </c>
      <c r="AA207" s="117">
        <v>155</v>
      </c>
      <c r="AB207" s="85">
        <f t="shared" si="2"/>
        <v>-6.3441545092565494</v>
      </c>
      <c r="AC207" s="77">
        <f t="shared" si="3"/>
        <v>2.9583278321848967</v>
      </c>
      <c r="AE207" s="117">
        <v>155</v>
      </c>
      <c r="AF207" s="85">
        <f t="shared" si="4"/>
        <v>-6.9785699601822051</v>
      </c>
      <c r="AG207" s="77">
        <f t="shared" si="5"/>
        <v>3.2541606154033862</v>
      </c>
      <c r="AI207" s="86"/>
      <c r="AJ207" s="85"/>
      <c r="AK207" s="85"/>
      <c r="AL207" s="86"/>
      <c r="AM207" s="86"/>
      <c r="AN207" s="85"/>
      <c r="AO207" s="85"/>
    </row>
    <row r="208" spans="2:41">
      <c r="B208" s="74">
        <f t="shared" si="21"/>
        <v>160</v>
      </c>
      <c r="C208" s="85">
        <f t="shared" si="7"/>
        <v>-4.6984631039295417</v>
      </c>
      <c r="D208" s="77">
        <f t="shared" si="22"/>
        <v>6.7101007166283448</v>
      </c>
      <c r="F208" s="74">
        <f t="shared" si="23"/>
        <v>160</v>
      </c>
      <c r="G208" s="85">
        <f t="shared" si="10"/>
        <v>1.436184427528455</v>
      </c>
      <c r="H208" s="77">
        <f t="shared" si="24"/>
        <v>5.2052120859954014</v>
      </c>
      <c r="J208" s="74">
        <f t="shared" si="25"/>
        <v>160</v>
      </c>
      <c r="K208" s="85">
        <f t="shared" si="13"/>
        <v>-2.0638155724715448</v>
      </c>
      <c r="L208" s="77">
        <f t="shared" si="26"/>
        <v>5.2052120859954014</v>
      </c>
      <c r="N208" s="74">
        <f t="shared" si="27"/>
        <v>160</v>
      </c>
      <c r="O208" s="85">
        <f t="shared" si="16"/>
        <v>-4.6984631039295417</v>
      </c>
      <c r="P208" s="77">
        <f t="shared" si="28"/>
        <v>-3.2898992833716556</v>
      </c>
      <c r="R208" s="74">
        <f t="shared" si="29"/>
        <v>160</v>
      </c>
      <c r="S208" s="85">
        <f t="shared" si="19"/>
        <v>1.0603073792140916</v>
      </c>
      <c r="T208" s="77">
        <f t="shared" si="30"/>
        <v>-4.6579798566743307</v>
      </c>
      <c r="U208" s="85"/>
      <c r="V208" s="85"/>
      <c r="W208" s="117">
        <v>160</v>
      </c>
      <c r="X208" s="85">
        <f t="shared" si="0"/>
        <v>-5.8260942488726322</v>
      </c>
      <c r="Y208" s="77">
        <f t="shared" si="1"/>
        <v>2.1205248886191472</v>
      </c>
      <c r="AA208" s="117">
        <v>160</v>
      </c>
      <c r="AB208" s="85">
        <f t="shared" si="2"/>
        <v>-6.5778483455013586</v>
      </c>
      <c r="AC208" s="77">
        <f t="shared" si="3"/>
        <v>2.3941410032796822</v>
      </c>
      <c r="AE208" s="117">
        <v>160</v>
      </c>
      <c r="AF208" s="85">
        <f t="shared" si="4"/>
        <v>-7.2356331800514946</v>
      </c>
      <c r="AG208" s="77">
        <f t="shared" si="5"/>
        <v>2.6335551036076503</v>
      </c>
      <c r="AI208" s="86"/>
      <c r="AJ208" s="85"/>
      <c r="AK208" s="85"/>
      <c r="AL208" s="86"/>
      <c r="AM208" s="86"/>
      <c r="AN208" s="85"/>
      <c r="AO208" s="85"/>
    </row>
    <row r="209" spans="2:41">
      <c r="B209" s="74">
        <f t="shared" si="21"/>
        <v>165</v>
      </c>
      <c r="C209" s="85">
        <f t="shared" si="7"/>
        <v>-4.8296291314453406</v>
      </c>
      <c r="D209" s="77">
        <f t="shared" si="22"/>
        <v>6.2940952255126046</v>
      </c>
      <c r="F209" s="74">
        <f t="shared" si="23"/>
        <v>165</v>
      </c>
      <c r="G209" s="85">
        <f t="shared" si="10"/>
        <v>1.420444504226559</v>
      </c>
      <c r="H209" s="77">
        <f t="shared" si="24"/>
        <v>5.1552914270615124</v>
      </c>
      <c r="J209" s="74">
        <f t="shared" si="25"/>
        <v>165</v>
      </c>
      <c r="K209" s="85">
        <f t="shared" si="13"/>
        <v>-2.079555495773441</v>
      </c>
      <c r="L209" s="77">
        <f t="shared" si="26"/>
        <v>5.1552914270615124</v>
      </c>
      <c r="N209" s="74">
        <f t="shared" si="27"/>
        <v>165</v>
      </c>
      <c r="O209" s="85">
        <f t="shared" si="16"/>
        <v>-4.8296291314453406</v>
      </c>
      <c r="P209" s="77">
        <f t="shared" si="28"/>
        <v>-3.705904774487395</v>
      </c>
      <c r="R209" s="74">
        <f t="shared" si="29"/>
        <v>165</v>
      </c>
      <c r="S209" s="85">
        <f t="shared" si="19"/>
        <v>1.0340741737109318</v>
      </c>
      <c r="T209" s="77">
        <f t="shared" si="30"/>
        <v>-4.7411809548974793</v>
      </c>
      <c r="U209" s="85"/>
      <c r="V209" s="85"/>
      <c r="W209" s="117">
        <v>165</v>
      </c>
      <c r="X209" s="85">
        <f t="shared" si="0"/>
        <v>-5.9887401229922226</v>
      </c>
      <c r="Y209" s="77">
        <f t="shared" si="1"/>
        <v>1.6046780796356304</v>
      </c>
      <c r="AA209" s="117">
        <v>165</v>
      </c>
      <c r="AB209" s="85">
        <f t="shared" si="2"/>
        <v>-6.7614807840234779</v>
      </c>
      <c r="AC209" s="77">
        <f t="shared" si="3"/>
        <v>1.8117333157176472</v>
      </c>
      <c r="AE209" s="117">
        <v>165</v>
      </c>
      <c r="AF209" s="85">
        <f t="shared" si="4"/>
        <v>-7.4376288624258251</v>
      </c>
      <c r="AG209" s="77">
        <f t="shared" si="5"/>
        <v>1.9929066472894119</v>
      </c>
      <c r="AI209" s="86"/>
      <c r="AJ209" s="85"/>
      <c r="AK209" s="85"/>
      <c r="AL209" s="86"/>
      <c r="AM209" s="86"/>
      <c r="AN209" s="85"/>
      <c r="AO209" s="85"/>
    </row>
    <row r="210" spans="2:41">
      <c r="B210" s="74">
        <f t="shared" si="21"/>
        <v>170</v>
      </c>
      <c r="C210" s="85">
        <f t="shared" si="7"/>
        <v>-4.9240387650610398</v>
      </c>
      <c r="D210" s="77">
        <f t="shared" si="22"/>
        <v>5.8682408883346513</v>
      </c>
      <c r="F210" s="74">
        <f t="shared" si="23"/>
        <v>170</v>
      </c>
      <c r="G210" s="85">
        <f t="shared" si="10"/>
        <v>1.4091153481926753</v>
      </c>
      <c r="H210" s="77">
        <f t="shared" si="24"/>
        <v>5.1041889066001582</v>
      </c>
      <c r="J210" s="74">
        <f t="shared" si="25"/>
        <v>170</v>
      </c>
      <c r="K210" s="85">
        <f t="shared" si="13"/>
        <v>-2.0908846518073245</v>
      </c>
      <c r="L210" s="77">
        <f t="shared" si="26"/>
        <v>5.1041889066001582</v>
      </c>
      <c r="N210" s="74">
        <f t="shared" si="27"/>
        <v>170</v>
      </c>
      <c r="O210" s="85">
        <f t="shared" si="16"/>
        <v>-4.9240387650610398</v>
      </c>
      <c r="P210" s="77">
        <f t="shared" si="28"/>
        <v>-4.1317591116653487</v>
      </c>
      <c r="R210" s="74">
        <f t="shared" si="29"/>
        <v>170</v>
      </c>
      <c r="S210" s="85">
        <f t="shared" si="19"/>
        <v>1.0151922469877919</v>
      </c>
      <c r="T210" s="77">
        <f t="shared" si="30"/>
        <v>-4.8263518223330699</v>
      </c>
      <c r="U210" s="85"/>
      <c r="V210" s="85"/>
      <c r="W210" s="117">
        <v>170</v>
      </c>
      <c r="X210" s="85">
        <f t="shared" si="0"/>
        <v>-6.1058080686756897</v>
      </c>
      <c r="Y210" s="77">
        <f t="shared" si="1"/>
        <v>1.0766187015349677</v>
      </c>
      <c r="AA210" s="117">
        <v>170</v>
      </c>
      <c r="AB210" s="85">
        <f t="shared" si="2"/>
        <v>-6.893654271085456</v>
      </c>
      <c r="AC210" s="77">
        <f t="shared" si="3"/>
        <v>1.2155372436685119</v>
      </c>
      <c r="AE210" s="117">
        <v>170</v>
      </c>
      <c r="AF210" s="85">
        <f t="shared" si="4"/>
        <v>-7.5830196981940023</v>
      </c>
      <c r="AG210" s="77">
        <f t="shared" si="5"/>
        <v>1.3370909680353631</v>
      </c>
      <c r="AI210" s="86"/>
      <c r="AJ210" s="85"/>
      <c r="AK210" s="85"/>
      <c r="AL210" s="86"/>
      <c r="AM210" s="86"/>
      <c r="AN210" s="85"/>
      <c r="AO210" s="85"/>
    </row>
    <row r="211" spans="2:41">
      <c r="B211" s="74">
        <f t="shared" si="21"/>
        <v>175</v>
      </c>
      <c r="C211" s="85">
        <f t="shared" si="7"/>
        <v>-4.9809734904587275</v>
      </c>
      <c r="D211" s="77">
        <f t="shared" si="22"/>
        <v>5.4357787137382907</v>
      </c>
      <c r="F211" s="74">
        <f t="shared" si="23"/>
        <v>175</v>
      </c>
      <c r="G211" s="85">
        <f t="shared" si="10"/>
        <v>1.4022831811449525</v>
      </c>
      <c r="H211" s="77">
        <f t="shared" si="24"/>
        <v>5.0522934456485951</v>
      </c>
      <c r="J211" s="74">
        <f t="shared" si="25"/>
        <v>175</v>
      </c>
      <c r="K211" s="85">
        <f t="shared" si="13"/>
        <v>-2.0977168188550475</v>
      </c>
      <c r="L211" s="77">
        <f t="shared" si="26"/>
        <v>5.0522934456485951</v>
      </c>
      <c r="N211" s="74">
        <f t="shared" si="27"/>
        <v>175</v>
      </c>
      <c r="O211" s="85">
        <f t="shared" si="16"/>
        <v>-4.9809734904587275</v>
      </c>
      <c r="P211" s="77">
        <f t="shared" si="28"/>
        <v>-4.5642212862617093</v>
      </c>
      <c r="R211" s="74">
        <f t="shared" si="29"/>
        <v>175</v>
      </c>
      <c r="S211" s="85">
        <f t="shared" si="19"/>
        <v>1.0038053019082545</v>
      </c>
      <c r="T211" s="77">
        <f t="shared" si="30"/>
        <v>-4.9128442572523419</v>
      </c>
      <c r="U211" s="85"/>
      <c r="V211" s="85"/>
      <c r="W211" s="117">
        <v>175</v>
      </c>
      <c r="X211" s="85">
        <f t="shared" si="0"/>
        <v>-6.1764071281688224</v>
      </c>
      <c r="Y211" s="77">
        <f t="shared" si="1"/>
        <v>0.54036560503548081</v>
      </c>
      <c r="AA211" s="117">
        <v>175</v>
      </c>
      <c r="AB211" s="85">
        <f t="shared" si="2"/>
        <v>-6.973362886642219</v>
      </c>
      <c r="AC211" s="77">
        <f t="shared" si="3"/>
        <v>0.61009019923360741</v>
      </c>
      <c r="AE211" s="117">
        <v>175</v>
      </c>
      <c r="AF211" s="85">
        <f t="shared" si="4"/>
        <v>-7.6706991753064413</v>
      </c>
      <c r="AG211" s="77">
        <f t="shared" si="5"/>
        <v>0.67109921915696813</v>
      </c>
      <c r="AI211" s="86"/>
      <c r="AJ211" s="85"/>
      <c r="AK211" s="85"/>
      <c r="AL211" s="86"/>
      <c r="AM211" s="86"/>
      <c r="AN211" s="85"/>
      <c r="AO211" s="85"/>
    </row>
    <row r="212" spans="2:41">
      <c r="B212" s="74">
        <f t="shared" si="21"/>
        <v>180</v>
      </c>
      <c r="C212" s="85">
        <f t="shared" si="7"/>
        <v>-5</v>
      </c>
      <c r="D212" s="77">
        <f t="shared" si="22"/>
        <v>5.0000000000000009</v>
      </c>
      <c r="F212" s="74">
        <f t="shared" si="23"/>
        <v>180</v>
      </c>
      <c r="G212" s="85">
        <f t="shared" si="10"/>
        <v>1.4</v>
      </c>
      <c r="H212" s="77">
        <f t="shared" si="24"/>
        <v>5</v>
      </c>
      <c r="J212" s="74">
        <f t="shared" si="25"/>
        <v>180</v>
      </c>
      <c r="K212" s="85">
        <f t="shared" si="13"/>
        <v>-2.1</v>
      </c>
      <c r="L212" s="77">
        <f t="shared" si="26"/>
        <v>5</v>
      </c>
      <c r="N212" s="74">
        <f t="shared" si="27"/>
        <v>180</v>
      </c>
      <c r="O212" s="85">
        <f t="shared" si="16"/>
        <v>-5</v>
      </c>
      <c r="P212" s="77">
        <f t="shared" si="28"/>
        <v>-4.9999999999999991</v>
      </c>
      <c r="R212" s="74">
        <f t="shared" si="29"/>
        <v>180</v>
      </c>
      <c r="S212" s="85">
        <f t="shared" si="19"/>
        <v>1</v>
      </c>
      <c r="T212" s="77">
        <f t="shared" si="30"/>
        <v>-5</v>
      </c>
      <c r="U212" s="85"/>
      <c r="V212" s="85"/>
      <c r="W212" s="117">
        <v>180</v>
      </c>
      <c r="X212" s="85">
        <f t="shared" si="0"/>
        <v>-6.2</v>
      </c>
      <c r="Y212" s="77">
        <f t="shared" si="1"/>
        <v>7.5959204204334441E-16</v>
      </c>
      <c r="AA212" s="117">
        <v>180</v>
      </c>
      <c r="AB212" s="85">
        <f t="shared" si="2"/>
        <v>-7</v>
      </c>
      <c r="AC212" s="77">
        <f t="shared" si="3"/>
        <v>8.5760391843603401E-16</v>
      </c>
      <c r="AE212" s="117">
        <v>180</v>
      </c>
      <c r="AF212" s="85">
        <f t="shared" si="4"/>
        <v>-7.7</v>
      </c>
      <c r="AG212" s="77">
        <f t="shared" si="5"/>
        <v>9.4336431027963741E-16</v>
      </c>
      <c r="AI212" s="86"/>
      <c r="AJ212" s="85"/>
      <c r="AK212" s="85"/>
      <c r="AL212" s="86"/>
      <c r="AM212" s="86"/>
      <c r="AN212" s="85"/>
      <c r="AO212" s="85"/>
    </row>
    <row r="213" spans="2:41">
      <c r="B213" s="74">
        <f t="shared" si="21"/>
        <v>185</v>
      </c>
      <c r="C213" s="85">
        <f t="shared" si="7"/>
        <v>-4.9809734904587275</v>
      </c>
      <c r="D213" s="77">
        <f t="shared" si="22"/>
        <v>4.5642212862617102</v>
      </c>
      <c r="F213" s="74">
        <f t="shared" si="23"/>
        <v>185</v>
      </c>
      <c r="G213" s="85">
        <f t="shared" si="10"/>
        <v>1.4022831811449525</v>
      </c>
      <c r="H213" s="77">
        <f t="shared" si="24"/>
        <v>4.9477065543514049</v>
      </c>
      <c r="J213" s="74">
        <f t="shared" si="25"/>
        <v>185</v>
      </c>
      <c r="K213" s="85">
        <f t="shared" si="13"/>
        <v>-2.0977168188550475</v>
      </c>
      <c r="L213" s="77">
        <f t="shared" si="26"/>
        <v>4.9477065543514049</v>
      </c>
      <c r="N213" s="74">
        <f t="shared" si="27"/>
        <v>185</v>
      </c>
      <c r="O213" s="85">
        <f t="shared" si="16"/>
        <v>-4.9809734904587275</v>
      </c>
      <c r="P213" s="77">
        <f t="shared" si="28"/>
        <v>-5.4357787137382898</v>
      </c>
      <c r="R213" s="74">
        <f t="shared" si="29"/>
        <v>185</v>
      </c>
      <c r="S213" s="85">
        <f t="shared" si="19"/>
        <v>1.0038053019082545</v>
      </c>
      <c r="T213" s="77">
        <f t="shared" si="30"/>
        <v>-5.0871557427476581</v>
      </c>
      <c r="U213" s="85"/>
      <c r="V213" s="85"/>
      <c r="W213" s="117">
        <v>185</v>
      </c>
      <c r="X213" s="85">
        <f t="shared" si="0"/>
        <v>-6.1764071281688224</v>
      </c>
      <c r="Y213" s="77">
        <f t="shared" si="1"/>
        <v>-0.54036560503547926</v>
      </c>
      <c r="AA213" s="117">
        <v>185</v>
      </c>
      <c r="AB213" s="85">
        <f t="shared" si="2"/>
        <v>-6.973362886642219</v>
      </c>
      <c r="AC213" s="77">
        <f t="shared" si="3"/>
        <v>-0.61009019923360563</v>
      </c>
      <c r="AE213" s="117">
        <v>185</v>
      </c>
      <c r="AF213" s="85">
        <f t="shared" si="4"/>
        <v>-7.6706991753064413</v>
      </c>
      <c r="AG213" s="77">
        <f t="shared" si="5"/>
        <v>-0.67109921915696613</v>
      </c>
      <c r="AI213" s="86"/>
      <c r="AJ213" s="85"/>
      <c r="AK213" s="85"/>
      <c r="AL213" s="86"/>
      <c r="AM213" s="86"/>
      <c r="AN213" s="85"/>
      <c r="AO213" s="85"/>
    </row>
    <row r="214" spans="2:41">
      <c r="B214" s="74">
        <f t="shared" si="21"/>
        <v>190</v>
      </c>
      <c r="C214" s="85">
        <f t="shared" si="7"/>
        <v>-4.9240387650610398</v>
      </c>
      <c r="D214" s="77">
        <f t="shared" si="22"/>
        <v>4.1317591116653478</v>
      </c>
      <c r="F214" s="74">
        <f t="shared" si="23"/>
        <v>190</v>
      </c>
      <c r="G214" s="85">
        <f t="shared" si="10"/>
        <v>1.4091153481926753</v>
      </c>
      <c r="H214" s="77">
        <f t="shared" si="24"/>
        <v>4.8958110933998418</v>
      </c>
      <c r="J214" s="74">
        <f t="shared" si="25"/>
        <v>190</v>
      </c>
      <c r="K214" s="85">
        <f t="shared" si="13"/>
        <v>-2.0908846518073245</v>
      </c>
      <c r="L214" s="77">
        <f t="shared" si="26"/>
        <v>4.8958110933998418</v>
      </c>
      <c r="N214" s="74">
        <f t="shared" si="27"/>
        <v>190</v>
      </c>
      <c r="O214" s="85">
        <f t="shared" si="16"/>
        <v>-4.9240387650610398</v>
      </c>
      <c r="P214" s="77">
        <f t="shared" si="28"/>
        <v>-5.8682408883346522</v>
      </c>
      <c r="R214" s="74">
        <f t="shared" si="29"/>
        <v>190</v>
      </c>
      <c r="S214" s="85">
        <f t="shared" si="19"/>
        <v>1.0151922469877919</v>
      </c>
      <c r="T214" s="77">
        <f t="shared" si="30"/>
        <v>-5.1736481776669301</v>
      </c>
      <c r="U214" s="85"/>
      <c r="V214" s="85"/>
      <c r="W214" s="117">
        <v>190</v>
      </c>
      <c r="X214" s="85">
        <f t="shared" si="0"/>
        <v>-6.1058080686756897</v>
      </c>
      <c r="Y214" s="77">
        <f t="shared" si="1"/>
        <v>-1.0766187015349689</v>
      </c>
      <c r="AA214" s="117">
        <v>190</v>
      </c>
      <c r="AB214" s="85">
        <f t="shared" si="2"/>
        <v>-6.893654271085456</v>
      </c>
      <c r="AC214" s="77">
        <f t="shared" si="3"/>
        <v>-1.2155372436685132</v>
      </c>
      <c r="AE214" s="117">
        <v>190</v>
      </c>
      <c r="AF214" s="85">
        <f t="shared" si="4"/>
        <v>-7.5830196981940023</v>
      </c>
      <c r="AG214" s="77">
        <f t="shared" si="5"/>
        <v>-1.3370909680353646</v>
      </c>
      <c r="AI214" s="86"/>
      <c r="AJ214" s="85"/>
      <c r="AK214" s="85"/>
      <c r="AL214" s="86"/>
      <c r="AM214" s="86"/>
      <c r="AN214" s="85"/>
      <c r="AO214" s="85"/>
    </row>
    <row r="215" spans="2:41">
      <c r="B215" s="74">
        <f t="shared" si="21"/>
        <v>195</v>
      </c>
      <c r="C215" s="85">
        <f t="shared" si="7"/>
        <v>-4.8296291314453415</v>
      </c>
      <c r="D215" s="77">
        <f t="shared" si="22"/>
        <v>3.7059047744873963</v>
      </c>
      <c r="F215" s="74">
        <f t="shared" si="23"/>
        <v>195</v>
      </c>
      <c r="G215" s="85">
        <f t="shared" si="10"/>
        <v>1.420444504226559</v>
      </c>
      <c r="H215" s="77">
        <f t="shared" si="24"/>
        <v>4.8447085729384876</v>
      </c>
      <c r="J215" s="74">
        <f t="shared" si="25"/>
        <v>195</v>
      </c>
      <c r="K215" s="85">
        <f t="shared" si="13"/>
        <v>-2.079555495773441</v>
      </c>
      <c r="L215" s="77">
        <f t="shared" si="26"/>
        <v>4.8447085729384876</v>
      </c>
      <c r="N215" s="74">
        <f t="shared" si="27"/>
        <v>195</v>
      </c>
      <c r="O215" s="85">
        <f t="shared" si="16"/>
        <v>-4.8296291314453415</v>
      </c>
      <c r="P215" s="77">
        <f t="shared" si="28"/>
        <v>-6.2940952255126037</v>
      </c>
      <c r="R215" s="74">
        <f t="shared" si="29"/>
        <v>195</v>
      </c>
      <c r="S215" s="85">
        <f t="shared" si="19"/>
        <v>1.0340741737109318</v>
      </c>
      <c r="T215" s="77">
        <f t="shared" si="30"/>
        <v>-5.2588190451025207</v>
      </c>
      <c r="U215" s="85"/>
      <c r="V215" s="85"/>
      <c r="W215" s="117">
        <v>195</v>
      </c>
      <c r="X215" s="85">
        <f t="shared" si="0"/>
        <v>-5.9887401229922235</v>
      </c>
      <c r="Y215" s="77">
        <f t="shared" si="1"/>
        <v>-1.604678079635629</v>
      </c>
      <c r="AA215" s="117">
        <v>195</v>
      </c>
      <c r="AB215" s="85">
        <f t="shared" si="2"/>
        <v>-6.7614807840234779</v>
      </c>
      <c r="AC215" s="77">
        <f t="shared" si="3"/>
        <v>-1.8117333157176456</v>
      </c>
      <c r="AE215" s="117">
        <v>195</v>
      </c>
      <c r="AF215" s="85">
        <f t="shared" si="4"/>
        <v>-7.437628862425826</v>
      </c>
      <c r="AG215" s="77">
        <f t="shared" si="5"/>
        <v>-1.9929066472894101</v>
      </c>
      <c r="AI215" s="86"/>
      <c r="AJ215" s="85"/>
      <c r="AK215" s="85"/>
      <c r="AL215" s="86"/>
      <c r="AM215" s="86"/>
      <c r="AN215" s="85"/>
      <c r="AO215" s="85"/>
    </row>
    <row r="216" spans="2:41">
      <c r="B216" s="74">
        <f t="shared" si="21"/>
        <v>200</v>
      </c>
      <c r="C216" s="85">
        <f t="shared" si="7"/>
        <v>-4.6984631039295426</v>
      </c>
      <c r="D216" s="77">
        <f t="shared" si="22"/>
        <v>3.2898992833716569</v>
      </c>
      <c r="F216" s="74">
        <f t="shared" si="23"/>
        <v>200</v>
      </c>
      <c r="G216" s="85">
        <f t="shared" si="10"/>
        <v>1.436184427528455</v>
      </c>
      <c r="H216" s="77">
        <f t="shared" si="24"/>
        <v>4.7947879140045986</v>
      </c>
      <c r="J216" s="74">
        <f t="shared" si="25"/>
        <v>200</v>
      </c>
      <c r="K216" s="85">
        <f t="shared" si="13"/>
        <v>-2.0638155724715448</v>
      </c>
      <c r="L216" s="77">
        <f t="shared" si="26"/>
        <v>4.7947879140045986</v>
      </c>
      <c r="N216" s="74">
        <f t="shared" si="27"/>
        <v>200</v>
      </c>
      <c r="O216" s="85">
        <f t="shared" si="16"/>
        <v>-4.6984631039295426</v>
      </c>
      <c r="P216" s="77">
        <f t="shared" si="28"/>
        <v>-6.7101007166283431</v>
      </c>
      <c r="R216" s="74">
        <f t="shared" si="29"/>
        <v>200</v>
      </c>
      <c r="S216" s="85">
        <f t="shared" si="19"/>
        <v>1.0603073792140916</v>
      </c>
      <c r="T216" s="77">
        <f t="shared" si="30"/>
        <v>-5.3420201433256684</v>
      </c>
      <c r="U216" s="85"/>
      <c r="V216" s="85"/>
      <c r="W216" s="117">
        <v>200</v>
      </c>
      <c r="X216" s="85">
        <f t="shared" si="0"/>
        <v>-5.8260942488726322</v>
      </c>
      <c r="Y216" s="77">
        <f t="shared" si="1"/>
        <v>-2.1205248886191459</v>
      </c>
      <c r="AA216" s="117">
        <v>200</v>
      </c>
      <c r="AB216" s="85">
        <f t="shared" si="2"/>
        <v>-6.5778483455013586</v>
      </c>
      <c r="AC216" s="77">
        <f t="shared" si="3"/>
        <v>-2.3941410032796808</v>
      </c>
      <c r="AE216" s="117">
        <v>200</v>
      </c>
      <c r="AF216" s="85">
        <f t="shared" si="4"/>
        <v>-7.2356331800514955</v>
      </c>
      <c r="AG216" s="77">
        <f t="shared" si="5"/>
        <v>-2.6335551036076486</v>
      </c>
      <c r="AI216" s="86"/>
      <c r="AJ216" s="85"/>
      <c r="AK216" s="85"/>
      <c r="AL216" s="86"/>
      <c r="AM216" s="86"/>
      <c r="AN216" s="85"/>
      <c r="AO216" s="85"/>
    </row>
    <row r="217" spans="2:41">
      <c r="B217" s="74">
        <f t="shared" si="21"/>
        <v>205</v>
      </c>
      <c r="C217" s="85">
        <f t="shared" si="7"/>
        <v>-4.5315389351832502</v>
      </c>
      <c r="D217" s="77">
        <f t="shared" si="22"/>
        <v>2.8869086912965036</v>
      </c>
      <c r="F217" s="74">
        <f t="shared" si="23"/>
        <v>205</v>
      </c>
      <c r="G217" s="85">
        <f t="shared" si="10"/>
        <v>1.4562153277780099</v>
      </c>
      <c r="H217" s="77">
        <f t="shared" si="24"/>
        <v>4.7464290429555804</v>
      </c>
      <c r="J217" s="74">
        <f t="shared" si="25"/>
        <v>205</v>
      </c>
      <c r="K217" s="85">
        <f t="shared" si="13"/>
        <v>-2.0437846722219901</v>
      </c>
      <c r="L217" s="77">
        <f t="shared" si="26"/>
        <v>4.7464290429555804</v>
      </c>
      <c r="N217" s="74">
        <f t="shared" si="27"/>
        <v>205</v>
      </c>
      <c r="O217" s="85">
        <f t="shared" si="16"/>
        <v>-4.5315389351832502</v>
      </c>
      <c r="P217" s="77">
        <f t="shared" si="28"/>
        <v>-7.1130913087034964</v>
      </c>
      <c r="R217" s="74">
        <f t="shared" si="29"/>
        <v>205</v>
      </c>
      <c r="S217" s="85">
        <f t="shared" si="19"/>
        <v>1.09369221296335</v>
      </c>
      <c r="T217" s="77">
        <f t="shared" si="30"/>
        <v>-5.4226182617406993</v>
      </c>
      <c r="U217" s="85"/>
      <c r="V217" s="85"/>
      <c r="W217" s="117">
        <v>205</v>
      </c>
      <c r="X217" s="85">
        <f t="shared" si="0"/>
        <v>-5.6191082796272305</v>
      </c>
      <c r="Y217" s="77">
        <f t="shared" si="1"/>
        <v>-2.6202332227923355</v>
      </c>
      <c r="AA217" s="117">
        <v>205</v>
      </c>
      <c r="AB217" s="85">
        <f t="shared" si="2"/>
        <v>-6.3441545092565503</v>
      </c>
      <c r="AC217" s="77">
        <f t="shared" si="3"/>
        <v>-2.9583278321848949</v>
      </c>
      <c r="AE217" s="117">
        <v>205</v>
      </c>
      <c r="AF217" s="85">
        <f t="shared" si="4"/>
        <v>-6.9785699601822051</v>
      </c>
      <c r="AG217" s="77">
        <f t="shared" si="5"/>
        <v>-3.2541606154033844</v>
      </c>
      <c r="AI217" s="86"/>
      <c r="AJ217" s="85"/>
      <c r="AK217" s="85"/>
      <c r="AL217" s="86"/>
      <c r="AM217" s="86"/>
      <c r="AN217" s="85"/>
      <c r="AO217" s="85"/>
    </row>
    <row r="218" spans="2:41">
      <c r="B218" s="74">
        <f t="shared" si="21"/>
        <v>210</v>
      </c>
      <c r="C218" s="85">
        <f t="shared" si="7"/>
        <v>-4.3301270189221928</v>
      </c>
      <c r="D218" s="77">
        <f t="shared" si="22"/>
        <v>2.4999999999999996</v>
      </c>
      <c r="F218" s="74">
        <f t="shared" si="23"/>
        <v>210</v>
      </c>
      <c r="G218" s="85">
        <f t="shared" si="10"/>
        <v>1.480384757729337</v>
      </c>
      <c r="H218" s="77">
        <f t="shared" si="24"/>
        <v>4.7</v>
      </c>
      <c r="J218" s="74">
        <f t="shared" si="25"/>
        <v>210</v>
      </c>
      <c r="K218" s="85">
        <f t="shared" si="13"/>
        <v>-2.019615242270663</v>
      </c>
      <c r="L218" s="77">
        <f t="shared" si="26"/>
        <v>4.7</v>
      </c>
      <c r="N218" s="74">
        <f t="shared" si="27"/>
        <v>210</v>
      </c>
      <c r="O218" s="85">
        <f t="shared" si="16"/>
        <v>-4.3301270189221928</v>
      </c>
      <c r="P218" s="77">
        <f t="shared" si="28"/>
        <v>-7.5</v>
      </c>
      <c r="R218" s="74">
        <f t="shared" si="29"/>
        <v>210</v>
      </c>
      <c r="S218" s="85">
        <f t="shared" si="19"/>
        <v>1.1339745962155614</v>
      </c>
      <c r="T218" s="77">
        <f t="shared" si="30"/>
        <v>-5.5</v>
      </c>
      <c r="U218" s="85"/>
      <c r="V218" s="85"/>
      <c r="W218" s="117">
        <v>210</v>
      </c>
      <c r="X218" s="85">
        <f t="shared" si="0"/>
        <v>-5.3693575034635197</v>
      </c>
      <c r="Y218" s="77">
        <f t="shared" si="1"/>
        <v>-3.100000000000001</v>
      </c>
      <c r="AA218" s="117">
        <v>210</v>
      </c>
      <c r="AB218" s="85">
        <f t="shared" si="2"/>
        <v>-6.0621778264910704</v>
      </c>
      <c r="AC218" s="77">
        <f t="shared" si="3"/>
        <v>-3.5000000000000009</v>
      </c>
      <c r="AE218" s="117">
        <v>210</v>
      </c>
      <c r="AF218" s="85">
        <f t="shared" si="4"/>
        <v>-6.6683956091401777</v>
      </c>
      <c r="AG218" s="77">
        <f t="shared" si="5"/>
        <v>-3.850000000000001</v>
      </c>
      <c r="AI218" s="86"/>
      <c r="AJ218" s="85"/>
      <c r="AK218" s="85"/>
      <c r="AL218" s="86"/>
      <c r="AM218" s="86"/>
      <c r="AN218" s="85"/>
      <c r="AO218" s="85"/>
    </row>
    <row r="219" spans="2:41">
      <c r="B219" s="74">
        <f t="shared" si="21"/>
        <v>215</v>
      </c>
      <c r="C219" s="85">
        <f t="shared" si="7"/>
        <v>-4.0957602214449587</v>
      </c>
      <c r="D219" s="77">
        <f t="shared" si="22"/>
        <v>2.1321178182447693</v>
      </c>
      <c r="F219" s="74">
        <f t="shared" si="23"/>
        <v>215</v>
      </c>
      <c r="G219" s="85">
        <f t="shared" si="10"/>
        <v>1.5085087734266049</v>
      </c>
      <c r="H219" s="77">
        <f t="shared" si="24"/>
        <v>4.6558541381893725</v>
      </c>
      <c r="J219" s="74">
        <f t="shared" si="25"/>
        <v>215</v>
      </c>
      <c r="K219" s="85">
        <f t="shared" si="13"/>
        <v>-1.9914912265733951</v>
      </c>
      <c r="L219" s="77">
        <f t="shared" si="26"/>
        <v>4.6558541381893725</v>
      </c>
      <c r="N219" s="74">
        <f t="shared" si="27"/>
        <v>215</v>
      </c>
      <c r="O219" s="85">
        <f t="shared" si="16"/>
        <v>-4.0957602214449587</v>
      </c>
      <c r="P219" s="77">
        <f t="shared" si="28"/>
        <v>-7.8678821817552311</v>
      </c>
      <c r="R219" s="74">
        <f t="shared" si="29"/>
        <v>215</v>
      </c>
      <c r="S219" s="85">
        <f t="shared" si="19"/>
        <v>1.1808479557110081</v>
      </c>
      <c r="T219" s="77">
        <f t="shared" si="30"/>
        <v>-5.573576436351046</v>
      </c>
      <c r="U219" s="85"/>
      <c r="V219" s="85"/>
      <c r="W219" s="117">
        <v>215</v>
      </c>
      <c r="X219" s="85">
        <f t="shared" si="0"/>
        <v>-5.0787426745917497</v>
      </c>
      <c r="Y219" s="77">
        <f t="shared" si="1"/>
        <v>-3.5561739053764865</v>
      </c>
      <c r="AA219" s="117">
        <v>215</v>
      </c>
      <c r="AB219" s="85">
        <f t="shared" si="2"/>
        <v>-5.7340643100229425</v>
      </c>
      <c r="AC219" s="77">
        <f t="shared" si="3"/>
        <v>-4.0150350544573232</v>
      </c>
      <c r="AE219" s="117">
        <v>215</v>
      </c>
      <c r="AF219" s="85">
        <f t="shared" si="4"/>
        <v>-6.3074707410252371</v>
      </c>
      <c r="AG219" s="77">
        <f t="shared" si="5"/>
        <v>-4.4165385599030555</v>
      </c>
      <c r="AI219" s="86"/>
      <c r="AJ219" s="85"/>
      <c r="AK219" s="85"/>
      <c r="AL219" s="86"/>
      <c r="AM219" s="86"/>
      <c r="AN219" s="85"/>
      <c r="AO219" s="85"/>
    </row>
    <row r="220" spans="2:41">
      <c r="B220" s="74">
        <f t="shared" si="21"/>
        <v>220</v>
      </c>
      <c r="C220" s="85">
        <f t="shared" si="7"/>
        <v>-3.83022221559489</v>
      </c>
      <c r="D220" s="77">
        <f t="shared" si="22"/>
        <v>1.7860619515673037</v>
      </c>
      <c r="F220" s="74">
        <f t="shared" si="23"/>
        <v>220</v>
      </c>
      <c r="G220" s="85">
        <f t="shared" si="10"/>
        <v>1.5403733341286132</v>
      </c>
      <c r="H220" s="77">
        <f t="shared" si="24"/>
        <v>4.6143274341880769</v>
      </c>
      <c r="J220" s="74">
        <f t="shared" si="25"/>
        <v>220</v>
      </c>
      <c r="K220" s="85">
        <f t="shared" si="13"/>
        <v>-1.9596266658713868</v>
      </c>
      <c r="L220" s="77">
        <f t="shared" si="26"/>
        <v>4.6143274341880769</v>
      </c>
      <c r="N220" s="74">
        <f t="shared" si="27"/>
        <v>220</v>
      </c>
      <c r="O220" s="85">
        <f t="shared" si="16"/>
        <v>-3.83022221559489</v>
      </c>
      <c r="P220" s="77">
        <f t="shared" si="28"/>
        <v>-8.2139380484326967</v>
      </c>
      <c r="R220" s="74">
        <f t="shared" si="29"/>
        <v>220</v>
      </c>
      <c r="S220" s="85">
        <f t="shared" si="19"/>
        <v>1.2339555568810221</v>
      </c>
      <c r="T220" s="77">
        <f t="shared" si="30"/>
        <v>-5.6427876096865397</v>
      </c>
      <c r="U220" s="85"/>
      <c r="V220" s="85"/>
      <c r="W220" s="117">
        <v>220</v>
      </c>
      <c r="X220" s="85">
        <f t="shared" si="0"/>
        <v>-4.7494755473376635</v>
      </c>
      <c r="Y220" s="77">
        <f t="shared" si="1"/>
        <v>-3.9852831800565434</v>
      </c>
      <c r="AA220" s="117">
        <v>220</v>
      </c>
      <c r="AB220" s="85">
        <f t="shared" si="2"/>
        <v>-5.3623111018328462</v>
      </c>
      <c r="AC220" s="77">
        <f t="shared" si="3"/>
        <v>-4.4995132678057743</v>
      </c>
      <c r="AE220" s="117">
        <v>220</v>
      </c>
      <c r="AF220" s="85">
        <f t="shared" si="4"/>
        <v>-5.8985422120161308</v>
      </c>
      <c r="AG220" s="77">
        <f t="shared" si="5"/>
        <v>-4.9494645945863525</v>
      </c>
      <c r="AI220" s="86"/>
      <c r="AJ220" s="85"/>
      <c r="AK220" s="85"/>
      <c r="AL220" s="86"/>
      <c r="AM220" s="86"/>
      <c r="AN220" s="85"/>
      <c r="AO220" s="85"/>
    </row>
    <row r="221" spans="2:41">
      <c r="B221" s="74">
        <f t="shared" si="21"/>
        <v>225</v>
      </c>
      <c r="C221" s="85">
        <f t="shared" si="7"/>
        <v>-3.5355339059327386</v>
      </c>
      <c r="D221" s="77">
        <f t="shared" si="22"/>
        <v>1.4644660940672627</v>
      </c>
      <c r="F221" s="74">
        <f t="shared" si="23"/>
        <v>225</v>
      </c>
      <c r="G221" s="85">
        <f t="shared" si="10"/>
        <v>1.5757359312880714</v>
      </c>
      <c r="H221" s="77">
        <f t="shared" si="24"/>
        <v>4.5757359312880714</v>
      </c>
      <c r="J221" s="74">
        <f t="shared" si="25"/>
        <v>225</v>
      </c>
      <c r="K221" s="85">
        <f t="shared" si="13"/>
        <v>-1.9242640687119286</v>
      </c>
      <c r="L221" s="77">
        <f t="shared" si="26"/>
        <v>4.5757359312880714</v>
      </c>
      <c r="N221" s="74">
        <f t="shared" si="27"/>
        <v>225</v>
      </c>
      <c r="O221" s="85">
        <f t="shared" si="16"/>
        <v>-3.5355339059327386</v>
      </c>
      <c r="P221" s="77">
        <f t="shared" si="28"/>
        <v>-8.5355339059327378</v>
      </c>
      <c r="R221" s="74">
        <f t="shared" si="29"/>
        <v>225</v>
      </c>
      <c r="S221" s="85">
        <f t="shared" si="19"/>
        <v>1.2928932188134523</v>
      </c>
      <c r="T221" s="77">
        <f t="shared" si="30"/>
        <v>-5.7071067811865479</v>
      </c>
      <c r="U221" s="85"/>
      <c r="V221" s="85"/>
      <c r="W221" s="117">
        <v>225</v>
      </c>
      <c r="X221" s="85">
        <f t="shared" si="0"/>
        <v>-4.3840620433565958</v>
      </c>
      <c r="Y221" s="77">
        <f t="shared" si="1"/>
        <v>-4.384062043356594</v>
      </c>
      <c r="AA221" s="117">
        <v>225</v>
      </c>
      <c r="AB221" s="85">
        <f t="shared" si="2"/>
        <v>-4.9497474683058336</v>
      </c>
      <c r="AC221" s="77">
        <f t="shared" si="3"/>
        <v>-4.9497474683058318</v>
      </c>
      <c r="AE221" s="117">
        <v>225</v>
      </c>
      <c r="AF221" s="85">
        <f t="shared" si="4"/>
        <v>-5.4447222151364176</v>
      </c>
      <c r="AG221" s="77">
        <f t="shared" si="5"/>
        <v>-5.4447222151364159</v>
      </c>
      <c r="AI221" s="86"/>
      <c r="AJ221" s="85"/>
      <c r="AK221" s="85"/>
      <c r="AL221" s="86"/>
      <c r="AM221" s="86"/>
      <c r="AN221" s="85"/>
      <c r="AO221" s="85"/>
    </row>
    <row r="222" spans="2:41">
      <c r="B222" s="74">
        <f t="shared" si="21"/>
        <v>230</v>
      </c>
      <c r="C222" s="85">
        <f t="shared" si="7"/>
        <v>-3.2139380484326976</v>
      </c>
      <c r="D222" s="77">
        <f t="shared" si="22"/>
        <v>1.1697777844051105</v>
      </c>
      <c r="F222" s="74">
        <f t="shared" si="23"/>
        <v>230</v>
      </c>
      <c r="G222" s="85">
        <f t="shared" si="10"/>
        <v>1.6143274341880764</v>
      </c>
      <c r="H222" s="77">
        <f t="shared" si="24"/>
        <v>4.5403733341286134</v>
      </c>
      <c r="J222" s="74">
        <f t="shared" si="25"/>
        <v>230</v>
      </c>
      <c r="K222" s="85">
        <f t="shared" si="13"/>
        <v>-1.8856725658119236</v>
      </c>
      <c r="L222" s="77">
        <f t="shared" si="26"/>
        <v>4.5403733341286134</v>
      </c>
      <c r="N222" s="74">
        <f t="shared" si="27"/>
        <v>230</v>
      </c>
      <c r="O222" s="85">
        <f t="shared" si="16"/>
        <v>-3.2139380484326976</v>
      </c>
      <c r="P222" s="77">
        <f t="shared" si="28"/>
        <v>-8.8302222155948904</v>
      </c>
      <c r="R222" s="74">
        <f t="shared" si="29"/>
        <v>230</v>
      </c>
      <c r="S222" s="85">
        <f t="shared" si="19"/>
        <v>1.3572123903134605</v>
      </c>
      <c r="T222" s="77">
        <f t="shared" si="30"/>
        <v>-5.7660444431189779</v>
      </c>
      <c r="U222" s="85"/>
      <c r="V222" s="85"/>
      <c r="W222" s="117">
        <v>230</v>
      </c>
      <c r="X222" s="85">
        <f t="shared" si="0"/>
        <v>-3.9852831800565447</v>
      </c>
      <c r="Y222" s="77">
        <f t="shared" si="1"/>
        <v>-4.7494755473376635</v>
      </c>
      <c r="AA222" s="117">
        <v>230</v>
      </c>
      <c r="AB222" s="85">
        <f t="shared" si="2"/>
        <v>-4.4995132678057761</v>
      </c>
      <c r="AC222" s="77">
        <f t="shared" si="3"/>
        <v>-5.3623111018328453</v>
      </c>
      <c r="AE222" s="117">
        <v>230</v>
      </c>
      <c r="AF222" s="85">
        <f t="shared" si="4"/>
        <v>-4.9494645945863542</v>
      </c>
      <c r="AG222" s="77">
        <f t="shared" si="5"/>
        <v>-5.8985422120161299</v>
      </c>
      <c r="AI222" s="86"/>
      <c r="AJ222" s="85"/>
      <c r="AK222" s="85"/>
      <c r="AL222" s="86"/>
      <c r="AM222" s="86"/>
      <c r="AN222" s="85"/>
      <c r="AO222" s="85"/>
    </row>
    <row r="223" spans="2:41">
      <c r="B223" s="74">
        <f t="shared" si="21"/>
        <v>235</v>
      </c>
      <c r="C223" s="85">
        <f t="shared" si="7"/>
        <v>-2.867882181755232</v>
      </c>
      <c r="D223" s="77">
        <f t="shared" si="22"/>
        <v>0.90423977855504223</v>
      </c>
      <c r="F223" s="74">
        <f t="shared" si="23"/>
        <v>235</v>
      </c>
      <c r="G223" s="85">
        <f t="shared" si="10"/>
        <v>1.6558541381893721</v>
      </c>
      <c r="H223" s="77">
        <f t="shared" si="24"/>
        <v>4.5085087734266054</v>
      </c>
      <c r="J223" s="74">
        <f t="shared" si="25"/>
        <v>235</v>
      </c>
      <c r="K223" s="85">
        <f t="shared" si="13"/>
        <v>-1.8441458618106279</v>
      </c>
      <c r="L223" s="77">
        <f t="shared" si="26"/>
        <v>4.5085087734266054</v>
      </c>
      <c r="N223" s="74">
        <f t="shared" si="27"/>
        <v>235</v>
      </c>
      <c r="O223" s="85">
        <f t="shared" si="16"/>
        <v>-2.867882181755232</v>
      </c>
      <c r="P223" s="77">
        <f t="shared" si="28"/>
        <v>-9.0957602214449587</v>
      </c>
      <c r="R223" s="74">
        <f t="shared" si="29"/>
        <v>235</v>
      </c>
      <c r="S223" s="85">
        <f t="shared" si="19"/>
        <v>1.4264235636489535</v>
      </c>
      <c r="T223" s="77">
        <f t="shared" si="30"/>
        <v>-5.8191520442889919</v>
      </c>
      <c r="U223" s="85"/>
      <c r="V223" s="85"/>
      <c r="W223" s="117">
        <v>235</v>
      </c>
      <c r="X223" s="85">
        <f t="shared" si="0"/>
        <v>-3.5561739053764878</v>
      </c>
      <c r="Y223" s="77">
        <f t="shared" si="1"/>
        <v>-5.0787426745917479</v>
      </c>
      <c r="AA223" s="117">
        <v>235</v>
      </c>
      <c r="AB223" s="85">
        <f t="shared" si="2"/>
        <v>-4.015035054457325</v>
      </c>
      <c r="AC223" s="77">
        <f t="shared" si="3"/>
        <v>-5.7340643100229407</v>
      </c>
      <c r="AE223" s="117">
        <v>235</v>
      </c>
      <c r="AF223" s="85">
        <f t="shared" si="4"/>
        <v>-4.4165385599030573</v>
      </c>
      <c r="AG223" s="77">
        <f t="shared" si="5"/>
        <v>-6.3074707410252353</v>
      </c>
      <c r="AI223" s="86"/>
      <c r="AJ223" s="85"/>
      <c r="AK223" s="85"/>
      <c r="AL223" s="86"/>
      <c r="AM223" s="86"/>
      <c r="AN223" s="85"/>
      <c r="AO223" s="85"/>
    </row>
    <row r="224" spans="2:41">
      <c r="B224" s="74">
        <f t="shared" si="21"/>
        <v>240</v>
      </c>
      <c r="C224" s="85">
        <f t="shared" si="7"/>
        <v>-2.5000000000000022</v>
      </c>
      <c r="D224" s="77">
        <f t="shared" si="22"/>
        <v>0.66987298107780813</v>
      </c>
      <c r="F224" s="74">
        <f t="shared" si="23"/>
        <v>240</v>
      </c>
      <c r="G224" s="85">
        <f t="shared" si="10"/>
        <v>1.6999999999999997</v>
      </c>
      <c r="H224" s="77">
        <f t="shared" si="24"/>
        <v>4.480384757729337</v>
      </c>
      <c r="J224" s="74">
        <f t="shared" si="25"/>
        <v>240</v>
      </c>
      <c r="K224" s="85">
        <f t="shared" si="13"/>
        <v>-1.8000000000000003</v>
      </c>
      <c r="L224" s="77">
        <f t="shared" si="26"/>
        <v>4.480384757729337</v>
      </c>
      <c r="N224" s="74">
        <f t="shared" si="27"/>
        <v>240</v>
      </c>
      <c r="O224" s="85">
        <f t="shared" si="16"/>
        <v>-2.5000000000000022</v>
      </c>
      <c r="P224" s="77">
        <f t="shared" si="28"/>
        <v>-9.330127018922191</v>
      </c>
      <c r="R224" s="74">
        <f t="shared" si="29"/>
        <v>240</v>
      </c>
      <c r="S224" s="85">
        <f t="shared" si="19"/>
        <v>1.4999999999999996</v>
      </c>
      <c r="T224" s="77">
        <f t="shared" si="30"/>
        <v>-5.8660254037844384</v>
      </c>
      <c r="U224" s="85"/>
      <c r="V224" s="85"/>
      <c r="W224" s="117">
        <v>240</v>
      </c>
      <c r="X224" s="85">
        <f t="shared" si="0"/>
        <v>-3.1000000000000028</v>
      </c>
      <c r="Y224" s="77">
        <f t="shared" si="1"/>
        <v>-5.3693575034635179</v>
      </c>
      <c r="AA224" s="117">
        <v>240</v>
      </c>
      <c r="AB224" s="85">
        <f t="shared" si="2"/>
        <v>-3.5000000000000031</v>
      </c>
      <c r="AC224" s="77">
        <f t="shared" si="3"/>
        <v>-6.0621778264910686</v>
      </c>
      <c r="AE224" s="117">
        <v>240</v>
      </c>
      <c r="AF224" s="85">
        <f t="shared" si="4"/>
        <v>-3.8500000000000036</v>
      </c>
      <c r="AG224" s="77">
        <f t="shared" si="5"/>
        <v>-6.6683956091401759</v>
      </c>
      <c r="AJ224" s="79"/>
      <c r="AK224" s="79"/>
    </row>
    <row r="225" spans="2:37">
      <c r="B225" s="74">
        <f t="shared" si="21"/>
        <v>245</v>
      </c>
      <c r="C225" s="85">
        <f t="shared" si="7"/>
        <v>-2.1130913087034959</v>
      </c>
      <c r="D225" s="77">
        <f t="shared" si="22"/>
        <v>0.46846106481674976</v>
      </c>
      <c r="F225" s="74">
        <f t="shared" si="23"/>
        <v>245</v>
      </c>
      <c r="G225" s="85">
        <f t="shared" si="10"/>
        <v>1.7464290429555804</v>
      </c>
      <c r="H225" s="77">
        <f t="shared" si="24"/>
        <v>4.4562153277780103</v>
      </c>
      <c r="J225" s="74">
        <f t="shared" si="25"/>
        <v>245</v>
      </c>
      <c r="K225" s="85">
        <f t="shared" si="13"/>
        <v>-1.7535709570444196</v>
      </c>
      <c r="L225" s="77">
        <f t="shared" si="26"/>
        <v>4.4562153277780103</v>
      </c>
      <c r="N225" s="74">
        <f t="shared" si="27"/>
        <v>245</v>
      </c>
      <c r="O225" s="85">
        <f t="shared" si="16"/>
        <v>-2.1130913087034959</v>
      </c>
      <c r="P225" s="77">
        <f t="shared" si="28"/>
        <v>-9.5315389351832494</v>
      </c>
      <c r="R225" s="74">
        <f t="shared" si="29"/>
        <v>245</v>
      </c>
      <c r="S225" s="85">
        <f t="shared" si="19"/>
        <v>1.5773817382593007</v>
      </c>
      <c r="T225" s="77">
        <f t="shared" si="30"/>
        <v>-5.90630778703665</v>
      </c>
      <c r="U225" s="85"/>
      <c r="V225" s="85"/>
      <c r="W225" s="117">
        <v>245</v>
      </c>
      <c r="X225" s="85">
        <f t="shared" si="0"/>
        <v>-2.6202332227923351</v>
      </c>
      <c r="Y225" s="77">
        <f t="shared" si="1"/>
        <v>-5.6191082796272305</v>
      </c>
      <c r="AA225" s="117">
        <v>245</v>
      </c>
      <c r="AB225" s="85">
        <f t="shared" si="2"/>
        <v>-2.958327832184894</v>
      </c>
      <c r="AC225" s="77">
        <f t="shared" si="3"/>
        <v>-6.3441545092565503</v>
      </c>
      <c r="AE225" s="117">
        <v>245</v>
      </c>
      <c r="AF225" s="85">
        <f t="shared" si="4"/>
        <v>-3.2541606154033835</v>
      </c>
      <c r="AG225" s="77">
        <f t="shared" si="5"/>
        <v>-6.9785699601822051</v>
      </c>
      <c r="AJ225" s="79"/>
      <c r="AK225" s="79"/>
    </row>
    <row r="226" spans="2:37">
      <c r="B226" s="74">
        <f t="shared" si="21"/>
        <v>250</v>
      </c>
      <c r="C226" s="85">
        <f t="shared" si="7"/>
        <v>-1.7101007166283426</v>
      </c>
      <c r="D226" s="77">
        <f t="shared" si="22"/>
        <v>0.30153689607045742</v>
      </c>
      <c r="F226" s="74">
        <f t="shared" si="23"/>
        <v>250</v>
      </c>
      <c r="G226" s="85">
        <f t="shared" si="10"/>
        <v>1.7947879140045988</v>
      </c>
      <c r="H226" s="77">
        <f t="shared" si="24"/>
        <v>4.4361844275284552</v>
      </c>
      <c r="J226" s="74">
        <f t="shared" si="25"/>
        <v>250</v>
      </c>
      <c r="K226" s="85">
        <f t="shared" si="13"/>
        <v>-1.7052120859954012</v>
      </c>
      <c r="L226" s="77">
        <f t="shared" si="26"/>
        <v>4.4361844275284552</v>
      </c>
      <c r="N226" s="74">
        <f t="shared" si="27"/>
        <v>250</v>
      </c>
      <c r="O226" s="85">
        <f t="shared" si="16"/>
        <v>-1.7101007166283426</v>
      </c>
      <c r="P226" s="77">
        <f t="shared" si="28"/>
        <v>-9.6984631039295426</v>
      </c>
      <c r="R226" s="74">
        <f t="shared" si="29"/>
        <v>250</v>
      </c>
      <c r="S226" s="85">
        <f t="shared" si="19"/>
        <v>1.6579798566743316</v>
      </c>
      <c r="T226" s="77">
        <f t="shared" si="30"/>
        <v>-5.9396926207859089</v>
      </c>
      <c r="U226" s="85"/>
      <c r="V226" s="85"/>
      <c r="W226" s="117">
        <v>250</v>
      </c>
      <c r="X226" s="85">
        <f t="shared" si="0"/>
        <v>-2.120524888619145</v>
      </c>
      <c r="Y226" s="77">
        <f t="shared" si="1"/>
        <v>-5.8260942488726322</v>
      </c>
      <c r="AA226" s="117">
        <v>250</v>
      </c>
      <c r="AB226" s="85">
        <f t="shared" si="2"/>
        <v>-2.3941410032796799</v>
      </c>
      <c r="AC226" s="77">
        <f t="shared" si="3"/>
        <v>-6.5778483455013586</v>
      </c>
      <c r="AE226" s="117">
        <v>250</v>
      </c>
      <c r="AF226" s="85">
        <f t="shared" si="4"/>
        <v>-2.6335551036076477</v>
      </c>
      <c r="AG226" s="77">
        <f t="shared" si="5"/>
        <v>-7.2356331800514955</v>
      </c>
    </row>
    <row r="227" spans="2:37">
      <c r="B227" s="74">
        <f t="shared" si="21"/>
        <v>255</v>
      </c>
      <c r="C227" s="85">
        <f t="shared" si="7"/>
        <v>-1.2940952255126033</v>
      </c>
      <c r="D227" s="77">
        <f t="shared" si="22"/>
        <v>0.17037086855465855</v>
      </c>
      <c r="F227" s="74">
        <f t="shared" si="23"/>
        <v>255</v>
      </c>
      <c r="G227" s="85">
        <f t="shared" si="10"/>
        <v>1.8447085729384876</v>
      </c>
      <c r="H227" s="77">
        <f t="shared" si="24"/>
        <v>4.420444504226559</v>
      </c>
      <c r="J227" s="74">
        <f t="shared" si="25"/>
        <v>255</v>
      </c>
      <c r="K227" s="85">
        <f t="shared" si="13"/>
        <v>-1.6552914270615124</v>
      </c>
      <c r="L227" s="77">
        <f t="shared" si="26"/>
        <v>4.420444504226559</v>
      </c>
      <c r="N227" s="74">
        <f t="shared" si="27"/>
        <v>255</v>
      </c>
      <c r="O227" s="85">
        <f t="shared" si="16"/>
        <v>-1.2940952255126033</v>
      </c>
      <c r="P227" s="77">
        <f t="shared" si="28"/>
        <v>-9.8296291314453406</v>
      </c>
      <c r="R227" s="74">
        <f t="shared" si="29"/>
        <v>255</v>
      </c>
      <c r="S227" s="85">
        <f t="shared" si="19"/>
        <v>1.7411809548974793</v>
      </c>
      <c r="T227" s="77">
        <f t="shared" si="30"/>
        <v>-5.9659258262890686</v>
      </c>
      <c r="U227" s="85"/>
      <c r="V227" s="85"/>
      <c r="W227" s="117">
        <v>255</v>
      </c>
      <c r="X227" s="85">
        <f t="shared" si="0"/>
        <v>-1.6046780796356279</v>
      </c>
      <c r="Y227" s="77">
        <f t="shared" si="1"/>
        <v>-5.9887401229922235</v>
      </c>
      <c r="AA227" s="117">
        <v>255</v>
      </c>
      <c r="AB227" s="85">
        <f t="shared" si="2"/>
        <v>-1.8117333157176443</v>
      </c>
      <c r="AC227" s="77">
        <f t="shared" si="3"/>
        <v>-6.7614807840234779</v>
      </c>
      <c r="AE227" s="117">
        <v>255</v>
      </c>
      <c r="AF227" s="85">
        <f t="shared" si="4"/>
        <v>-1.9929066472894088</v>
      </c>
      <c r="AG227" s="77">
        <f t="shared" si="5"/>
        <v>-7.437628862425826</v>
      </c>
    </row>
    <row r="228" spans="2:37">
      <c r="B228" s="74">
        <f t="shared" si="21"/>
        <v>260</v>
      </c>
      <c r="C228" s="85">
        <f t="shared" si="7"/>
        <v>-0.86824088833465163</v>
      </c>
      <c r="D228" s="77">
        <f t="shared" si="22"/>
        <v>7.5961234938960231E-2</v>
      </c>
      <c r="F228" s="74">
        <f t="shared" si="23"/>
        <v>260</v>
      </c>
      <c r="G228" s="85">
        <f t="shared" si="10"/>
        <v>1.8958110933998418</v>
      </c>
      <c r="H228" s="77">
        <f t="shared" si="24"/>
        <v>4.4091153481926755</v>
      </c>
      <c r="J228" s="74">
        <f t="shared" si="25"/>
        <v>260</v>
      </c>
      <c r="K228" s="85">
        <f t="shared" si="13"/>
        <v>-1.6041889066001582</v>
      </c>
      <c r="L228" s="77">
        <f t="shared" si="26"/>
        <v>4.4091153481926755</v>
      </c>
      <c r="N228" s="74">
        <f t="shared" si="27"/>
        <v>260</v>
      </c>
      <c r="O228" s="85">
        <f t="shared" si="16"/>
        <v>-0.86824088833465163</v>
      </c>
      <c r="P228" s="77">
        <f t="shared" si="28"/>
        <v>-9.9240387650610398</v>
      </c>
      <c r="R228" s="74">
        <f t="shared" si="29"/>
        <v>260</v>
      </c>
      <c r="S228" s="85">
        <f t="shared" si="19"/>
        <v>1.8263518223330697</v>
      </c>
      <c r="T228" s="77">
        <f t="shared" si="30"/>
        <v>-5.9848077530122081</v>
      </c>
      <c r="U228" s="85"/>
      <c r="V228" s="85"/>
      <c r="W228" s="117">
        <v>260</v>
      </c>
      <c r="X228" s="85">
        <f t="shared" si="0"/>
        <v>-1.0766187015349682</v>
      </c>
      <c r="Y228" s="77">
        <f t="shared" si="1"/>
        <v>-6.1058080686756897</v>
      </c>
      <c r="AA228" s="117">
        <v>260</v>
      </c>
      <c r="AB228" s="85">
        <f t="shared" si="2"/>
        <v>-1.2155372436685123</v>
      </c>
      <c r="AC228" s="77">
        <f t="shared" si="3"/>
        <v>-6.893654271085456</v>
      </c>
      <c r="AE228" s="117">
        <v>260</v>
      </c>
      <c r="AF228" s="85">
        <f t="shared" si="4"/>
        <v>-1.3370909680353635</v>
      </c>
      <c r="AG228" s="77">
        <f t="shared" si="5"/>
        <v>-7.5830196981940023</v>
      </c>
    </row>
    <row r="229" spans="2:37">
      <c r="B229" s="74">
        <f t="shared" si="21"/>
        <v>265</v>
      </c>
      <c r="C229" s="85">
        <f t="shared" si="7"/>
        <v>-0.43577871373829125</v>
      </c>
      <c r="D229" s="77">
        <f t="shared" si="22"/>
        <v>1.9026509541272496E-2</v>
      </c>
      <c r="F229" s="74">
        <f t="shared" si="23"/>
        <v>265</v>
      </c>
      <c r="G229" s="85">
        <f t="shared" si="10"/>
        <v>1.9477065543514049</v>
      </c>
      <c r="H229" s="77">
        <f t="shared" si="24"/>
        <v>4.402283181144953</v>
      </c>
      <c r="J229" s="74">
        <f t="shared" si="25"/>
        <v>265</v>
      </c>
      <c r="K229" s="85">
        <f t="shared" si="13"/>
        <v>-1.5522934456485951</v>
      </c>
      <c r="L229" s="77">
        <f t="shared" si="26"/>
        <v>4.402283181144953</v>
      </c>
      <c r="N229" s="74">
        <f t="shared" si="27"/>
        <v>265</v>
      </c>
      <c r="O229" s="85">
        <f t="shared" si="16"/>
        <v>-0.43577871373829125</v>
      </c>
      <c r="P229" s="77">
        <f t="shared" si="28"/>
        <v>-9.9809734904587266</v>
      </c>
      <c r="R229" s="74">
        <f t="shared" si="29"/>
        <v>265</v>
      </c>
      <c r="S229" s="85">
        <f t="shared" si="19"/>
        <v>1.9128442572523419</v>
      </c>
      <c r="T229" s="77">
        <f t="shared" si="30"/>
        <v>-5.9961946980917453</v>
      </c>
      <c r="U229" s="85"/>
      <c r="V229" s="85"/>
      <c r="W229" s="117">
        <v>265</v>
      </c>
      <c r="X229" s="85">
        <f t="shared" si="0"/>
        <v>-0.54036560503548114</v>
      </c>
      <c r="Y229" s="77">
        <f t="shared" si="1"/>
        <v>-6.1764071281688224</v>
      </c>
      <c r="AA229" s="117">
        <v>265</v>
      </c>
      <c r="AB229" s="85">
        <f t="shared" si="2"/>
        <v>-0.61009019923360774</v>
      </c>
      <c r="AC229" s="77">
        <f t="shared" si="3"/>
        <v>-6.973362886642219</v>
      </c>
      <c r="AE229" s="117">
        <v>265</v>
      </c>
      <c r="AF229" s="85">
        <f t="shared" si="4"/>
        <v>-0.67109921915696857</v>
      </c>
      <c r="AG229" s="77">
        <f t="shared" si="5"/>
        <v>-7.6706991753064413</v>
      </c>
    </row>
    <row r="230" spans="2:37">
      <c r="B230" s="74">
        <f t="shared" si="21"/>
        <v>270</v>
      </c>
      <c r="C230" s="85">
        <f t="shared" si="7"/>
        <v>-9.1886134118146501E-16</v>
      </c>
      <c r="D230" s="77">
        <f t="shared" si="22"/>
        <v>0</v>
      </c>
      <c r="F230" s="74">
        <f t="shared" si="23"/>
        <v>270</v>
      </c>
      <c r="G230" s="85">
        <f t="shared" si="10"/>
        <v>2</v>
      </c>
      <c r="H230" s="77">
        <f t="shared" si="24"/>
        <v>4.4000000000000004</v>
      </c>
      <c r="J230" s="74">
        <f t="shared" si="25"/>
        <v>270</v>
      </c>
      <c r="K230" s="85">
        <f t="shared" si="13"/>
        <v>-1.5</v>
      </c>
      <c r="L230" s="77">
        <f t="shared" si="26"/>
        <v>4.4000000000000004</v>
      </c>
      <c r="N230" s="74">
        <f t="shared" si="27"/>
        <v>270</v>
      </c>
      <c r="O230" s="85">
        <f t="shared" si="16"/>
        <v>-9.1886134118146501E-16</v>
      </c>
      <c r="P230" s="77">
        <f t="shared" si="28"/>
        <v>-10</v>
      </c>
      <c r="R230" s="74">
        <f t="shared" si="29"/>
        <v>270</v>
      </c>
      <c r="S230" s="85">
        <f t="shared" si="19"/>
        <v>1.9999999999999998</v>
      </c>
      <c r="T230" s="77">
        <f t="shared" si="30"/>
        <v>-6</v>
      </c>
      <c r="U230" s="85"/>
      <c r="V230" s="85"/>
      <c r="W230" s="117">
        <v>270</v>
      </c>
      <c r="X230" s="85">
        <f t="shared" si="0"/>
        <v>-1.1393880630650166E-15</v>
      </c>
      <c r="Y230" s="77">
        <f t="shared" si="1"/>
        <v>-6.2</v>
      </c>
      <c r="AA230" s="117">
        <v>270</v>
      </c>
      <c r="AB230" s="85">
        <f t="shared" si="2"/>
        <v>-1.286405877654051E-15</v>
      </c>
      <c r="AC230" s="77">
        <f t="shared" si="3"/>
        <v>-7</v>
      </c>
      <c r="AE230" s="117">
        <v>270</v>
      </c>
      <c r="AF230" s="85">
        <f t="shared" si="4"/>
        <v>-1.4150464654194561E-15</v>
      </c>
      <c r="AG230" s="77">
        <f t="shared" si="5"/>
        <v>-7.7</v>
      </c>
    </row>
    <row r="231" spans="2:37">
      <c r="B231" s="74">
        <f t="shared" si="21"/>
        <v>275</v>
      </c>
      <c r="C231" s="85">
        <f t="shared" si="7"/>
        <v>0.43577871373828947</v>
      </c>
      <c r="D231" s="77">
        <f t="shared" si="22"/>
        <v>1.9026509541272496E-2</v>
      </c>
      <c r="F231" s="74">
        <f t="shared" si="23"/>
        <v>275</v>
      </c>
      <c r="G231" s="85">
        <f t="shared" si="10"/>
        <v>2.0522934456485946</v>
      </c>
      <c r="H231" s="77">
        <f t="shared" si="24"/>
        <v>4.402283181144953</v>
      </c>
      <c r="J231" s="74">
        <f t="shared" si="25"/>
        <v>275</v>
      </c>
      <c r="K231" s="85">
        <f t="shared" si="13"/>
        <v>-1.4477065543514052</v>
      </c>
      <c r="L231" s="77">
        <f t="shared" si="26"/>
        <v>4.402283181144953</v>
      </c>
      <c r="N231" s="74">
        <f t="shared" si="27"/>
        <v>275</v>
      </c>
      <c r="O231" s="85">
        <f t="shared" si="16"/>
        <v>0.43577871373828947</v>
      </c>
      <c r="P231" s="77">
        <f t="shared" si="28"/>
        <v>-9.9809734904587266</v>
      </c>
      <c r="R231" s="74">
        <f t="shared" si="29"/>
        <v>275</v>
      </c>
      <c r="S231" s="85">
        <f t="shared" si="19"/>
        <v>2.0871557427476577</v>
      </c>
      <c r="T231" s="77">
        <f t="shared" si="30"/>
        <v>-5.9961946980917453</v>
      </c>
      <c r="U231" s="85"/>
      <c r="V231" s="85"/>
      <c r="W231" s="117">
        <v>275</v>
      </c>
      <c r="X231" s="85">
        <f t="shared" si="0"/>
        <v>0.54036560503547892</v>
      </c>
      <c r="Y231" s="77">
        <f t="shared" si="1"/>
        <v>-6.1764071281688224</v>
      </c>
      <c r="AA231" s="117">
        <v>275</v>
      </c>
      <c r="AB231" s="85">
        <f t="shared" si="2"/>
        <v>0.61009019923360519</v>
      </c>
      <c r="AC231" s="77">
        <f t="shared" si="3"/>
        <v>-6.973362886642219</v>
      </c>
      <c r="AE231" s="117">
        <v>275</v>
      </c>
      <c r="AF231" s="85">
        <f t="shared" si="4"/>
        <v>0.6710992191569658</v>
      </c>
      <c r="AG231" s="77">
        <f t="shared" si="5"/>
        <v>-7.6706991753064413</v>
      </c>
    </row>
    <row r="232" spans="2:37">
      <c r="B232" s="74">
        <f t="shared" si="21"/>
        <v>280</v>
      </c>
      <c r="C232" s="85">
        <f t="shared" si="7"/>
        <v>0.86824088833464985</v>
      </c>
      <c r="D232" s="77">
        <f t="shared" si="22"/>
        <v>7.5961234938959343E-2</v>
      </c>
      <c r="F232" s="74">
        <f t="shared" si="23"/>
        <v>280</v>
      </c>
      <c r="G232" s="85">
        <f t="shared" si="10"/>
        <v>2.1041889066001578</v>
      </c>
      <c r="H232" s="77">
        <f t="shared" si="24"/>
        <v>4.4091153481926755</v>
      </c>
      <c r="J232" s="74">
        <f t="shared" si="25"/>
        <v>280</v>
      </c>
      <c r="K232" s="85">
        <f t="shared" si="13"/>
        <v>-1.395811093399842</v>
      </c>
      <c r="L232" s="77">
        <f t="shared" si="26"/>
        <v>4.4091153481926755</v>
      </c>
      <c r="N232" s="74">
        <f t="shared" si="27"/>
        <v>280</v>
      </c>
      <c r="O232" s="85">
        <f t="shared" si="16"/>
        <v>0.86824088833464985</v>
      </c>
      <c r="P232" s="77">
        <f t="shared" si="28"/>
        <v>-9.9240387650610415</v>
      </c>
      <c r="R232" s="74">
        <f t="shared" si="29"/>
        <v>280</v>
      </c>
      <c r="S232" s="85">
        <f t="shared" si="19"/>
        <v>2.1736481776669301</v>
      </c>
      <c r="T232" s="77">
        <f t="shared" si="30"/>
        <v>-5.9848077530122081</v>
      </c>
      <c r="U232" s="85"/>
      <c r="V232" s="85"/>
      <c r="W232" s="117">
        <v>280</v>
      </c>
      <c r="X232" s="85">
        <f t="shared" si="0"/>
        <v>1.0766187015349657</v>
      </c>
      <c r="Y232" s="77">
        <f t="shared" si="1"/>
        <v>-6.1058080686756906</v>
      </c>
      <c r="AA232" s="117">
        <v>280</v>
      </c>
      <c r="AB232" s="85">
        <f t="shared" si="2"/>
        <v>1.2155372436685097</v>
      </c>
      <c r="AC232" s="77">
        <f t="shared" si="3"/>
        <v>-6.8936542710854569</v>
      </c>
      <c r="AE232" s="117">
        <v>280</v>
      </c>
      <c r="AF232" s="85">
        <f t="shared" si="4"/>
        <v>1.3370909680353609</v>
      </c>
      <c r="AG232" s="77">
        <f t="shared" si="5"/>
        <v>-7.5830196981940023</v>
      </c>
    </row>
    <row r="233" spans="2:37">
      <c r="B233" s="74">
        <f t="shared" si="21"/>
        <v>285</v>
      </c>
      <c r="C233" s="85">
        <f t="shared" si="7"/>
        <v>1.2940952255126015</v>
      </c>
      <c r="D233" s="77">
        <f t="shared" si="22"/>
        <v>0.17037086855465766</v>
      </c>
      <c r="F233" s="74">
        <f t="shared" si="23"/>
        <v>285</v>
      </c>
      <c r="G233" s="85">
        <f t="shared" si="10"/>
        <v>2.155291427061512</v>
      </c>
      <c r="H233" s="77">
        <f t="shared" si="24"/>
        <v>4.420444504226559</v>
      </c>
      <c r="J233" s="74">
        <f t="shared" si="25"/>
        <v>285</v>
      </c>
      <c r="K233" s="85">
        <f t="shared" si="13"/>
        <v>-1.3447085729384878</v>
      </c>
      <c r="L233" s="77">
        <f t="shared" si="26"/>
        <v>4.420444504226559</v>
      </c>
      <c r="N233" s="74">
        <f t="shared" si="27"/>
        <v>285</v>
      </c>
      <c r="O233" s="85">
        <f t="shared" si="16"/>
        <v>1.2940952255126015</v>
      </c>
      <c r="P233" s="77">
        <f t="shared" si="28"/>
        <v>-9.8296291314453423</v>
      </c>
      <c r="R233" s="74">
        <f t="shared" si="29"/>
        <v>285</v>
      </c>
      <c r="S233" s="85">
        <f t="shared" si="19"/>
        <v>2.2588190451025203</v>
      </c>
      <c r="T233" s="77">
        <f t="shared" si="30"/>
        <v>-5.9659258262890686</v>
      </c>
      <c r="U233" s="85"/>
      <c r="V233" s="85"/>
      <c r="W233" s="117">
        <v>285</v>
      </c>
      <c r="X233" s="85">
        <f t="shared" si="0"/>
        <v>1.6046780796356259</v>
      </c>
      <c r="Y233" s="77">
        <f t="shared" si="1"/>
        <v>-5.9887401229922244</v>
      </c>
      <c r="AA233" s="117">
        <v>285</v>
      </c>
      <c r="AB233" s="85">
        <f t="shared" si="2"/>
        <v>1.8117333157176421</v>
      </c>
      <c r="AC233" s="77">
        <f t="shared" si="3"/>
        <v>-6.7614807840234787</v>
      </c>
      <c r="AE233" s="117">
        <v>285</v>
      </c>
      <c r="AF233" s="85">
        <f t="shared" si="4"/>
        <v>1.9929066472894064</v>
      </c>
      <c r="AG233" s="77">
        <f t="shared" si="5"/>
        <v>-7.4376288624258269</v>
      </c>
    </row>
    <row r="234" spans="2:37">
      <c r="B234" s="74">
        <f t="shared" si="21"/>
        <v>290</v>
      </c>
      <c r="C234" s="85">
        <f t="shared" si="7"/>
        <v>1.7101007166283448</v>
      </c>
      <c r="D234" s="77">
        <f t="shared" si="22"/>
        <v>0.3015368960704583</v>
      </c>
      <c r="F234" s="74">
        <f t="shared" si="23"/>
        <v>290</v>
      </c>
      <c r="G234" s="85">
        <f t="shared" si="10"/>
        <v>2.2052120859954014</v>
      </c>
      <c r="H234" s="77">
        <f t="shared" si="24"/>
        <v>4.4361844275284552</v>
      </c>
      <c r="J234" s="74">
        <f t="shared" si="25"/>
        <v>290</v>
      </c>
      <c r="K234" s="85">
        <f t="shared" si="13"/>
        <v>-1.2947879140045986</v>
      </c>
      <c r="L234" s="77">
        <f t="shared" si="26"/>
        <v>4.4361844275284552</v>
      </c>
      <c r="N234" s="74">
        <f t="shared" si="27"/>
        <v>290</v>
      </c>
      <c r="O234" s="85">
        <f t="shared" si="16"/>
        <v>1.7101007166283448</v>
      </c>
      <c r="P234" s="77">
        <f t="shared" si="28"/>
        <v>-9.6984631039295408</v>
      </c>
      <c r="R234" s="74">
        <f t="shared" si="29"/>
        <v>290</v>
      </c>
      <c r="S234" s="85">
        <f t="shared" si="19"/>
        <v>2.3420201433256689</v>
      </c>
      <c r="T234" s="77">
        <f t="shared" si="30"/>
        <v>-5.939692620785908</v>
      </c>
      <c r="U234" s="85"/>
      <c r="V234" s="85"/>
      <c r="W234" s="117">
        <v>290</v>
      </c>
      <c r="X234" s="85">
        <f t="shared" si="0"/>
        <v>2.1205248886191477</v>
      </c>
      <c r="Y234" s="77">
        <f t="shared" si="1"/>
        <v>-5.8260942488726322</v>
      </c>
      <c r="AA234" s="117">
        <v>290</v>
      </c>
      <c r="AB234" s="85">
        <f t="shared" si="2"/>
        <v>2.394141003279683</v>
      </c>
      <c r="AC234" s="77">
        <f t="shared" si="3"/>
        <v>-6.5778483455013586</v>
      </c>
      <c r="AE234" s="117">
        <v>290</v>
      </c>
      <c r="AF234" s="85">
        <f t="shared" si="4"/>
        <v>2.6335551036076512</v>
      </c>
      <c r="AG234" s="77">
        <f t="shared" si="5"/>
        <v>-7.2356331800514946</v>
      </c>
    </row>
    <row r="235" spans="2:37">
      <c r="B235" s="74">
        <f t="shared" si="21"/>
        <v>295</v>
      </c>
      <c r="C235" s="85">
        <f t="shared" si="7"/>
        <v>2.1130913087034982</v>
      </c>
      <c r="D235" s="77">
        <f t="shared" si="22"/>
        <v>0.46846106481675065</v>
      </c>
      <c r="F235" s="74">
        <f t="shared" si="23"/>
        <v>295</v>
      </c>
      <c r="G235" s="85">
        <f t="shared" si="10"/>
        <v>2.2535709570444196</v>
      </c>
      <c r="H235" s="77">
        <f t="shared" si="24"/>
        <v>4.4562153277780103</v>
      </c>
      <c r="J235" s="74">
        <f t="shared" si="25"/>
        <v>295</v>
      </c>
      <c r="K235" s="85">
        <f t="shared" si="13"/>
        <v>-1.2464290429555802</v>
      </c>
      <c r="L235" s="77">
        <f t="shared" si="26"/>
        <v>4.4562153277780103</v>
      </c>
      <c r="N235" s="74">
        <f t="shared" si="27"/>
        <v>295</v>
      </c>
      <c r="O235" s="85">
        <f t="shared" si="16"/>
        <v>2.1130913087034982</v>
      </c>
      <c r="P235" s="77">
        <f t="shared" si="28"/>
        <v>-9.5315389351832494</v>
      </c>
      <c r="R235" s="74">
        <f t="shared" si="29"/>
        <v>295</v>
      </c>
      <c r="S235" s="85">
        <f t="shared" si="19"/>
        <v>2.4226182617406997</v>
      </c>
      <c r="T235" s="77">
        <f t="shared" si="30"/>
        <v>-5.90630778703665</v>
      </c>
      <c r="U235" s="85"/>
      <c r="V235" s="85"/>
      <c r="W235" s="117">
        <v>295</v>
      </c>
      <c r="X235" s="85">
        <f t="shared" si="0"/>
        <v>2.6202332227923377</v>
      </c>
      <c r="Y235" s="77">
        <f t="shared" si="1"/>
        <v>-5.6191082796272296</v>
      </c>
      <c r="AA235" s="117">
        <v>295</v>
      </c>
      <c r="AB235" s="85">
        <f t="shared" si="2"/>
        <v>2.9583278321848971</v>
      </c>
      <c r="AC235" s="77">
        <f t="shared" si="3"/>
        <v>-6.3441545092565494</v>
      </c>
      <c r="AE235" s="117">
        <v>295</v>
      </c>
      <c r="AF235" s="85">
        <f t="shared" si="4"/>
        <v>3.2541606154033871</v>
      </c>
      <c r="AG235" s="77">
        <f t="shared" si="5"/>
        <v>-6.9785699601822051</v>
      </c>
    </row>
    <row r="236" spans="2:37">
      <c r="B236" s="74">
        <f t="shared" si="21"/>
        <v>300</v>
      </c>
      <c r="C236" s="85">
        <f t="shared" si="7"/>
        <v>2.5000000000000004</v>
      </c>
      <c r="D236" s="77">
        <f t="shared" si="22"/>
        <v>0.66987298107780724</v>
      </c>
      <c r="F236" s="74">
        <f t="shared" si="23"/>
        <v>300</v>
      </c>
      <c r="G236" s="85">
        <f t="shared" si="10"/>
        <v>2.2999999999999998</v>
      </c>
      <c r="H236" s="77">
        <f t="shared" si="24"/>
        <v>4.480384757729337</v>
      </c>
      <c r="J236" s="74">
        <f t="shared" si="25"/>
        <v>300</v>
      </c>
      <c r="K236" s="85">
        <f t="shared" si="13"/>
        <v>-1.2</v>
      </c>
      <c r="L236" s="77">
        <f t="shared" si="26"/>
        <v>4.480384757729337</v>
      </c>
      <c r="N236" s="74">
        <f t="shared" si="27"/>
        <v>300</v>
      </c>
      <c r="O236" s="85">
        <f t="shared" si="16"/>
        <v>2.5000000000000004</v>
      </c>
      <c r="P236" s="77">
        <f t="shared" si="28"/>
        <v>-9.3301270189221928</v>
      </c>
      <c r="R236" s="74">
        <f t="shared" si="29"/>
        <v>300</v>
      </c>
      <c r="S236" s="85">
        <f t="shared" si="19"/>
        <v>2.5</v>
      </c>
      <c r="T236" s="77">
        <f t="shared" si="30"/>
        <v>-5.8660254037844384</v>
      </c>
      <c r="U236" s="85"/>
      <c r="V236" s="85"/>
      <c r="W236" s="117">
        <v>300</v>
      </c>
      <c r="X236" s="85">
        <f t="shared" si="0"/>
        <v>3.100000000000001</v>
      </c>
      <c r="Y236" s="77">
        <f t="shared" si="1"/>
        <v>-5.3693575034635197</v>
      </c>
      <c r="AA236" s="117">
        <v>300</v>
      </c>
      <c r="AB236" s="85">
        <f t="shared" si="2"/>
        <v>3.5000000000000009</v>
      </c>
      <c r="AC236" s="77">
        <f t="shared" si="3"/>
        <v>-6.0621778264910704</v>
      </c>
      <c r="AE236" s="117">
        <v>300</v>
      </c>
      <c r="AF236" s="85">
        <f t="shared" si="4"/>
        <v>3.850000000000001</v>
      </c>
      <c r="AG236" s="77">
        <f t="shared" si="5"/>
        <v>-6.6683956091401777</v>
      </c>
    </row>
    <row r="237" spans="2:37">
      <c r="B237" s="74">
        <f t="shared" si="21"/>
        <v>305</v>
      </c>
      <c r="C237" s="85">
        <f t="shared" si="7"/>
        <v>2.8678821817552302</v>
      </c>
      <c r="D237" s="77">
        <f t="shared" si="22"/>
        <v>0.90423977855504134</v>
      </c>
      <c r="F237" s="74">
        <f t="shared" si="23"/>
        <v>305</v>
      </c>
      <c r="G237" s="85">
        <f t="shared" si="10"/>
        <v>2.3441458618106275</v>
      </c>
      <c r="H237" s="77">
        <f t="shared" si="24"/>
        <v>4.5085087734266054</v>
      </c>
      <c r="J237" s="74">
        <f t="shared" si="25"/>
        <v>305</v>
      </c>
      <c r="K237" s="85">
        <f t="shared" si="13"/>
        <v>-1.1558541381893723</v>
      </c>
      <c r="L237" s="77">
        <f t="shared" si="26"/>
        <v>4.5085087734266054</v>
      </c>
      <c r="N237" s="74">
        <f t="shared" si="27"/>
        <v>305</v>
      </c>
      <c r="O237" s="85">
        <f t="shared" si="16"/>
        <v>2.8678821817552302</v>
      </c>
      <c r="P237" s="77">
        <f t="shared" si="28"/>
        <v>-9.0957602214449587</v>
      </c>
      <c r="R237" s="74">
        <f t="shared" si="29"/>
        <v>305</v>
      </c>
      <c r="S237" s="85">
        <f t="shared" si="19"/>
        <v>2.573576436351046</v>
      </c>
      <c r="T237" s="77">
        <f t="shared" si="30"/>
        <v>-5.8191520442889919</v>
      </c>
      <c r="U237" s="85"/>
      <c r="V237" s="85"/>
      <c r="W237" s="117">
        <v>305</v>
      </c>
      <c r="X237" s="85">
        <f t="shared" si="0"/>
        <v>3.5561739053764856</v>
      </c>
      <c r="Y237" s="77">
        <f t="shared" si="1"/>
        <v>-5.0787426745917497</v>
      </c>
      <c r="AA237" s="117">
        <v>305</v>
      </c>
      <c r="AB237" s="85">
        <f t="shared" si="2"/>
        <v>4.0150350544573223</v>
      </c>
      <c r="AC237" s="77">
        <f t="shared" si="3"/>
        <v>-5.7340643100229425</v>
      </c>
      <c r="AE237" s="117">
        <v>305</v>
      </c>
      <c r="AF237" s="85">
        <f t="shared" si="4"/>
        <v>4.4165385599030547</v>
      </c>
      <c r="AG237" s="77">
        <f t="shared" si="5"/>
        <v>-6.3074707410252371</v>
      </c>
    </row>
    <row r="238" spans="2:37">
      <c r="B238" s="74">
        <f t="shared" si="21"/>
        <v>310</v>
      </c>
      <c r="C238" s="85">
        <f t="shared" si="7"/>
        <v>3.2139380484326963</v>
      </c>
      <c r="D238" s="77">
        <f t="shared" si="22"/>
        <v>1.1697777844051096</v>
      </c>
      <c r="F238" s="74">
        <f t="shared" si="23"/>
        <v>310</v>
      </c>
      <c r="G238" s="85">
        <f t="shared" si="10"/>
        <v>2.3856725658119236</v>
      </c>
      <c r="H238" s="77">
        <f t="shared" si="24"/>
        <v>4.5403733341286134</v>
      </c>
      <c r="J238" s="74">
        <f t="shared" si="25"/>
        <v>310</v>
      </c>
      <c r="K238" s="85">
        <f t="shared" si="13"/>
        <v>-1.1143274341880764</v>
      </c>
      <c r="L238" s="77">
        <f t="shared" si="26"/>
        <v>4.5403733341286134</v>
      </c>
      <c r="N238" s="74">
        <f t="shared" si="27"/>
        <v>310</v>
      </c>
      <c r="O238" s="85">
        <f t="shared" si="16"/>
        <v>3.2139380484326963</v>
      </c>
      <c r="P238" s="77">
        <f t="shared" si="28"/>
        <v>-8.8302222155948904</v>
      </c>
      <c r="R238" s="74">
        <f t="shared" si="29"/>
        <v>310</v>
      </c>
      <c r="S238" s="85">
        <f t="shared" si="19"/>
        <v>2.6427876096865393</v>
      </c>
      <c r="T238" s="77">
        <f t="shared" si="30"/>
        <v>-5.7660444431189779</v>
      </c>
      <c r="U238" s="85"/>
      <c r="V238" s="85"/>
      <c r="W238" s="117">
        <v>310</v>
      </c>
      <c r="X238" s="85">
        <f t="shared" si="0"/>
        <v>3.9852831800565434</v>
      </c>
      <c r="Y238" s="77">
        <f t="shared" si="1"/>
        <v>-4.7494755473376644</v>
      </c>
      <c r="AA238" s="117">
        <v>310</v>
      </c>
      <c r="AB238" s="85">
        <f t="shared" si="2"/>
        <v>4.4995132678057743</v>
      </c>
      <c r="AC238" s="77">
        <f t="shared" si="3"/>
        <v>-5.3623111018328471</v>
      </c>
      <c r="AE238" s="117">
        <v>310</v>
      </c>
      <c r="AF238" s="85">
        <f t="shared" si="4"/>
        <v>4.9494645945863525</v>
      </c>
      <c r="AG238" s="77">
        <f t="shared" si="5"/>
        <v>-5.8985422120161317</v>
      </c>
    </row>
    <row r="239" spans="2:37">
      <c r="B239" s="74">
        <f t="shared" si="21"/>
        <v>315</v>
      </c>
      <c r="C239" s="85">
        <f t="shared" si="7"/>
        <v>3.5355339059327369</v>
      </c>
      <c r="D239" s="77">
        <f t="shared" si="22"/>
        <v>1.4644660940672614</v>
      </c>
      <c r="F239" s="74">
        <f t="shared" si="23"/>
        <v>315</v>
      </c>
      <c r="G239" s="85">
        <f t="shared" si="10"/>
        <v>2.4242640687119286</v>
      </c>
      <c r="H239" s="77">
        <f t="shared" si="24"/>
        <v>4.5757359312880714</v>
      </c>
      <c r="J239" s="74">
        <f t="shared" si="25"/>
        <v>315</v>
      </c>
      <c r="K239" s="85">
        <f t="shared" si="13"/>
        <v>-1.0757359312880717</v>
      </c>
      <c r="L239" s="77">
        <f t="shared" si="26"/>
        <v>4.5757359312880714</v>
      </c>
      <c r="N239" s="74">
        <f t="shared" si="27"/>
        <v>315</v>
      </c>
      <c r="O239" s="85">
        <f t="shared" si="16"/>
        <v>3.5355339059327369</v>
      </c>
      <c r="P239" s="77">
        <f t="shared" si="28"/>
        <v>-8.5355339059327378</v>
      </c>
      <c r="R239" s="74">
        <f t="shared" si="29"/>
        <v>315</v>
      </c>
      <c r="S239" s="85">
        <f t="shared" si="19"/>
        <v>2.7071067811865475</v>
      </c>
      <c r="T239" s="77">
        <f t="shared" si="30"/>
        <v>-5.7071067811865479</v>
      </c>
      <c r="U239" s="85"/>
      <c r="V239" s="85"/>
      <c r="W239" s="117">
        <v>315</v>
      </c>
      <c r="X239" s="85">
        <f t="shared" si="0"/>
        <v>4.384062043356594</v>
      </c>
      <c r="Y239" s="77">
        <f t="shared" si="1"/>
        <v>-4.3840620433565958</v>
      </c>
      <c r="AA239" s="117">
        <v>315</v>
      </c>
      <c r="AB239" s="85">
        <f t="shared" si="2"/>
        <v>4.9497474683058318</v>
      </c>
      <c r="AC239" s="77">
        <f t="shared" si="3"/>
        <v>-4.9497474683058336</v>
      </c>
      <c r="AE239" s="117">
        <v>315</v>
      </c>
      <c r="AF239" s="85">
        <f t="shared" si="4"/>
        <v>5.444722215136415</v>
      </c>
      <c r="AG239" s="77">
        <f t="shared" si="5"/>
        <v>-5.4447222151364176</v>
      </c>
    </row>
    <row r="240" spans="2:37">
      <c r="B240" s="74">
        <f t="shared" si="21"/>
        <v>320</v>
      </c>
      <c r="C240" s="85">
        <f t="shared" si="7"/>
        <v>3.8302222155948891</v>
      </c>
      <c r="D240" s="77">
        <f t="shared" si="22"/>
        <v>1.786061951567302</v>
      </c>
      <c r="F240" s="74">
        <f t="shared" si="23"/>
        <v>320</v>
      </c>
      <c r="G240" s="85">
        <f t="shared" si="10"/>
        <v>2.4596266658713866</v>
      </c>
      <c r="H240" s="77">
        <f t="shared" si="24"/>
        <v>4.614327434188076</v>
      </c>
      <c r="J240" s="74">
        <f t="shared" si="25"/>
        <v>320</v>
      </c>
      <c r="K240" s="85">
        <f t="shared" si="13"/>
        <v>-1.0403733341286134</v>
      </c>
      <c r="L240" s="77">
        <f t="shared" si="26"/>
        <v>4.614327434188076</v>
      </c>
      <c r="N240" s="74">
        <f t="shared" si="27"/>
        <v>320</v>
      </c>
      <c r="O240" s="85">
        <f t="shared" si="16"/>
        <v>3.8302222155948891</v>
      </c>
      <c r="P240" s="77">
        <f t="shared" si="28"/>
        <v>-8.2139380484326985</v>
      </c>
      <c r="R240" s="74">
        <f t="shared" si="29"/>
        <v>320</v>
      </c>
      <c r="S240" s="85">
        <f t="shared" si="19"/>
        <v>2.7660444431189779</v>
      </c>
      <c r="T240" s="77">
        <f t="shared" si="30"/>
        <v>-5.6427876096865397</v>
      </c>
      <c r="U240" s="85"/>
      <c r="V240" s="85"/>
      <c r="W240" s="117">
        <v>320</v>
      </c>
      <c r="X240" s="85">
        <f t="shared" si="0"/>
        <v>4.7494755473376626</v>
      </c>
      <c r="Y240" s="77">
        <f t="shared" si="1"/>
        <v>-3.9852831800565456</v>
      </c>
      <c r="AA240" s="117">
        <v>320</v>
      </c>
      <c r="AB240" s="85">
        <f t="shared" si="2"/>
        <v>5.3623111018328444</v>
      </c>
      <c r="AC240" s="77">
        <f t="shared" si="3"/>
        <v>-4.499513267805777</v>
      </c>
      <c r="AE240" s="117">
        <v>320</v>
      </c>
      <c r="AF240" s="85">
        <f t="shared" si="4"/>
        <v>5.898542212016129</v>
      </c>
      <c r="AG240" s="77">
        <f t="shared" si="5"/>
        <v>-4.9494645945863551</v>
      </c>
    </row>
    <row r="241" spans="2:33">
      <c r="B241" s="74">
        <f t="shared" si="21"/>
        <v>325</v>
      </c>
      <c r="C241" s="85">
        <f t="shared" si="7"/>
        <v>4.0957602214449578</v>
      </c>
      <c r="D241" s="77">
        <f t="shared" si="22"/>
        <v>2.1321178182447675</v>
      </c>
      <c r="F241" s="74">
        <f t="shared" si="23"/>
        <v>325</v>
      </c>
      <c r="G241" s="85">
        <f t="shared" si="10"/>
        <v>2.4914912265733951</v>
      </c>
      <c r="H241" s="77">
        <f t="shared" si="24"/>
        <v>4.6558541381893725</v>
      </c>
      <c r="J241" s="74">
        <f t="shared" si="25"/>
        <v>325</v>
      </c>
      <c r="K241" s="85">
        <f t="shared" si="13"/>
        <v>-1.0085087734266049</v>
      </c>
      <c r="L241" s="77">
        <f t="shared" si="26"/>
        <v>4.6558541381893725</v>
      </c>
      <c r="N241" s="74">
        <f t="shared" si="27"/>
        <v>325</v>
      </c>
      <c r="O241" s="85">
        <f t="shared" si="16"/>
        <v>4.0957602214449578</v>
      </c>
      <c r="P241" s="77">
        <f t="shared" si="28"/>
        <v>-7.8678821817552329</v>
      </c>
      <c r="R241" s="74">
        <f t="shared" si="29"/>
        <v>325</v>
      </c>
      <c r="S241" s="85">
        <f t="shared" si="19"/>
        <v>2.8191520442889915</v>
      </c>
      <c r="T241" s="77">
        <f t="shared" si="30"/>
        <v>-5.5735764363510469</v>
      </c>
      <c r="U241" s="85"/>
      <c r="V241" s="85"/>
      <c r="W241" s="117">
        <v>325</v>
      </c>
      <c r="X241" s="85">
        <f t="shared" ref="X241:X248" si="31">$X$174*COS((PI()/180)*W241)</f>
        <v>5.0787426745917479</v>
      </c>
      <c r="Y241" s="77">
        <f t="shared" ref="Y241:Y248" si="32">$X$174*SIN((PI()/180)*W241)</f>
        <v>-3.5561739053764883</v>
      </c>
      <c r="AA241" s="117">
        <v>325</v>
      </c>
      <c r="AB241" s="85">
        <f t="shared" ref="AB241:AB248" si="33">$AB$174*COS((PI()/180)*AA241)</f>
        <v>5.7340643100229407</v>
      </c>
      <c r="AC241" s="77">
        <f t="shared" ref="AC241:AC248" si="34">$AB$174*SIN((PI()/180)*AA241)</f>
        <v>-4.015035054457325</v>
      </c>
      <c r="AE241" s="117">
        <v>325</v>
      </c>
      <c r="AF241" s="85">
        <f t="shared" ref="AF241:AF248" si="35">$AF$174*COS((PI()/180)*AE241)</f>
        <v>6.3074707410252353</v>
      </c>
      <c r="AG241" s="77">
        <f t="shared" ref="AG241:AG248" si="36">$AF$174*SIN((PI()/180)*AE241)</f>
        <v>-4.4165385599030582</v>
      </c>
    </row>
    <row r="242" spans="2:33">
      <c r="B242" s="74">
        <f t="shared" si="21"/>
        <v>330</v>
      </c>
      <c r="C242" s="85">
        <f t="shared" ref="C242:C248" si="37">$C$122+$C$174*COS((PI()/180)*B242)</f>
        <v>4.3301270189221919</v>
      </c>
      <c r="D242" s="77">
        <f t="shared" si="22"/>
        <v>2.4999999999999978</v>
      </c>
      <c r="F242" s="74">
        <f t="shared" si="23"/>
        <v>330</v>
      </c>
      <c r="G242" s="85">
        <f t="shared" ref="G242:G248" si="38">$C$132+$G$174*COS((PI()/180)*F242)</f>
        <v>2.519615242270663</v>
      </c>
      <c r="H242" s="77">
        <f t="shared" si="24"/>
        <v>4.6999999999999993</v>
      </c>
      <c r="J242" s="74">
        <f t="shared" si="25"/>
        <v>330</v>
      </c>
      <c r="K242" s="85">
        <f t="shared" ref="K242:K248" si="39">$C$142+$K$174*COS((PI()/180)*J242)</f>
        <v>-0.98038475772933698</v>
      </c>
      <c r="L242" s="77">
        <f t="shared" si="26"/>
        <v>4.6999999999999993</v>
      </c>
      <c r="N242" s="74">
        <f t="shared" si="27"/>
        <v>330</v>
      </c>
      <c r="O242" s="85">
        <f t="shared" ref="O242:O248" si="40">$C$152+$O$174*COS((PI()/180)*N242)</f>
        <v>4.3301270189221919</v>
      </c>
      <c r="P242" s="77">
        <f t="shared" si="28"/>
        <v>-7.5000000000000018</v>
      </c>
      <c r="R242" s="74">
        <f t="shared" si="29"/>
        <v>330</v>
      </c>
      <c r="S242" s="85">
        <f t="shared" ref="S242:S248" si="41">$C$162+$S$174*COS((PI()/180)*R242)</f>
        <v>2.8660254037844384</v>
      </c>
      <c r="T242" s="77">
        <f t="shared" si="30"/>
        <v>-5.5</v>
      </c>
      <c r="U242" s="85"/>
      <c r="V242" s="85"/>
      <c r="W242" s="117">
        <v>330</v>
      </c>
      <c r="X242" s="85">
        <f t="shared" si="31"/>
        <v>5.3693575034635179</v>
      </c>
      <c r="Y242" s="77">
        <f t="shared" si="32"/>
        <v>-3.1000000000000028</v>
      </c>
      <c r="AA242" s="117">
        <v>330</v>
      </c>
      <c r="AB242" s="85">
        <f t="shared" si="33"/>
        <v>6.0621778264910686</v>
      </c>
      <c r="AC242" s="77">
        <f t="shared" si="34"/>
        <v>-3.5000000000000031</v>
      </c>
      <c r="AE242" s="117">
        <v>330</v>
      </c>
      <c r="AF242" s="85">
        <f t="shared" si="35"/>
        <v>6.6683956091401759</v>
      </c>
      <c r="AG242" s="77">
        <f t="shared" si="36"/>
        <v>-3.8500000000000036</v>
      </c>
    </row>
    <row r="243" spans="2:33">
      <c r="B243" s="74">
        <f t="shared" si="21"/>
        <v>335</v>
      </c>
      <c r="C243" s="85">
        <f t="shared" si="37"/>
        <v>4.5315389351832502</v>
      </c>
      <c r="D243" s="77">
        <f t="shared" si="22"/>
        <v>2.8869086912965041</v>
      </c>
      <c r="F243" s="74">
        <f t="shared" si="23"/>
        <v>335</v>
      </c>
      <c r="G243" s="85">
        <f t="shared" si="38"/>
        <v>2.5437846722219901</v>
      </c>
      <c r="H243" s="77">
        <f t="shared" si="24"/>
        <v>4.7464290429555804</v>
      </c>
      <c r="J243" s="74">
        <f t="shared" si="25"/>
        <v>335</v>
      </c>
      <c r="K243" s="85">
        <f t="shared" si="39"/>
        <v>-0.95621532777800999</v>
      </c>
      <c r="L243" s="77">
        <f t="shared" si="26"/>
        <v>4.7464290429555804</v>
      </c>
      <c r="N243" s="74">
        <f t="shared" si="27"/>
        <v>335</v>
      </c>
      <c r="O243" s="85">
        <f t="shared" si="40"/>
        <v>4.5315389351832502</v>
      </c>
      <c r="P243" s="77">
        <f t="shared" si="28"/>
        <v>-7.1130913087034955</v>
      </c>
      <c r="R243" s="74">
        <f t="shared" si="29"/>
        <v>335</v>
      </c>
      <c r="S243" s="85">
        <f t="shared" si="41"/>
        <v>2.90630778703665</v>
      </c>
      <c r="T243" s="77">
        <f t="shared" si="30"/>
        <v>-5.4226182617406993</v>
      </c>
      <c r="U243" s="85"/>
      <c r="V243" s="85"/>
      <c r="W243" s="117">
        <v>335</v>
      </c>
      <c r="X243" s="85">
        <f t="shared" si="31"/>
        <v>5.6191082796272305</v>
      </c>
      <c r="Y243" s="77">
        <f t="shared" si="32"/>
        <v>-2.6202332227923351</v>
      </c>
      <c r="AA243" s="117">
        <v>335</v>
      </c>
      <c r="AB243" s="85">
        <f t="shared" si="33"/>
        <v>6.3441545092565503</v>
      </c>
      <c r="AC243" s="77">
        <f t="shared" si="34"/>
        <v>-2.9583278321848945</v>
      </c>
      <c r="AE243" s="117">
        <v>335</v>
      </c>
      <c r="AF243" s="85">
        <f t="shared" si="35"/>
        <v>6.9785699601822051</v>
      </c>
      <c r="AG243" s="77">
        <f t="shared" si="36"/>
        <v>-3.254160615403384</v>
      </c>
    </row>
    <row r="244" spans="2:33">
      <c r="B244" s="74">
        <f t="shared" si="21"/>
        <v>340</v>
      </c>
      <c r="C244" s="85">
        <f t="shared" si="37"/>
        <v>4.6984631039295426</v>
      </c>
      <c r="D244" s="77">
        <f t="shared" si="22"/>
        <v>3.2898992833716569</v>
      </c>
      <c r="F244" s="74">
        <f t="shared" si="23"/>
        <v>340</v>
      </c>
      <c r="G244" s="85">
        <f t="shared" si="38"/>
        <v>2.5638155724715448</v>
      </c>
      <c r="H244" s="77">
        <f t="shared" si="24"/>
        <v>4.7947879140045986</v>
      </c>
      <c r="J244" s="74">
        <f t="shared" si="25"/>
        <v>340</v>
      </c>
      <c r="K244" s="85">
        <f t="shared" si="39"/>
        <v>-0.93618442752845499</v>
      </c>
      <c r="L244" s="77">
        <f t="shared" si="26"/>
        <v>4.7947879140045986</v>
      </c>
      <c r="N244" s="74">
        <f t="shared" si="27"/>
        <v>340</v>
      </c>
      <c r="O244" s="85">
        <f t="shared" si="40"/>
        <v>4.6984631039295426</v>
      </c>
      <c r="P244" s="77">
        <f t="shared" si="28"/>
        <v>-6.7101007166283431</v>
      </c>
      <c r="R244" s="74">
        <f t="shared" si="29"/>
        <v>340</v>
      </c>
      <c r="S244" s="85">
        <f t="shared" si="41"/>
        <v>2.9396926207859084</v>
      </c>
      <c r="T244" s="77">
        <f t="shared" si="30"/>
        <v>-5.3420201433256684</v>
      </c>
      <c r="U244" s="85"/>
      <c r="V244" s="85"/>
      <c r="W244" s="117">
        <v>340</v>
      </c>
      <c r="X244" s="85">
        <f t="shared" si="31"/>
        <v>5.8260942488726322</v>
      </c>
      <c r="Y244" s="77">
        <f t="shared" si="32"/>
        <v>-2.1205248886191455</v>
      </c>
      <c r="AA244" s="117">
        <v>340</v>
      </c>
      <c r="AB244" s="85">
        <f t="shared" si="33"/>
        <v>6.5778483455013586</v>
      </c>
      <c r="AC244" s="77">
        <f t="shared" si="34"/>
        <v>-2.3941410032796804</v>
      </c>
      <c r="AE244" s="117">
        <v>340</v>
      </c>
      <c r="AF244" s="85">
        <f t="shared" si="35"/>
        <v>7.2356331800514955</v>
      </c>
      <c r="AG244" s="77">
        <f t="shared" si="36"/>
        <v>-2.6335551036076481</v>
      </c>
    </row>
    <row r="245" spans="2:33">
      <c r="B245" s="74">
        <f t="shared" si="21"/>
        <v>345</v>
      </c>
      <c r="C245" s="85">
        <f t="shared" si="37"/>
        <v>4.8296291314453415</v>
      </c>
      <c r="D245" s="77">
        <f t="shared" si="22"/>
        <v>3.7059047744873963</v>
      </c>
      <c r="F245" s="74">
        <f t="shared" si="23"/>
        <v>345</v>
      </c>
      <c r="G245" s="85">
        <f t="shared" si="38"/>
        <v>2.579555495773441</v>
      </c>
      <c r="H245" s="77">
        <f t="shared" si="24"/>
        <v>4.8447085729384876</v>
      </c>
      <c r="J245" s="74">
        <f t="shared" si="25"/>
        <v>345</v>
      </c>
      <c r="K245" s="85">
        <f t="shared" si="39"/>
        <v>-0.92044450422655899</v>
      </c>
      <c r="L245" s="77">
        <f t="shared" si="26"/>
        <v>4.8447085729384876</v>
      </c>
      <c r="N245" s="74">
        <f t="shared" si="27"/>
        <v>345</v>
      </c>
      <c r="O245" s="85">
        <f t="shared" si="40"/>
        <v>4.8296291314453415</v>
      </c>
      <c r="P245" s="77">
        <f t="shared" si="28"/>
        <v>-6.2940952255126037</v>
      </c>
      <c r="R245" s="74">
        <f t="shared" si="29"/>
        <v>345</v>
      </c>
      <c r="S245" s="85">
        <f t="shared" si="41"/>
        <v>2.9659258262890682</v>
      </c>
      <c r="T245" s="77">
        <f t="shared" si="30"/>
        <v>-5.2588190451025207</v>
      </c>
      <c r="U245" s="85"/>
      <c r="V245" s="85"/>
      <c r="W245" s="117">
        <v>345</v>
      </c>
      <c r="X245" s="85">
        <f t="shared" si="31"/>
        <v>5.9887401229922235</v>
      </c>
      <c r="Y245" s="77">
        <f t="shared" si="32"/>
        <v>-1.6046780796356284</v>
      </c>
      <c r="AA245" s="117">
        <v>345</v>
      </c>
      <c r="AB245" s="85">
        <f t="shared" si="33"/>
        <v>6.7614807840234779</v>
      </c>
      <c r="AC245" s="77">
        <f t="shared" si="34"/>
        <v>-1.8117333157176447</v>
      </c>
      <c r="AE245" s="117">
        <v>345</v>
      </c>
      <c r="AF245" s="85">
        <f t="shared" si="35"/>
        <v>7.437628862425826</v>
      </c>
      <c r="AG245" s="77">
        <f t="shared" si="36"/>
        <v>-1.9929066472894092</v>
      </c>
    </row>
    <row r="246" spans="2:33">
      <c r="B246" s="74">
        <f t="shared" si="21"/>
        <v>350</v>
      </c>
      <c r="C246" s="85">
        <f t="shared" si="37"/>
        <v>4.9240387650610398</v>
      </c>
      <c r="D246" s="77">
        <f t="shared" si="22"/>
        <v>4.1317591116653478</v>
      </c>
      <c r="F246" s="74">
        <f t="shared" si="23"/>
        <v>350</v>
      </c>
      <c r="G246" s="85">
        <f t="shared" si="38"/>
        <v>2.5908846518073245</v>
      </c>
      <c r="H246" s="77">
        <f t="shared" si="24"/>
        <v>4.8958110933998418</v>
      </c>
      <c r="J246" s="74">
        <f t="shared" si="25"/>
        <v>350</v>
      </c>
      <c r="K246" s="85">
        <f t="shared" si="39"/>
        <v>-0.90911534819267525</v>
      </c>
      <c r="L246" s="77">
        <f t="shared" si="26"/>
        <v>4.8958110933998418</v>
      </c>
      <c r="N246" s="74">
        <f t="shared" si="27"/>
        <v>350</v>
      </c>
      <c r="O246" s="85">
        <f t="shared" si="40"/>
        <v>4.9240387650610398</v>
      </c>
      <c r="P246" s="77">
        <f t="shared" si="28"/>
        <v>-5.8682408883346522</v>
      </c>
      <c r="R246" s="74">
        <f t="shared" si="29"/>
        <v>350</v>
      </c>
      <c r="S246" s="85">
        <f t="shared" si="41"/>
        <v>2.9848077530122081</v>
      </c>
      <c r="T246" s="77">
        <f t="shared" si="30"/>
        <v>-5.1736481776669301</v>
      </c>
      <c r="U246" s="85"/>
      <c r="V246" s="85"/>
      <c r="W246" s="117">
        <v>350</v>
      </c>
      <c r="X246" s="85">
        <f t="shared" si="31"/>
        <v>6.1058080686756897</v>
      </c>
      <c r="Y246" s="77">
        <f t="shared" si="32"/>
        <v>-1.0766187015349684</v>
      </c>
      <c r="AA246" s="117">
        <v>350</v>
      </c>
      <c r="AB246" s="85">
        <f t="shared" si="33"/>
        <v>6.893654271085456</v>
      </c>
      <c r="AC246" s="77">
        <f t="shared" si="34"/>
        <v>-1.2155372436685128</v>
      </c>
      <c r="AE246" s="117">
        <v>350</v>
      </c>
      <c r="AF246" s="85">
        <f t="shared" si="35"/>
        <v>7.5830196981940023</v>
      </c>
      <c r="AG246" s="77">
        <f t="shared" si="36"/>
        <v>-1.337090968035364</v>
      </c>
    </row>
    <row r="247" spans="2:33">
      <c r="B247" s="74">
        <f t="shared" si="21"/>
        <v>355</v>
      </c>
      <c r="C247" s="85">
        <f t="shared" si="37"/>
        <v>4.9809734904587275</v>
      </c>
      <c r="D247" s="77">
        <f t="shared" si="22"/>
        <v>4.5642212862617084</v>
      </c>
      <c r="F247" s="74">
        <f t="shared" si="23"/>
        <v>355</v>
      </c>
      <c r="G247" s="85">
        <f t="shared" si="38"/>
        <v>2.5977168188550475</v>
      </c>
      <c r="H247" s="77">
        <f t="shared" si="24"/>
        <v>4.9477065543514049</v>
      </c>
      <c r="J247" s="74">
        <f t="shared" si="25"/>
        <v>355</v>
      </c>
      <c r="K247" s="85">
        <f t="shared" si="39"/>
        <v>-0.90228318114495265</v>
      </c>
      <c r="L247" s="77">
        <f t="shared" si="26"/>
        <v>4.9477065543514049</v>
      </c>
      <c r="N247" s="74">
        <f t="shared" si="27"/>
        <v>355</v>
      </c>
      <c r="O247" s="85">
        <f t="shared" si="40"/>
        <v>4.9809734904587275</v>
      </c>
      <c r="P247" s="77">
        <f t="shared" si="28"/>
        <v>-5.4357787137382916</v>
      </c>
      <c r="R247" s="74">
        <f t="shared" si="29"/>
        <v>355</v>
      </c>
      <c r="S247" s="85">
        <f t="shared" si="41"/>
        <v>2.9961946980917453</v>
      </c>
      <c r="T247" s="77">
        <f t="shared" si="30"/>
        <v>-5.0871557427476581</v>
      </c>
      <c r="U247" s="85"/>
      <c r="V247" s="85"/>
      <c r="W247" s="117">
        <v>355</v>
      </c>
      <c r="X247" s="85">
        <f t="shared" si="31"/>
        <v>6.1764071281688224</v>
      </c>
      <c r="Y247" s="77">
        <f t="shared" si="32"/>
        <v>-0.54036560503548159</v>
      </c>
      <c r="AA247" s="117">
        <v>355</v>
      </c>
      <c r="AB247" s="85">
        <f t="shared" si="33"/>
        <v>6.973362886642219</v>
      </c>
      <c r="AC247" s="77">
        <f t="shared" si="34"/>
        <v>-0.61009019923360819</v>
      </c>
      <c r="AE247" s="117">
        <v>355</v>
      </c>
      <c r="AF247" s="85">
        <f t="shared" si="35"/>
        <v>7.6706991753064413</v>
      </c>
      <c r="AG247" s="77">
        <f t="shared" si="36"/>
        <v>-0.67109921915696902</v>
      </c>
    </row>
    <row r="248" spans="2:33">
      <c r="B248" s="76">
        <f t="shared" si="21"/>
        <v>360</v>
      </c>
      <c r="C248" s="95">
        <f t="shared" si="37"/>
        <v>5</v>
      </c>
      <c r="D248" s="78">
        <f t="shared" si="22"/>
        <v>4.9999999999999991</v>
      </c>
      <c r="F248" s="76">
        <f t="shared" si="23"/>
        <v>360</v>
      </c>
      <c r="G248" s="95">
        <f t="shared" si="38"/>
        <v>2.6</v>
      </c>
      <c r="H248" s="78">
        <f t="shared" si="24"/>
        <v>5</v>
      </c>
      <c r="J248" s="76">
        <f t="shared" si="25"/>
        <v>360</v>
      </c>
      <c r="K248" s="95">
        <f t="shared" si="39"/>
        <v>-0.9</v>
      </c>
      <c r="L248" s="78">
        <f t="shared" si="26"/>
        <v>5</v>
      </c>
      <c r="N248" s="76">
        <f t="shared" si="27"/>
        <v>360</v>
      </c>
      <c r="O248" s="95">
        <f t="shared" si="40"/>
        <v>5</v>
      </c>
      <c r="P248" s="78">
        <f t="shared" si="28"/>
        <v>-5.0000000000000009</v>
      </c>
      <c r="R248" s="76">
        <f t="shared" si="29"/>
        <v>360</v>
      </c>
      <c r="S248" s="95">
        <f t="shared" si="41"/>
        <v>3</v>
      </c>
      <c r="T248" s="78">
        <f t="shared" si="30"/>
        <v>-5</v>
      </c>
      <c r="U248" s="85"/>
      <c r="V248" s="85"/>
      <c r="W248" s="118">
        <v>360</v>
      </c>
      <c r="X248" s="95">
        <f t="shared" si="31"/>
        <v>6.2</v>
      </c>
      <c r="Y248" s="78">
        <f t="shared" si="32"/>
        <v>-1.5191840840866888E-15</v>
      </c>
      <c r="AA248" s="118">
        <v>360</v>
      </c>
      <c r="AB248" s="95">
        <f t="shared" si="33"/>
        <v>7</v>
      </c>
      <c r="AC248" s="78">
        <f t="shared" si="34"/>
        <v>-1.715207836872068E-15</v>
      </c>
      <c r="AE248" s="118">
        <v>360</v>
      </c>
      <c r="AF248" s="95">
        <f t="shared" si="35"/>
        <v>7.7</v>
      </c>
      <c r="AG248" s="78">
        <f t="shared" si="36"/>
        <v>-1.8867286205592748E-15</v>
      </c>
    </row>
    <row r="250" spans="2:33">
      <c r="E250" s="81" t="s">
        <v>83</v>
      </c>
      <c r="F250" s="99">
        <v>5</v>
      </c>
      <c r="G250" s="100">
        <f>VLOOKUP(F250,F$176:G$248,2,FALSE)</f>
        <v>2.5977168188550475</v>
      </c>
      <c r="H250" s="80">
        <f>VLOOKUP(F250,F$176:H$248,3,FALSE)</f>
        <v>5.0522934456485951</v>
      </c>
      <c r="I250" s="81" t="s">
        <v>83</v>
      </c>
      <c r="J250" s="99">
        <v>355</v>
      </c>
      <c r="K250" s="100">
        <f>VLOOKUP(J250,J$176:K$248,2,FALSE)</f>
        <v>-0.90228318114495265</v>
      </c>
      <c r="L250" s="80">
        <f>VLOOKUP(J250,J$176:L$248,3,FALSE)</f>
        <v>4.9477065543514049</v>
      </c>
      <c r="Q250" s="81" t="s">
        <v>83</v>
      </c>
      <c r="R250" s="99">
        <v>95</v>
      </c>
      <c r="S250" s="100">
        <f>VLOOKUP(R250,R$176:S$248,2,FALSE)</f>
        <v>1.9128442572523419</v>
      </c>
      <c r="T250" s="80">
        <f>VLOOKUP(R250,R$176:T$248,3,FALSE)</f>
        <v>-4.0038053019082547</v>
      </c>
      <c r="U250" s="85"/>
      <c r="V250" s="85"/>
    </row>
    <row r="251" spans="2:33">
      <c r="E251" s="81"/>
      <c r="F251" s="74">
        <f>MOD(F250+180,360)</f>
        <v>185</v>
      </c>
      <c r="G251" s="85">
        <f>VLOOKUP(F251,F$176:G$248,2,FALSE)</f>
        <v>1.4022831811449525</v>
      </c>
      <c r="H251" s="77">
        <f>VLOOKUP(F251,F$176:H$248,3,FALSE)</f>
        <v>4.9477065543514049</v>
      </c>
      <c r="I251" s="81"/>
      <c r="J251" s="74">
        <f>MOD(J250+180,360)</f>
        <v>175</v>
      </c>
      <c r="K251" s="85">
        <f>VLOOKUP(J251,J$176:K$248,2,FALSE)</f>
        <v>-2.0977168188550475</v>
      </c>
      <c r="L251" s="77">
        <f>VLOOKUP(J251,J$176:L$248,3,FALSE)</f>
        <v>5.0522934456485951</v>
      </c>
      <c r="Q251" s="81"/>
      <c r="R251" s="74"/>
      <c r="S251" s="85">
        <f>C162</f>
        <v>2</v>
      </c>
      <c r="T251" s="77">
        <f>C163</f>
        <v>-5</v>
      </c>
      <c r="U251" s="85"/>
      <c r="V251" s="85"/>
    </row>
    <row r="252" spans="2:33">
      <c r="E252" s="81" t="s">
        <v>85</v>
      </c>
      <c r="F252" s="74">
        <f>MOD(F250+90,360)</f>
        <v>95</v>
      </c>
      <c r="G252" s="85">
        <f>VLOOKUP(F252,F$176:G$248,2,FALSE)</f>
        <v>1.9477065543514052</v>
      </c>
      <c r="H252" s="77">
        <f>VLOOKUP(F252,F$176:H$248,3,FALSE)</f>
        <v>5.597716818855047</v>
      </c>
      <c r="I252" s="81" t="s">
        <v>85</v>
      </c>
      <c r="J252" s="74">
        <f>MOD(J250+90,360)</f>
        <v>85</v>
      </c>
      <c r="K252" s="85">
        <f>VLOOKUP(J252,J$176:K$248,2,FALSE)</f>
        <v>-1.4477065543514052</v>
      </c>
      <c r="L252" s="77">
        <f>VLOOKUP(J252,J$176:L$248,3,FALSE)</f>
        <v>5.597716818855047</v>
      </c>
      <c r="Q252" s="81" t="s">
        <v>85</v>
      </c>
      <c r="R252" s="74">
        <f>MOD(R250+120,360)</f>
        <v>215</v>
      </c>
      <c r="S252" s="85">
        <f>VLOOKUP(R252,R$176:S$248,2,FALSE)</f>
        <v>1.1808479557110081</v>
      </c>
      <c r="T252" s="77">
        <f>VLOOKUP(R252,R$176:T$248,3,FALSE)</f>
        <v>-5.573576436351046</v>
      </c>
      <c r="U252" s="85"/>
      <c r="V252" s="85"/>
    </row>
    <row r="253" spans="2:33">
      <c r="F253" s="76">
        <f>MOD(F252+180,360)</f>
        <v>275</v>
      </c>
      <c r="G253" s="95">
        <f>VLOOKUP(F253,F$176:G$248,2,FALSE)</f>
        <v>2.0522934456485946</v>
      </c>
      <c r="H253" s="78">
        <f>VLOOKUP(F253,F$176:H$248,3,FALSE)</f>
        <v>4.402283181144953</v>
      </c>
      <c r="J253" s="76">
        <f>MOD(J252+180,360)</f>
        <v>265</v>
      </c>
      <c r="K253" s="95">
        <f>VLOOKUP(J253,J$176:K$248,2,FALSE)</f>
        <v>-1.5522934456485951</v>
      </c>
      <c r="L253" s="78">
        <f>VLOOKUP(J253,J$176:L$248,3,FALSE)</f>
        <v>4.402283181144953</v>
      </c>
      <c r="R253" s="74"/>
      <c r="S253" s="85">
        <f>C162</f>
        <v>2</v>
      </c>
      <c r="T253" s="77">
        <f>C163</f>
        <v>-5</v>
      </c>
      <c r="U253" s="85"/>
      <c r="V253" s="85"/>
    </row>
    <row r="254" spans="2:33">
      <c r="Q254" s="81" t="s">
        <v>162</v>
      </c>
      <c r="R254" s="74">
        <f>MOD(R252+120,360)</f>
        <v>335</v>
      </c>
      <c r="S254" s="85">
        <f>VLOOKUP(R254,R$176:S$248,2,FALSE)</f>
        <v>2.90630778703665</v>
      </c>
      <c r="T254" s="77">
        <f>VLOOKUP(R254,R$176:T$248,3,FALSE)</f>
        <v>-5.4226182617406993</v>
      </c>
      <c r="U254" s="85"/>
      <c r="V254" s="85"/>
    </row>
    <row r="255" spans="2:33">
      <c r="R255" s="76"/>
      <c r="S255" s="95">
        <f>C162</f>
        <v>2</v>
      </c>
      <c r="T255" s="78">
        <f>C163</f>
        <v>-5</v>
      </c>
      <c r="U255" s="85"/>
      <c r="V255" s="85"/>
    </row>
  </sheetData>
  <sheetProtection sheet="1" objects="1" scenarios="1"/>
  <mergeCells count="28">
    <mergeCell ref="M60:T60"/>
    <mergeCell ref="M61:T61"/>
    <mergeCell ref="M63:T63"/>
    <mergeCell ref="C114:I114"/>
    <mergeCell ref="M114:T114"/>
    <mergeCell ref="W173:Y173"/>
    <mergeCell ref="AA173:AC173"/>
    <mergeCell ref="AE173:AG173"/>
    <mergeCell ref="N162:P162"/>
    <mergeCell ref="AI173:AK173"/>
    <mergeCell ref="AM173:AO173"/>
    <mergeCell ref="C140:D140"/>
    <mergeCell ref="C150:D150"/>
    <mergeCell ref="C160:D160"/>
    <mergeCell ref="N120:P120"/>
    <mergeCell ref="N127:P127"/>
    <mergeCell ref="N134:P134"/>
    <mergeCell ref="N141:P141"/>
    <mergeCell ref="N148:P148"/>
    <mergeCell ref="N155:P155"/>
    <mergeCell ref="B173:D173"/>
    <mergeCell ref="F173:H173"/>
    <mergeCell ref="J173:L173"/>
    <mergeCell ref="N173:P173"/>
    <mergeCell ref="R173:T173"/>
    <mergeCell ref="B171:T171"/>
    <mergeCell ref="C120:D120"/>
    <mergeCell ref="C130:D130"/>
  </mergeCells>
  <hyperlinks>
    <hyperlink ref="C114" r:id="rId1" xr:uid="{560EC489-3055-5C46-A072-52D18ADE591D}"/>
    <hyperlink ref="M114" r:id="rId2" xr:uid="{D3F9BAE6-A34A-974E-9A54-023DBC38EA4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32769" r:id="rId5" name="Scroll Bar 1">
              <controlPr defaultSize="0" autoPict="0">
                <anchor moveWithCells="1">
                  <from>
                    <xdr:col>5</xdr:col>
                    <xdr:colOff>12700</xdr:colOff>
                    <xdr:row>2</xdr:row>
                    <xdr:rowOff>190500</xdr:rowOff>
                  </from>
                  <to>
                    <xdr:col>9</xdr:col>
                    <xdr:colOff>368300</xdr:colOff>
                    <xdr:row>4</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A3A1-0D23-1041-9812-D1A92BF10DCA}">
  <sheetPr codeName="Sheet16"/>
  <dimension ref="A1"/>
  <sheetViews>
    <sheetView showGridLines="0" topLeftCell="A11" workbookViewId="0">
      <selection activeCell="P12" sqref="P12"/>
    </sheetView>
  </sheetViews>
  <sheetFormatPr baseColWidth="10" defaultRowHeight="16"/>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Gear Train</vt:lpstr>
      <vt:lpstr>Front, Back Dial</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Antikythera Gear Train</dc:title>
  <dc:subject/>
  <dc:creator>Anton Viola</dc:creator>
  <cp:keywords/>
  <dc:description/>
  <cp:lastModifiedBy>Anton Viola</cp:lastModifiedBy>
  <dcterms:created xsi:type="dcterms:W3CDTF">2016-06-12T12:50:56Z</dcterms:created>
  <dcterms:modified xsi:type="dcterms:W3CDTF">2024-12-12T15:08:53Z</dcterms:modified>
  <cp:category/>
</cp:coreProperties>
</file>